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EstaPasta_de_trabalho" hidePivotFieldList="1"/>
  <mc:AlternateContent xmlns:mc="http://schemas.openxmlformats.org/markup-compatibility/2006">
    <mc:Choice Requires="x15">
      <x15ac:absPath xmlns:x15ac="http://schemas.microsoft.com/office/spreadsheetml/2010/11/ac" url="\\fileserver-joi\comite_resultados$\20250514 - Resultados 1T25\05. Guia de Modelagem\"/>
    </mc:Choice>
  </mc:AlternateContent>
  <xr:revisionPtr revIDLastSave="0" documentId="13_ncr:1_{0CAA502B-388C-45F7-A6B9-1CE2A5248545}" xr6:coauthVersionLast="47" xr6:coauthVersionMax="47" xr10:uidLastSave="{00000000-0000-0000-0000-000000000000}"/>
  <bookViews>
    <workbookView xWindow="-110" yWindow="-110" windowWidth="19420" windowHeight="10300" tabRatio="936" xr2:uid="{00000000-000D-0000-FFFF-FFFF00000000}"/>
  </bookViews>
  <sheets>
    <sheet name="MENU" sheetId="20" r:id="rId1"/>
    <sheet name="Painel-Panel" sheetId="16" r:id="rId2"/>
    <sheet name="DFs-FS&gt;&gt;&gt;" sheetId="21" r:id="rId3"/>
    <sheet name="DRE-IS" sheetId="17" r:id="rId4"/>
    <sheet name="BP-BS" sheetId="18" r:id="rId5"/>
    <sheet name="DFC-CFS" sheetId="22" r:id="rId6"/>
    <sheet name="AUX&gt;&gt;&gt;" sheetId="23" r:id="rId7"/>
    <sheet name="DFC-CFS - Quarterly" sheetId="24" r:id="rId8"/>
    <sheet name="Seg. geográfica-Geo segments" sheetId="27" r:id="rId9"/>
    <sheet name="Custos e despesas-COGS &amp; SG&amp;A" sheetId="28" r:id="rId10"/>
    <sheet name="Reconciliação EBITDA-EBITDA" sheetId="29" r:id="rId11"/>
    <sheet name="Investimentos-Investments" sheetId="30" r:id="rId12"/>
    <sheet name="Endividamento-Debt" sheetId="31" r:id="rId13"/>
    <sheet name="Proventos-Dividends" sheetId="35" r:id="rId14"/>
    <sheet name="Fórmulas-Formulas" sheetId="33" r:id="rId15"/>
  </sheets>
  <definedNames>
    <definedName name="_xlnm._FilterDatabase" localSheetId="4" hidden="1">'BP-BS'!$BA$5:$BA$68</definedName>
    <definedName name="_xlnm._FilterDatabase" localSheetId="5" hidden="1">'DFC-CFS'!$B$5:$BK$5</definedName>
    <definedName name="U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P40" i="31" l="1"/>
  <c r="BP37" i="31"/>
  <c r="BP28" i="31"/>
  <c r="BP33" i="31" l="1"/>
  <c r="BW79" i="16" l="1"/>
  <c r="BV79" i="16"/>
  <c r="BU79" i="16"/>
  <c r="BW78" i="16"/>
  <c r="BV78" i="16"/>
  <c r="BU78" i="16"/>
  <c r="BW77" i="16"/>
  <c r="BV77" i="16"/>
  <c r="BU77" i="16"/>
  <c r="BW75" i="16"/>
  <c r="BV75" i="16"/>
  <c r="BU75" i="16"/>
  <c r="BT75" i="16"/>
  <c r="BW64" i="16"/>
  <c r="BV64" i="16"/>
  <c r="BW61" i="16"/>
  <c r="BV61" i="16"/>
  <c r="BW56" i="16"/>
  <c r="BW53" i="16"/>
  <c r="BV53" i="16"/>
  <c r="BU53" i="16"/>
  <c r="BW48" i="16"/>
  <c r="BV48" i="16"/>
  <c r="BU48" i="16"/>
  <c r="BW42" i="16"/>
  <c r="BV42" i="16"/>
  <c r="BU42" i="16"/>
  <c r="BW17" i="16"/>
  <c r="BV17" i="16"/>
  <c r="BW3" i="31"/>
  <c r="BV3" i="31"/>
  <c r="BU3" i="31"/>
  <c r="BW25" i="31"/>
  <c r="BW22" i="31"/>
  <c r="BW17" i="31"/>
  <c r="BW13" i="31"/>
  <c r="BW12" i="31"/>
  <c r="BW11" i="31"/>
  <c r="BW8" i="31"/>
  <c r="BW7" i="31"/>
  <c r="BW9" i="31" s="1"/>
  <c r="BV25" i="31"/>
  <c r="BV22" i="31"/>
  <c r="BV17" i="31"/>
  <c r="BV13" i="31"/>
  <c r="BV12" i="31"/>
  <c r="BV11" i="31"/>
  <c r="BV8" i="31"/>
  <c r="BV7" i="31"/>
  <c r="BV9" i="31" s="1"/>
  <c r="BU25" i="31"/>
  <c r="BU22" i="31"/>
  <c r="BU17" i="31"/>
  <c r="BU13" i="31"/>
  <c r="BU12" i="31"/>
  <c r="BU11" i="31"/>
  <c r="BU8" i="31"/>
  <c r="BU7" i="31"/>
  <c r="BU9" i="31" s="1"/>
  <c r="BT25" i="31"/>
  <c r="BT22" i="31"/>
  <c r="BT17" i="31"/>
  <c r="BT13" i="31"/>
  <c r="BT12" i="31"/>
  <c r="BT11" i="31"/>
  <c r="BT8" i="31"/>
  <c r="BT7" i="31"/>
  <c r="BW22" i="30"/>
  <c r="BV22" i="30"/>
  <c r="BU22" i="30"/>
  <c r="BT22" i="30"/>
  <c r="BV16" i="30"/>
  <c r="BU16" i="30"/>
  <c r="BU61" i="16" s="1"/>
  <c r="BW16" i="30"/>
  <c r="BW13" i="30"/>
  <c r="BW29" i="30" s="1"/>
  <c r="BV13" i="30"/>
  <c r="BV29" i="30" s="1"/>
  <c r="BW11" i="30"/>
  <c r="BV11" i="30"/>
  <c r="BU11" i="30"/>
  <c r="BU13" i="30" s="1"/>
  <c r="BT11" i="30"/>
  <c r="BT13" i="30" s="1"/>
  <c r="BW15" i="29"/>
  <c r="BV15" i="29"/>
  <c r="BW10" i="29"/>
  <c r="BV10" i="29"/>
  <c r="BU10" i="29"/>
  <c r="BT10" i="29"/>
  <c r="BW9" i="29"/>
  <c r="BV9" i="29"/>
  <c r="BU9" i="29"/>
  <c r="BT9" i="29"/>
  <c r="BW8" i="29"/>
  <c r="BV8" i="29"/>
  <c r="BU8" i="29"/>
  <c r="BT8" i="29"/>
  <c r="BO17" i="28"/>
  <c r="BN17" i="28"/>
  <c r="BM17" i="28"/>
  <c r="BL17" i="28"/>
  <c r="BO15" i="28"/>
  <c r="BO26" i="28" s="1"/>
  <c r="BN15" i="28"/>
  <c r="BN26" i="28" s="1"/>
  <c r="BM15" i="28"/>
  <c r="BM23" i="28" s="1"/>
  <c r="BL15" i="28"/>
  <c r="BL19" i="28" s="1"/>
  <c r="BW83" i="24"/>
  <c r="BV83" i="24"/>
  <c r="BU83" i="24"/>
  <c r="BT83" i="24"/>
  <c r="BW80" i="24"/>
  <c r="BV80" i="24"/>
  <c r="BU80" i="24"/>
  <c r="BT80" i="24"/>
  <c r="BW79" i="24"/>
  <c r="BV79" i="24"/>
  <c r="BU79" i="24"/>
  <c r="BT79" i="24"/>
  <c r="BW78" i="24"/>
  <c r="BV78" i="24"/>
  <c r="BU78" i="24"/>
  <c r="BT78" i="24"/>
  <c r="BW77" i="24"/>
  <c r="BV77" i="24"/>
  <c r="BU77" i="24"/>
  <c r="BT77" i="24"/>
  <c r="BW76" i="24"/>
  <c r="BV76" i="24"/>
  <c r="BU76" i="24"/>
  <c r="BT76" i="24"/>
  <c r="BW75" i="24"/>
  <c r="BV75" i="24"/>
  <c r="BU75" i="24"/>
  <c r="BT75" i="24"/>
  <c r="BW74" i="24"/>
  <c r="BV74" i="24"/>
  <c r="BU74" i="24"/>
  <c r="BT74" i="24"/>
  <c r="BW73" i="24"/>
  <c r="BV73" i="24"/>
  <c r="BU73" i="24"/>
  <c r="BT73" i="24"/>
  <c r="BW72" i="24"/>
  <c r="BV72" i="24"/>
  <c r="BU72" i="24"/>
  <c r="BT72" i="24"/>
  <c r="BW71" i="24"/>
  <c r="BV71" i="24"/>
  <c r="BU71" i="24"/>
  <c r="BT71" i="24"/>
  <c r="BW70" i="24"/>
  <c r="BV70" i="24"/>
  <c r="BU70" i="24"/>
  <c r="BT70" i="24"/>
  <c r="BW69" i="24"/>
  <c r="BV69" i="24"/>
  <c r="BU69" i="24"/>
  <c r="BT69" i="24"/>
  <c r="BW68" i="24"/>
  <c r="BV68" i="24"/>
  <c r="BU68" i="24"/>
  <c r="BT68" i="24"/>
  <c r="BW67" i="24"/>
  <c r="BV67" i="24"/>
  <c r="BU67" i="24"/>
  <c r="BT67" i="24"/>
  <c r="BW66" i="24"/>
  <c r="BV66" i="24"/>
  <c r="BU66" i="24"/>
  <c r="BT66" i="24"/>
  <c r="BW65" i="24"/>
  <c r="BW64" i="24" s="1"/>
  <c r="BV65" i="24"/>
  <c r="BU65" i="24"/>
  <c r="BT65" i="24"/>
  <c r="BV64" i="24"/>
  <c r="BW62" i="24"/>
  <c r="BV62" i="24"/>
  <c r="BU62" i="24"/>
  <c r="BT62" i="24"/>
  <c r="BW61" i="24"/>
  <c r="BV61" i="24"/>
  <c r="BU61" i="24"/>
  <c r="BT61" i="24"/>
  <c r="BW60" i="24"/>
  <c r="BV60" i="24"/>
  <c r="BU60" i="24"/>
  <c r="BT60" i="24"/>
  <c r="BW59" i="24"/>
  <c r="BV59" i="24"/>
  <c r="BU59" i="24"/>
  <c r="BT59" i="24"/>
  <c r="BW58" i="24"/>
  <c r="BV58" i="24"/>
  <c r="BU58" i="24"/>
  <c r="BT58" i="24"/>
  <c r="BW57" i="24"/>
  <c r="BV57" i="24"/>
  <c r="BU57" i="24"/>
  <c r="BT57" i="24"/>
  <c r="BW56" i="24"/>
  <c r="BV56" i="24"/>
  <c r="BU56" i="24"/>
  <c r="BT56" i="24"/>
  <c r="BW55" i="24"/>
  <c r="BV55" i="24"/>
  <c r="BU55" i="24"/>
  <c r="BT55" i="24"/>
  <c r="BW54" i="24"/>
  <c r="BV54" i="24"/>
  <c r="BU54" i="24"/>
  <c r="BT54" i="24"/>
  <c r="BW53" i="24"/>
  <c r="BV53" i="24"/>
  <c r="BU53" i="24"/>
  <c r="BT53" i="24"/>
  <c r="BW52" i="24"/>
  <c r="BV52" i="24"/>
  <c r="BU52" i="24"/>
  <c r="BT52" i="24"/>
  <c r="BW51" i="24"/>
  <c r="BV51" i="24"/>
  <c r="BU51" i="24"/>
  <c r="BT51" i="24"/>
  <c r="BW50" i="24"/>
  <c r="BW49" i="24" s="1"/>
  <c r="BV50" i="24"/>
  <c r="BU50" i="24"/>
  <c r="BT50" i="24"/>
  <c r="BV49" i="24"/>
  <c r="BW47" i="24"/>
  <c r="BV47" i="24"/>
  <c r="BU47" i="24"/>
  <c r="BT47" i="24"/>
  <c r="BW46" i="24"/>
  <c r="BV46" i="24"/>
  <c r="BU46" i="24"/>
  <c r="BT46" i="24"/>
  <c r="BW45" i="24"/>
  <c r="BV45" i="24"/>
  <c r="BU45" i="24"/>
  <c r="BT45" i="24"/>
  <c r="BW44" i="24"/>
  <c r="BV44" i="24"/>
  <c r="BU44" i="24"/>
  <c r="BT44" i="24"/>
  <c r="BW43" i="24"/>
  <c r="BV43" i="24"/>
  <c r="BU43" i="24"/>
  <c r="BT43" i="24"/>
  <c r="BW42" i="24"/>
  <c r="BV42" i="24"/>
  <c r="BU42" i="24"/>
  <c r="BT42" i="24"/>
  <c r="BW41" i="24"/>
  <c r="BV41" i="24"/>
  <c r="BU41" i="24"/>
  <c r="BT41" i="24"/>
  <c r="BW40" i="24"/>
  <c r="BV40" i="24"/>
  <c r="BU40" i="24"/>
  <c r="BT40" i="24"/>
  <c r="BW39" i="24"/>
  <c r="BV39" i="24"/>
  <c r="BU39" i="24"/>
  <c r="BT39" i="24"/>
  <c r="BW38" i="24"/>
  <c r="BV38" i="24"/>
  <c r="BU38" i="24"/>
  <c r="BT38" i="24"/>
  <c r="BW37" i="24"/>
  <c r="BV37" i="24"/>
  <c r="BU37" i="24"/>
  <c r="BT37" i="24"/>
  <c r="BW36" i="24"/>
  <c r="BV36" i="24"/>
  <c r="BU36" i="24"/>
  <c r="BT36" i="24"/>
  <c r="BW35" i="24"/>
  <c r="BV35" i="24"/>
  <c r="BU35" i="24"/>
  <c r="BT35" i="24"/>
  <c r="BW34" i="24"/>
  <c r="BV34" i="24"/>
  <c r="BU34" i="24"/>
  <c r="BT34" i="24"/>
  <c r="BW33" i="24"/>
  <c r="BV33" i="24"/>
  <c r="BU33" i="24"/>
  <c r="BT33" i="24"/>
  <c r="BW32" i="24"/>
  <c r="BV32" i="24"/>
  <c r="BU32" i="24"/>
  <c r="BT32" i="24"/>
  <c r="BW29" i="24"/>
  <c r="BV29" i="24"/>
  <c r="BU29" i="24"/>
  <c r="BT29" i="24"/>
  <c r="BW28" i="24"/>
  <c r="BV28" i="24"/>
  <c r="BU28" i="24"/>
  <c r="BT28" i="24"/>
  <c r="BW27" i="24"/>
  <c r="BV27" i="24"/>
  <c r="BU27" i="24"/>
  <c r="BT27" i="24"/>
  <c r="BW26" i="24"/>
  <c r="BV26" i="24"/>
  <c r="BU26" i="24"/>
  <c r="BT26" i="24"/>
  <c r="BW25" i="24"/>
  <c r="BV25" i="24"/>
  <c r="BU25" i="24"/>
  <c r="BT25" i="24"/>
  <c r="BW24" i="24"/>
  <c r="BV24" i="24"/>
  <c r="BW23" i="24"/>
  <c r="BV23" i="24"/>
  <c r="BW22" i="24"/>
  <c r="BV22" i="24"/>
  <c r="BU22" i="24"/>
  <c r="BT22" i="24"/>
  <c r="BW21" i="24"/>
  <c r="BV21" i="24"/>
  <c r="BU21" i="24"/>
  <c r="BT21" i="24"/>
  <c r="BW20" i="24"/>
  <c r="BV20" i="24"/>
  <c r="BU20" i="24"/>
  <c r="BT20" i="24"/>
  <c r="BW19" i="24"/>
  <c r="BV19" i="24"/>
  <c r="BU19" i="24"/>
  <c r="BT19" i="24"/>
  <c r="BW18" i="24"/>
  <c r="BV18" i="24"/>
  <c r="BU18" i="24"/>
  <c r="BT18" i="24"/>
  <c r="BW17" i="24"/>
  <c r="BV17" i="24"/>
  <c r="BU17" i="24"/>
  <c r="BT17" i="24"/>
  <c r="BW16" i="24"/>
  <c r="BV16" i="24"/>
  <c r="BU16" i="24"/>
  <c r="BT16" i="24"/>
  <c r="BW15" i="24"/>
  <c r="BV15" i="24"/>
  <c r="BU15" i="24"/>
  <c r="BT15" i="24"/>
  <c r="BW14" i="24"/>
  <c r="BV14" i="24"/>
  <c r="BU14" i="24"/>
  <c r="BT14" i="24"/>
  <c r="BW13" i="24"/>
  <c r="BV13" i="24"/>
  <c r="BU13" i="24"/>
  <c r="BU15" i="29" s="1"/>
  <c r="BT13" i="24"/>
  <c r="BT15" i="29" s="1"/>
  <c r="BW12" i="24"/>
  <c r="BV12" i="24"/>
  <c r="BU12" i="24"/>
  <c r="BT12" i="24"/>
  <c r="BO15" i="27"/>
  <c r="BN15" i="27"/>
  <c r="BM15" i="27"/>
  <c r="BL15" i="27"/>
  <c r="BT9" i="31" l="1"/>
  <c r="BT14" i="31" s="1"/>
  <c r="BT20" i="16" s="1"/>
  <c r="BU64" i="16"/>
  <c r="BU64" i="24"/>
  <c r="BT64" i="24"/>
  <c r="BT49" i="24"/>
  <c r="BU49" i="24"/>
  <c r="BW14" i="31"/>
  <c r="BW20" i="16" s="1"/>
  <c r="BV14" i="31"/>
  <c r="BV20" i="16" s="1"/>
  <c r="BU14" i="31"/>
  <c r="BU20" i="16" s="1"/>
  <c r="BT27" i="30"/>
  <c r="BT25" i="30"/>
  <c r="BT29" i="30"/>
  <c r="BT26" i="30"/>
  <c r="BT24" i="30"/>
  <c r="BT28" i="30" s="1"/>
  <c r="BT30" i="30" s="1"/>
  <c r="BU29" i="30"/>
  <c r="BU26" i="30"/>
  <c r="BU24" i="30"/>
  <c r="BU28" i="30" s="1"/>
  <c r="BU30" i="30" s="1"/>
  <c r="BU27" i="30"/>
  <c r="BU25" i="30"/>
  <c r="BV25" i="30"/>
  <c r="BV27" i="30"/>
  <c r="BW25" i="30"/>
  <c r="BW27" i="30"/>
  <c r="BV24" i="30"/>
  <c r="BV28" i="30" s="1"/>
  <c r="BV30" i="30" s="1"/>
  <c r="BV26" i="30"/>
  <c r="BW24" i="30"/>
  <c r="BW28" i="30" s="1"/>
  <c r="BW30" i="30" s="1"/>
  <c r="BW26" i="30"/>
  <c r="BU18" i="30"/>
  <c r="BU34" i="30" s="1"/>
  <c r="BV18" i="30"/>
  <c r="BV33" i="30" s="1"/>
  <c r="BV35" i="30" s="1"/>
  <c r="BV34" i="30"/>
  <c r="BW18" i="30"/>
  <c r="BW34" i="30" s="1"/>
  <c r="BN19" i="28"/>
  <c r="BN27" i="28" s="1"/>
  <c r="BN21" i="28"/>
  <c r="BN23" i="28"/>
  <c r="BN25" i="28"/>
  <c r="BL23" i="28"/>
  <c r="BM19" i="28"/>
  <c r="BM27" i="28" s="1"/>
  <c r="BO25" i="28"/>
  <c r="BL20" i="28"/>
  <c r="BL27" i="28" s="1"/>
  <c r="BL22" i="28"/>
  <c r="BL24" i="28"/>
  <c r="BL26" i="28"/>
  <c r="BL25" i="28"/>
  <c r="BM21" i="28"/>
  <c r="BO23" i="28"/>
  <c r="BM20" i="28"/>
  <c r="BM22" i="28"/>
  <c r="BM24" i="28"/>
  <c r="BM26" i="28"/>
  <c r="BL21" i="28"/>
  <c r="BM25" i="28"/>
  <c r="BO21" i="28"/>
  <c r="BN20" i="28"/>
  <c r="BN22" i="28"/>
  <c r="BN24" i="28"/>
  <c r="BO19" i="28"/>
  <c r="BO27" i="28" s="1"/>
  <c r="BO20" i="28"/>
  <c r="BO22" i="28"/>
  <c r="BO24" i="28"/>
  <c r="BU68" i="16" l="1"/>
  <c r="BU43" i="16"/>
  <c r="BU69" i="16"/>
  <c r="BV69" i="16"/>
  <c r="BV68" i="16"/>
  <c r="BV43" i="16"/>
  <c r="BW43" i="16"/>
  <c r="BW69" i="16"/>
  <c r="BW68" i="16"/>
  <c r="BU33" i="30"/>
  <c r="BU35" i="30" s="1"/>
  <c r="BW33" i="30"/>
  <c r="BW35" i="30" s="1"/>
  <c r="BW64" i="22" l="1"/>
  <c r="BV64" i="22"/>
  <c r="BU64" i="22"/>
  <c r="BT64" i="22"/>
  <c r="BW49" i="22"/>
  <c r="BV49" i="22"/>
  <c r="BU49" i="22"/>
  <c r="BT49" i="22"/>
  <c r="BW27" i="17"/>
  <c r="BV27" i="17"/>
  <c r="BU27" i="17"/>
  <c r="BT27" i="17"/>
  <c r="BW37" i="17"/>
  <c r="BV37" i="17"/>
  <c r="BU37" i="17"/>
  <c r="BU48" i="17" s="1"/>
  <c r="BT37" i="17"/>
  <c r="BW61" i="18"/>
  <c r="BV61" i="18"/>
  <c r="BU61" i="18"/>
  <c r="BT61" i="18"/>
  <c r="BT68" i="16" s="1"/>
  <c r="BW59" i="18"/>
  <c r="BV59" i="18"/>
  <c r="BU59" i="18"/>
  <c r="BU32" i="18" s="1"/>
  <c r="BT59" i="18"/>
  <c r="BW48" i="18"/>
  <c r="BW32" i="18" s="1"/>
  <c r="BV48" i="18"/>
  <c r="BU48" i="18"/>
  <c r="BT48" i="18"/>
  <c r="BT78" i="16" s="1"/>
  <c r="BV32" i="18"/>
  <c r="BW30" i="18"/>
  <c r="BV30" i="18"/>
  <c r="BV7" i="18" s="1"/>
  <c r="BU30" i="18"/>
  <c r="BT30" i="18"/>
  <c r="BW18" i="18"/>
  <c r="BV18" i="18"/>
  <c r="BU18" i="18"/>
  <c r="BT18" i="18"/>
  <c r="BW7" i="18"/>
  <c r="BU7" i="18"/>
  <c r="CF14" i="24"/>
  <c r="CE14" i="24"/>
  <c r="CD14" i="24"/>
  <c r="CC14" i="24"/>
  <c r="CB14" i="24"/>
  <c r="CA14" i="24"/>
  <c r="BZ14" i="24"/>
  <c r="BY14" i="24"/>
  <c r="BR14" i="24"/>
  <c r="BQ14" i="24"/>
  <c r="BP14" i="24"/>
  <c r="BO14" i="24"/>
  <c r="BN14" i="24"/>
  <c r="BM14" i="24"/>
  <c r="BL14" i="24"/>
  <c r="BK14" i="24"/>
  <c r="BJ14" i="24"/>
  <c r="BI14" i="24"/>
  <c r="BH14" i="24"/>
  <c r="BG14" i="24"/>
  <c r="BF14" i="24"/>
  <c r="BE14" i="24"/>
  <c r="BD14" i="24"/>
  <c r="BC14" i="24"/>
  <c r="BB14" i="24"/>
  <c r="BA14" i="24"/>
  <c r="AZ14" i="24"/>
  <c r="AY14" i="24"/>
  <c r="AX14" i="24"/>
  <c r="AW14" i="24"/>
  <c r="AV14" i="24"/>
  <c r="AU14" i="24"/>
  <c r="AT14" i="24"/>
  <c r="AS14" i="24"/>
  <c r="AR14" i="24"/>
  <c r="AQ14" i="24"/>
  <c r="AP14" i="24"/>
  <c r="AO14" i="24"/>
  <c r="AN14" i="24"/>
  <c r="AM14" i="24"/>
  <c r="AL14" i="24"/>
  <c r="AK14"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F14" i="24"/>
  <c r="E14" i="24"/>
  <c r="D13" i="24"/>
  <c r="D14" i="24"/>
  <c r="CO14" i="22"/>
  <c r="CO14" i="24" s="1"/>
  <c r="CN14" i="22"/>
  <c r="CN14" i="24" s="1"/>
  <c r="CM14" i="22"/>
  <c r="CM14" i="24" s="1"/>
  <c r="CL14" i="22"/>
  <c r="CL14" i="24" s="1"/>
  <c r="CK14" i="22"/>
  <c r="CK14" i="24" s="1"/>
  <c r="CJ14" i="22"/>
  <c r="CJ14" i="24" s="1"/>
  <c r="CI14" i="22"/>
  <c r="CI14" i="24" s="1"/>
  <c r="CH14" i="22"/>
  <c r="CH14" i="24" s="1"/>
  <c r="CG14" i="22"/>
  <c r="CG14" i="24" s="1"/>
  <c r="BV33" i="17" l="1"/>
  <c r="BV34" i="17" s="1"/>
  <c r="BW33" i="17"/>
  <c r="BW34" i="17" s="1"/>
  <c r="BU49" i="17"/>
  <c r="BU55" i="17"/>
  <c r="BV38" i="17"/>
  <c r="BV23" i="16"/>
  <c r="BU8" i="16"/>
  <c r="BM7" i="27"/>
  <c r="BW38" i="17"/>
  <c r="BW23" i="16"/>
  <c r="BV8" i="16"/>
  <c r="BN7" i="27"/>
  <c r="BU38" i="17"/>
  <c r="BU23" i="16"/>
  <c r="BO7" i="27"/>
  <c r="BW8" i="16"/>
  <c r="BV48" i="17"/>
  <c r="BU33" i="17"/>
  <c r="BU34" i="17" s="1"/>
  <c r="BW48" i="17"/>
  <c r="BT32" i="18"/>
  <c r="BT77" i="16"/>
  <c r="BT7" i="18"/>
  <c r="BT79" i="16" s="1"/>
  <c r="BT69" i="16"/>
  <c r="BU17" i="16"/>
  <c r="BT17" i="16"/>
  <c r="BT38" i="17"/>
  <c r="BT23" i="16"/>
  <c r="BT48" i="17"/>
  <c r="BT8" i="16"/>
  <c r="BL7" i="27"/>
  <c r="BT33" i="17"/>
  <c r="BT34" i="17" s="1"/>
  <c r="BS14" i="24"/>
  <c r="BV49" i="17" l="1"/>
  <c r="BV55" i="17"/>
  <c r="BW63" i="16"/>
  <c r="BW60" i="16"/>
  <c r="BO11" i="27"/>
  <c r="BO21" i="27" s="1"/>
  <c r="BO19" i="27"/>
  <c r="BO18" i="27"/>
  <c r="BO17" i="27" s="1"/>
  <c r="BO20" i="27"/>
  <c r="BN20" i="27"/>
  <c r="BN11" i="27"/>
  <c r="BN21" i="27" s="1"/>
  <c r="BN19" i="27"/>
  <c r="BN18" i="27"/>
  <c r="BN17" i="27" s="1"/>
  <c r="BU56" i="17"/>
  <c r="BU9" i="24"/>
  <c r="BU14" i="16"/>
  <c r="BU9" i="22"/>
  <c r="BU60" i="17"/>
  <c r="BM20" i="27"/>
  <c r="BM11" i="27"/>
  <c r="BM21" i="27" s="1"/>
  <c r="BM19" i="27"/>
  <c r="BM18" i="27"/>
  <c r="BM17" i="27" s="1"/>
  <c r="BU25" i="16"/>
  <c r="BU63" i="16"/>
  <c r="BU60" i="16"/>
  <c r="BW49" i="17"/>
  <c r="BW25" i="16"/>
  <c r="BW55" i="17"/>
  <c r="BV25" i="16"/>
  <c r="BV60" i="16"/>
  <c r="BV63" i="16"/>
  <c r="BT53" i="16"/>
  <c r="BT60" i="16"/>
  <c r="BT63" i="16"/>
  <c r="BW46" i="16"/>
  <c r="BL20" i="27"/>
  <c r="BL19" i="27"/>
  <c r="BT49" i="17"/>
  <c r="BT25" i="16"/>
  <c r="BW55" i="16"/>
  <c r="BW57" i="16" s="1"/>
  <c r="BT55" i="17"/>
  <c r="BV9" i="22" l="1"/>
  <c r="BU7" i="22"/>
  <c r="BU84" i="22" s="1"/>
  <c r="BV56" i="17"/>
  <c r="BV9" i="24"/>
  <c r="BV7" i="24" s="1"/>
  <c r="BV14" i="16"/>
  <c r="BV60" i="17"/>
  <c r="BW56" i="17"/>
  <c r="BW9" i="24"/>
  <c r="BW7" i="24" s="1"/>
  <c r="BW14" i="16"/>
  <c r="BW60" i="17"/>
  <c r="BU61" i="17"/>
  <c r="BU11" i="16"/>
  <c r="BU7" i="29"/>
  <c r="BU11" i="29" s="1"/>
  <c r="BT56" i="17"/>
  <c r="BT9" i="24"/>
  <c r="BT14" i="16"/>
  <c r="BT60" i="17"/>
  <c r="BT16" i="30"/>
  <c r="BU12" i="16" l="1"/>
  <c r="BU24" i="16"/>
  <c r="BV7" i="29"/>
  <c r="BV11" i="29" s="1"/>
  <c r="BV11" i="16"/>
  <c r="BV61" i="17"/>
  <c r="BU12" i="29"/>
  <c r="BU16" i="29"/>
  <c r="BW61" i="17"/>
  <c r="BW11" i="16"/>
  <c r="BW7" i="29"/>
  <c r="BW11" i="29" s="1"/>
  <c r="BW9" i="22"/>
  <c r="BW7" i="22" s="1"/>
  <c r="BV7" i="22"/>
  <c r="BT56" i="16"/>
  <c r="BU56" i="16"/>
  <c r="BV56" i="16"/>
  <c r="BT61" i="16"/>
  <c r="BT64" i="16"/>
  <c r="BT18" i="30"/>
  <c r="BT34" i="30" s="1"/>
  <c r="BT33" i="30"/>
  <c r="BT35" i="30" s="1"/>
  <c r="BT61" i="17"/>
  <c r="BT11" i="16"/>
  <c r="BT7" i="29"/>
  <c r="BT11" i="29" s="1"/>
  <c r="BU17" i="29" l="1"/>
  <c r="BU10" i="16"/>
  <c r="BV12" i="16"/>
  <c r="BV24" i="16"/>
  <c r="BV16" i="16"/>
  <c r="BV18" i="16" s="1"/>
  <c r="BV84" i="22"/>
  <c r="BV84" i="24" s="1"/>
  <c r="BW12" i="29"/>
  <c r="BW16" i="29"/>
  <c r="BW16" i="16"/>
  <c r="BW18" i="16" s="1"/>
  <c r="BW84" i="22"/>
  <c r="BV12" i="29"/>
  <c r="BV16" i="29"/>
  <c r="BW12" i="16"/>
  <c r="BW24" i="16"/>
  <c r="BT12" i="29"/>
  <c r="BT16" i="29"/>
  <c r="BT12" i="16"/>
  <c r="BW52" i="16"/>
  <c r="BW51" i="16"/>
  <c r="BT24" i="16"/>
  <c r="BS75" i="16"/>
  <c r="BW17" i="29" l="1"/>
  <c r="BW10" i="16"/>
  <c r="BV17" i="29"/>
  <c r="BV10" i="16"/>
  <c r="BW84" i="24"/>
  <c r="BU26" i="16"/>
  <c r="BT17" i="29"/>
  <c r="BT10" i="16"/>
  <c r="BW47" i="16"/>
  <c r="T18" i="35"/>
  <c r="T17" i="35"/>
  <c r="BV26" i="16" l="1"/>
  <c r="BW26" i="16"/>
  <c r="BW67" i="16"/>
  <c r="BT26" i="16"/>
  <c r="BW45" i="16"/>
  <c r="BS49" i="22" l="1"/>
  <c r="BS64" i="22" l="1"/>
  <c r="B37" i="31" l="1"/>
  <c r="C37" i="31"/>
  <c r="C41" i="31" l="1"/>
  <c r="C42" i="31"/>
  <c r="C43" i="31"/>
  <c r="C44" i="31"/>
  <c r="CD9" i="24" l="1"/>
  <c r="CC9" i="24"/>
  <c r="CB9" i="24"/>
  <c r="CA9" i="24"/>
  <c r="BZ9" i="24"/>
  <c r="BY9" i="24"/>
  <c r="C9" i="24"/>
  <c r="B9" i="24"/>
  <c r="B7" i="24"/>
  <c r="C7" i="24"/>
  <c r="CF29" i="24"/>
  <c r="CE29" i="24"/>
  <c r="CD29" i="24"/>
  <c r="CC29" i="24"/>
  <c r="CB29" i="24"/>
  <c r="CA29" i="24"/>
  <c r="BZ29" i="24"/>
  <c r="BY29" i="24"/>
  <c r="BJ29" i="24"/>
  <c r="BI29" i="24"/>
  <c r="BH29" i="24"/>
  <c r="BG29" i="24"/>
  <c r="BF29" i="24"/>
  <c r="BE29" i="24"/>
  <c r="BD29" i="24"/>
  <c r="BC29" i="24"/>
  <c r="BB29" i="24"/>
  <c r="BA29" i="24"/>
  <c r="AZ29" i="24"/>
  <c r="AY29" i="24"/>
  <c r="AX29" i="24"/>
  <c r="AW29" i="24"/>
  <c r="AV29" i="24"/>
  <c r="AU29" i="24"/>
  <c r="AT29" i="24"/>
  <c r="AS29" i="24"/>
  <c r="AR29" i="24"/>
  <c r="AQ29" i="24"/>
  <c r="AP29" i="24"/>
  <c r="AO29" i="24"/>
  <c r="AN29" i="24"/>
  <c r="AM29" i="24"/>
  <c r="AL29" i="24"/>
  <c r="AK29"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F29" i="24"/>
  <c r="E29" i="24"/>
  <c r="D29" i="24"/>
  <c r="CG28" i="24"/>
  <c r="CF28" i="24"/>
  <c r="CE28" i="24"/>
  <c r="CD28" i="24"/>
  <c r="CC28" i="24"/>
  <c r="CB28" i="24"/>
  <c r="CA28" i="24"/>
  <c r="BZ28" i="24"/>
  <c r="BY28" i="24"/>
  <c r="BJ28" i="24"/>
  <c r="BI28" i="24"/>
  <c r="BH28" i="24"/>
  <c r="BG28" i="24"/>
  <c r="BF28" i="24"/>
  <c r="BE28" i="24"/>
  <c r="BD28" i="24"/>
  <c r="BC28" i="24"/>
  <c r="BB28" i="24"/>
  <c r="BA28" i="24"/>
  <c r="AZ28" i="24"/>
  <c r="AY28" i="24"/>
  <c r="AX28" i="24"/>
  <c r="AW28" i="24"/>
  <c r="AV28" i="24"/>
  <c r="AU28" i="24"/>
  <c r="AT28" i="24"/>
  <c r="AS28" i="24"/>
  <c r="AR28" i="24"/>
  <c r="AQ28" i="24"/>
  <c r="AP28" i="24"/>
  <c r="AO28" i="24"/>
  <c r="AN28" i="24"/>
  <c r="AM28" i="24"/>
  <c r="AL28" i="24"/>
  <c r="AK28"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F28" i="24"/>
  <c r="E28" i="24"/>
  <c r="D28" i="24"/>
  <c r="CK27" i="24"/>
  <c r="CJ27" i="24"/>
  <c r="CI27" i="24"/>
  <c r="CH27" i="24"/>
  <c r="CG27" i="24"/>
  <c r="CF27" i="24"/>
  <c r="CE27" i="24"/>
  <c r="CD27" i="24"/>
  <c r="CC27" i="24"/>
  <c r="CB27" i="24"/>
  <c r="CA27" i="24"/>
  <c r="BZ27" i="24"/>
  <c r="BY27" i="24"/>
  <c r="BJ27" i="24"/>
  <c r="BI27" i="24"/>
  <c r="BH27" i="24"/>
  <c r="BG27" i="24"/>
  <c r="BF27" i="24"/>
  <c r="BE27" i="24"/>
  <c r="BD27" i="24"/>
  <c r="BC27" i="24"/>
  <c r="BB27" i="24"/>
  <c r="BA27" i="24"/>
  <c r="AZ27" i="24"/>
  <c r="AY27" i="24"/>
  <c r="AX27" i="24"/>
  <c r="AW27" i="24"/>
  <c r="AV27" i="24"/>
  <c r="AU27" i="24"/>
  <c r="AT27" i="24"/>
  <c r="AS27" i="24"/>
  <c r="AR27" i="24"/>
  <c r="AQ27" i="24"/>
  <c r="AP27" i="24"/>
  <c r="AO27" i="24"/>
  <c r="AN27" i="24"/>
  <c r="AM27" i="24"/>
  <c r="AL27" i="24"/>
  <c r="AK27"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F27" i="24"/>
  <c r="E27" i="24"/>
  <c r="D27" i="24"/>
  <c r="CG26" i="24"/>
  <c r="CF26" i="24"/>
  <c r="CE26" i="24"/>
  <c r="CD26" i="24"/>
  <c r="CC26" i="24"/>
  <c r="CB26" i="24"/>
  <c r="CA26" i="24"/>
  <c r="BZ26" i="24"/>
  <c r="BY26" i="24"/>
  <c r="BS26" i="24"/>
  <c r="BR26" i="24"/>
  <c r="BJ26" i="24"/>
  <c r="BI26" i="24"/>
  <c r="BH26" i="24"/>
  <c r="BG26" i="24"/>
  <c r="BF26" i="24"/>
  <c r="BE26" i="24"/>
  <c r="BD26" i="24"/>
  <c r="BC26" i="24"/>
  <c r="BB26" i="24"/>
  <c r="BA26" i="24"/>
  <c r="AZ26" i="24"/>
  <c r="AY26" i="24"/>
  <c r="AX26" i="24"/>
  <c r="AW26" i="24"/>
  <c r="AV26" i="24"/>
  <c r="AU26" i="24"/>
  <c r="AT26" i="24"/>
  <c r="AS26" i="24"/>
  <c r="AR26" i="24"/>
  <c r="AQ26" i="24"/>
  <c r="AP26" i="24"/>
  <c r="AO26" i="24"/>
  <c r="AN26" i="24"/>
  <c r="AM26" i="24"/>
  <c r="AL26" i="24"/>
  <c r="AK26"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F26" i="24"/>
  <c r="E26" i="24"/>
  <c r="D26" i="24"/>
  <c r="CF25" i="24"/>
  <c r="CE25" i="24"/>
  <c r="CD25" i="24"/>
  <c r="CC25" i="24"/>
  <c r="CB25" i="24"/>
  <c r="CA25" i="24"/>
  <c r="BZ25" i="24"/>
  <c r="BY25" i="24"/>
  <c r="BJ25" i="24"/>
  <c r="BI25" i="24"/>
  <c r="BH25" i="24"/>
  <c r="BG25" i="24"/>
  <c r="BF25" i="24"/>
  <c r="BE25" i="24"/>
  <c r="BD25" i="24"/>
  <c r="BC25" i="24"/>
  <c r="BB25" i="24"/>
  <c r="BA25" i="24"/>
  <c r="AZ25" i="24"/>
  <c r="AY25" i="24"/>
  <c r="AX25" i="24"/>
  <c r="AW25" i="24"/>
  <c r="AV25" i="24"/>
  <c r="AU25" i="24"/>
  <c r="AT25" i="24"/>
  <c r="AS25" i="24"/>
  <c r="AR25" i="24"/>
  <c r="AQ25" i="24"/>
  <c r="AP25" i="24"/>
  <c r="AO25" i="24"/>
  <c r="AN25" i="24"/>
  <c r="AM25" i="24"/>
  <c r="AL25" i="24"/>
  <c r="AK25"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F25" i="24"/>
  <c r="E25" i="24"/>
  <c r="D25" i="24"/>
  <c r="CF24" i="24"/>
  <c r="CE24" i="24"/>
  <c r="CD24" i="24"/>
  <c r="CC24" i="24"/>
  <c r="CB24" i="24"/>
  <c r="CA24" i="24"/>
  <c r="BZ24" i="24"/>
  <c r="BY24" i="24"/>
  <c r="BJ24" i="24"/>
  <c r="BI24" i="24"/>
  <c r="BH24" i="24"/>
  <c r="BG24" i="24"/>
  <c r="BF24" i="24"/>
  <c r="BE24" i="24"/>
  <c r="BD24" i="24"/>
  <c r="BC24" i="24"/>
  <c r="BB24" i="24"/>
  <c r="BA24" i="24"/>
  <c r="AZ24" i="24"/>
  <c r="AY24" i="24"/>
  <c r="AX24" i="24"/>
  <c r="AW24" i="24"/>
  <c r="AV24" i="24"/>
  <c r="AU24" i="24"/>
  <c r="AT24" i="24"/>
  <c r="AS24" i="24"/>
  <c r="AR24" i="24"/>
  <c r="AQ24" i="24"/>
  <c r="AP24" i="24"/>
  <c r="AO24" i="24"/>
  <c r="AN24" i="24"/>
  <c r="AM24" i="24"/>
  <c r="AL24" i="24"/>
  <c r="AK24" i="24"/>
  <c r="AJ24" i="24"/>
  <c r="AI24" i="24"/>
  <c r="AH24" i="24"/>
  <c r="AG24" i="24"/>
  <c r="AF24" i="24"/>
  <c r="AE24" i="24"/>
  <c r="AD24" i="24"/>
  <c r="AC24" i="24"/>
  <c r="AB24" i="24"/>
  <c r="AA24" i="24"/>
  <c r="Z24" i="24"/>
  <c r="Y24" i="24"/>
  <c r="X24" i="24"/>
  <c r="W24" i="24"/>
  <c r="V24" i="24"/>
  <c r="U24" i="24"/>
  <c r="T24" i="24"/>
  <c r="S24" i="24"/>
  <c r="R24" i="24"/>
  <c r="Q24" i="24"/>
  <c r="P24" i="24"/>
  <c r="O24" i="24"/>
  <c r="N24" i="24"/>
  <c r="M24" i="24"/>
  <c r="L24" i="24"/>
  <c r="K24" i="24"/>
  <c r="J24" i="24"/>
  <c r="I24" i="24"/>
  <c r="H24" i="24"/>
  <c r="G24" i="24"/>
  <c r="F24" i="24"/>
  <c r="E24" i="24"/>
  <c r="D24" i="24"/>
  <c r="CF23" i="24"/>
  <c r="CE23" i="24"/>
  <c r="CD23" i="24"/>
  <c r="CC23" i="24"/>
  <c r="CB23" i="24"/>
  <c r="CA23" i="24"/>
  <c r="BZ23" i="24"/>
  <c r="BY23" i="24"/>
  <c r="BJ23" i="24"/>
  <c r="BI23" i="24"/>
  <c r="BH23" i="24"/>
  <c r="BG23" i="24"/>
  <c r="BF23" i="24"/>
  <c r="BE23" i="24"/>
  <c r="BD23" i="24"/>
  <c r="BC23" i="24"/>
  <c r="BB23" i="24"/>
  <c r="BA23" i="24"/>
  <c r="AZ23" i="24"/>
  <c r="AY23" i="24"/>
  <c r="AX23" i="24"/>
  <c r="AW23" i="24"/>
  <c r="AV23" i="24"/>
  <c r="AU23" i="24"/>
  <c r="AT23" i="24"/>
  <c r="AS23" i="24"/>
  <c r="AR23" i="24"/>
  <c r="AQ23" i="24"/>
  <c r="AP23" i="24"/>
  <c r="AO23" i="24"/>
  <c r="AN23" i="24"/>
  <c r="AM23" i="24"/>
  <c r="AL23" i="24"/>
  <c r="AK23"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F23" i="24"/>
  <c r="E23" i="24"/>
  <c r="D23" i="24"/>
  <c r="CF22" i="24"/>
  <c r="CE22" i="24"/>
  <c r="CD22" i="24"/>
  <c r="CC22" i="24"/>
  <c r="CB22" i="24"/>
  <c r="CA22" i="24"/>
  <c r="BZ22" i="24"/>
  <c r="BY22" i="24"/>
  <c r="BJ22" i="24"/>
  <c r="BI22" i="24"/>
  <c r="BH22" i="24"/>
  <c r="BG22" i="24"/>
  <c r="BF22" i="24"/>
  <c r="BE22" i="24"/>
  <c r="BD22" i="24"/>
  <c r="BC22" i="24"/>
  <c r="BB22" i="24"/>
  <c r="BA22" i="24"/>
  <c r="AZ22" i="24"/>
  <c r="AY22" i="24"/>
  <c r="AX22" i="24"/>
  <c r="AW22" i="24"/>
  <c r="AV22" i="24"/>
  <c r="AU22" i="24"/>
  <c r="AT22" i="24"/>
  <c r="AS22" i="24"/>
  <c r="AR22" i="24"/>
  <c r="AQ22" i="24"/>
  <c r="AP22" i="24"/>
  <c r="AO22" i="24"/>
  <c r="AN22" i="24"/>
  <c r="AM22" i="24"/>
  <c r="AL22" i="24"/>
  <c r="AK22"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F22" i="24"/>
  <c r="E22" i="24"/>
  <c r="D22" i="24"/>
  <c r="CF21" i="24"/>
  <c r="CE21" i="24"/>
  <c r="CD21" i="24"/>
  <c r="CC21" i="24"/>
  <c r="CB21" i="24"/>
  <c r="CA21" i="24"/>
  <c r="BZ21" i="24"/>
  <c r="BY21" i="24"/>
  <c r="BJ21" i="24"/>
  <c r="BI21" i="24"/>
  <c r="BH21" i="24"/>
  <c r="BG21" i="24"/>
  <c r="BF21" i="24"/>
  <c r="BE21" i="24"/>
  <c r="BD21" i="24"/>
  <c r="BC21" i="24"/>
  <c r="BB21" i="24"/>
  <c r="BA21" i="24"/>
  <c r="AZ21" i="24"/>
  <c r="AY21" i="24"/>
  <c r="AX21" i="24"/>
  <c r="AW21" i="24"/>
  <c r="AV21" i="24"/>
  <c r="AU21" i="24"/>
  <c r="AT21" i="24"/>
  <c r="AS21" i="24"/>
  <c r="AR21" i="24"/>
  <c r="AQ21" i="24"/>
  <c r="AP21" i="24"/>
  <c r="AO21" i="24"/>
  <c r="AN21" i="24"/>
  <c r="AM21" i="24"/>
  <c r="AL21" i="24"/>
  <c r="AK21"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F21" i="24"/>
  <c r="E21" i="24"/>
  <c r="D21" i="24"/>
  <c r="CF20" i="24"/>
  <c r="CE20" i="24"/>
  <c r="CD20" i="24"/>
  <c r="CC20" i="24"/>
  <c r="CB20" i="24"/>
  <c r="CA20" i="24"/>
  <c r="BZ20" i="24"/>
  <c r="BY20" i="24"/>
  <c r="BJ20" i="24"/>
  <c r="BI20" i="24"/>
  <c r="BH20" i="24"/>
  <c r="BG20" i="24"/>
  <c r="BF20" i="24"/>
  <c r="BE20" i="24"/>
  <c r="BD20" i="24"/>
  <c r="BC20" i="24"/>
  <c r="BB20" i="24"/>
  <c r="BA20" i="24"/>
  <c r="AZ20" i="24"/>
  <c r="AY20" i="24"/>
  <c r="AX20" i="24"/>
  <c r="AW20" i="24"/>
  <c r="AV20" i="24"/>
  <c r="AU20" i="24"/>
  <c r="AT20" i="24"/>
  <c r="AS20" i="24"/>
  <c r="AR20" i="24"/>
  <c r="AQ20" i="24"/>
  <c r="AP20" i="24"/>
  <c r="AO20" i="24"/>
  <c r="AN20" i="24"/>
  <c r="AM20" i="24"/>
  <c r="AL20" i="24"/>
  <c r="AK20"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F20" i="24"/>
  <c r="E20" i="24"/>
  <c r="D20" i="24"/>
  <c r="CF19" i="24"/>
  <c r="CE19" i="24"/>
  <c r="CD19" i="24"/>
  <c r="CC19" i="24"/>
  <c r="CB19" i="24"/>
  <c r="CA19" i="24"/>
  <c r="BZ19" i="24"/>
  <c r="BY19" i="24"/>
  <c r="BJ19" i="24"/>
  <c r="BI19" i="24"/>
  <c r="BH19" i="24"/>
  <c r="BG19" i="24"/>
  <c r="BF19" i="24"/>
  <c r="BE19" i="24"/>
  <c r="BD19" i="24"/>
  <c r="BC19" i="24"/>
  <c r="BB19" i="24"/>
  <c r="BA19" i="24"/>
  <c r="AZ19" i="24"/>
  <c r="AY19" i="24"/>
  <c r="AX19" i="24"/>
  <c r="AW19" i="24"/>
  <c r="AV19" i="24"/>
  <c r="AU19" i="24"/>
  <c r="AT19" i="24"/>
  <c r="AS19" i="24"/>
  <c r="AR19" i="24"/>
  <c r="AQ19" i="24"/>
  <c r="AP19" i="24"/>
  <c r="AO19" i="24"/>
  <c r="AN19" i="24"/>
  <c r="AM19" i="24"/>
  <c r="AL19" i="24"/>
  <c r="AK19"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F19" i="24"/>
  <c r="E19" i="24"/>
  <c r="D19" i="24"/>
  <c r="CF18" i="24"/>
  <c r="CE18" i="24"/>
  <c r="CD18" i="24"/>
  <c r="CC18" i="24"/>
  <c r="CB18" i="24"/>
  <c r="CA18" i="24"/>
  <c r="BZ18" i="24"/>
  <c r="BY18" i="24"/>
  <c r="BJ18" i="24"/>
  <c r="BI18" i="24"/>
  <c r="BH18" i="24"/>
  <c r="BG18" i="24"/>
  <c r="BF18" i="24"/>
  <c r="BE18" i="24"/>
  <c r="BD18" i="24"/>
  <c r="BC18" i="24"/>
  <c r="BB18" i="24"/>
  <c r="BA18" i="24"/>
  <c r="AZ18" i="24"/>
  <c r="AY18" i="24"/>
  <c r="AX18" i="24"/>
  <c r="AW18" i="24"/>
  <c r="AV18" i="24"/>
  <c r="AU18" i="24"/>
  <c r="AT18" i="24"/>
  <c r="AS18" i="24"/>
  <c r="AR18" i="24"/>
  <c r="AQ18" i="24"/>
  <c r="AP18" i="24"/>
  <c r="AO18" i="24"/>
  <c r="AN18" i="24"/>
  <c r="AM18" i="24"/>
  <c r="AL18" i="24"/>
  <c r="AK18" i="24"/>
  <c r="AJ18" i="24"/>
  <c r="AI18" i="24"/>
  <c r="AH18" i="24"/>
  <c r="AG18" i="24"/>
  <c r="AF18" i="24"/>
  <c r="AE18" i="24"/>
  <c r="AD18" i="24"/>
  <c r="AC18" i="24"/>
  <c r="AB18" i="24"/>
  <c r="AA18" i="24"/>
  <c r="Z18" i="24"/>
  <c r="Y18" i="24"/>
  <c r="X18" i="24"/>
  <c r="W18" i="24"/>
  <c r="V18" i="24"/>
  <c r="U18" i="24"/>
  <c r="T18" i="24"/>
  <c r="S18" i="24"/>
  <c r="R18" i="24"/>
  <c r="Q18" i="24"/>
  <c r="P18" i="24"/>
  <c r="O18" i="24"/>
  <c r="N18" i="24"/>
  <c r="M18" i="24"/>
  <c r="L18" i="24"/>
  <c r="K18" i="24"/>
  <c r="J18" i="24"/>
  <c r="I18" i="24"/>
  <c r="H18" i="24"/>
  <c r="G18" i="24"/>
  <c r="F18" i="24"/>
  <c r="E18" i="24"/>
  <c r="D18" i="24"/>
  <c r="CF17" i="24"/>
  <c r="CE17" i="24"/>
  <c r="CD17" i="24"/>
  <c r="CC17" i="24"/>
  <c r="CB17" i="24"/>
  <c r="CA17" i="24"/>
  <c r="BZ17" i="24"/>
  <c r="BY17" i="24"/>
  <c r="BS17" i="24"/>
  <c r="BR17" i="24"/>
  <c r="BQ17" i="24"/>
  <c r="BP17" i="24"/>
  <c r="BO17" i="24"/>
  <c r="BN17" i="24"/>
  <c r="BM17" i="24"/>
  <c r="BL17" i="24"/>
  <c r="BK17" i="24"/>
  <c r="BJ17" i="24"/>
  <c r="BI17" i="24"/>
  <c r="BH17" i="24"/>
  <c r="BG17" i="24"/>
  <c r="BF17" i="24"/>
  <c r="BE17" i="24"/>
  <c r="BD17" i="24"/>
  <c r="BC17" i="24"/>
  <c r="BB17" i="24"/>
  <c r="BA17" i="24"/>
  <c r="AZ17" i="24"/>
  <c r="AY17" i="24"/>
  <c r="AX17" i="24"/>
  <c r="AW17" i="24"/>
  <c r="AV17" i="24"/>
  <c r="AU17" i="24"/>
  <c r="AT17" i="24"/>
  <c r="AS17" i="24"/>
  <c r="AR17" i="24"/>
  <c r="AQ17" i="24"/>
  <c r="AP17" i="24"/>
  <c r="AO17" i="24"/>
  <c r="AN17" i="24"/>
  <c r="AM17" i="24"/>
  <c r="AL17" i="24"/>
  <c r="AK17"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F17" i="24"/>
  <c r="E17" i="24"/>
  <c r="D17" i="24"/>
  <c r="CF16" i="24"/>
  <c r="CE16" i="24"/>
  <c r="CD16" i="24"/>
  <c r="CC16" i="24"/>
  <c r="CB16" i="24"/>
  <c r="CA16" i="24"/>
  <c r="BZ16" i="24"/>
  <c r="BY16" i="24"/>
  <c r="BS16" i="24"/>
  <c r="BR16" i="24"/>
  <c r="BQ16" i="24"/>
  <c r="BP16" i="24"/>
  <c r="BO16" i="24"/>
  <c r="BN16" i="24"/>
  <c r="BM16" i="24"/>
  <c r="BL16" i="24"/>
  <c r="BK16" i="24"/>
  <c r="BJ16" i="24"/>
  <c r="BI16" i="24"/>
  <c r="BH16" i="24"/>
  <c r="BG16" i="24"/>
  <c r="BF16" i="24"/>
  <c r="BE16" i="24"/>
  <c r="BD16" i="24"/>
  <c r="BC16" i="24"/>
  <c r="BB16" i="24"/>
  <c r="BA16" i="24"/>
  <c r="AZ16" i="24"/>
  <c r="AY16" i="24"/>
  <c r="AX16" i="24"/>
  <c r="AW16" i="24"/>
  <c r="AV16" i="24"/>
  <c r="AU16" i="24"/>
  <c r="AT16" i="24"/>
  <c r="AS16" i="24"/>
  <c r="AR16" i="24"/>
  <c r="AQ16" i="24"/>
  <c r="AP16" i="24"/>
  <c r="AO16" i="24"/>
  <c r="AN16" i="24"/>
  <c r="AM16" i="24"/>
  <c r="AL16" i="24"/>
  <c r="AK16"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F16" i="24"/>
  <c r="E16" i="24"/>
  <c r="D16" i="24"/>
  <c r="CF15" i="24"/>
  <c r="CE15" i="24"/>
  <c r="CD15" i="24"/>
  <c r="CC15" i="24"/>
  <c r="CB15" i="24"/>
  <c r="CA15" i="24"/>
  <c r="BZ15" i="24"/>
  <c r="BY15" i="24"/>
  <c r="BJ15" i="24"/>
  <c r="BI15" i="24"/>
  <c r="BH15" i="24"/>
  <c r="BG15" i="24"/>
  <c r="BF15" i="24"/>
  <c r="BE15" i="24"/>
  <c r="BD15" i="24"/>
  <c r="BC15" i="24"/>
  <c r="BB15" i="24"/>
  <c r="BA15" i="24"/>
  <c r="AZ15" i="24"/>
  <c r="AY15" i="24"/>
  <c r="AX15" i="24"/>
  <c r="AW15" i="24"/>
  <c r="AV15" i="24"/>
  <c r="AU15" i="24"/>
  <c r="AT15" i="24"/>
  <c r="AS15" i="24"/>
  <c r="AR15" i="24"/>
  <c r="AQ15" i="24"/>
  <c r="AP15" i="24"/>
  <c r="AO15" i="24"/>
  <c r="AN15" i="24"/>
  <c r="AM15" i="24"/>
  <c r="AL15" i="24"/>
  <c r="AK15"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F15" i="24"/>
  <c r="E15" i="24"/>
  <c r="D15" i="24"/>
  <c r="CF13" i="24"/>
  <c r="CE13" i="24"/>
  <c r="CD13" i="24"/>
  <c r="CC13" i="24"/>
  <c r="CB13" i="24"/>
  <c r="CA13" i="24"/>
  <c r="BZ13" i="24"/>
  <c r="BY13" i="24"/>
  <c r="BJ13" i="24"/>
  <c r="BI13" i="24"/>
  <c r="BH13" i="24"/>
  <c r="BG13" i="24"/>
  <c r="BF13" i="24"/>
  <c r="BE13" i="24"/>
  <c r="BD13" i="24"/>
  <c r="BC13" i="24"/>
  <c r="BB13" i="24"/>
  <c r="BA13" i="24"/>
  <c r="AZ13" i="24"/>
  <c r="AY13" i="24"/>
  <c r="AX13" i="24"/>
  <c r="AW13" i="24"/>
  <c r="AV13" i="24"/>
  <c r="AU13" i="24"/>
  <c r="AT13" i="24"/>
  <c r="AS13" i="24"/>
  <c r="AR13" i="24"/>
  <c r="AQ13" i="24"/>
  <c r="AP13" i="24"/>
  <c r="AO13" i="24"/>
  <c r="AN13" i="24"/>
  <c r="AM13" i="24"/>
  <c r="AL13" i="24"/>
  <c r="AK13"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F13" i="24"/>
  <c r="E13" i="24"/>
  <c r="CF12" i="24"/>
  <c r="CE12" i="24"/>
  <c r="CD12" i="24"/>
  <c r="CC12" i="24"/>
  <c r="CB12" i="24"/>
  <c r="CA12" i="24"/>
  <c r="BZ12" i="24"/>
  <c r="BY12" i="24"/>
  <c r="BJ12" i="24"/>
  <c r="BI12" i="24"/>
  <c r="BH12" i="24"/>
  <c r="BG12" i="24"/>
  <c r="BF12" i="24"/>
  <c r="BE12" i="24"/>
  <c r="BD12" i="24"/>
  <c r="BC12" i="24"/>
  <c r="BB12" i="24"/>
  <c r="BA12" i="24"/>
  <c r="AZ12" i="24"/>
  <c r="AY12" i="24"/>
  <c r="AX12" i="24"/>
  <c r="AW12" i="24"/>
  <c r="AV12" i="24"/>
  <c r="AU12" i="24"/>
  <c r="AT12" i="24"/>
  <c r="AS12" i="24"/>
  <c r="AR12" i="24"/>
  <c r="AQ12" i="24"/>
  <c r="AP12" i="24"/>
  <c r="AO12" i="24"/>
  <c r="AN12" i="24"/>
  <c r="AM12" i="24"/>
  <c r="AL12" i="24"/>
  <c r="AK12"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F12" i="24"/>
  <c r="E12" i="24"/>
  <c r="D12" i="24"/>
  <c r="B11" i="24"/>
  <c r="C11" i="24"/>
  <c r="B12" i="24"/>
  <c r="C12" i="24"/>
  <c r="B13" i="24"/>
  <c r="C13" i="24"/>
  <c r="B15" i="24"/>
  <c r="C15" i="24"/>
  <c r="B16" i="24"/>
  <c r="C16" i="24"/>
  <c r="B17" i="24"/>
  <c r="C17" i="24"/>
  <c r="B18" i="24"/>
  <c r="C18" i="24"/>
  <c r="B19" i="24"/>
  <c r="C19" i="24"/>
  <c r="B20" i="24"/>
  <c r="C20" i="24"/>
  <c r="B21" i="24"/>
  <c r="C21" i="24"/>
  <c r="B22" i="24"/>
  <c r="C22" i="24"/>
  <c r="B23" i="24"/>
  <c r="C23" i="24"/>
  <c r="B24" i="24"/>
  <c r="C24" i="24"/>
  <c r="B25" i="24"/>
  <c r="C25" i="24"/>
  <c r="B26" i="24"/>
  <c r="C26" i="24"/>
  <c r="B27" i="24"/>
  <c r="C27" i="24"/>
  <c r="B28" i="24"/>
  <c r="C28" i="24"/>
  <c r="B29" i="24"/>
  <c r="C29" i="24"/>
  <c r="CF47" i="24"/>
  <c r="CE47" i="24"/>
  <c r="CD47" i="24"/>
  <c r="CC47" i="24"/>
  <c r="CB47" i="24"/>
  <c r="CA47" i="24"/>
  <c r="BZ47" i="24"/>
  <c r="BY47" i="24"/>
  <c r="BJ47" i="24"/>
  <c r="BI47" i="24"/>
  <c r="BH47" i="24"/>
  <c r="BG47" i="24"/>
  <c r="BF47" i="24"/>
  <c r="BE47" i="24"/>
  <c r="BD47" i="24"/>
  <c r="BC47" i="24"/>
  <c r="BB47" i="24"/>
  <c r="BA47" i="24"/>
  <c r="AZ47" i="24"/>
  <c r="AY47" i="24"/>
  <c r="AX47" i="24"/>
  <c r="AW47" i="24"/>
  <c r="AV47" i="24"/>
  <c r="AU47" i="24"/>
  <c r="AT47" i="24"/>
  <c r="AS47" i="24"/>
  <c r="AR47" i="24"/>
  <c r="AQ47" i="24"/>
  <c r="AP47" i="24"/>
  <c r="AO47" i="24"/>
  <c r="AN47" i="24"/>
  <c r="AM47" i="24"/>
  <c r="AL47" i="24"/>
  <c r="AK47" i="24"/>
  <c r="AJ47" i="24"/>
  <c r="AI47" i="24"/>
  <c r="AH47" i="24"/>
  <c r="AG47" i="24"/>
  <c r="AF47" i="24"/>
  <c r="AE47" i="24"/>
  <c r="AD47" i="24"/>
  <c r="AC47" i="24"/>
  <c r="AB47" i="24"/>
  <c r="AA47" i="24"/>
  <c r="Z47" i="24"/>
  <c r="Y47" i="24"/>
  <c r="X47" i="24"/>
  <c r="W47" i="24"/>
  <c r="V47" i="24"/>
  <c r="U47" i="24"/>
  <c r="T47" i="24"/>
  <c r="S47" i="24"/>
  <c r="R47" i="24"/>
  <c r="Q47" i="24"/>
  <c r="P47" i="24"/>
  <c r="O47" i="24"/>
  <c r="N47" i="24"/>
  <c r="M47" i="24"/>
  <c r="L47" i="24"/>
  <c r="K47" i="24"/>
  <c r="J47" i="24"/>
  <c r="I47" i="24"/>
  <c r="H47" i="24"/>
  <c r="G47" i="24"/>
  <c r="F47" i="24"/>
  <c r="E47" i="24"/>
  <c r="D47" i="24"/>
  <c r="CF46" i="24"/>
  <c r="CE46" i="24"/>
  <c r="CD46" i="24"/>
  <c r="CC46" i="24"/>
  <c r="CB46" i="24"/>
  <c r="CA46" i="24"/>
  <c r="BZ46" i="24"/>
  <c r="BY46" i="24"/>
  <c r="BJ46" i="24"/>
  <c r="BI46" i="24"/>
  <c r="BH46" i="24"/>
  <c r="BG46" i="24"/>
  <c r="BF46" i="24"/>
  <c r="BE46" i="24"/>
  <c r="BD46" i="24"/>
  <c r="BC46" i="24"/>
  <c r="BB46" i="24"/>
  <c r="BA46" i="24"/>
  <c r="AZ46" i="24"/>
  <c r="AY46" i="24"/>
  <c r="AX46" i="24"/>
  <c r="AW46" i="24"/>
  <c r="AV46" i="24"/>
  <c r="AU46" i="24"/>
  <c r="AT46" i="24"/>
  <c r="AS46" i="24"/>
  <c r="AR46" i="24"/>
  <c r="AQ46" i="24"/>
  <c r="AP46" i="24"/>
  <c r="AO46" i="24"/>
  <c r="AN46" i="24"/>
  <c r="AM46" i="24"/>
  <c r="AL46" i="24"/>
  <c r="AK46" i="24"/>
  <c r="AJ46" i="24"/>
  <c r="AI46" i="24"/>
  <c r="AH46" i="24"/>
  <c r="AG46" i="24"/>
  <c r="AF46" i="24"/>
  <c r="AE46" i="24"/>
  <c r="AD46" i="24"/>
  <c r="AC46" i="24"/>
  <c r="AB46" i="24"/>
  <c r="AA46" i="24"/>
  <c r="Z46" i="24"/>
  <c r="Y46" i="24"/>
  <c r="X46" i="24"/>
  <c r="W46" i="24"/>
  <c r="V46" i="24"/>
  <c r="U46" i="24"/>
  <c r="T46" i="24"/>
  <c r="S46" i="24"/>
  <c r="R46" i="24"/>
  <c r="Q46" i="24"/>
  <c r="P46" i="24"/>
  <c r="O46" i="24"/>
  <c r="N46" i="24"/>
  <c r="M46" i="24"/>
  <c r="L46" i="24"/>
  <c r="K46" i="24"/>
  <c r="J46" i="24"/>
  <c r="I46" i="24"/>
  <c r="H46" i="24"/>
  <c r="G46" i="24"/>
  <c r="F46" i="24"/>
  <c r="E46" i="24"/>
  <c r="D46" i="24"/>
  <c r="CF45" i="24"/>
  <c r="CE45" i="24"/>
  <c r="CD45" i="24"/>
  <c r="CC45" i="24"/>
  <c r="CB45" i="24"/>
  <c r="CA45" i="24"/>
  <c r="BZ45" i="24"/>
  <c r="BY45" i="24"/>
  <c r="BJ45" i="24"/>
  <c r="BI45" i="24"/>
  <c r="BH45" i="24"/>
  <c r="BG45" i="24"/>
  <c r="BF45" i="24"/>
  <c r="BE45" i="24"/>
  <c r="BD45" i="24"/>
  <c r="BC45" i="24"/>
  <c r="BB45" i="24"/>
  <c r="BA45" i="24"/>
  <c r="AZ45" i="24"/>
  <c r="AY45" i="24"/>
  <c r="AX45" i="24"/>
  <c r="AW45" i="24"/>
  <c r="AV45" i="24"/>
  <c r="AU45" i="24"/>
  <c r="AT45" i="24"/>
  <c r="AS45" i="24"/>
  <c r="AR45" i="24"/>
  <c r="AQ45" i="24"/>
  <c r="AP45" i="24"/>
  <c r="AO45" i="24"/>
  <c r="AN45" i="24"/>
  <c r="AM45" i="24"/>
  <c r="AL45" i="24"/>
  <c r="AK45" i="24"/>
  <c r="AJ45" i="24"/>
  <c r="AI45" i="24"/>
  <c r="AH45" i="24"/>
  <c r="AG45" i="24"/>
  <c r="AF45" i="24"/>
  <c r="AE45" i="24"/>
  <c r="AD45" i="24"/>
  <c r="AC45" i="24"/>
  <c r="AB45" i="24"/>
  <c r="AA45" i="24"/>
  <c r="Z45" i="24"/>
  <c r="Y45" i="24"/>
  <c r="X45" i="24"/>
  <c r="W45" i="24"/>
  <c r="V45" i="24"/>
  <c r="U45" i="24"/>
  <c r="T45" i="24"/>
  <c r="S45" i="24"/>
  <c r="R45" i="24"/>
  <c r="Q45" i="24"/>
  <c r="P45" i="24"/>
  <c r="O45" i="24"/>
  <c r="N45" i="24"/>
  <c r="M45" i="24"/>
  <c r="L45" i="24"/>
  <c r="K45" i="24"/>
  <c r="J45" i="24"/>
  <c r="I45" i="24"/>
  <c r="H45" i="24"/>
  <c r="G45" i="24"/>
  <c r="F45" i="24"/>
  <c r="E45" i="24"/>
  <c r="D45" i="24"/>
  <c r="CF44" i="24"/>
  <c r="CE44" i="24"/>
  <c r="CD44" i="24"/>
  <c r="CC44" i="24"/>
  <c r="CB44" i="24"/>
  <c r="CA44" i="24"/>
  <c r="BZ44" i="24"/>
  <c r="BY44" i="24"/>
  <c r="BJ44" i="24"/>
  <c r="BI44" i="24"/>
  <c r="BH44" i="24"/>
  <c r="BG44" i="24"/>
  <c r="BF44" i="24"/>
  <c r="BE44" i="24"/>
  <c r="BD44" i="24"/>
  <c r="BC44" i="24"/>
  <c r="BB44" i="24"/>
  <c r="BA44" i="24"/>
  <c r="AZ44" i="24"/>
  <c r="AY44" i="24"/>
  <c r="AX44" i="24"/>
  <c r="AW44" i="24"/>
  <c r="AV44" i="24"/>
  <c r="AU44" i="24"/>
  <c r="AT44" i="24"/>
  <c r="AS44" i="24"/>
  <c r="AR44" i="24"/>
  <c r="AQ44" i="24"/>
  <c r="AP44" i="24"/>
  <c r="AO44" i="24"/>
  <c r="AN44" i="24"/>
  <c r="AM44" i="24"/>
  <c r="AL44" i="24"/>
  <c r="AK44" i="24"/>
  <c r="AJ44" i="24"/>
  <c r="AI44" i="24"/>
  <c r="AH44" i="24"/>
  <c r="AG44" i="24"/>
  <c r="AF44" i="24"/>
  <c r="AE44" i="24"/>
  <c r="AD44" i="24"/>
  <c r="AC44" i="24"/>
  <c r="AB44" i="24"/>
  <c r="AA44" i="24"/>
  <c r="Z44" i="24"/>
  <c r="Y44" i="24"/>
  <c r="X44" i="24"/>
  <c r="W44" i="24"/>
  <c r="V44" i="24"/>
  <c r="U44" i="24"/>
  <c r="T44" i="24"/>
  <c r="S44" i="24"/>
  <c r="R44" i="24"/>
  <c r="Q44" i="24"/>
  <c r="P44" i="24"/>
  <c r="O44" i="24"/>
  <c r="N44" i="24"/>
  <c r="M44" i="24"/>
  <c r="L44" i="24"/>
  <c r="K44" i="24"/>
  <c r="J44" i="24"/>
  <c r="I44" i="24"/>
  <c r="H44" i="24"/>
  <c r="G44" i="24"/>
  <c r="F44" i="24"/>
  <c r="E44" i="24"/>
  <c r="D44" i="24"/>
  <c r="CF43" i="24"/>
  <c r="CE43" i="24"/>
  <c r="CD43" i="24"/>
  <c r="CC43" i="24"/>
  <c r="CB43" i="24"/>
  <c r="CA43" i="24"/>
  <c r="BZ43" i="24"/>
  <c r="BY43" i="24"/>
  <c r="BJ43" i="24"/>
  <c r="BI43" i="24"/>
  <c r="BH43" i="24"/>
  <c r="BG43" i="24"/>
  <c r="BF43" i="24"/>
  <c r="BE43" i="24"/>
  <c r="BD43" i="24"/>
  <c r="BC43" i="24"/>
  <c r="BB43" i="24"/>
  <c r="BA43" i="24"/>
  <c r="AZ43" i="24"/>
  <c r="AY43" i="24"/>
  <c r="AX43" i="24"/>
  <c r="AW43" i="24"/>
  <c r="AV43" i="24"/>
  <c r="AU43" i="24"/>
  <c r="AT43" i="24"/>
  <c r="AS43" i="24"/>
  <c r="AR43" i="24"/>
  <c r="AQ43" i="24"/>
  <c r="AP43" i="24"/>
  <c r="AO43" i="24"/>
  <c r="AN43" i="24"/>
  <c r="AM43" i="24"/>
  <c r="AL43" i="24"/>
  <c r="AK43" i="24"/>
  <c r="AJ43" i="24"/>
  <c r="AI43" i="24"/>
  <c r="AH43" i="24"/>
  <c r="AG43" i="24"/>
  <c r="AF43" i="24"/>
  <c r="AE43" i="24"/>
  <c r="AD43" i="24"/>
  <c r="AC43" i="24"/>
  <c r="AB43" i="24"/>
  <c r="AA43" i="24"/>
  <c r="Z43" i="24"/>
  <c r="Y43" i="24"/>
  <c r="X43" i="24"/>
  <c r="W43" i="24"/>
  <c r="V43" i="24"/>
  <c r="U43" i="24"/>
  <c r="T43" i="24"/>
  <c r="S43" i="24"/>
  <c r="R43" i="24"/>
  <c r="Q43" i="24"/>
  <c r="P43" i="24"/>
  <c r="O43" i="24"/>
  <c r="N43" i="24"/>
  <c r="M43" i="24"/>
  <c r="L43" i="24"/>
  <c r="K43" i="24"/>
  <c r="J43" i="24"/>
  <c r="I43" i="24"/>
  <c r="H43" i="24"/>
  <c r="G43" i="24"/>
  <c r="F43" i="24"/>
  <c r="E43" i="24"/>
  <c r="D43" i="24"/>
  <c r="CF42" i="24"/>
  <c r="CE42" i="24"/>
  <c r="CD42" i="24"/>
  <c r="CC42" i="24"/>
  <c r="CB42" i="24"/>
  <c r="CA42" i="24"/>
  <c r="BZ42" i="24"/>
  <c r="BY42" i="24"/>
  <c r="BJ42" i="24"/>
  <c r="BI42" i="24"/>
  <c r="BH42" i="24"/>
  <c r="BG42" i="24"/>
  <c r="BF42" i="24"/>
  <c r="BE42" i="24"/>
  <c r="BD42" i="24"/>
  <c r="BC42" i="24"/>
  <c r="BB42" i="24"/>
  <c r="BA42" i="24"/>
  <c r="AZ42" i="24"/>
  <c r="AY42" i="24"/>
  <c r="AX42" i="24"/>
  <c r="AW42" i="24"/>
  <c r="AV42" i="24"/>
  <c r="AU42" i="24"/>
  <c r="AT42" i="24"/>
  <c r="AS42" i="24"/>
  <c r="AR42" i="24"/>
  <c r="AQ42" i="24"/>
  <c r="AP42" i="24"/>
  <c r="AO42" i="24"/>
  <c r="AN42" i="24"/>
  <c r="AM42" i="24"/>
  <c r="AL42" i="24"/>
  <c r="AK42" i="24"/>
  <c r="AJ42" i="24"/>
  <c r="AI42" i="24"/>
  <c r="AH42" i="24"/>
  <c r="AG42" i="24"/>
  <c r="AF42" i="24"/>
  <c r="AE42" i="24"/>
  <c r="AD42" i="24"/>
  <c r="AC42" i="24"/>
  <c r="AB42" i="24"/>
  <c r="AA42" i="24"/>
  <c r="Z42" i="24"/>
  <c r="Y42" i="24"/>
  <c r="X42" i="24"/>
  <c r="W42" i="24"/>
  <c r="V42" i="24"/>
  <c r="U42" i="24"/>
  <c r="T42" i="24"/>
  <c r="S42" i="24"/>
  <c r="R42" i="24"/>
  <c r="Q42" i="24"/>
  <c r="P42" i="24"/>
  <c r="O42" i="24"/>
  <c r="N42" i="24"/>
  <c r="M42" i="24"/>
  <c r="L42" i="24"/>
  <c r="K42" i="24"/>
  <c r="J42" i="24"/>
  <c r="I42" i="24"/>
  <c r="H42" i="24"/>
  <c r="G42" i="24"/>
  <c r="F42" i="24"/>
  <c r="E42" i="24"/>
  <c r="D42" i="24"/>
  <c r="CF41" i="24"/>
  <c r="CE41" i="24"/>
  <c r="CD41" i="24"/>
  <c r="CC41" i="24"/>
  <c r="CB41" i="24"/>
  <c r="CA41" i="24"/>
  <c r="BZ41" i="24"/>
  <c r="BY41" i="24"/>
  <c r="BJ41" i="24"/>
  <c r="BI41" i="24"/>
  <c r="BH41" i="24"/>
  <c r="BG41" i="24"/>
  <c r="BF41" i="24"/>
  <c r="BE41" i="24"/>
  <c r="BD41" i="24"/>
  <c r="BC41" i="24"/>
  <c r="BB41" i="24"/>
  <c r="BA41" i="24"/>
  <c r="AZ41" i="24"/>
  <c r="AY41" i="24"/>
  <c r="AX41" i="24"/>
  <c r="AW41" i="24"/>
  <c r="AV41" i="24"/>
  <c r="AU41" i="24"/>
  <c r="AT41" i="24"/>
  <c r="AS41" i="24"/>
  <c r="AR41" i="24"/>
  <c r="AQ41" i="24"/>
  <c r="AP41" i="24"/>
  <c r="AO41" i="24"/>
  <c r="AN41" i="24"/>
  <c r="AM41" i="24"/>
  <c r="AL41" i="24"/>
  <c r="AK41" i="24"/>
  <c r="AJ41" i="24"/>
  <c r="AI41" i="24"/>
  <c r="AH41" i="24"/>
  <c r="AG41" i="24"/>
  <c r="AF41" i="24"/>
  <c r="AE41" i="24"/>
  <c r="AD41" i="24"/>
  <c r="AC41" i="24"/>
  <c r="AB41" i="24"/>
  <c r="AA41" i="24"/>
  <c r="Z41" i="24"/>
  <c r="Y41" i="24"/>
  <c r="X41" i="24"/>
  <c r="W41" i="24"/>
  <c r="V41" i="24"/>
  <c r="U41" i="24"/>
  <c r="T41" i="24"/>
  <c r="S41" i="24"/>
  <c r="R41" i="24"/>
  <c r="Q41" i="24"/>
  <c r="P41" i="24"/>
  <c r="O41" i="24"/>
  <c r="N41" i="24"/>
  <c r="M41" i="24"/>
  <c r="L41" i="24"/>
  <c r="K41" i="24"/>
  <c r="J41" i="24"/>
  <c r="I41" i="24"/>
  <c r="H41" i="24"/>
  <c r="G41" i="24"/>
  <c r="F41" i="24"/>
  <c r="E41" i="24"/>
  <c r="D41" i="24"/>
  <c r="CF40" i="24"/>
  <c r="CE40" i="24"/>
  <c r="CD40" i="24"/>
  <c r="CC40" i="24"/>
  <c r="CB40" i="24"/>
  <c r="CA40" i="24"/>
  <c r="BZ40" i="24"/>
  <c r="BY40" i="24"/>
  <c r="BH40" i="24"/>
  <c r="BG40" i="24"/>
  <c r="BF40" i="24"/>
  <c r="BE40" i="24"/>
  <c r="BD40" i="24"/>
  <c r="BC40" i="24"/>
  <c r="BB40" i="24"/>
  <c r="BA40" i="24"/>
  <c r="AZ40" i="24"/>
  <c r="AY40" i="24"/>
  <c r="AX40" i="24"/>
  <c r="AW40" i="24"/>
  <c r="AV40" i="24"/>
  <c r="AU40" i="24"/>
  <c r="AT40" i="24"/>
  <c r="AS40" i="24"/>
  <c r="AR40" i="24"/>
  <c r="AQ40" i="24"/>
  <c r="AP40" i="24"/>
  <c r="AO40" i="24"/>
  <c r="AN40" i="24"/>
  <c r="AM40" i="24"/>
  <c r="AL40" i="24"/>
  <c r="AK40"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F40" i="24"/>
  <c r="E40" i="24"/>
  <c r="D40" i="24"/>
  <c r="CF39" i="24"/>
  <c r="CE39" i="24"/>
  <c r="CD39" i="24"/>
  <c r="CC39" i="24"/>
  <c r="CB39" i="24"/>
  <c r="CA39" i="24"/>
  <c r="BZ39" i="24"/>
  <c r="BY39" i="24"/>
  <c r="BJ39" i="24"/>
  <c r="BI39" i="24"/>
  <c r="BH39" i="24"/>
  <c r="BG39" i="24"/>
  <c r="BF39" i="24"/>
  <c r="BE39" i="24"/>
  <c r="BD39" i="24"/>
  <c r="BC39" i="24"/>
  <c r="BB39" i="24"/>
  <c r="BA39" i="24"/>
  <c r="AZ39" i="24"/>
  <c r="AY39" i="24"/>
  <c r="AX39" i="24"/>
  <c r="AW39" i="24"/>
  <c r="AV39" i="24"/>
  <c r="AU39" i="24"/>
  <c r="AT39" i="24"/>
  <c r="AS39" i="24"/>
  <c r="AR39" i="24"/>
  <c r="AQ39" i="24"/>
  <c r="AP39" i="24"/>
  <c r="AO39" i="24"/>
  <c r="AN39" i="24"/>
  <c r="AM39" i="24"/>
  <c r="AL39" i="24"/>
  <c r="AK39"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F39" i="24"/>
  <c r="E39" i="24"/>
  <c r="D39" i="24"/>
  <c r="CF38" i="24"/>
  <c r="CE38" i="24"/>
  <c r="CD38" i="24"/>
  <c r="CC38" i="24"/>
  <c r="CB38" i="24"/>
  <c r="CA38" i="24"/>
  <c r="BZ38" i="24"/>
  <c r="BY38" i="24"/>
  <c r="BJ38" i="24"/>
  <c r="BI38" i="24"/>
  <c r="BH38" i="24"/>
  <c r="BG38" i="24"/>
  <c r="BF38" i="24"/>
  <c r="BE38" i="24"/>
  <c r="BD38" i="24"/>
  <c r="BC38" i="24"/>
  <c r="BB38" i="24"/>
  <c r="BA38" i="24"/>
  <c r="AZ38" i="24"/>
  <c r="AY38" i="24"/>
  <c r="AX38" i="24"/>
  <c r="AW38" i="24"/>
  <c r="AV38" i="24"/>
  <c r="AU38" i="24"/>
  <c r="AT38" i="24"/>
  <c r="AS38" i="24"/>
  <c r="AR38" i="24"/>
  <c r="AQ38" i="24"/>
  <c r="AP38" i="24"/>
  <c r="AO38" i="24"/>
  <c r="AN38" i="24"/>
  <c r="AM38" i="24"/>
  <c r="AL38" i="24"/>
  <c r="AK38" i="24"/>
  <c r="AJ38" i="24"/>
  <c r="AI38" i="24"/>
  <c r="AH38" i="24"/>
  <c r="AG38" i="24"/>
  <c r="AF38" i="24"/>
  <c r="AE38" i="24"/>
  <c r="AD38" i="24"/>
  <c r="AC38" i="24"/>
  <c r="AB38" i="24"/>
  <c r="AA38" i="24"/>
  <c r="Z38" i="24"/>
  <c r="Y38" i="24"/>
  <c r="X38" i="24"/>
  <c r="W38" i="24"/>
  <c r="V38" i="24"/>
  <c r="U38" i="24"/>
  <c r="T38" i="24"/>
  <c r="S38" i="24"/>
  <c r="R38" i="24"/>
  <c r="Q38" i="24"/>
  <c r="P38" i="24"/>
  <c r="O38" i="24"/>
  <c r="N38" i="24"/>
  <c r="M38" i="24"/>
  <c r="L38" i="24"/>
  <c r="K38" i="24"/>
  <c r="J38" i="24"/>
  <c r="I38" i="24"/>
  <c r="H38" i="24"/>
  <c r="G38" i="24"/>
  <c r="F38" i="24"/>
  <c r="E38" i="24"/>
  <c r="D38" i="24"/>
  <c r="CH37" i="24"/>
  <c r="CF37" i="24"/>
  <c r="CE37" i="24"/>
  <c r="CD37" i="24"/>
  <c r="CC37" i="24"/>
  <c r="CB37" i="24"/>
  <c r="CA37" i="24"/>
  <c r="BZ37" i="24"/>
  <c r="BY37" i="24"/>
  <c r="BJ37" i="24"/>
  <c r="BI37" i="24"/>
  <c r="BH37" i="24"/>
  <c r="BG37" i="24"/>
  <c r="BF37" i="24"/>
  <c r="BE37" i="24"/>
  <c r="BD37" i="24"/>
  <c r="BC37" i="24"/>
  <c r="BB37" i="24"/>
  <c r="BA37" i="24"/>
  <c r="AZ37" i="24"/>
  <c r="AY37" i="24"/>
  <c r="AX37" i="24"/>
  <c r="AW37" i="24"/>
  <c r="AV37" i="24"/>
  <c r="AU37" i="24"/>
  <c r="AT37" i="24"/>
  <c r="AS37" i="24"/>
  <c r="AR37" i="24"/>
  <c r="AQ37" i="24"/>
  <c r="AP37" i="24"/>
  <c r="AO37" i="24"/>
  <c r="AN37" i="24"/>
  <c r="AM37" i="24"/>
  <c r="AL37" i="24"/>
  <c r="AK37" i="24"/>
  <c r="AJ37" i="24"/>
  <c r="AI37" i="24"/>
  <c r="AH37" i="24"/>
  <c r="AG37" i="24"/>
  <c r="AF37" i="24"/>
  <c r="AE37" i="24"/>
  <c r="AD37" i="24"/>
  <c r="AC37" i="24"/>
  <c r="AB37" i="24"/>
  <c r="AA37" i="24"/>
  <c r="Z37" i="24"/>
  <c r="Y37" i="24"/>
  <c r="X37" i="24"/>
  <c r="W37" i="24"/>
  <c r="V37" i="24"/>
  <c r="U37" i="24"/>
  <c r="T37" i="24"/>
  <c r="S37" i="24"/>
  <c r="R37" i="24"/>
  <c r="Q37" i="24"/>
  <c r="P37" i="24"/>
  <c r="O37" i="24"/>
  <c r="N37" i="24"/>
  <c r="M37" i="24"/>
  <c r="L37" i="24"/>
  <c r="K37" i="24"/>
  <c r="J37" i="24"/>
  <c r="I37" i="24"/>
  <c r="H37" i="24"/>
  <c r="G37" i="24"/>
  <c r="F37" i="24"/>
  <c r="E37" i="24"/>
  <c r="D37" i="24"/>
  <c r="CF36" i="24"/>
  <c r="CE36" i="24"/>
  <c r="CD36" i="24"/>
  <c r="CC36" i="24"/>
  <c r="CB36" i="24"/>
  <c r="CA36" i="24"/>
  <c r="BZ36" i="24"/>
  <c r="BY36" i="24"/>
  <c r="BJ36" i="24"/>
  <c r="BI36" i="24"/>
  <c r="BH36" i="24"/>
  <c r="BG36" i="24"/>
  <c r="BF36" i="24"/>
  <c r="BE36" i="24"/>
  <c r="BD36" i="24"/>
  <c r="BC36" i="24"/>
  <c r="BB36" i="24"/>
  <c r="BA36" i="24"/>
  <c r="AZ36" i="24"/>
  <c r="AY36" i="24"/>
  <c r="AX36" i="24"/>
  <c r="AW36" i="24"/>
  <c r="AV36" i="24"/>
  <c r="AU36" i="24"/>
  <c r="AT36" i="24"/>
  <c r="AS36" i="24"/>
  <c r="AR36" i="24"/>
  <c r="AQ36" i="24"/>
  <c r="AP36" i="24"/>
  <c r="AO36" i="24"/>
  <c r="AN36" i="24"/>
  <c r="AM36" i="24"/>
  <c r="AL36" i="24"/>
  <c r="AK36" i="24"/>
  <c r="AJ36" i="24"/>
  <c r="AI36" i="24"/>
  <c r="AH36" i="24"/>
  <c r="AG36" i="24"/>
  <c r="AF36" i="24"/>
  <c r="AE36" i="24"/>
  <c r="AD36" i="24"/>
  <c r="AC36" i="24"/>
  <c r="AB36" i="24"/>
  <c r="AA36" i="24"/>
  <c r="Z36" i="24"/>
  <c r="Y36" i="24"/>
  <c r="X36" i="24"/>
  <c r="W36" i="24"/>
  <c r="V36" i="24"/>
  <c r="U36" i="24"/>
  <c r="T36" i="24"/>
  <c r="S36" i="24"/>
  <c r="R36" i="24"/>
  <c r="Q36" i="24"/>
  <c r="P36" i="24"/>
  <c r="O36" i="24"/>
  <c r="N36" i="24"/>
  <c r="M36" i="24"/>
  <c r="L36" i="24"/>
  <c r="K36" i="24"/>
  <c r="J36" i="24"/>
  <c r="I36" i="24"/>
  <c r="H36" i="24"/>
  <c r="G36" i="24"/>
  <c r="F36" i="24"/>
  <c r="E36" i="24"/>
  <c r="D36" i="24"/>
  <c r="CF35" i="24"/>
  <c r="CE35" i="24"/>
  <c r="CD35" i="24"/>
  <c r="CC35" i="24"/>
  <c r="CB35" i="24"/>
  <c r="CA35" i="24"/>
  <c r="BZ35" i="24"/>
  <c r="BY35" i="24"/>
  <c r="BH35" i="24"/>
  <c r="BG35" i="24"/>
  <c r="BF35" i="24"/>
  <c r="BE35" i="24"/>
  <c r="BD35" i="24"/>
  <c r="BC35" i="24"/>
  <c r="BB35" i="24"/>
  <c r="BA35" i="24"/>
  <c r="AZ35" i="24"/>
  <c r="AY35" i="24"/>
  <c r="AX35" i="24"/>
  <c r="AW35" i="24"/>
  <c r="AV35" i="24"/>
  <c r="AU35" i="24"/>
  <c r="AT35" i="24"/>
  <c r="AS35" i="24"/>
  <c r="AR35" i="24"/>
  <c r="AQ35" i="24"/>
  <c r="AP35" i="24"/>
  <c r="AO35" i="24"/>
  <c r="AN35" i="24"/>
  <c r="AM35" i="24"/>
  <c r="AL35" i="24"/>
  <c r="AK35" i="24"/>
  <c r="AJ35" i="24"/>
  <c r="AI35" i="24"/>
  <c r="AH35" i="24"/>
  <c r="AG35" i="24"/>
  <c r="AF35" i="24"/>
  <c r="AE35" i="24"/>
  <c r="AD35" i="24"/>
  <c r="AC35" i="24"/>
  <c r="AB35" i="24"/>
  <c r="AA35" i="24"/>
  <c r="Z35" i="24"/>
  <c r="Y35" i="24"/>
  <c r="X35" i="24"/>
  <c r="W35" i="24"/>
  <c r="V35" i="24"/>
  <c r="U35" i="24"/>
  <c r="T35" i="24"/>
  <c r="S35" i="24"/>
  <c r="R35" i="24"/>
  <c r="Q35" i="24"/>
  <c r="P35" i="24"/>
  <c r="O35" i="24"/>
  <c r="N35" i="24"/>
  <c r="M35" i="24"/>
  <c r="L35" i="24"/>
  <c r="K35" i="24"/>
  <c r="J35" i="24"/>
  <c r="I35" i="24"/>
  <c r="H35" i="24"/>
  <c r="G35" i="24"/>
  <c r="F35" i="24"/>
  <c r="E35" i="24"/>
  <c r="D35" i="24"/>
  <c r="CF34" i="24"/>
  <c r="CE34" i="24"/>
  <c r="CD34" i="24"/>
  <c r="CC34" i="24"/>
  <c r="CB34" i="24"/>
  <c r="CA34" i="24"/>
  <c r="BZ34" i="24"/>
  <c r="BY34" i="24"/>
  <c r="BJ34" i="24"/>
  <c r="BI34" i="24"/>
  <c r="BH34" i="24"/>
  <c r="BG34" i="24"/>
  <c r="BF34" i="24"/>
  <c r="BE34" i="24"/>
  <c r="BD34" i="24"/>
  <c r="BC34" i="24"/>
  <c r="BB34" i="24"/>
  <c r="BA34" i="24"/>
  <c r="AZ34" i="24"/>
  <c r="AY34" i="24"/>
  <c r="AX34" i="24"/>
  <c r="AW34" i="24"/>
  <c r="AV34" i="24"/>
  <c r="AU34" i="24"/>
  <c r="AT34" i="24"/>
  <c r="AS34" i="24"/>
  <c r="AR34" i="24"/>
  <c r="AQ34" i="24"/>
  <c r="AP34" i="24"/>
  <c r="AO34" i="24"/>
  <c r="AN34" i="24"/>
  <c r="AM34" i="24"/>
  <c r="AL34" i="24"/>
  <c r="AK34" i="24"/>
  <c r="AJ34" i="24"/>
  <c r="AI34" i="24"/>
  <c r="AH34" i="24"/>
  <c r="AG34" i="24"/>
  <c r="AF34" i="24"/>
  <c r="AE34" i="24"/>
  <c r="AD34" i="24"/>
  <c r="AC34" i="24"/>
  <c r="AB34" i="24"/>
  <c r="AA34" i="24"/>
  <c r="Z34" i="24"/>
  <c r="Y34" i="24"/>
  <c r="X34" i="24"/>
  <c r="W34" i="24"/>
  <c r="V34" i="24"/>
  <c r="U34" i="24"/>
  <c r="T34" i="24"/>
  <c r="S34" i="24"/>
  <c r="R34" i="24"/>
  <c r="Q34" i="24"/>
  <c r="P34" i="24"/>
  <c r="O34" i="24"/>
  <c r="N34" i="24"/>
  <c r="M34" i="24"/>
  <c r="L34" i="24"/>
  <c r="K34" i="24"/>
  <c r="J34" i="24"/>
  <c r="I34" i="24"/>
  <c r="H34" i="24"/>
  <c r="G34" i="24"/>
  <c r="F34" i="24"/>
  <c r="E34" i="24"/>
  <c r="D34" i="24"/>
  <c r="CF33" i="24"/>
  <c r="CE33" i="24"/>
  <c r="CD33" i="24"/>
  <c r="CC33" i="24"/>
  <c r="CB33" i="24"/>
  <c r="CA33" i="24"/>
  <c r="BZ33" i="24"/>
  <c r="BY33" i="24"/>
  <c r="BJ33" i="24"/>
  <c r="BI33" i="24"/>
  <c r="BH33" i="24"/>
  <c r="BG33" i="24"/>
  <c r="BF33" i="24"/>
  <c r="BE33" i="24"/>
  <c r="BD33" i="24"/>
  <c r="BC33" i="24"/>
  <c r="BB33" i="24"/>
  <c r="BA33" i="24"/>
  <c r="AZ33" i="24"/>
  <c r="AY33" i="24"/>
  <c r="AX33" i="24"/>
  <c r="AW33" i="24"/>
  <c r="AV33" i="24"/>
  <c r="AU33" i="24"/>
  <c r="AT33" i="24"/>
  <c r="AS33" i="24"/>
  <c r="AR33" i="24"/>
  <c r="AQ33" i="24"/>
  <c r="AP33" i="24"/>
  <c r="AO33" i="24"/>
  <c r="AN33" i="24"/>
  <c r="AM33" i="24"/>
  <c r="AL33" i="24"/>
  <c r="AK33"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F33" i="24"/>
  <c r="E33" i="24"/>
  <c r="D33" i="24"/>
  <c r="CF32" i="24"/>
  <c r="CE32" i="24"/>
  <c r="CD32" i="24"/>
  <c r="CC32" i="24"/>
  <c r="CB32" i="24"/>
  <c r="CA32" i="24"/>
  <c r="BZ32" i="24"/>
  <c r="BY32" i="24"/>
  <c r="BJ32" i="24"/>
  <c r="BI32" i="24"/>
  <c r="BH32" i="24"/>
  <c r="BG32" i="24"/>
  <c r="BF32" i="24"/>
  <c r="BE32" i="24"/>
  <c r="BD32" i="24"/>
  <c r="BC32" i="24"/>
  <c r="BB32" i="24"/>
  <c r="BA32" i="24"/>
  <c r="AZ32" i="24"/>
  <c r="AY32" i="24"/>
  <c r="AX32" i="24"/>
  <c r="AW32" i="24"/>
  <c r="AV32" i="24"/>
  <c r="AU32" i="24"/>
  <c r="AT32" i="24"/>
  <c r="AS32" i="24"/>
  <c r="AR32" i="24"/>
  <c r="AQ32" i="24"/>
  <c r="AP32" i="24"/>
  <c r="AO32" i="24"/>
  <c r="AN32" i="24"/>
  <c r="AM32" i="24"/>
  <c r="AL32" i="24"/>
  <c r="AK32"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F32" i="24"/>
  <c r="E32" i="24"/>
  <c r="D32" i="24"/>
  <c r="B31" i="24"/>
  <c r="C31" i="24"/>
  <c r="B32" i="24"/>
  <c r="C32" i="24"/>
  <c r="B33" i="24"/>
  <c r="C33" i="24"/>
  <c r="B34" i="24"/>
  <c r="C34" i="24"/>
  <c r="B35" i="24"/>
  <c r="C35" i="24"/>
  <c r="B36" i="24"/>
  <c r="C36" i="24"/>
  <c r="B37" i="24"/>
  <c r="C37" i="24"/>
  <c r="B38" i="24"/>
  <c r="C38" i="24"/>
  <c r="B39" i="24"/>
  <c r="C39" i="24"/>
  <c r="B40" i="24"/>
  <c r="C40" i="24"/>
  <c r="B41" i="24"/>
  <c r="C41" i="24"/>
  <c r="B42" i="24"/>
  <c r="C42" i="24"/>
  <c r="B43" i="24"/>
  <c r="C43" i="24"/>
  <c r="B44" i="24"/>
  <c r="C44" i="24"/>
  <c r="B45" i="24"/>
  <c r="C45" i="24"/>
  <c r="B46" i="24"/>
  <c r="C46" i="24"/>
  <c r="B47" i="24"/>
  <c r="C47" i="24"/>
  <c r="CF62" i="24"/>
  <c r="CE62" i="24"/>
  <c r="CD62" i="24"/>
  <c r="CC62" i="24"/>
  <c r="CB62" i="24"/>
  <c r="CA62" i="24"/>
  <c r="BZ62" i="24"/>
  <c r="BY62" i="24"/>
  <c r="BS62" i="24"/>
  <c r="BP62" i="24"/>
  <c r="BO62" i="24"/>
  <c r="BN62" i="24"/>
  <c r="BM62" i="24"/>
  <c r="BL62" i="24"/>
  <c r="BK62" i="24"/>
  <c r="BJ62" i="24"/>
  <c r="BI62" i="24"/>
  <c r="BH62" i="24"/>
  <c r="BG62" i="24"/>
  <c r="BF62" i="24"/>
  <c r="BE62" i="24"/>
  <c r="BD62" i="24"/>
  <c r="BC62" i="24"/>
  <c r="BB62" i="24"/>
  <c r="BA62" i="24"/>
  <c r="AZ62" i="24"/>
  <c r="AY62" i="24"/>
  <c r="AX62" i="24"/>
  <c r="AW62" i="24"/>
  <c r="AV62" i="24"/>
  <c r="AU62" i="24"/>
  <c r="AT62" i="24"/>
  <c r="AS62" i="24"/>
  <c r="AR62" i="24"/>
  <c r="AQ62" i="24"/>
  <c r="AP62" i="24"/>
  <c r="AO62" i="24"/>
  <c r="AN62" i="24"/>
  <c r="AM62" i="24"/>
  <c r="AL62" i="24"/>
  <c r="AK62" i="24"/>
  <c r="AJ62" i="24"/>
  <c r="AI62" i="24"/>
  <c r="AH62" i="24"/>
  <c r="AG62" i="24"/>
  <c r="AF62" i="24"/>
  <c r="AE62" i="24"/>
  <c r="AD62" i="24"/>
  <c r="AC62" i="24"/>
  <c r="AB62" i="24"/>
  <c r="AA62" i="24"/>
  <c r="Z62" i="24"/>
  <c r="Y62" i="24"/>
  <c r="X62" i="24"/>
  <c r="W62" i="24"/>
  <c r="V62" i="24"/>
  <c r="U62" i="24"/>
  <c r="T62" i="24"/>
  <c r="S62" i="24"/>
  <c r="R62" i="24"/>
  <c r="Q62" i="24"/>
  <c r="P62" i="24"/>
  <c r="O62" i="24"/>
  <c r="N62" i="24"/>
  <c r="M62" i="24"/>
  <c r="L62" i="24"/>
  <c r="K62" i="24"/>
  <c r="J62" i="24"/>
  <c r="I62" i="24"/>
  <c r="H62" i="24"/>
  <c r="G62" i="24"/>
  <c r="F62" i="24"/>
  <c r="E62" i="24"/>
  <c r="D62" i="24"/>
  <c r="CG61" i="24"/>
  <c r="CF61" i="24"/>
  <c r="CE61" i="24"/>
  <c r="CD61" i="24"/>
  <c r="CC61" i="24"/>
  <c r="CB61" i="24"/>
  <c r="CA61" i="24"/>
  <c r="BZ61" i="24"/>
  <c r="BY61" i="24"/>
  <c r="BS61" i="24"/>
  <c r="BR61" i="24"/>
  <c r="BQ61" i="24"/>
  <c r="BP61" i="24"/>
  <c r="BO61" i="24"/>
  <c r="BN61" i="24"/>
  <c r="BM61" i="24"/>
  <c r="BL61" i="24"/>
  <c r="BK61" i="24"/>
  <c r="BJ61" i="24"/>
  <c r="BI61" i="24"/>
  <c r="BH61" i="24"/>
  <c r="BG61" i="24"/>
  <c r="BF61" i="24"/>
  <c r="BE61" i="24"/>
  <c r="BD61" i="24"/>
  <c r="BC61" i="24"/>
  <c r="BB61" i="24"/>
  <c r="BA61" i="24"/>
  <c r="AZ61" i="24"/>
  <c r="AY61" i="24"/>
  <c r="AX61" i="24"/>
  <c r="AW61" i="24"/>
  <c r="AV61" i="24"/>
  <c r="AU61" i="24"/>
  <c r="AT61" i="24"/>
  <c r="AS61" i="24"/>
  <c r="AR61" i="24"/>
  <c r="AQ61" i="24"/>
  <c r="AP61" i="24"/>
  <c r="AO61" i="24"/>
  <c r="AN61" i="24"/>
  <c r="AM61" i="24"/>
  <c r="AL61" i="24"/>
  <c r="AK61" i="24"/>
  <c r="AJ61" i="24"/>
  <c r="AI61" i="24"/>
  <c r="AH61" i="24"/>
  <c r="AG61" i="24"/>
  <c r="AF61" i="24"/>
  <c r="AE61" i="24"/>
  <c r="AD61" i="24"/>
  <c r="AC61" i="24"/>
  <c r="AB61" i="24"/>
  <c r="AA61" i="24"/>
  <c r="Z61" i="24"/>
  <c r="Y61" i="24"/>
  <c r="X61" i="24"/>
  <c r="W61" i="24"/>
  <c r="V61" i="24"/>
  <c r="U61" i="24"/>
  <c r="T61" i="24"/>
  <c r="S61" i="24"/>
  <c r="R61" i="24"/>
  <c r="Q61" i="24"/>
  <c r="P61" i="24"/>
  <c r="O61" i="24"/>
  <c r="N61" i="24"/>
  <c r="M61" i="24"/>
  <c r="L61" i="24"/>
  <c r="K61" i="24"/>
  <c r="J61" i="24"/>
  <c r="I61" i="24"/>
  <c r="H61" i="24"/>
  <c r="G61" i="24"/>
  <c r="F61" i="24"/>
  <c r="E61" i="24"/>
  <c r="D61" i="24"/>
  <c r="CG60" i="24"/>
  <c r="CF60" i="24"/>
  <c r="CE60" i="24"/>
  <c r="CD60" i="24"/>
  <c r="CC60" i="24"/>
  <c r="CB60" i="24"/>
  <c r="CA60" i="24"/>
  <c r="BZ60" i="24"/>
  <c r="BY60" i="24"/>
  <c r="BS60" i="24"/>
  <c r="BR60" i="24"/>
  <c r="BQ60" i="24"/>
  <c r="BP60" i="24"/>
  <c r="BO60" i="24"/>
  <c r="BN60" i="24"/>
  <c r="BM60" i="24"/>
  <c r="BL60" i="24"/>
  <c r="BK60" i="24"/>
  <c r="BJ60" i="24"/>
  <c r="BI60" i="24"/>
  <c r="BH60" i="24"/>
  <c r="BG60" i="24"/>
  <c r="BF60" i="24"/>
  <c r="BE60" i="24"/>
  <c r="BD60" i="24"/>
  <c r="BC60" i="24"/>
  <c r="BB60" i="24"/>
  <c r="BA60" i="24"/>
  <c r="AZ60" i="24"/>
  <c r="AY60" i="24"/>
  <c r="AX60" i="24"/>
  <c r="AW60" i="24"/>
  <c r="AV60" i="24"/>
  <c r="AU60" i="24"/>
  <c r="AT60" i="24"/>
  <c r="AS60" i="24"/>
  <c r="AR60" i="24"/>
  <c r="AQ60" i="24"/>
  <c r="AP60" i="24"/>
  <c r="AO60" i="24"/>
  <c r="AN60" i="24"/>
  <c r="AM60" i="24"/>
  <c r="AL60" i="24"/>
  <c r="AK60" i="24"/>
  <c r="AJ60" i="24"/>
  <c r="AI60" i="24"/>
  <c r="AH60" i="24"/>
  <c r="AG60" i="24"/>
  <c r="AF60" i="24"/>
  <c r="AE60" i="24"/>
  <c r="AD60" i="24"/>
  <c r="AC60" i="24"/>
  <c r="AB60" i="24"/>
  <c r="AA60" i="24"/>
  <c r="Z60" i="24"/>
  <c r="Y60" i="24"/>
  <c r="X60" i="24"/>
  <c r="W60" i="24"/>
  <c r="V60" i="24"/>
  <c r="U60" i="24"/>
  <c r="T60" i="24"/>
  <c r="S60" i="24"/>
  <c r="R60" i="24"/>
  <c r="Q60" i="24"/>
  <c r="P60" i="24"/>
  <c r="O60" i="24"/>
  <c r="N60" i="24"/>
  <c r="M60" i="24"/>
  <c r="L60" i="24"/>
  <c r="K60" i="24"/>
  <c r="J60" i="24"/>
  <c r="I60" i="24"/>
  <c r="H60" i="24"/>
  <c r="G60" i="24"/>
  <c r="F60" i="24"/>
  <c r="E60" i="24"/>
  <c r="D60" i="24"/>
  <c r="CF59" i="24"/>
  <c r="CE59" i="24"/>
  <c r="CD59" i="24"/>
  <c r="CC59" i="24"/>
  <c r="CB59" i="24"/>
  <c r="CA59" i="24"/>
  <c r="BZ59" i="24"/>
  <c r="BY59" i="24"/>
  <c r="BS59" i="24"/>
  <c r="BR59" i="24"/>
  <c r="BQ59" i="24"/>
  <c r="BP59" i="24"/>
  <c r="BO59" i="24"/>
  <c r="BN59" i="24"/>
  <c r="BM59" i="24"/>
  <c r="BL59" i="24"/>
  <c r="BK59" i="24"/>
  <c r="BJ59" i="24"/>
  <c r="BI59" i="24"/>
  <c r="BH59" i="24"/>
  <c r="BG59" i="24"/>
  <c r="BF59" i="24"/>
  <c r="BE59" i="24"/>
  <c r="BD59" i="24"/>
  <c r="BC59" i="24"/>
  <c r="BB59" i="24"/>
  <c r="BA59" i="24"/>
  <c r="AZ59" i="24"/>
  <c r="AY59" i="24"/>
  <c r="AX59" i="24"/>
  <c r="AW59" i="24"/>
  <c r="AV59" i="24"/>
  <c r="AU59" i="24"/>
  <c r="AT59" i="24"/>
  <c r="AS59" i="24"/>
  <c r="AR59" i="24"/>
  <c r="AQ59" i="24"/>
  <c r="AP59" i="24"/>
  <c r="AO59" i="24"/>
  <c r="AN59" i="24"/>
  <c r="AM59" i="24"/>
  <c r="AL59" i="24"/>
  <c r="AK59" i="24"/>
  <c r="AJ59" i="24"/>
  <c r="AI59" i="24"/>
  <c r="AH59" i="24"/>
  <c r="AG59" i="24"/>
  <c r="AF59" i="24"/>
  <c r="AE59" i="24"/>
  <c r="AD59" i="24"/>
  <c r="AC59" i="24"/>
  <c r="AB59" i="24"/>
  <c r="AA59" i="24"/>
  <c r="Z59" i="24"/>
  <c r="Y59" i="24"/>
  <c r="X59" i="24"/>
  <c r="W59" i="24"/>
  <c r="V59" i="24"/>
  <c r="U59" i="24"/>
  <c r="T59" i="24"/>
  <c r="S59" i="24"/>
  <c r="R59" i="24"/>
  <c r="Q59" i="24"/>
  <c r="P59" i="24"/>
  <c r="O59" i="24"/>
  <c r="N59" i="24"/>
  <c r="M59" i="24"/>
  <c r="L59" i="24"/>
  <c r="K59" i="24"/>
  <c r="J59" i="24"/>
  <c r="I59" i="24"/>
  <c r="H59" i="24"/>
  <c r="G59" i="24"/>
  <c r="F59" i="24"/>
  <c r="E59" i="24"/>
  <c r="D59" i="24"/>
  <c r="CF58" i="24"/>
  <c r="CE58" i="24"/>
  <c r="CD58" i="24"/>
  <c r="CC58" i="24"/>
  <c r="CB58" i="24"/>
  <c r="CA58" i="24"/>
  <c r="BZ58" i="24"/>
  <c r="BY58" i="24"/>
  <c r="BJ58" i="24"/>
  <c r="BI58" i="24"/>
  <c r="BH58" i="24"/>
  <c r="BG58" i="24"/>
  <c r="BF58" i="24"/>
  <c r="BE58" i="24"/>
  <c r="BD58" i="24"/>
  <c r="BC58" i="24"/>
  <c r="BB58" i="24"/>
  <c r="BA58" i="24"/>
  <c r="AZ58" i="24"/>
  <c r="AY58" i="24"/>
  <c r="AX58" i="24"/>
  <c r="AW58" i="24"/>
  <c r="AV58" i="24"/>
  <c r="AU58" i="24"/>
  <c r="AT58" i="24"/>
  <c r="AS58" i="24"/>
  <c r="AR58" i="24"/>
  <c r="AQ58" i="24"/>
  <c r="AP58" i="24"/>
  <c r="AO58" i="24"/>
  <c r="AN58" i="24"/>
  <c r="AM58" i="24"/>
  <c r="AL58" i="24"/>
  <c r="AK58" i="24"/>
  <c r="AJ58" i="24"/>
  <c r="AI58" i="24"/>
  <c r="AH58" i="24"/>
  <c r="AG58" i="24"/>
  <c r="AF58" i="24"/>
  <c r="AE58" i="24"/>
  <c r="AD58" i="24"/>
  <c r="AC58" i="24"/>
  <c r="AB58" i="24"/>
  <c r="AA58" i="24"/>
  <c r="Z58" i="24"/>
  <c r="Y58" i="24"/>
  <c r="X58" i="24"/>
  <c r="W58" i="24"/>
  <c r="V58" i="24"/>
  <c r="U58" i="24"/>
  <c r="T58" i="24"/>
  <c r="S58" i="24"/>
  <c r="R58" i="24"/>
  <c r="Q58" i="24"/>
  <c r="P58" i="24"/>
  <c r="O58" i="24"/>
  <c r="N58" i="24"/>
  <c r="M58" i="24"/>
  <c r="L58" i="24"/>
  <c r="K58" i="24"/>
  <c r="J58" i="24"/>
  <c r="I58" i="24"/>
  <c r="H58" i="24"/>
  <c r="G58" i="24"/>
  <c r="F58" i="24"/>
  <c r="E58" i="24"/>
  <c r="D58" i="24"/>
  <c r="CF57" i="24"/>
  <c r="CE57" i="24"/>
  <c r="CD57" i="24"/>
  <c r="CC57" i="24"/>
  <c r="CB57" i="24"/>
  <c r="CA57" i="24"/>
  <c r="BZ57" i="24"/>
  <c r="BY57" i="24"/>
  <c r="BQ57" i="24"/>
  <c r="BP57" i="24"/>
  <c r="BJ57" i="24"/>
  <c r="BI57" i="24"/>
  <c r="BH57" i="24"/>
  <c r="BG57" i="24"/>
  <c r="BF57" i="24"/>
  <c r="BE57" i="24"/>
  <c r="BD57" i="24"/>
  <c r="BC57" i="24"/>
  <c r="BB57" i="24"/>
  <c r="BA57" i="24"/>
  <c r="AZ57" i="24"/>
  <c r="AY57" i="24"/>
  <c r="AX57" i="24"/>
  <c r="AW57" i="24"/>
  <c r="AV57" i="24"/>
  <c r="AU57" i="24"/>
  <c r="AT57" i="24"/>
  <c r="AS57" i="24"/>
  <c r="AR57" i="24"/>
  <c r="AQ57" i="24"/>
  <c r="AP57" i="24"/>
  <c r="AO57" i="24"/>
  <c r="AN57" i="24"/>
  <c r="AM57" i="24"/>
  <c r="AL57" i="24"/>
  <c r="AK57" i="24"/>
  <c r="AJ57" i="24"/>
  <c r="AI57" i="24"/>
  <c r="AH57" i="24"/>
  <c r="AG57" i="24"/>
  <c r="AF57" i="24"/>
  <c r="AE57" i="24"/>
  <c r="AD57" i="24"/>
  <c r="AC57" i="24"/>
  <c r="AB57" i="24"/>
  <c r="AA57" i="24"/>
  <c r="Z57" i="24"/>
  <c r="Y57" i="24"/>
  <c r="X57" i="24"/>
  <c r="W57" i="24"/>
  <c r="V57" i="24"/>
  <c r="U57" i="24"/>
  <c r="T57" i="24"/>
  <c r="S57" i="24"/>
  <c r="R57" i="24"/>
  <c r="Q57" i="24"/>
  <c r="P57" i="24"/>
  <c r="O57" i="24"/>
  <c r="N57" i="24"/>
  <c r="M57" i="24"/>
  <c r="L57" i="24"/>
  <c r="K57" i="24"/>
  <c r="J57" i="24"/>
  <c r="I57" i="24"/>
  <c r="H57" i="24"/>
  <c r="G57" i="24"/>
  <c r="F57" i="24"/>
  <c r="E57" i="24"/>
  <c r="D57" i="24"/>
  <c r="CF56" i="24"/>
  <c r="CE56" i="24"/>
  <c r="CD56" i="24"/>
  <c r="CC56" i="24"/>
  <c r="CB56" i="24"/>
  <c r="CA56" i="24"/>
  <c r="BZ56" i="24"/>
  <c r="BY56" i="24"/>
  <c r="BJ56" i="24"/>
  <c r="BI56" i="24"/>
  <c r="BH56" i="24"/>
  <c r="BG56" i="24"/>
  <c r="BF56" i="24"/>
  <c r="BE56" i="24"/>
  <c r="BD56" i="24"/>
  <c r="BC56" i="24"/>
  <c r="BB56" i="24"/>
  <c r="BA56" i="24"/>
  <c r="AZ56" i="24"/>
  <c r="AY56" i="24"/>
  <c r="AX56" i="24"/>
  <c r="AW56" i="24"/>
  <c r="AV56" i="24"/>
  <c r="AU56" i="24"/>
  <c r="AT56" i="24"/>
  <c r="AS56" i="24"/>
  <c r="AR56" i="24"/>
  <c r="AQ56" i="24"/>
  <c r="AP56" i="24"/>
  <c r="AO56" i="24"/>
  <c r="AN56" i="24"/>
  <c r="AM56" i="24"/>
  <c r="AL56" i="24"/>
  <c r="AK56" i="24"/>
  <c r="AJ56" i="24"/>
  <c r="AI56" i="24"/>
  <c r="AH56" i="24"/>
  <c r="AG56" i="24"/>
  <c r="AF56" i="24"/>
  <c r="AE56" i="24"/>
  <c r="AD56" i="24"/>
  <c r="AC56" i="24"/>
  <c r="AB56" i="24"/>
  <c r="AA56" i="24"/>
  <c r="Z56" i="24"/>
  <c r="Y56" i="24"/>
  <c r="X56" i="24"/>
  <c r="W56" i="24"/>
  <c r="V56" i="24"/>
  <c r="U56" i="24"/>
  <c r="T56" i="24"/>
  <c r="S56" i="24"/>
  <c r="R56" i="24"/>
  <c r="Q56" i="24"/>
  <c r="P56" i="24"/>
  <c r="O56" i="24"/>
  <c r="N56" i="24"/>
  <c r="M56" i="24"/>
  <c r="L56" i="24"/>
  <c r="K56" i="24"/>
  <c r="J56" i="24"/>
  <c r="I56" i="24"/>
  <c r="H56" i="24"/>
  <c r="G56" i="24"/>
  <c r="F56" i="24"/>
  <c r="E56" i="24"/>
  <c r="D56" i="24"/>
  <c r="CF55" i="24"/>
  <c r="CE55" i="24"/>
  <c r="CD55" i="24"/>
  <c r="CC55" i="24"/>
  <c r="CB55" i="24"/>
  <c r="CA55" i="24"/>
  <c r="BZ55" i="24"/>
  <c r="BY55" i="24"/>
  <c r="BS55" i="24"/>
  <c r="BR55" i="24"/>
  <c r="BQ55" i="24"/>
  <c r="BP55" i="24"/>
  <c r="BJ55" i="24"/>
  <c r="BI55" i="24"/>
  <c r="BH55" i="24"/>
  <c r="BG55" i="24"/>
  <c r="BF55" i="24"/>
  <c r="BE55" i="24"/>
  <c r="BD55" i="24"/>
  <c r="BC55" i="24"/>
  <c r="BB55" i="24"/>
  <c r="BA55" i="24"/>
  <c r="AZ55" i="24"/>
  <c r="AY55" i="24"/>
  <c r="AX55" i="24"/>
  <c r="AW55" i="24"/>
  <c r="AV55" i="24"/>
  <c r="AU55" i="24"/>
  <c r="AT55" i="24"/>
  <c r="AS55" i="24"/>
  <c r="AR55" i="24"/>
  <c r="AQ55" i="24"/>
  <c r="AP55" i="24"/>
  <c r="AO55" i="24"/>
  <c r="AN55" i="24"/>
  <c r="AM55" i="24"/>
  <c r="AL55" i="24"/>
  <c r="AK55" i="24"/>
  <c r="AJ55" i="24"/>
  <c r="AI55" i="24"/>
  <c r="AH55" i="24"/>
  <c r="AG55" i="24"/>
  <c r="AF55" i="24"/>
  <c r="AE55" i="24"/>
  <c r="AD55" i="24"/>
  <c r="AC55" i="24"/>
  <c r="AB55" i="24"/>
  <c r="AA55" i="24"/>
  <c r="Z55" i="24"/>
  <c r="Y55" i="24"/>
  <c r="X55" i="24"/>
  <c r="W55" i="24"/>
  <c r="V55" i="24"/>
  <c r="U55" i="24"/>
  <c r="T55" i="24"/>
  <c r="S55" i="24"/>
  <c r="R55" i="24"/>
  <c r="Q55" i="24"/>
  <c r="P55" i="24"/>
  <c r="O55" i="24"/>
  <c r="N55" i="24"/>
  <c r="M55" i="24"/>
  <c r="L55" i="24"/>
  <c r="K55" i="24"/>
  <c r="J55" i="24"/>
  <c r="I55" i="24"/>
  <c r="H55" i="24"/>
  <c r="G55" i="24"/>
  <c r="F55" i="24"/>
  <c r="E55" i="24"/>
  <c r="D55" i="24"/>
  <c r="CL54" i="24"/>
  <c r="CK54" i="24"/>
  <c r="CJ54" i="24"/>
  <c r="CI54" i="24"/>
  <c r="CH54" i="24"/>
  <c r="CG54" i="24"/>
  <c r="CF54" i="24"/>
  <c r="CE54" i="24"/>
  <c r="CD54" i="24"/>
  <c r="CC54" i="24"/>
  <c r="CB54" i="24"/>
  <c r="CA54" i="24"/>
  <c r="BZ54" i="24"/>
  <c r="BY54" i="24"/>
  <c r="BL54" i="24"/>
  <c r="BK54" i="24"/>
  <c r="BJ54" i="24"/>
  <c r="BI54" i="24"/>
  <c r="BH54" i="24"/>
  <c r="BG54" i="24"/>
  <c r="BF54" i="24"/>
  <c r="BE54" i="24"/>
  <c r="BD54" i="24"/>
  <c r="BC54" i="24"/>
  <c r="BB54" i="24"/>
  <c r="BA54" i="24"/>
  <c r="AZ54" i="24"/>
  <c r="AY54" i="24"/>
  <c r="AX54" i="24"/>
  <c r="AW54" i="24"/>
  <c r="AV54" i="24"/>
  <c r="AU54" i="24"/>
  <c r="AT54" i="24"/>
  <c r="AS54" i="24"/>
  <c r="AR54" i="24"/>
  <c r="AQ54" i="24"/>
  <c r="AP54" i="24"/>
  <c r="AO54" i="24"/>
  <c r="AN54" i="24"/>
  <c r="AM54" i="24"/>
  <c r="AL54" i="24"/>
  <c r="AK54" i="24"/>
  <c r="AJ54" i="24"/>
  <c r="AI54" i="24"/>
  <c r="AH54" i="24"/>
  <c r="AG54" i="24"/>
  <c r="AF54" i="24"/>
  <c r="AE54" i="24"/>
  <c r="AD54" i="24"/>
  <c r="AC54" i="24"/>
  <c r="AB54" i="24"/>
  <c r="AA54" i="24"/>
  <c r="Z54" i="24"/>
  <c r="Y54" i="24"/>
  <c r="X54" i="24"/>
  <c r="W54" i="24"/>
  <c r="V54" i="24"/>
  <c r="U54" i="24"/>
  <c r="T54" i="24"/>
  <c r="S54" i="24"/>
  <c r="R54" i="24"/>
  <c r="Q54" i="24"/>
  <c r="P54" i="24"/>
  <c r="O54" i="24"/>
  <c r="N54" i="24"/>
  <c r="M54" i="24"/>
  <c r="L54" i="24"/>
  <c r="K54" i="24"/>
  <c r="J54" i="24"/>
  <c r="I54" i="24"/>
  <c r="H54" i="24"/>
  <c r="G54" i="24"/>
  <c r="F54" i="24"/>
  <c r="E54" i="24"/>
  <c r="D54" i="24"/>
  <c r="CK53" i="24"/>
  <c r="CJ53" i="24"/>
  <c r="CI53" i="24"/>
  <c r="CH53" i="24"/>
  <c r="CG53" i="24"/>
  <c r="CF53" i="24"/>
  <c r="CE53" i="24"/>
  <c r="CD53" i="24"/>
  <c r="CC53" i="24"/>
  <c r="CB53" i="24"/>
  <c r="CA53" i="24"/>
  <c r="BZ53" i="24"/>
  <c r="BY53" i="24"/>
  <c r="BS53" i="24"/>
  <c r="BR53" i="24"/>
  <c r="BJ53" i="24"/>
  <c r="BI53" i="24"/>
  <c r="BH53" i="24"/>
  <c r="BG53" i="24"/>
  <c r="BF53" i="24"/>
  <c r="BE53" i="24"/>
  <c r="BD53" i="24"/>
  <c r="BC53" i="24"/>
  <c r="BB53" i="24"/>
  <c r="BA53" i="24"/>
  <c r="AZ53" i="24"/>
  <c r="AY53" i="24"/>
  <c r="AX53" i="24"/>
  <c r="AW53" i="24"/>
  <c r="AV53" i="24"/>
  <c r="AU53" i="24"/>
  <c r="AT53" i="24"/>
  <c r="AS53" i="24"/>
  <c r="AR53" i="24"/>
  <c r="AQ53" i="24"/>
  <c r="AP53" i="24"/>
  <c r="AO53" i="24"/>
  <c r="AN53" i="24"/>
  <c r="AM53" i="24"/>
  <c r="AL53" i="24"/>
  <c r="AK53" i="24"/>
  <c r="AJ53" i="24"/>
  <c r="AI53" i="24"/>
  <c r="AH53" i="24"/>
  <c r="AG53" i="24"/>
  <c r="AF53" i="24"/>
  <c r="AE53" i="24"/>
  <c r="AD53" i="24"/>
  <c r="AC53" i="24"/>
  <c r="AB53" i="24"/>
  <c r="AA53" i="24"/>
  <c r="Z53" i="24"/>
  <c r="Y53" i="24"/>
  <c r="X53" i="24"/>
  <c r="W53" i="24"/>
  <c r="V53" i="24"/>
  <c r="U53" i="24"/>
  <c r="T53" i="24"/>
  <c r="S53" i="24"/>
  <c r="R53" i="24"/>
  <c r="Q53" i="24"/>
  <c r="P53" i="24"/>
  <c r="O53" i="24"/>
  <c r="N53" i="24"/>
  <c r="M53" i="24"/>
  <c r="L53" i="24"/>
  <c r="K53" i="24"/>
  <c r="J53" i="24"/>
  <c r="I53" i="24"/>
  <c r="H53" i="24"/>
  <c r="G53" i="24"/>
  <c r="F53" i="24"/>
  <c r="E53" i="24"/>
  <c r="D53" i="24"/>
  <c r="CK52" i="24"/>
  <c r="CJ52" i="24"/>
  <c r="CI52" i="24"/>
  <c r="CH52" i="24"/>
  <c r="CG52" i="24"/>
  <c r="CF52" i="24"/>
  <c r="CE52" i="24"/>
  <c r="CD52" i="24"/>
  <c r="CC52" i="24"/>
  <c r="CB52" i="24"/>
  <c r="CA52" i="24"/>
  <c r="BZ52" i="24"/>
  <c r="BY52" i="24"/>
  <c r="BS52" i="24"/>
  <c r="BR52" i="24"/>
  <c r="BJ52" i="24"/>
  <c r="BI52" i="24"/>
  <c r="BH52" i="24"/>
  <c r="BG52" i="24"/>
  <c r="BF52" i="24"/>
  <c r="BE52" i="24"/>
  <c r="BD52" i="24"/>
  <c r="BC52" i="24"/>
  <c r="BB52" i="24"/>
  <c r="BA52" i="24"/>
  <c r="AZ52" i="24"/>
  <c r="AY52" i="24"/>
  <c r="AX52" i="24"/>
  <c r="AW52" i="24"/>
  <c r="AV52" i="24"/>
  <c r="AU52" i="24"/>
  <c r="AT52" i="24"/>
  <c r="AS52" i="24"/>
  <c r="AR52" i="24"/>
  <c r="AQ52" i="24"/>
  <c r="AP52" i="24"/>
  <c r="AO52" i="24"/>
  <c r="AN52" i="24"/>
  <c r="AM52" i="24"/>
  <c r="AL52" i="24"/>
  <c r="AK52" i="24"/>
  <c r="AJ52" i="24"/>
  <c r="AI52" i="24"/>
  <c r="AH52" i="24"/>
  <c r="AG52" i="24"/>
  <c r="AF52" i="24"/>
  <c r="AE52" i="24"/>
  <c r="AD52" i="24"/>
  <c r="AC52" i="24"/>
  <c r="AB52" i="24"/>
  <c r="AA52" i="24"/>
  <c r="Z52" i="24"/>
  <c r="Y52" i="24"/>
  <c r="X52" i="24"/>
  <c r="W52" i="24"/>
  <c r="V52" i="24"/>
  <c r="U52" i="24"/>
  <c r="T52" i="24"/>
  <c r="S52" i="24"/>
  <c r="R52" i="24"/>
  <c r="Q52" i="24"/>
  <c r="P52" i="24"/>
  <c r="O52" i="24"/>
  <c r="N52" i="24"/>
  <c r="M52" i="24"/>
  <c r="L52" i="24"/>
  <c r="K52" i="24"/>
  <c r="J52" i="24"/>
  <c r="I52" i="24"/>
  <c r="H52" i="24"/>
  <c r="G52" i="24"/>
  <c r="F52" i="24"/>
  <c r="E52" i="24"/>
  <c r="D52" i="24"/>
  <c r="CF51" i="24"/>
  <c r="CE51" i="24"/>
  <c r="CD51" i="24"/>
  <c r="CC51" i="24"/>
  <c r="CB51" i="24"/>
  <c r="CA51" i="24"/>
  <c r="BZ51" i="24"/>
  <c r="BY51" i="24"/>
  <c r="BS51" i="24"/>
  <c r="BR51" i="24"/>
  <c r="BJ51" i="24"/>
  <c r="BI51" i="24"/>
  <c r="BH51" i="24"/>
  <c r="BG51" i="24"/>
  <c r="BF51" i="24"/>
  <c r="BE51" i="24"/>
  <c r="BD51" i="24"/>
  <c r="BC51" i="24"/>
  <c r="BB51" i="24"/>
  <c r="BA51" i="24"/>
  <c r="AZ51" i="24"/>
  <c r="AY51" i="24"/>
  <c r="AX51" i="24"/>
  <c r="AW51" i="24"/>
  <c r="AV51" i="24"/>
  <c r="AU51" i="24"/>
  <c r="AT51" i="24"/>
  <c r="AS51" i="24"/>
  <c r="AR51" i="24"/>
  <c r="AQ51" i="24"/>
  <c r="AP51" i="24"/>
  <c r="AO51" i="24"/>
  <c r="AN51" i="24"/>
  <c r="AM51" i="24"/>
  <c r="AL51" i="24"/>
  <c r="AK51" i="24"/>
  <c r="AJ51" i="24"/>
  <c r="AI51" i="24"/>
  <c r="AH51" i="24"/>
  <c r="AG51" i="24"/>
  <c r="AF51" i="24"/>
  <c r="AE51" i="24"/>
  <c r="AD51" i="24"/>
  <c r="AC51" i="24"/>
  <c r="AB51" i="24"/>
  <c r="AA51" i="24"/>
  <c r="Z51" i="24"/>
  <c r="Y51" i="24"/>
  <c r="X51" i="24"/>
  <c r="W51" i="24"/>
  <c r="V51" i="24"/>
  <c r="U51" i="24"/>
  <c r="T51" i="24"/>
  <c r="S51" i="24"/>
  <c r="R51" i="24"/>
  <c r="Q51" i="24"/>
  <c r="P51" i="24"/>
  <c r="O51" i="24"/>
  <c r="N51" i="24"/>
  <c r="M51" i="24"/>
  <c r="L51" i="24"/>
  <c r="K51" i="24"/>
  <c r="J51" i="24"/>
  <c r="I51" i="24"/>
  <c r="H51" i="24"/>
  <c r="G51" i="24"/>
  <c r="F51" i="24"/>
  <c r="E51" i="24"/>
  <c r="D51" i="24"/>
  <c r="CF50" i="24"/>
  <c r="CE50" i="24"/>
  <c r="CD50" i="24"/>
  <c r="CC50" i="24"/>
  <c r="CB50" i="24"/>
  <c r="CA50" i="24"/>
  <c r="BZ50" i="24"/>
  <c r="BY50" i="24"/>
  <c r="BJ50" i="24"/>
  <c r="BI50" i="24"/>
  <c r="BH50" i="24"/>
  <c r="BG50" i="24"/>
  <c r="BF50" i="24"/>
  <c r="BE50" i="24"/>
  <c r="BD50" i="24"/>
  <c r="BC50" i="24"/>
  <c r="BB50" i="24"/>
  <c r="BA50" i="24"/>
  <c r="AZ50" i="24"/>
  <c r="AY50" i="24"/>
  <c r="AX50" i="24"/>
  <c r="AW50" i="24"/>
  <c r="AV50" i="24"/>
  <c r="AU50" i="24"/>
  <c r="AT50" i="24"/>
  <c r="AS50" i="24"/>
  <c r="AR50" i="24"/>
  <c r="AQ50" i="24"/>
  <c r="AP50" i="24"/>
  <c r="AO50" i="24"/>
  <c r="AN50" i="24"/>
  <c r="AM50" i="24"/>
  <c r="AL50" i="24"/>
  <c r="AK50" i="24"/>
  <c r="AJ50" i="24"/>
  <c r="AI50" i="24"/>
  <c r="AH50" i="24"/>
  <c r="AG50" i="24"/>
  <c r="AF50" i="24"/>
  <c r="AE50" i="24"/>
  <c r="AD50" i="24"/>
  <c r="AC50" i="24"/>
  <c r="AB50" i="24"/>
  <c r="AA50" i="24"/>
  <c r="Z50" i="24"/>
  <c r="Y50" i="24"/>
  <c r="X50" i="24"/>
  <c r="W50" i="24"/>
  <c r="V50" i="24"/>
  <c r="U50" i="24"/>
  <c r="T50" i="24"/>
  <c r="S50" i="24"/>
  <c r="R50" i="24"/>
  <c r="Q50" i="24"/>
  <c r="P50" i="24"/>
  <c r="O50" i="24"/>
  <c r="N50" i="24"/>
  <c r="M50" i="24"/>
  <c r="L50" i="24"/>
  <c r="K50" i="24"/>
  <c r="J50" i="24"/>
  <c r="I50" i="24"/>
  <c r="H50" i="24"/>
  <c r="G50" i="24"/>
  <c r="F50" i="24"/>
  <c r="E50" i="24"/>
  <c r="D50" i="24"/>
  <c r="B49" i="24"/>
  <c r="C49" i="24"/>
  <c r="B50" i="24"/>
  <c r="C50" i="24"/>
  <c r="B51" i="24"/>
  <c r="C51" i="24"/>
  <c r="B52" i="24"/>
  <c r="C52" i="24"/>
  <c r="B53" i="24"/>
  <c r="C53" i="24"/>
  <c r="B54" i="24"/>
  <c r="C54" i="24"/>
  <c r="B55" i="24"/>
  <c r="C55" i="24"/>
  <c r="B56" i="24"/>
  <c r="C56" i="24"/>
  <c r="B57" i="24"/>
  <c r="C57" i="24"/>
  <c r="B58" i="24"/>
  <c r="C58" i="24"/>
  <c r="B59" i="24"/>
  <c r="C59" i="24"/>
  <c r="B60" i="24"/>
  <c r="C60" i="24"/>
  <c r="B61" i="24"/>
  <c r="C61" i="24"/>
  <c r="B62" i="24"/>
  <c r="C62" i="24"/>
  <c r="B64" i="24"/>
  <c r="C64" i="24"/>
  <c r="B65" i="24"/>
  <c r="C65" i="24"/>
  <c r="AI86" i="24"/>
  <c r="AE86" i="24"/>
  <c r="AB86" i="24"/>
  <c r="AC86" i="24"/>
  <c r="AD86" i="24"/>
  <c r="AF86" i="24"/>
  <c r="AG86" i="24"/>
  <c r="AH86" i="24"/>
  <c r="AJ86" i="24"/>
  <c r="AK86" i="24"/>
  <c r="CD84" i="24"/>
  <c r="CC84" i="24"/>
  <c r="CB84" i="24"/>
  <c r="CA84" i="24"/>
  <c r="BZ84" i="24"/>
  <c r="BY84" i="24"/>
  <c r="BJ84" i="24"/>
  <c r="BI84" i="24"/>
  <c r="BH84" i="24"/>
  <c r="BG84" i="24"/>
  <c r="BF84" i="24"/>
  <c r="BE84" i="24"/>
  <c r="BD84" i="24"/>
  <c r="BC84" i="24"/>
  <c r="BB84" i="24"/>
  <c r="BA84" i="24"/>
  <c r="AZ84" i="24"/>
  <c r="AY84" i="24"/>
  <c r="AX84" i="24"/>
  <c r="AW84" i="24"/>
  <c r="AV84" i="24"/>
  <c r="AU84" i="24"/>
  <c r="AT84" i="24"/>
  <c r="AS84" i="24"/>
  <c r="AR84" i="24"/>
  <c r="AQ84" i="24"/>
  <c r="AP84" i="24"/>
  <c r="AO84" i="24"/>
  <c r="AN84" i="24"/>
  <c r="AM84" i="24"/>
  <c r="AL84" i="24"/>
  <c r="AK84" i="24"/>
  <c r="AJ84" i="24"/>
  <c r="AI84" i="24"/>
  <c r="AH84" i="24"/>
  <c r="AG84" i="24"/>
  <c r="AF84" i="24"/>
  <c r="AE84" i="24"/>
  <c r="AD84" i="24"/>
  <c r="AC84" i="24"/>
  <c r="AB84" i="24"/>
  <c r="AA84" i="24"/>
  <c r="Z84" i="24"/>
  <c r="Y84" i="24"/>
  <c r="X84" i="24"/>
  <c r="W84" i="24"/>
  <c r="V84" i="24"/>
  <c r="U84" i="24"/>
  <c r="T84" i="24"/>
  <c r="S84" i="24"/>
  <c r="R84" i="24"/>
  <c r="Q84" i="24"/>
  <c r="P84" i="24"/>
  <c r="O84" i="24"/>
  <c r="N84" i="24"/>
  <c r="M84" i="24"/>
  <c r="L84" i="24"/>
  <c r="K84" i="24"/>
  <c r="J84" i="24"/>
  <c r="I84" i="24"/>
  <c r="H84" i="24"/>
  <c r="G84" i="24"/>
  <c r="F84" i="24"/>
  <c r="E84" i="24"/>
  <c r="D84" i="24"/>
  <c r="CF83" i="24"/>
  <c r="CE83" i="24"/>
  <c r="CD83" i="24"/>
  <c r="CC83" i="24"/>
  <c r="CB83" i="24"/>
  <c r="CA83" i="24"/>
  <c r="BZ83" i="24"/>
  <c r="BY83" i="24"/>
  <c r="BJ83" i="24"/>
  <c r="BI83" i="24"/>
  <c r="BH83" i="24"/>
  <c r="BG83" i="24"/>
  <c r="BF83" i="24"/>
  <c r="BE83" i="24"/>
  <c r="BD83" i="24"/>
  <c r="BC83" i="24"/>
  <c r="BB83" i="24"/>
  <c r="BA83" i="24"/>
  <c r="AZ83" i="24"/>
  <c r="AY83" i="24"/>
  <c r="AX83" i="24"/>
  <c r="AW83" i="24"/>
  <c r="AV83" i="24"/>
  <c r="AU83" i="24"/>
  <c r="AT83" i="24"/>
  <c r="AS83" i="24"/>
  <c r="AR83" i="24"/>
  <c r="AQ83" i="24"/>
  <c r="AP83" i="24"/>
  <c r="AO83" i="24"/>
  <c r="AN83" i="24"/>
  <c r="AM83" i="24"/>
  <c r="AL83" i="24"/>
  <c r="AK83" i="24"/>
  <c r="AJ83" i="24"/>
  <c r="AI83" i="24"/>
  <c r="AH83" i="24"/>
  <c r="AG83" i="24"/>
  <c r="AF83" i="24"/>
  <c r="AE83" i="24"/>
  <c r="AD83" i="24"/>
  <c r="AC83" i="24"/>
  <c r="AB83" i="24"/>
  <c r="AA83" i="24"/>
  <c r="Z83" i="24"/>
  <c r="Y83" i="24"/>
  <c r="X83" i="24"/>
  <c r="W83" i="24"/>
  <c r="V83" i="24"/>
  <c r="U83" i="24"/>
  <c r="T83" i="24"/>
  <c r="S83" i="24"/>
  <c r="R83" i="24"/>
  <c r="Q83" i="24"/>
  <c r="P83" i="24"/>
  <c r="O83" i="24"/>
  <c r="N83" i="24"/>
  <c r="M83" i="24"/>
  <c r="L83" i="24"/>
  <c r="K83" i="24"/>
  <c r="J83" i="24"/>
  <c r="I83" i="24"/>
  <c r="H83" i="24"/>
  <c r="G83" i="24"/>
  <c r="F83" i="24"/>
  <c r="E83" i="24"/>
  <c r="D83" i="24"/>
  <c r="C88" i="24"/>
  <c r="B88" i="24"/>
  <c r="C86" i="24"/>
  <c r="B86" i="24"/>
  <c r="B83" i="24"/>
  <c r="C83" i="24"/>
  <c r="B84" i="24"/>
  <c r="C84" i="24"/>
  <c r="CF80" i="24"/>
  <c r="CE80" i="24"/>
  <c r="CD80" i="24"/>
  <c r="CC80" i="24"/>
  <c r="CB80" i="24"/>
  <c r="CA80" i="24"/>
  <c r="BZ80" i="24"/>
  <c r="BY80" i="24"/>
  <c r="CF79" i="24"/>
  <c r="CE79" i="24"/>
  <c r="CD79" i="24"/>
  <c r="CC79" i="24"/>
  <c r="CB79" i="24"/>
  <c r="CA79" i="24"/>
  <c r="BZ79" i="24"/>
  <c r="BY79" i="24"/>
  <c r="CF78" i="24"/>
  <c r="CE78" i="24"/>
  <c r="CD78" i="24"/>
  <c r="CC78" i="24"/>
  <c r="CB78" i="24"/>
  <c r="CA78" i="24"/>
  <c r="BZ78" i="24"/>
  <c r="BY78" i="24"/>
  <c r="CF77" i="24"/>
  <c r="CE77" i="24"/>
  <c r="CD77" i="24"/>
  <c r="CC77" i="24"/>
  <c r="CB77" i="24"/>
  <c r="CA77" i="24"/>
  <c r="BZ77" i="24"/>
  <c r="BY77" i="24"/>
  <c r="CH76" i="24"/>
  <c r="CF76" i="24"/>
  <c r="CE76" i="24"/>
  <c r="CD76" i="24"/>
  <c r="CC76" i="24"/>
  <c r="CB76" i="24"/>
  <c r="CA76" i="24"/>
  <c r="BZ76" i="24"/>
  <c r="BY76" i="24"/>
  <c r="CF75" i="24"/>
  <c r="CE75" i="24"/>
  <c r="CD75" i="24"/>
  <c r="CC75" i="24"/>
  <c r="CB75" i="24"/>
  <c r="CA75" i="24"/>
  <c r="BZ75" i="24"/>
  <c r="BY75" i="24"/>
  <c r="CF74" i="24"/>
  <c r="CE74" i="24"/>
  <c r="CD74" i="24"/>
  <c r="CC74" i="24"/>
  <c r="CB74" i="24"/>
  <c r="CA74" i="24"/>
  <c r="BZ74" i="24"/>
  <c r="BY74" i="24"/>
  <c r="CF73" i="24"/>
  <c r="CE73" i="24"/>
  <c r="CD73" i="24"/>
  <c r="CC73" i="24"/>
  <c r="CB73" i="24"/>
  <c r="CA73" i="24"/>
  <c r="BZ73" i="24"/>
  <c r="BY73" i="24"/>
  <c r="CG72" i="24"/>
  <c r="CF72" i="24"/>
  <c r="CE72" i="24"/>
  <c r="CD72" i="24"/>
  <c r="CC72" i="24"/>
  <c r="CB72" i="24"/>
  <c r="CA72" i="24"/>
  <c r="BZ72" i="24"/>
  <c r="BY72" i="24"/>
  <c r="CF71" i="24"/>
  <c r="CE71" i="24"/>
  <c r="CD71" i="24"/>
  <c r="CC71" i="24"/>
  <c r="CB71" i="24"/>
  <c r="CA71" i="24"/>
  <c r="BZ71" i="24"/>
  <c r="BY71" i="24"/>
  <c r="CL70" i="24"/>
  <c r="CK70" i="24"/>
  <c r="CJ70" i="24"/>
  <c r="CI70" i="24"/>
  <c r="CH70" i="24"/>
  <c r="CG70" i="24"/>
  <c r="CF70" i="24"/>
  <c r="CE70" i="24"/>
  <c r="CD70" i="24"/>
  <c r="CC70" i="24"/>
  <c r="CB70" i="24"/>
  <c r="CA70" i="24"/>
  <c r="BZ70" i="24"/>
  <c r="BY70" i="24"/>
  <c r="CF69" i="24"/>
  <c r="CE69" i="24"/>
  <c r="CD69" i="24"/>
  <c r="CC69" i="24"/>
  <c r="CB69" i="24"/>
  <c r="CA69" i="24"/>
  <c r="BZ69" i="24"/>
  <c r="BY69" i="24"/>
  <c r="CK68" i="24"/>
  <c r="CJ68" i="24"/>
  <c r="CI68" i="24"/>
  <c r="CH68" i="24"/>
  <c r="CG68" i="24"/>
  <c r="CF68" i="24"/>
  <c r="CE68" i="24"/>
  <c r="CD68" i="24"/>
  <c r="CC68" i="24"/>
  <c r="CB68" i="24"/>
  <c r="CA68" i="24"/>
  <c r="BZ68" i="24"/>
  <c r="BY68" i="24"/>
  <c r="CF67" i="24"/>
  <c r="CE67" i="24"/>
  <c r="CD67" i="24"/>
  <c r="CC67" i="24"/>
  <c r="CB67" i="24"/>
  <c r="CA67" i="24"/>
  <c r="BZ67" i="24"/>
  <c r="BY67" i="24"/>
  <c r="CN66" i="24"/>
  <c r="CM66" i="24"/>
  <c r="CL66" i="24"/>
  <c r="CK66" i="24"/>
  <c r="CJ66" i="24"/>
  <c r="CI66" i="24"/>
  <c r="CH66" i="24"/>
  <c r="CG66" i="24"/>
  <c r="CF66" i="24"/>
  <c r="CE66" i="24"/>
  <c r="CD66" i="24"/>
  <c r="CC66" i="24"/>
  <c r="CB66" i="24"/>
  <c r="CA66" i="24"/>
  <c r="BZ66" i="24"/>
  <c r="BY66" i="24"/>
  <c r="CF65" i="24"/>
  <c r="CE65" i="24"/>
  <c r="CD65" i="24"/>
  <c r="CC65" i="24"/>
  <c r="CB65" i="24"/>
  <c r="CA65" i="24"/>
  <c r="BZ65" i="24"/>
  <c r="BY65" i="24"/>
  <c r="BS80" i="24"/>
  <c r="BR80" i="24"/>
  <c r="BQ80" i="24"/>
  <c r="BP80" i="24"/>
  <c r="BO80" i="24"/>
  <c r="BN80" i="24"/>
  <c r="BJ80" i="24"/>
  <c r="BI80" i="24"/>
  <c r="BH80" i="24"/>
  <c r="BG80" i="24"/>
  <c r="BF80" i="24"/>
  <c r="BE80" i="24"/>
  <c r="BD80" i="24"/>
  <c r="BC80" i="24"/>
  <c r="BB80" i="24"/>
  <c r="BA80" i="24"/>
  <c r="AZ80" i="24"/>
  <c r="AY80" i="24"/>
  <c r="AX80" i="24"/>
  <c r="AW80" i="24"/>
  <c r="AV80" i="24"/>
  <c r="AU80" i="24"/>
  <c r="AT80" i="24"/>
  <c r="AS80" i="24"/>
  <c r="AR80" i="24"/>
  <c r="AQ80" i="24"/>
  <c r="AP80" i="24"/>
  <c r="AO80" i="24"/>
  <c r="AN80" i="24"/>
  <c r="AM80" i="24"/>
  <c r="AL80" i="24"/>
  <c r="AK80" i="24"/>
  <c r="AJ80" i="24"/>
  <c r="AI80" i="24"/>
  <c r="AH80" i="24"/>
  <c r="AG80" i="24"/>
  <c r="AF80" i="24"/>
  <c r="AE80" i="24"/>
  <c r="AD80" i="24"/>
  <c r="AC80" i="24"/>
  <c r="AB80" i="24"/>
  <c r="AA80" i="24"/>
  <c r="Z80" i="24"/>
  <c r="Y80" i="24"/>
  <c r="X80" i="24"/>
  <c r="W80" i="24"/>
  <c r="V80" i="24"/>
  <c r="U80" i="24"/>
  <c r="T80" i="24"/>
  <c r="S80" i="24"/>
  <c r="R80" i="24"/>
  <c r="Q80" i="24"/>
  <c r="P80" i="24"/>
  <c r="O80" i="24"/>
  <c r="N80" i="24"/>
  <c r="M80" i="24"/>
  <c r="L80" i="24"/>
  <c r="K80" i="24"/>
  <c r="J80" i="24"/>
  <c r="I80" i="24"/>
  <c r="H80" i="24"/>
  <c r="G80" i="24"/>
  <c r="F80" i="24"/>
  <c r="E80" i="24"/>
  <c r="D80" i="24"/>
  <c r="C80" i="24"/>
  <c r="BS79" i="24"/>
  <c r="BR79" i="24"/>
  <c r="BQ79" i="24"/>
  <c r="BP79" i="24"/>
  <c r="BO79" i="24"/>
  <c r="BN79" i="24"/>
  <c r="BM79" i="24"/>
  <c r="BL79" i="24"/>
  <c r="BK79" i="24"/>
  <c r="BJ79" i="24"/>
  <c r="BI79" i="24"/>
  <c r="BH79" i="24"/>
  <c r="BG79" i="24"/>
  <c r="BF79" i="24"/>
  <c r="BE79" i="24"/>
  <c r="BD79" i="24"/>
  <c r="BC79" i="24"/>
  <c r="BB79" i="24"/>
  <c r="BA79" i="24"/>
  <c r="AZ79" i="24"/>
  <c r="AY79" i="24"/>
  <c r="AX79" i="24"/>
  <c r="AW79" i="24"/>
  <c r="AV79" i="24"/>
  <c r="AU79" i="24"/>
  <c r="AT79" i="24"/>
  <c r="AS79" i="24"/>
  <c r="AR79" i="24"/>
  <c r="AQ79" i="24"/>
  <c r="AP79" i="24"/>
  <c r="AO79" i="24"/>
  <c r="AN79" i="24"/>
  <c r="AM79" i="24"/>
  <c r="AL79" i="24"/>
  <c r="AK79" i="24"/>
  <c r="AJ79" i="24"/>
  <c r="AI79" i="24"/>
  <c r="AH79" i="24"/>
  <c r="AG79" i="24"/>
  <c r="AF79" i="24"/>
  <c r="AE79" i="24"/>
  <c r="AD79" i="24"/>
  <c r="AC79" i="24"/>
  <c r="AB79" i="24"/>
  <c r="AA79" i="24"/>
  <c r="Z79" i="24"/>
  <c r="Y79" i="24"/>
  <c r="X79" i="24"/>
  <c r="W79" i="24"/>
  <c r="V79" i="24"/>
  <c r="U79" i="24"/>
  <c r="T79" i="24"/>
  <c r="S79" i="24"/>
  <c r="R79" i="24"/>
  <c r="Q79" i="24"/>
  <c r="P79" i="24"/>
  <c r="O79" i="24"/>
  <c r="N79" i="24"/>
  <c r="M79" i="24"/>
  <c r="L79" i="24"/>
  <c r="K79" i="24"/>
  <c r="J79" i="24"/>
  <c r="I79" i="24"/>
  <c r="H79" i="24"/>
  <c r="G79" i="24"/>
  <c r="F79" i="24"/>
  <c r="E79" i="24"/>
  <c r="D79" i="24"/>
  <c r="C79" i="24"/>
  <c r="BS78" i="24"/>
  <c r="BR78" i="24"/>
  <c r="BQ78" i="24"/>
  <c r="BP78" i="24"/>
  <c r="BO78" i="24"/>
  <c r="BI78" i="24"/>
  <c r="BH78" i="24"/>
  <c r="BG78" i="24"/>
  <c r="BF78" i="24"/>
  <c r="BE78" i="24"/>
  <c r="BD78" i="24"/>
  <c r="BC78" i="24"/>
  <c r="BB78" i="24"/>
  <c r="BA78" i="24"/>
  <c r="AZ78" i="24"/>
  <c r="AY78" i="24"/>
  <c r="AX78" i="24"/>
  <c r="AW78" i="24"/>
  <c r="AV78" i="24"/>
  <c r="AU78" i="24"/>
  <c r="AT78" i="24"/>
  <c r="AS78" i="24"/>
  <c r="AR78" i="24"/>
  <c r="AQ78" i="24"/>
  <c r="AP78" i="24"/>
  <c r="AO78" i="24"/>
  <c r="AN78" i="24"/>
  <c r="AM78" i="24"/>
  <c r="AL78" i="24"/>
  <c r="AK78" i="24"/>
  <c r="AJ78" i="24"/>
  <c r="AI78" i="24"/>
  <c r="AH78" i="24"/>
  <c r="AG78" i="24"/>
  <c r="AF78" i="24"/>
  <c r="AE78" i="24"/>
  <c r="AD78" i="24"/>
  <c r="AC78" i="24"/>
  <c r="AB78" i="24"/>
  <c r="AA78" i="24"/>
  <c r="Z78" i="24"/>
  <c r="Y78" i="24"/>
  <c r="X78" i="24"/>
  <c r="W78" i="24"/>
  <c r="V78" i="24"/>
  <c r="U78" i="24"/>
  <c r="T78" i="24"/>
  <c r="S78" i="24"/>
  <c r="R78" i="24"/>
  <c r="Q78" i="24"/>
  <c r="P78" i="24"/>
  <c r="O78" i="24"/>
  <c r="N78" i="24"/>
  <c r="M78" i="24"/>
  <c r="L78" i="24"/>
  <c r="K78" i="24"/>
  <c r="J78" i="24"/>
  <c r="I78" i="24"/>
  <c r="H78" i="24"/>
  <c r="G78" i="24"/>
  <c r="F78" i="24"/>
  <c r="E78" i="24"/>
  <c r="D78" i="24"/>
  <c r="C78" i="24"/>
  <c r="BL77" i="24"/>
  <c r="BJ77" i="24"/>
  <c r="BI77" i="24"/>
  <c r="BH77" i="24"/>
  <c r="BG77" i="24"/>
  <c r="BF77" i="24"/>
  <c r="BE77" i="24"/>
  <c r="BD77" i="24"/>
  <c r="BC77" i="24"/>
  <c r="BB77" i="24"/>
  <c r="BA77" i="24"/>
  <c r="AZ77" i="24"/>
  <c r="AY77" i="24"/>
  <c r="AX77" i="24"/>
  <c r="AW77" i="24"/>
  <c r="AV77" i="24"/>
  <c r="AU77" i="24"/>
  <c r="AT77" i="24"/>
  <c r="AS77" i="24"/>
  <c r="AR77" i="24"/>
  <c r="AQ77" i="24"/>
  <c r="AP77" i="24"/>
  <c r="AO77" i="24"/>
  <c r="AN77" i="24"/>
  <c r="AM77" i="24"/>
  <c r="AL77" i="24"/>
  <c r="AK77" i="24"/>
  <c r="AJ77" i="24"/>
  <c r="AI77" i="24"/>
  <c r="AH77" i="24"/>
  <c r="AG77" i="24"/>
  <c r="AF77" i="24"/>
  <c r="AE77" i="24"/>
  <c r="AD77" i="24"/>
  <c r="AC77" i="24"/>
  <c r="AB77" i="24"/>
  <c r="AA77" i="24"/>
  <c r="Z77" i="24"/>
  <c r="Y77" i="24"/>
  <c r="X77" i="24"/>
  <c r="W77" i="24"/>
  <c r="V77" i="24"/>
  <c r="U77" i="24"/>
  <c r="T77" i="24"/>
  <c r="S77" i="24"/>
  <c r="R77" i="24"/>
  <c r="Q77" i="24"/>
  <c r="P77" i="24"/>
  <c r="O77" i="24"/>
  <c r="N77" i="24"/>
  <c r="M77" i="24"/>
  <c r="L77" i="24"/>
  <c r="K77" i="24"/>
  <c r="J77" i="24"/>
  <c r="I77" i="24"/>
  <c r="H77" i="24"/>
  <c r="G77" i="24"/>
  <c r="F77" i="24"/>
  <c r="E77" i="24"/>
  <c r="D77" i="24"/>
  <c r="C77" i="24"/>
  <c r="BJ76" i="24"/>
  <c r="BI76" i="24"/>
  <c r="BH76" i="24"/>
  <c r="BG76" i="24"/>
  <c r="BF76" i="24"/>
  <c r="BE76" i="24"/>
  <c r="BD76" i="24"/>
  <c r="BC76" i="24"/>
  <c r="BB76" i="24"/>
  <c r="BA76" i="24"/>
  <c r="AZ76" i="24"/>
  <c r="AY76" i="24"/>
  <c r="AX76" i="24"/>
  <c r="AW76" i="24"/>
  <c r="AV76" i="24"/>
  <c r="AU76" i="24"/>
  <c r="AT76" i="24"/>
  <c r="AS76" i="24"/>
  <c r="AR76" i="24"/>
  <c r="AQ76" i="24"/>
  <c r="AP76" i="24"/>
  <c r="AO76" i="24"/>
  <c r="AN76" i="24"/>
  <c r="AM76" i="24"/>
  <c r="AL76" i="24"/>
  <c r="AK76" i="24"/>
  <c r="AJ76" i="24"/>
  <c r="AI76" i="24"/>
  <c r="AH76" i="24"/>
  <c r="AG76" i="24"/>
  <c r="AF76" i="24"/>
  <c r="AE76" i="24"/>
  <c r="AD76" i="24"/>
  <c r="AC76" i="24"/>
  <c r="AB76" i="24"/>
  <c r="AA76" i="24"/>
  <c r="Z76" i="24"/>
  <c r="Y76" i="24"/>
  <c r="X76" i="24"/>
  <c r="W76" i="24"/>
  <c r="V76" i="24"/>
  <c r="U76" i="24"/>
  <c r="T76" i="24"/>
  <c r="S76" i="24"/>
  <c r="R76" i="24"/>
  <c r="Q76" i="24"/>
  <c r="P76" i="24"/>
  <c r="O76" i="24"/>
  <c r="N76" i="24"/>
  <c r="M76" i="24"/>
  <c r="L76" i="24"/>
  <c r="K76" i="24"/>
  <c r="J76" i="24"/>
  <c r="I76" i="24"/>
  <c r="H76" i="24"/>
  <c r="G76" i="24"/>
  <c r="F76" i="24"/>
  <c r="E76" i="24"/>
  <c r="D76" i="24"/>
  <c r="C76" i="24"/>
  <c r="BL75" i="24"/>
  <c r="BI75" i="24"/>
  <c r="BH75" i="24"/>
  <c r="BG75" i="24"/>
  <c r="BF75" i="24"/>
  <c r="BE75" i="24"/>
  <c r="BD75" i="24"/>
  <c r="BC75" i="24"/>
  <c r="BB75" i="24"/>
  <c r="BA75" i="24"/>
  <c r="AZ75" i="24"/>
  <c r="AY75" i="24"/>
  <c r="AX75" i="24"/>
  <c r="AW75" i="24"/>
  <c r="AV75" i="24"/>
  <c r="AU75" i="24"/>
  <c r="AT75" i="24"/>
  <c r="AS75" i="24"/>
  <c r="AR75" i="24"/>
  <c r="AQ75" i="24"/>
  <c r="AP75" i="24"/>
  <c r="AO75" i="24"/>
  <c r="AN75" i="24"/>
  <c r="AM75" i="24"/>
  <c r="AL75" i="24"/>
  <c r="AK75" i="24"/>
  <c r="AJ75" i="24"/>
  <c r="AI75" i="24"/>
  <c r="AH75" i="24"/>
  <c r="AG75" i="24"/>
  <c r="AF75" i="24"/>
  <c r="AE75" i="24"/>
  <c r="AD75" i="24"/>
  <c r="AC75" i="24"/>
  <c r="AB75" i="24"/>
  <c r="AA75" i="24"/>
  <c r="Z75" i="24"/>
  <c r="Y75" i="24"/>
  <c r="X75" i="24"/>
  <c r="W75" i="24"/>
  <c r="V75" i="24"/>
  <c r="U75" i="24"/>
  <c r="T75" i="24"/>
  <c r="S75" i="24"/>
  <c r="R75" i="24"/>
  <c r="Q75" i="24"/>
  <c r="P75" i="24"/>
  <c r="O75" i="24"/>
  <c r="N75" i="24"/>
  <c r="M75" i="24"/>
  <c r="L75" i="24"/>
  <c r="K75" i="24"/>
  <c r="J75" i="24"/>
  <c r="I75" i="24"/>
  <c r="H75" i="24"/>
  <c r="G75" i="24"/>
  <c r="F75" i="24"/>
  <c r="E75" i="24"/>
  <c r="D75" i="24"/>
  <c r="C75" i="24"/>
  <c r="BJ74" i="24"/>
  <c r="BI74" i="24"/>
  <c r="BH74" i="24"/>
  <c r="BG74" i="24"/>
  <c r="BF74" i="24"/>
  <c r="BE74" i="24"/>
  <c r="BD74" i="24"/>
  <c r="BC74" i="24"/>
  <c r="BB74" i="24"/>
  <c r="BA74" i="24"/>
  <c r="AZ74" i="24"/>
  <c r="AY74" i="24"/>
  <c r="AX74" i="24"/>
  <c r="AW74" i="24"/>
  <c r="AV74" i="24"/>
  <c r="AU74" i="24"/>
  <c r="AT74" i="24"/>
  <c r="AS74" i="24"/>
  <c r="AR74" i="24"/>
  <c r="AQ74" i="24"/>
  <c r="AP74" i="24"/>
  <c r="AO74" i="24"/>
  <c r="AN74" i="24"/>
  <c r="AM74" i="24"/>
  <c r="AL74" i="24"/>
  <c r="AK74" i="24"/>
  <c r="AJ74" i="24"/>
  <c r="AI74" i="24"/>
  <c r="AH74" i="24"/>
  <c r="AG74" i="24"/>
  <c r="AF74" i="24"/>
  <c r="AE74" i="24"/>
  <c r="AD74" i="24"/>
  <c r="AC74" i="24"/>
  <c r="AB74" i="24"/>
  <c r="AA74" i="24"/>
  <c r="Z74" i="24"/>
  <c r="Y74" i="24"/>
  <c r="X74" i="24"/>
  <c r="W74" i="24"/>
  <c r="V74" i="24"/>
  <c r="U74" i="24"/>
  <c r="T74" i="24"/>
  <c r="S74" i="24"/>
  <c r="R74" i="24"/>
  <c r="Q74" i="24"/>
  <c r="P74" i="24"/>
  <c r="O74" i="24"/>
  <c r="N74" i="24"/>
  <c r="M74" i="24"/>
  <c r="L74" i="24"/>
  <c r="K74" i="24"/>
  <c r="J74" i="24"/>
  <c r="I74" i="24"/>
  <c r="H74" i="24"/>
  <c r="G74" i="24"/>
  <c r="F74" i="24"/>
  <c r="E74" i="24"/>
  <c r="D74" i="24"/>
  <c r="C74" i="24"/>
  <c r="BJ73" i="24"/>
  <c r="BI73" i="24"/>
  <c r="BH73" i="24"/>
  <c r="BG73" i="24"/>
  <c r="BF73" i="24"/>
  <c r="BE73" i="24"/>
  <c r="BD73" i="24"/>
  <c r="BC73" i="24"/>
  <c r="BB73" i="24"/>
  <c r="BA73" i="24"/>
  <c r="AZ73" i="24"/>
  <c r="AY73" i="24"/>
  <c r="AX73" i="24"/>
  <c r="AW73" i="24"/>
  <c r="AV73" i="24"/>
  <c r="AU73" i="24"/>
  <c r="AT73" i="24"/>
  <c r="AS73" i="24"/>
  <c r="AR73" i="24"/>
  <c r="AQ73" i="24"/>
  <c r="AP73" i="24"/>
  <c r="AO73" i="24"/>
  <c r="AN73" i="24"/>
  <c r="AM73" i="24"/>
  <c r="AL73" i="24"/>
  <c r="AK73" i="24"/>
  <c r="AJ73" i="24"/>
  <c r="AI73" i="24"/>
  <c r="AH73" i="24"/>
  <c r="AG73" i="24"/>
  <c r="AF73" i="24"/>
  <c r="AE73" i="24"/>
  <c r="AD73" i="24"/>
  <c r="AC73" i="24"/>
  <c r="AB73" i="24"/>
  <c r="AA73" i="24"/>
  <c r="Z73" i="24"/>
  <c r="Y73" i="24"/>
  <c r="X73" i="24"/>
  <c r="W73" i="24"/>
  <c r="V73" i="24"/>
  <c r="U73" i="24"/>
  <c r="T73" i="24"/>
  <c r="S73" i="24"/>
  <c r="R73" i="24"/>
  <c r="Q73" i="24"/>
  <c r="P73" i="24"/>
  <c r="O73" i="24"/>
  <c r="N73" i="24"/>
  <c r="M73" i="24"/>
  <c r="L73" i="24"/>
  <c r="K73" i="24"/>
  <c r="J73" i="24"/>
  <c r="I73" i="24"/>
  <c r="H73" i="24"/>
  <c r="G73" i="24"/>
  <c r="F73" i="24"/>
  <c r="E73" i="24"/>
  <c r="D73" i="24"/>
  <c r="C73" i="24"/>
  <c r="BL72" i="24"/>
  <c r="BI72" i="24"/>
  <c r="BH72" i="24"/>
  <c r="BG72" i="24"/>
  <c r="BF72" i="24"/>
  <c r="BE72" i="24"/>
  <c r="BD72" i="24"/>
  <c r="BC72" i="24"/>
  <c r="BB72" i="24"/>
  <c r="BA72" i="24"/>
  <c r="AZ72" i="24"/>
  <c r="AY72" i="24"/>
  <c r="AX72" i="24"/>
  <c r="AW72" i="24"/>
  <c r="AV72" i="24"/>
  <c r="AU72" i="24"/>
  <c r="AT72" i="24"/>
  <c r="AS72" i="24"/>
  <c r="AR72" i="24"/>
  <c r="AQ72" i="24"/>
  <c r="AP72" i="24"/>
  <c r="AO72" i="24"/>
  <c r="AN72" i="24"/>
  <c r="AM72" i="24"/>
  <c r="AL72" i="24"/>
  <c r="AK72" i="24"/>
  <c r="AJ72" i="24"/>
  <c r="AI72" i="24"/>
  <c r="AH72" i="24"/>
  <c r="AG72" i="24"/>
  <c r="AF72" i="24"/>
  <c r="AE72" i="24"/>
  <c r="AD72" i="24"/>
  <c r="AC72" i="24"/>
  <c r="AB72" i="24"/>
  <c r="AA72" i="24"/>
  <c r="Z72" i="24"/>
  <c r="Y72" i="24"/>
  <c r="X72" i="24"/>
  <c r="W72" i="24"/>
  <c r="V72" i="24"/>
  <c r="U72" i="24"/>
  <c r="T72" i="24"/>
  <c r="S72" i="24"/>
  <c r="R72" i="24"/>
  <c r="Q72" i="24"/>
  <c r="P72" i="24"/>
  <c r="O72" i="24"/>
  <c r="N72" i="24"/>
  <c r="M72" i="24"/>
  <c r="L72" i="24"/>
  <c r="K72" i="24"/>
  <c r="J72" i="24"/>
  <c r="I72" i="24"/>
  <c r="H72" i="24"/>
  <c r="G72" i="24"/>
  <c r="F72" i="24"/>
  <c r="E72" i="24"/>
  <c r="D72" i="24"/>
  <c r="C72" i="24"/>
  <c r="BI71" i="24"/>
  <c r="BH71" i="24"/>
  <c r="BG71" i="24"/>
  <c r="BF71" i="24"/>
  <c r="BE71" i="24"/>
  <c r="BD71" i="24"/>
  <c r="BC71" i="24"/>
  <c r="BB71" i="24"/>
  <c r="BA71" i="24"/>
  <c r="AZ71" i="24"/>
  <c r="AY71" i="24"/>
  <c r="AX71" i="24"/>
  <c r="AW71" i="24"/>
  <c r="AV71" i="24"/>
  <c r="AU71" i="24"/>
  <c r="AT71" i="24"/>
  <c r="AS71" i="24"/>
  <c r="AR71" i="24"/>
  <c r="AQ71" i="24"/>
  <c r="AP71" i="24"/>
  <c r="AO71" i="24"/>
  <c r="AN71" i="24"/>
  <c r="AM71" i="24"/>
  <c r="AL71" i="24"/>
  <c r="AK71" i="24"/>
  <c r="AJ71" i="24"/>
  <c r="AI71" i="24"/>
  <c r="AH71" i="24"/>
  <c r="AG71" i="24"/>
  <c r="AF71" i="24"/>
  <c r="AE71" i="24"/>
  <c r="AD71" i="24"/>
  <c r="AC71" i="24"/>
  <c r="AB71" i="24"/>
  <c r="AA71" i="24"/>
  <c r="Z71" i="24"/>
  <c r="Y71" i="24"/>
  <c r="X71" i="24"/>
  <c r="W71" i="24"/>
  <c r="V71" i="24"/>
  <c r="U71" i="24"/>
  <c r="T71" i="24"/>
  <c r="S71" i="24"/>
  <c r="R71" i="24"/>
  <c r="Q71" i="24"/>
  <c r="P71" i="24"/>
  <c r="O71" i="24"/>
  <c r="N71" i="24"/>
  <c r="M71" i="24"/>
  <c r="L71" i="24"/>
  <c r="K71" i="24"/>
  <c r="J71" i="24"/>
  <c r="I71" i="24"/>
  <c r="H71" i="24"/>
  <c r="G71" i="24"/>
  <c r="F71" i="24"/>
  <c r="E71" i="24"/>
  <c r="D71" i="24"/>
  <c r="C71" i="24"/>
  <c r="BM70" i="24"/>
  <c r="BL70" i="24"/>
  <c r="BK70" i="24"/>
  <c r="BJ70" i="24"/>
  <c r="BI70" i="24"/>
  <c r="BH70" i="24"/>
  <c r="BG70" i="24"/>
  <c r="BF70" i="24"/>
  <c r="BE70" i="24"/>
  <c r="BD70" i="24"/>
  <c r="BC70" i="24"/>
  <c r="BB70" i="24"/>
  <c r="BA70" i="24"/>
  <c r="AZ70" i="24"/>
  <c r="AY70" i="24"/>
  <c r="AX70" i="24"/>
  <c r="AW70" i="24"/>
  <c r="AV70" i="24"/>
  <c r="AU70" i="24"/>
  <c r="AT70" i="24"/>
  <c r="AS70" i="24"/>
  <c r="AR70" i="24"/>
  <c r="AQ70" i="24"/>
  <c r="AP70" i="24"/>
  <c r="AO70" i="24"/>
  <c r="AN70" i="24"/>
  <c r="AM70" i="24"/>
  <c r="AL70" i="24"/>
  <c r="AK70" i="24"/>
  <c r="AJ70" i="24"/>
  <c r="AI70" i="24"/>
  <c r="AH70" i="24"/>
  <c r="AG70" i="24"/>
  <c r="AF70" i="24"/>
  <c r="AE70" i="24"/>
  <c r="AD70" i="24"/>
  <c r="AC70" i="24"/>
  <c r="AB70" i="24"/>
  <c r="AA70" i="24"/>
  <c r="Z70" i="24"/>
  <c r="Y70" i="24"/>
  <c r="X70" i="24"/>
  <c r="W70" i="24"/>
  <c r="V70" i="24"/>
  <c r="U70" i="24"/>
  <c r="T70" i="24"/>
  <c r="S70" i="24"/>
  <c r="R70" i="24"/>
  <c r="Q70" i="24"/>
  <c r="P70" i="24"/>
  <c r="O70" i="24"/>
  <c r="N70" i="24"/>
  <c r="M70" i="24"/>
  <c r="L70" i="24"/>
  <c r="K70" i="24"/>
  <c r="J70" i="24"/>
  <c r="I70" i="24"/>
  <c r="H70" i="24"/>
  <c r="G70" i="24"/>
  <c r="F70" i="24"/>
  <c r="E70" i="24"/>
  <c r="D70" i="24"/>
  <c r="C70" i="24"/>
  <c r="BL69" i="24"/>
  <c r="BK69" i="24"/>
  <c r="BJ69" i="24"/>
  <c r="BI69" i="24"/>
  <c r="BH69" i="24"/>
  <c r="BG69" i="24"/>
  <c r="BF69" i="24"/>
  <c r="BE69" i="24"/>
  <c r="BD69" i="24"/>
  <c r="BC69" i="24"/>
  <c r="BB69" i="24"/>
  <c r="BA69" i="24"/>
  <c r="AZ69" i="24"/>
  <c r="AY69" i="24"/>
  <c r="AX69" i="24"/>
  <c r="AW69" i="24"/>
  <c r="AV69" i="24"/>
  <c r="AU69" i="24"/>
  <c r="AT69" i="24"/>
  <c r="AS69" i="24"/>
  <c r="AR69" i="24"/>
  <c r="AQ69" i="24"/>
  <c r="AP69" i="24"/>
  <c r="AO69" i="24"/>
  <c r="AN69" i="24"/>
  <c r="AM69" i="24"/>
  <c r="AL69" i="24"/>
  <c r="AK69" i="24"/>
  <c r="AJ69" i="24"/>
  <c r="AI69" i="24"/>
  <c r="AH69" i="24"/>
  <c r="AG69" i="24"/>
  <c r="AF69" i="24"/>
  <c r="AE69" i="24"/>
  <c r="AD69" i="24"/>
  <c r="AC69" i="24"/>
  <c r="AB69" i="24"/>
  <c r="AA69" i="24"/>
  <c r="Z69" i="24"/>
  <c r="Y69" i="24"/>
  <c r="X69" i="24"/>
  <c r="W69" i="24"/>
  <c r="V69" i="24"/>
  <c r="U69" i="24"/>
  <c r="T69" i="24"/>
  <c r="S69" i="24"/>
  <c r="R69" i="24"/>
  <c r="Q69" i="24"/>
  <c r="P69" i="24"/>
  <c r="O69" i="24"/>
  <c r="N69" i="24"/>
  <c r="M69" i="24"/>
  <c r="L69" i="24"/>
  <c r="K69" i="24"/>
  <c r="J69" i="24"/>
  <c r="I69" i="24"/>
  <c r="H69" i="24"/>
  <c r="G69" i="24"/>
  <c r="F69" i="24"/>
  <c r="E69" i="24"/>
  <c r="D69" i="24"/>
  <c r="C69" i="24"/>
  <c r="BK68" i="24"/>
  <c r="BJ68" i="24"/>
  <c r="BI68" i="24"/>
  <c r="BH68" i="24"/>
  <c r="BG68" i="24"/>
  <c r="BF68" i="24"/>
  <c r="BE68" i="24"/>
  <c r="BD68" i="24"/>
  <c r="BC68" i="24"/>
  <c r="BB68" i="24"/>
  <c r="BA68" i="24"/>
  <c r="AZ68" i="24"/>
  <c r="AY68" i="24"/>
  <c r="AX68" i="24"/>
  <c r="AW68" i="24"/>
  <c r="AV68" i="24"/>
  <c r="AU68" i="24"/>
  <c r="AT68" i="24"/>
  <c r="AS68" i="24"/>
  <c r="AR68" i="24"/>
  <c r="AQ68" i="24"/>
  <c r="AP68" i="24"/>
  <c r="AO68" i="24"/>
  <c r="AN68" i="24"/>
  <c r="AM68" i="24"/>
  <c r="AL68" i="24"/>
  <c r="AK68" i="24"/>
  <c r="AJ68" i="24"/>
  <c r="AI68" i="24"/>
  <c r="AH68" i="24"/>
  <c r="AG68" i="24"/>
  <c r="AF68" i="24"/>
  <c r="AE68" i="24"/>
  <c r="AD68" i="24"/>
  <c r="AC68" i="24"/>
  <c r="AB68" i="24"/>
  <c r="AA68" i="24"/>
  <c r="Z68" i="24"/>
  <c r="Y68" i="24"/>
  <c r="X68" i="24"/>
  <c r="W68" i="24"/>
  <c r="V68" i="24"/>
  <c r="U68" i="24"/>
  <c r="T68" i="24"/>
  <c r="S68" i="24"/>
  <c r="R68" i="24"/>
  <c r="Q68" i="24"/>
  <c r="P68" i="24"/>
  <c r="O68" i="24"/>
  <c r="N68" i="24"/>
  <c r="M68" i="24"/>
  <c r="L68" i="24"/>
  <c r="K68" i="24"/>
  <c r="J68" i="24"/>
  <c r="I68" i="24"/>
  <c r="H68" i="24"/>
  <c r="G68" i="24"/>
  <c r="F68" i="24"/>
  <c r="E68" i="24"/>
  <c r="D68" i="24"/>
  <c r="C68" i="24"/>
  <c r="BJ67" i="24"/>
  <c r="BI67" i="24"/>
  <c r="BH67" i="24"/>
  <c r="BG67" i="24"/>
  <c r="BF67" i="24"/>
  <c r="BE67" i="24"/>
  <c r="BD67" i="24"/>
  <c r="BC67" i="24"/>
  <c r="BB67" i="24"/>
  <c r="BA67" i="24"/>
  <c r="AZ67" i="24"/>
  <c r="AY67" i="24"/>
  <c r="AX67" i="24"/>
  <c r="AW67" i="24"/>
  <c r="AV67" i="24"/>
  <c r="AU67" i="24"/>
  <c r="AT67" i="24"/>
  <c r="AS67" i="24"/>
  <c r="AR67" i="24"/>
  <c r="AQ67" i="24"/>
  <c r="AP67" i="24"/>
  <c r="AO67" i="24"/>
  <c r="AN67" i="24"/>
  <c r="AM67" i="24"/>
  <c r="AL67" i="24"/>
  <c r="AK67" i="24"/>
  <c r="AJ67" i="24"/>
  <c r="AI67" i="24"/>
  <c r="AH67" i="24"/>
  <c r="AG67" i="24"/>
  <c r="AF67" i="24"/>
  <c r="AE67" i="24"/>
  <c r="AD67" i="24"/>
  <c r="AC67" i="24"/>
  <c r="AB67" i="24"/>
  <c r="AA67" i="24"/>
  <c r="Z67" i="24"/>
  <c r="Y67" i="24"/>
  <c r="X67" i="24"/>
  <c r="W67" i="24"/>
  <c r="V67" i="24"/>
  <c r="U67" i="24"/>
  <c r="T67" i="24"/>
  <c r="S67" i="24"/>
  <c r="R67" i="24"/>
  <c r="Q67" i="24"/>
  <c r="P67" i="24"/>
  <c r="O67" i="24"/>
  <c r="N67" i="24"/>
  <c r="M67" i="24"/>
  <c r="L67" i="24"/>
  <c r="K67" i="24"/>
  <c r="J67" i="24"/>
  <c r="I67" i="24"/>
  <c r="H67" i="24"/>
  <c r="G67" i="24"/>
  <c r="F67" i="24"/>
  <c r="E67" i="24"/>
  <c r="D67" i="24"/>
  <c r="C67" i="24"/>
  <c r="BQ66" i="24"/>
  <c r="BP66" i="24"/>
  <c r="BO66" i="24"/>
  <c r="BN66" i="24"/>
  <c r="BM66" i="24"/>
  <c r="BL66" i="24"/>
  <c r="BK66" i="24"/>
  <c r="BJ66" i="24"/>
  <c r="BI66" i="24"/>
  <c r="BH66" i="24"/>
  <c r="BG66" i="24"/>
  <c r="BF66" i="24"/>
  <c r="BE66" i="24"/>
  <c r="BD66" i="24"/>
  <c r="BC66" i="24"/>
  <c r="BB66" i="24"/>
  <c r="BA66" i="24"/>
  <c r="AZ66" i="24"/>
  <c r="AY66" i="24"/>
  <c r="AX66" i="24"/>
  <c r="AW66" i="24"/>
  <c r="AV66" i="24"/>
  <c r="AU66" i="24"/>
  <c r="AT66" i="24"/>
  <c r="AS66" i="24"/>
  <c r="AR66" i="24"/>
  <c r="AQ66" i="24"/>
  <c r="AP66" i="24"/>
  <c r="AO66" i="24"/>
  <c r="AN66" i="24"/>
  <c r="AM66" i="24"/>
  <c r="AL66" i="24"/>
  <c r="AK66" i="24"/>
  <c r="AJ66" i="24"/>
  <c r="AI66" i="24"/>
  <c r="AH66" i="24"/>
  <c r="AG66" i="24"/>
  <c r="AF66" i="24"/>
  <c r="AE66" i="24"/>
  <c r="AD66" i="24"/>
  <c r="AC66" i="24"/>
  <c r="AB66" i="24"/>
  <c r="AA66" i="24"/>
  <c r="Z66" i="24"/>
  <c r="Y66" i="24"/>
  <c r="X66" i="24"/>
  <c r="W66" i="24"/>
  <c r="V66" i="24"/>
  <c r="U66" i="24"/>
  <c r="T66" i="24"/>
  <c r="S66" i="24"/>
  <c r="R66" i="24"/>
  <c r="Q66" i="24"/>
  <c r="P66" i="24"/>
  <c r="O66" i="24"/>
  <c r="N66" i="24"/>
  <c r="M66" i="24"/>
  <c r="L66" i="24"/>
  <c r="K66" i="24"/>
  <c r="J66" i="24"/>
  <c r="I66" i="24"/>
  <c r="H66" i="24"/>
  <c r="G66" i="24"/>
  <c r="F66" i="24"/>
  <c r="E66" i="24"/>
  <c r="D66" i="24"/>
  <c r="C66" i="24"/>
  <c r="BI65" i="24"/>
  <c r="BH65" i="24"/>
  <c r="BG65" i="24"/>
  <c r="BF65" i="24"/>
  <c r="BE65" i="24"/>
  <c r="BD65" i="24"/>
  <c r="BC65" i="24"/>
  <c r="BB65" i="24"/>
  <c r="BA65" i="24"/>
  <c r="AZ65" i="24"/>
  <c r="AY65" i="24"/>
  <c r="AX65" i="24"/>
  <c r="AW65" i="24"/>
  <c r="AV65" i="24"/>
  <c r="AU65" i="24"/>
  <c r="AT65" i="24"/>
  <c r="AS65" i="24"/>
  <c r="AR65" i="24"/>
  <c r="AQ65" i="24"/>
  <c r="AP65" i="24"/>
  <c r="AO65" i="24"/>
  <c r="AN65" i="24"/>
  <c r="AM65" i="24"/>
  <c r="AL65" i="24"/>
  <c r="AK65" i="24"/>
  <c r="AJ65" i="24"/>
  <c r="AI65" i="24"/>
  <c r="AH65" i="24"/>
  <c r="AG65" i="24"/>
  <c r="AF65" i="24"/>
  <c r="AE65" i="24"/>
  <c r="AD65" i="24"/>
  <c r="AC65" i="24"/>
  <c r="AB65" i="24"/>
  <c r="AA65" i="24"/>
  <c r="Z65" i="24"/>
  <c r="Y65" i="24"/>
  <c r="X65" i="24"/>
  <c r="W65" i="24"/>
  <c r="V65" i="24"/>
  <c r="U65" i="24"/>
  <c r="T65" i="24"/>
  <c r="S65" i="24"/>
  <c r="R65" i="24"/>
  <c r="Q65" i="24"/>
  <c r="P65" i="24"/>
  <c r="O65" i="24"/>
  <c r="N65" i="24"/>
  <c r="M65" i="24"/>
  <c r="L65" i="24"/>
  <c r="K65" i="24"/>
  <c r="J65" i="24"/>
  <c r="I65" i="24"/>
  <c r="H65" i="24"/>
  <c r="D65" i="24"/>
  <c r="B66" i="24"/>
  <c r="B67" i="24"/>
  <c r="B68" i="24"/>
  <c r="B69" i="24"/>
  <c r="B70" i="24"/>
  <c r="B71" i="24"/>
  <c r="B72" i="24"/>
  <c r="B73" i="24"/>
  <c r="B74" i="24"/>
  <c r="B75" i="24"/>
  <c r="B76" i="24"/>
  <c r="B77" i="24"/>
  <c r="B78" i="24"/>
  <c r="B79" i="24"/>
  <c r="B80" i="24"/>
  <c r="BP70" i="24"/>
  <c r="BN70" i="24"/>
  <c r="BY64" i="24" l="1"/>
  <c r="AI64" i="24"/>
  <c r="K64" i="24"/>
  <c r="BG64" i="24"/>
  <c r="L64" i="24"/>
  <c r="T64" i="24"/>
  <c r="AB64" i="24"/>
  <c r="AJ64" i="24"/>
  <c r="AR64" i="24"/>
  <c r="AZ64" i="24"/>
  <c r="BH64" i="24"/>
  <c r="CC49" i="24"/>
  <c r="S64" i="24"/>
  <c r="AA64" i="24"/>
  <c r="AC49" i="24"/>
  <c r="AY64" i="24"/>
  <c r="D64" i="24"/>
  <c r="O64" i="24"/>
  <c r="W64" i="24"/>
  <c r="AE64" i="24"/>
  <c r="AM64" i="24"/>
  <c r="AU64" i="24"/>
  <c r="BC64" i="24"/>
  <c r="V49" i="24"/>
  <c r="AQ64" i="24"/>
  <c r="BR75" i="16"/>
  <c r="J64" i="24"/>
  <c r="R64" i="24"/>
  <c r="Z64" i="24"/>
  <c r="AH64" i="24"/>
  <c r="AP64" i="24"/>
  <c r="AX64" i="24"/>
  <c r="BF64" i="24"/>
  <c r="BZ64" i="24"/>
  <c r="AS49" i="24"/>
  <c r="BA49" i="24"/>
  <c r="M64" i="24"/>
  <c r="U64" i="24"/>
  <c r="AC64" i="24"/>
  <c r="AK64" i="24"/>
  <c r="AS64" i="24"/>
  <c r="BA64" i="24"/>
  <c r="BI64" i="24"/>
  <c r="CA64" i="24"/>
  <c r="BY7" i="24"/>
  <c r="N64" i="24"/>
  <c r="V64" i="24"/>
  <c r="AD64" i="24"/>
  <c r="AL64" i="24"/>
  <c r="AT64" i="24"/>
  <c r="BB64" i="24"/>
  <c r="CB64" i="24"/>
  <c r="BZ7" i="24"/>
  <c r="CC64" i="24"/>
  <c r="X49" i="24"/>
  <c r="BD49" i="24"/>
  <c r="CA7" i="24"/>
  <c r="H64" i="24"/>
  <c r="P64" i="24"/>
  <c r="X64" i="24"/>
  <c r="AF64" i="24"/>
  <c r="AN64" i="24"/>
  <c r="AV64" i="24"/>
  <c r="BD64" i="24"/>
  <c r="CD64" i="24"/>
  <c r="CB7" i="24"/>
  <c r="I64" i="24"/>
  <c r="Q64" i="24"/>
  <c r="Y64" i="24"/>
  <c r="AG64" i="24"/>
  <c r="AO64" i="24"/>
  <c r="AW64" i="24"/>
  <c r="BE64" i="24"/>
  <c r="CE64" i="24"/>
  <c r="AH49" i="24"/>
  <c r="BZ49" i="24"/>
  <c r="CC7" i="24"/>
  <c r="CD7" i="24"/>
  <c r="CF64" i="24"/>
  <c r="N49" i="24"/>
  <c r="AD49" i="24"/>
  <c r="BB49" i="24"/>
  <c r="BJ49" i="24"/>
  <c r="W49" i="24"/>
  <c r="AU49" i="24"/>
  <c r="H49" i="24"/>
  <c r="P49" i="24"/>
  <c r="AF49" i="24"/>
  <c r="AN49" i="24"/>
  <c r="AV49" i="24"/>
  <c r="CE49" i="24"/>
  <c r="K49" i="24"/>
  <c r="AQ49" i="24"/>
  <c r="F49" i="24"/>
  <c r="AL49" i="24"/>
  <c r="AT49" i="24"/>
  <c r="O49" i="24"/>
  <c r="AE49" i="24"/>
  <c r="AM49" i="24"/>
  <c r="BC49" i="24"/>
  <c r="G49" i="24"/>
  <c r="AK88" i="24"/>
  <c r="J49" i="24"/>
  <c r="R49" i="24"/>
  <c r="Z49" i="24"/>
  <c r="AP49" i="24"/>
  <c r="AX49" i="24"/>
  <c r="BF49" i="24"/>
  <c r="BY49" i="24"/>
  <c r="E49" i="24"/>
  <c r="M49" i="24"/>
  <c r="U49" i="24"/>
  <c r="AK49" i="24"/>
  <c r="BI49" i="24"/>
  <c r="AA49" i="24"/>
  <c r="AI49" i="24"/>
  <c r="BG49" i="24"/>
  <c r="CA49" i="24"/>
  <c r="BO70" i="24"/>
  <c r="BS83" i="24"/>
  <c r="BS76" i="24"/>
  <c r="BS77" i="24"/>
  <c r="AY49" i="24"/>
  <c r="CB49" i="24"/>
  <c r="I49" i="24"/>
  <c r="Q49" i="24"/>
  <c r="Y49" i="24"/>
  <c r="AG49" i="24"/>
  <c r="AO49" i="24"/>
  <c r="AW49" i="24"/>
  <c r="BE49" i="24"/>
  <c r="D49" i="24"/>
  <c r="L49" i="24"/>
  <c r="T49" i="24"/>
  <c r="AB49" i="24"/>
  <c r="AJ49" i="24"/>
  <c r="AR49" i="24"/>
  <c r="AZ49" i="24"/>
  <c r="BH49" i="24"/>
  <c r="S49" i="24"/>
  <c r="CD49" i="24"/>
  <c r="CF49" i="24"/>
  <c r="CO66" i="22"/>
  <c r="CO66" i="24" s="1"/>
  <c r="CO67" i="22"/>
  <c r="CO67" i="24" s="1"/>
  <c r="CO65" i="22"/>
  <c r="CO65" i="24" s="1"/>
  <c r="BS10" i="29" l="1"/>
  <c r="BS38" i="24"/>
  <c r="BS45" i="24"/>
  <c r="BS66" i="24"/>
  <c r="BR66" i="24"/>
  <c r="BS70" i="24"/>
  <c r="BS23" i="24"/>
  <c r="BS27" i="24"/>
  <c r="BS37" i="24"/>
  <c r="BS47" i="24"/>
  <c r="BS65" i="24"/>
  <c r="BS71" i="24"/>
  <c r="BS22" i="24"/>
  <c r="BS28" i="24"/>
  <c r="BS36" i="24"/>
  <c r="BS46" i="24"/>
  <c r="BS74" i="24"/>
  <c r="BS44" i="24"/>
  <c r="BS12" i="24"/>
  <c r="BS39" i="24"/>
  <c r="BS56" i="24"/>
  <c r="BS18" i="24"/>
  <c r="BS35" i="24"/>
  <c r="BS42" i="24"/>
  <c r="BS15" i="24"/>
  <c r="BS19" i="24"/>
  <c r="BS41" i="24"/>
  <c r="BS33" i="24"/>
  <c r="BS58" i="24"/>
  <c r="BS67" i="24"/>
  <c r="BS75" i="24"/>
  <c r="BS25" i="24"/>
  <c r="BR69" i="24"/>
  <c r="BS69" i="24"/>
  <c r="BS29" i="24"/>
  <c r="BS21" i="24"/>
  <c r="BS43" i="24"/>
  <c r="BS50" i="24"/>
  <c r="BS73" i="24"/>
  <c r="BR73" i="24"/>
  <c r="BS20" i="24"/>
  <c r="BS34" i="24"/>
  <c r="BS54" i="24"/>
  <c r="BS72" i="24"/>
  <c r="BR72" i="24"/>
  <c r="BS13" i="24"/>
  <c r="BS15" i="29" s="1"/>
  <c r="BS24" i="24"/>
  <c r="BS40" i="24"/>
  <c r="BS32" i="24"/>
  <c r="BS57" i="24"/>
  <c r="BR57" i="24"/>
  <c r="BS68" i="24"/>
  <c r="BS49" i="24" l="1"/>
  <c r="BS64" i="24"/>
  <c r="BJ8" i="27"/>
  <c r="G65" i="24" l="1"/>
  <c r="G64" i="24" s="1"/>
  <c r="J56" i="16"/>
  <c r="AO72" i="16"/>
  <c r="AN72" i="16"/>
  <c r="AM72" i="16"/>
  <c r="AO63" i="16"/>
  <c r="AN63" i="16"/>
  <c r="AM63" i="16"/>
  <c r="BG56" i="16"/>
  <c r="BF56" i="16"/>
  <c r="BE56" i="16"/>
  <c r="BD56" i="16"/>
  <c r="BC56" i="16"/>
  <c r="BB56" i="16"/>
  <c r="BA56" i="16"/>
  <c r="AZ56" i="16"/>
  <c r="AY56" i="16"/>
  <c r="AX56" i="16"/>
  <c r="AW56" i="16"/>
  <c r="AV56" i="16"/>
  <c r="AU56" i="16"/>
  <c r="AT56" i="16"/>
  <c r="AS56" i="16"/>
  <c r="AR56" i="16"/>
  <c r="AQ56" i="16"/>
  <c r="AP56" i="16"/>
  <c r="AO56" i="16"/>
  <c r="AN56" i="16"/>
  <c r="AM56" i="16"/>
  <c r="AL56" i="16"/>
  <c r="AK56" i="16"/>
  <c r="AJ56" i="16"/>
  <c r="AI56" i="16"/>
  <c r="AH56" i="16"/>
  <c r="AG56" i="16"/>
  <c r="AF56" i="16"/>
  <c r="AE56" i="16"/>
  <c r="AD56" i="16"/>
  <c r="AC56" i="16"/>
  <c r="AB56" i="16"/>
  <c r="AA56" i="16"/>
  <c r="Z56" i="16"/>
  <c r="Y56" i="16"/>
  <c r="X56" i="16"/>
  <c r="W56" i="16"/>
  <c r="V56" i="16"/>
  <c r="U56" i="16"/>
  <c r="T56" i="16"/>
  <c r="S56" i="16"/>
  <c r="R56" i="16"/>
  <c r="Q56" i="16"/>
  <c r="P56" i="16"/>
  <c r="O56" i="16"/>
  <c r="N56" i="16"/>
  <c r="M56" i="16"/>
  <c r="L56" i="16"/>
  <c r="K56" i="16"/>
  <c r="I56" i="16"/>
  <c r="H56" i="16"/>
  <c r="G56" i="16"/>
  <c r="F56" i="16"/>
  <c r="E56" i="16"/>
  <c r="D56" i="16"/>
  <c r="BG53" i="16"/>
  <c r="BF53" i="16"/>
  <c r="BE53" i="16"/>
  <c r="BD53" i="16"/>
  <c r="BC53" i="16"/>
  <c r="BB53" i="16"/>
  <c r="BA53" i="16"/>
  <c r="AZ53" i="16"/>
  <c r="AY53" i="16"/>
  <c r="AX53" i="16"/>
  <c r="AW53" i="16"/>
  <c r="AV53" i="16"/>
  <c r="AU53" i="16"/>
  <c r="AT53" i="16"/>
  <c r="AS53" i="16"/>
  <c r="AR53" i="16"/>
  <c r="AQ53" i="16"/>
  <c r="AP53" i="16"/>
  <c r="AO53" i="16"/>
  <c r="AN53" i="16"/>
  <c r="AM53" i="16"/>
  <c r="AO52" i="16"/>
  <c r="AN52" i="16"/>
  <c r="AM52" i="16"/>
  <c r="AO51" i="16"/>
  <c r="AN51" i="16"/>
  <c r="AM51" i="16"/>
  <c r="BG48" i="16"/>
  <c r="BF48" i="16"/>
  <c r="BE48" i="16"/>
  <c r="BD48" i="16"/>
  <c r="BC48" i="16"/>
  <c r="BB48" i="16"/>
  <c r="BA48" i="16"/>
  <c r="AZ48" i="16"/>
  <c r="AY48" i="16"/>
  <c r="AX48" i="16"/>
  <c r="AW48" i="16"/>
  <c r="AV48" i="16"/>
  <c r="AU48" i="16"/>
  <c r="AT48" i="16"/>
  <c r="AS48" i="16"/>
  <c r="AR48" i="16"/>
  <c r="AQ48" i="16"/>
  <c r="AP48" i="16"/>
  <c r="AO48" i="16"/>
  <c r="AN48" i="16"/>
  <c r="AM48" i="16"/>
  <c r="AO47" i="16"/>
  <c r="AN47" i="16"/>
  <c r="AM47" i="16"/>
  <c r="AM45" i="16"/>
  <c r="CO38" i="16"/>
  <c r="CN38" i="16"/>
  <c r="CM38" i="16"/>
  <c r="CL38" i="16"/>
  <c r="CK38" i="16"/>
  <c r="CJ38" i="16"/>
  <c r="CI38" i="16"/>
  <c r="CH38" i="16"/>
  <c r="CG38" i="16"/>
  <c r="AO31" i="16"/>
  <c r="AN31" i="16"/>
  <c r="AO30" i="16"/>
  <c r="AN30" i="16"/>
  <c r="AO29" i="16"/>
  <c r="AN29" i="16"/>
  <c r="AO26" i="16"/>
  <c r="AN26" i="16"/>
  <c r="AO24" i="16"/>
  <c r="AN24" i="16"/>
  <c r="CG17" i="16"/>
  <c r="BI8" i="16"/>
  <c r="BH8" i="16"/>
  <c r="BG8" i="16"/>
  <c r="BF8" i="16"/>
  <c r="BE8" i="16"/>
  <c r="BE63" i="16" s="1"/>
  <c r="BD8" i="16"/>
  <c r="BC8" i="16"/>
  <c r="BB8" i="16"/>
  <c r="BA8" i="16"/>
  <c r="AZ8" i="16"/>
  <c r="AY8" i="16"/>
  <c r="AX8" i="16"/>
  <c r="AW8" i="16"/>
  <c r="AW63" i="16" s="1"/>
  <c r="AV8" i="16"/>
  <c r="AU8" i="16"/>
  <c r="AT8" i="16"/>
  <c r="AS8" i="16"/>
  <c r="AS29" i="16" s="1"/>
  <c r="AR8" i="16"/>
  <c r="AQ8" i="16"/>
  <c r="AP8" i="16"/>
  <c r="BY17" i="16"/>
  <c r="BZ17" i="16"/>
  <c r="CA17" i="16"/>
  <c r="CB17" i="16"/>
  <c r="CC17" i="16"/>
  <c r="CD17" i="16"/>
  <c r="CE17" i="16"/>
  <c r="CF17" i="16"/>
  <c r="BY38" i="16"/>
  <c r="BZ38" i="16"/>
  <c r="CA38" i="16"/>
  <c r="CB38" i="16"/>
  <c r="CC38" i="16"/>
  <c r="CD38" i="16"/>
  <c r="CE38" i="16"/>
  <c r="CF38" i="16"/>
  <c r="AK47" i="16"/>
  <c r="AL47" i="16"/>
  <c r="BY64" i="16"/>
  <c r="BZ64" i="16"/>
  <c r="CA64" i="16"/>
  <c r="CB64" i="16"/>
  <c r="CC64" i="16"/>
  <c r="CD64" i="16"/>
  <c r="CE64" i="16"/>
  <c r="CF64" i="16"/>
  <c r="BQ22" i="31"/>
  <c r="AZ29" i="16" l="1"/>
  <c r="BA29" i="16"/>
  <c r="AZ63" i="16"/>
  <c r="BC29" i="16"/>
  <c r="AU29" i="16"/>
  <c r="BI29" i="16"/>
  <c r="AQ63" i="16"/>
  <c r="AQ29" i="16"/>
  <c r="AR63" i="16"/>
  <c r="AR29" i="16"/>
  <c r="AY63" i="16"/>
  <c r="AY29" i="16"/>
  <c r="AQ72" i="16"/>
  <c r="AP72" i="16"/>
  <c r="AP29" i="16"/>
  <c r="AS72" i="16"/>
  <c r="AV72" i="16"/>
  <c r="BD72" i="16"/>
  <c r="AT63" i="16"/>
  <c r="AU72" i="16"/>
  <c r="AT29" i="16"/>
  <c r="BE72" i="16"/>
  <c r="BB63" i="16"/>
  <c r="BB29" i="16"/>
  <c r="AX29" i="16"/>
  <c r="BA72" i="16"/>
  <c r="AX72" i="16"/>
  <c r="AU63" i="16"/>
  <c r="BF72" i="16"/>
  <c r="BC63" i="16"/>
  <c r="BG29" i="16"/>
  <c r="AP63" i="16"/>
  <c r="BF29" i="16"/>
  <c r="AY72" i="16"/>
  <c r="AV63" i="16"/>
  <c r="AV29" i="16"/>
  <c r="BD63" i="16"/>
  <c r="BD29" i="16"/>
  <c r="BH29" i="16"/>
  <c r="AR72" i="16"/>
  <c r="AZ72" i="16"/>
  <c r="AX63" i="16"/>
  <c r="AS63" i="16"/>
  <c r="BA63" i="16"/>
  <c r="AT72" i="16"/>
  <c r="BB72" i="16"/>
  <c r="BC72" i="16"/>
  <c r="AW29" i="16"/>
  <c r="BE29" i="16"/>
  <c r="AW72" i="16"/>
  <c r="BQ25" i="31"/>
  <c r="BR10" i="29"/>
  <c r="BV18" i="31" l="1"/>
  <c r="BU18" i="31"/>
  <c r="BW18" i="31"/>
  <c r="BU19" i="31"/>
  <c r="BV19" i="31"/>
  <c r="BW19" i="31"/>
  <c r="BR43" i="24"/>
  <c r="BR13" i="24"/>
  <c r="BR19" i="24"/>
  <c r="BR42" i="24"/>
  <c r="BR34" i="24"/>
  <c r="BR56" i="24"/>
  <c r="BR74" i="24"/>
  <c r="BR25" i="24"/>
  <c r="BR29" i="24"/>
  <c r="BR40" i="24"/>
  <c r="BR32" i="24"/>
  <c r="BR68" i="24"/>
  <c r="BR76" i="24"/>
  <c r="BR15" i="24"/>
  <c r="BR12" i="24"/>
  <c r="BR41" i="24"/>
  <c r="BR77" i="24"/>
  <c r="BR24" i="24"/>
  <c r="BR27" i="24"/>
  <c r="BR39" i="24"/>
  <c r="BR47" i="24"/>
  <c r="BR67" i="24"/>
  <c r="BR83" i="24"/>
  <c r="BR54" i="24"/>
  <c r="BR23" i="24"/>
  <c r="BR28" i="24"/>
  <c r="BR38" i="24"/>
  <c r="BR46" i="24"/>
  <c r="BR65" i="24"/>
  <c r="BR20" i="24"/>
  <c r="BR35" i="24"/>
  <c r="BR58" i="24"/>
  <c r="BR18" i="24"/>
  <c r="BR22" i="24"/>
  <c r="BR45" i="24"/>
  <c r="BR37" i="24"/>
  <c r="BR50" i="24"/>
  <c r="BQ70" i="24"/>
  <c r="BR70" i="24"/>
  <c r="BR75" i="24"/>
  <c r="BR33" i="24"/>
  <c r="BR21" i="24"/>
  <c r="BR44" i="24"/>
  <c r="BR36" i="24"/>
  <c r="BR62" i="24"/>
  <c r="BQ62" i="24"/>
  <c r="BR71" i="24"/>
  <c r="BQ20" i="31"/>
  <c r="BW20" i="31" l="1"/>
  <c r="BW16" i="31" s="1"/>
  <c r="BT20" i="31"/>
  <c r="BU20" i="31"/>
  <c r="BU16" i="31" s="1"/>
  <c r="BV20" i="31"/>
  <c r="BV16" i="31" s="1"/>
  <c r="BR64" i="24"/>
  <c r="BR49" i="24"/>
  <c r="BU2" i="31" l="1"/>
  <c r="BV2" i="31"/>
  <c r="BW2" i="31"/>
  <c r="CO14" i="29" l="1"/>
  <c r="BP10" i="29"/>
  <c r="BP20" i="24" l="1"/>
  <c r="BQ20" i="24"/>
  <c r="BP28" i="24"/>
  <c r="BQ28" i="24"/>
  <c r="BP38" i="24"/>
  <c r="BQ38" i="24"/>
  <c r="BP46" i="24"/>
  <c r="BQ46" i="24"/>
  <c r="BP58" i="24"/>
  <c r="BQ58" i="24"/>
  <c r="BP74" i="24"/>
  <c r="BQ74" i="24"/>
  <c r="BP75" i="24"/>
  <c r="BQ75" i="24"/>
  <c r="BP27" i="24"/>
  <c r="BQ27" i="24"/>
  <c r="BP29" i="24"/>
  <c r="BQ29" i="24"/>
  <c r="BP22" i="24"/>
  <c r="BQ22" i="24"/>
  <c r="BP32" i="24"/>
  <c r="BQ32" i="24"/>
  <c r="BP40" i="24"/>
  <c r="BQ40" i="24"/>
  <c r="BP50" i="24"/>
  <c r="BQ50" i="24"/>
  <c r="BP67" i="24"/>
  <c r="BQ67" i="24"/>
  <c r="BP76" i="24"/>
  <c r="BQ76" i="24"/>
  <c r="BP19" i="24"/>
  <c r="BQ19" i="24"/>
  <c r="BP56" i="24"/>
  <c r="BQ56" i="24"/>
  <c r="BP21" i="24"/>
  <c r="BQ21" i="24"/>
  <c r="BP39" i="24"/>
  <c r="BQ39" i="24"/>
  <c r="BP12" i="24"/>
  <c r="BQ12" i="24"/>
  <c r="BP23" i="24"/>
  <c r="BQ23" i="24"/>
  <c r="BP33" i="24"/>
  <c r="BQ33" i="24"/>
  <c r="BP41" i="24"/>
  <c r="BQ41" i="24"/>
  <c r="BQ51" i="24"/>
  <c r="BP51" i="24"/>
  <c r="BP68" i="24"/>
  <c r="BQ68" i="24"/>
  <c r="BP77" i="24"/>
  <c r="BQ77" i="24"/>
  <c r="BP37" i="24"/>
  <c r="BQ37" i="24"/>
  <c r="BQ73" i="24"/>
  <c r="BP73" i="24"/>
  <c r="BP65" i="24"/>
  <c r="BQ65" i="24"/>
  <c r="BP13" i="24"/>
  <c r="BQ13" i="24"/>
  <c r="BP24" i="24"/>
  <c r="BQ24" i="24"/>
  <c r="BP34" i="24"/>
  <c r="BQ34" i="24"/>
  <c r="BP42" i="24"/>
  <c r="BQ42" i="24"/>
  <c r="BQ52" i="24"/>
  <c r="BP52" i="24"/>
  <c r="BP69" i="24"/>
  <c r="BQ69" i="24"/>
  <c r="BP83" i="24"/>
  <c r="BQ83" i="24"/>
  <c r="BP15" i="24"/>
  <c r="BQ15" i="24"/>
  <c r="BP25" i="24"/>
  <c r="BQ25" i="24"/>
  <c r="BP35" i="24"/>
  <c r="BQ35" i="24"/>
  <c r="BP43" i="24"/>
  <c r="BQ43" i="24"/>
  <c r="BQ53" i="24"/>
  <c r="BP53" i="24"/>
  <c r="BP71" i="24"/>
  <c r="BQ71" i="24"/>
  <c r="BP45" i="24"/>
  <c r="BQ45" i="24"/>
  <c r="BP47" i="24"/>
  <c r="BQ47" i="24"/>
  <c r="BP18" i="24"/>
  <c r="BQ18" i="24"/>
  <c r="BQ26" i="24"/>
  <c r="BP26" i="24"/>
  <c r="BP36" i="24"/>
  <c r="BQ36" i="24"/>
  <c r="BP44" i="24"/>
  <c r="BQ44" i="24"/>
  <c r="BP54" i="24"/>
  <c r="BQ54" i="24"/>
  <c r="BQ72" i="24"/>
  <c r="BP72" i="24"/>
  <c r="BS56" i="16"/>
  <c r="BQ64" i="24" l="1"/>
  <c r="BQ49" i="24"/>
  <c r="BP64" i="24"/>
  <c r="BP49" i="24"/>
  <c r="BP9" i="29"/>
  <c r="BP8" i="29"/>
  <c r="BQ10" i="29" l="1"/>
  <c r="CO36" i="16" l="1"/>
  <c r="CO35" i="16"/>
  <c r="CO34" i="16"/>
  <c r="BQ75" i="16" l="1"/>
  <c r="CO74" i="16"/>
  <c r="CO73" i="16"/>
  <c r="CO56" i="16"/>
  <c r="BS42" i="16"/>
  <c r="BR42" i="16"/>
  <c r="BQ42" i="16"/>
  <c r="BP42" i="16"/>
  <c r="T11" i="35"/>
  <c r="CO24" i="31"/>
  <c r="CO23" i="31"/>
  <c r="CO19" i="31"/>
  <c r="CO18" i="31"/>
  <c r="BR25" i="31"/>
  <c r="BS25" i="31"/>
  <c r="BR20" i="31"/>
  <c r="BS20" i="31"/>
  <c r="BQ11" i="31"/>
  <c r="BR11" i="31"/>
  <c r="BS11" i="31"/>
  <c r="BQ12" i="31"/>
  <c r="BR12" i="31"/>
  <c r="BS12" i="31"/>
  <c r="BQ13" i="31"/>
  <c r="BR13" i="31"/>
  <c r="BS13" i="31"/>
  <c r="BQ7" i="31"/>
  <c r="BR7" i="31"/>
  <c r="BS7" i="31"/>
  <c r="BQ8" i="31"/>
  <c r="BR8" i="31"/>
  <c r="BS8" i="31"/>
  <c r="BS22" i="31"/>
  <c r="BR22" i="31"/>
  <c r="BP22" i="31"/>
  <c r="BS17" i="31"/>
  <c r="BR17" i="31"/>
  <c r="BQ17" i="31"/>
  <c r="BP17" i="31"/>
  <c r="BP13" i="31"/>
  <c r="BP12" i="31"/>
  <c r="BP11" i="31"/>
  <c r="BP8" i="31"/>
  <c r="BP7" i="31"/>
  <c r="CF7" i="31"/>
  <c r="CG7" i="31"/>
  <c r="CF8" i="31"/>
  <c r="CG8" i="31"/>
  <c r="CO22" i="31"/>
  <c r="CO17" i="31"/>
  <c r="CO17" i="30"/>
  <c r="CO12" i="30"/>
  <c r="CO7" i="30"/>
  <c r="CO8" i="30"/>
  <c r="CO9" i="30"/>
  <c r="CO10" i="30"/>
  <c r="BS16" i="30"/>
  <c r="BR16" i="30"/>
  <c r="BQ16" i="30"/>
  <c r="BP11" i="30"/>
  <c r="BS22" i="30"/>
  <c r="BR22" i="30"/>
  <c r="BQ22" i="30"/>
  <c r="BP22" i="30"/>
  <c r="BQ11" i="30"/>
  <c r="BQ13" i="30" s="1"/>
  <c r="BQ26" i="30" s="1"/>
  <c r="BR11" i="30"/>
  <c r="BR13" i="30" s="1"/>
  <c r="BS11" i="30"/>
  <c r="BS13" i="30" s="1"/>
  <c r="CO22" i="30"/>
  <c r="CO59" i="17"/>
  <c r="CO9" i="29" s="1"/>
  <c r="BS9" i="29"/>
  <c r="BS8" i="29"/>
  <c r="BR9" i="29"/>
  <c r="BR8" i="29"/>
  <c r="BQ9" i="29"/>
  <c r="BQ8" i="29"/>
  <c r="BK17" i="28"/>
  <c r="BJ17" i="28"/>
  <c r="BI17" i="28"/>
  <c r="BH17" i="28"/>
  <c r="CE10" i="28"/>
  <c r="CE14" i="28"/>
  <c r="CE9" i="28"/>
  <c r="CE8" i="28"/>
  <c r="BJ15" i="28"/>
  <c r="BJ21" i="28" s="1"/>
  <c r="BK15" i="28"/>
  <c r="BK19" i="28" s="1"/>
  <c r="CE17" i="28"/>
  <c r="BK15" i="27"/>
  <c r="BJ15" i="27"/>
  <c r="BI15" i="27"/>
  <c r="BH15" i="27"/>
  <c r="CE9" i="27"/>
  <c r="CE10" i="27"/>
  <c r="CE15" i="27"/>
  <c r="BR15" i="29"/>
  <c r="CO12" i="22"/>
  <c r="CO12" i="24" s="1"/>
  <c r="BQ15" i="29"/>
  <c r="CO71" i="22"/>
  <c r="CO71" i="24" s="1"/>
  <c r="BR64" i="22"/>
  <c r="BQ64" i="22"/>
  <c r="CO57" i="22"/>
  <c r="CO57" i="24" s="1"/>
  <c r="CO55" i="22"/>
  <c r="CO55" i="24" s="1"/>
  <c r="BQ49" i="22"/>
  <c r="BR49" i="22"/>
  <c r="CO83" i="22"/>
  <c r="CO83" i="24" s="1"/>
  <c r="CO77" i="22"/>
  <c r="CO77" i="24" s="1"/>
  <c r="CO76" i="22"/>
  <c r="CO76" i="24" s="1"/>
  <c r="CO75" i="22"/>
  <c r="CO75" i="24" s="1"/>
  <c r="CO74" i="22"/>
  <c r="CO74" i="24" s="1"/>
  <c r="CO73" i="22"/>
  <c r="CO73" i="24" s="1"/>
  <c r="CO72" i="22"/>
  <c r="CO72" i="24" s="1"/>
  <c r="CO80" i="22"/>
  <c r="CO80" i="24" s="1"/>
  <c r="CO79" i="22"/>
  <c r="CO79" i="24" s="1"/>
  <c r="CO78" i="22"/>
  <c r="CO78" i="24" s="1"/>
  <c r="CO69" i="22"/>
  <c r="CO69" i="24" s="1"/>
  <c r="CO70" i="22"/>
  <c r="CO70" i="24" s="1"/>
  <c r="CO68" i="22"/>
  <c r="CO68" i="24" s="1"/>
  <c r="CO62" i="22"/>
  <c r="CO62" i="24" s="1"/>
  <c r="CO61" i="22"/>
  <c r="CO61" i="24" s="1"/>
  <c r="CO60" i="22"/>
  <c r="CO60" i="24" s="1"/>
  <c r="CO59" i="22"/>
  <c r="CO59" i="24" s="1"/>
  <c r="CO58" i="22"/>
  <c r="CO58" i="24" s="1"/>
  <c r="CO56" i="22"/>
  <c r="CO56" i="24" s="1"/>
  <c r="CO54" i="22"/>
  <c r="CO54" i="24" s="1"/>
  <c r="CO53" i="22"/>
  <c r="CO53" i="24" s="1"/>
  <c r="CO52" i="22"/>
  <c r="CO52" i="24" s="1"/>
  <c r="CO51" i="22"/>
  <c r="CO51" i="24" s="1"/>
  <c r="CO50" i="22"/>
  <c r="CO50" i="24" s="1"/>
  <c r="CO47" i="22"/>
  <c r="CO47" i="24" s="1"/>
  <c r="CO46" i="22"/>
  <c r="CO46" i="24" s="1"/>
  <c r="CO45" i="22"/>
  <c r="CO45" i="24" s="1"/>
  <c r="CO44" i="22"/>
  <c r="CO44" i="24" s="1"/>
  <c r="CO43" i="22"/>
  <c r="CO43" i="24" s="1"/>
  <c r="CO42" i="22"/>
  <c r="CO42" i="24" s="1"/>
  <c r="CO41" i="22"/>
  <c r="CO41" i="24" s="1"/>
  <c r="CO40" i="22"/>
  <c r="CO40" i="24" s="1"/>
  <c r="CO39" i="22"/>
  <c r="CO39" i="24" s="1"/>
  <c r="CO38" i="22"/>
  <c r="CO38" i="24" s="1"/>
  <c r="CO37" i="22"/>
  <c r="CO37" i="24" s="1"/>
  <c r="CO36" i="22"/>
  <c r="CO36" i="24" s="1"/>
  <c r="CO35" i="22"/>
  <c r="CO35" i="24" s="1"/>
  <c r="CO34" i="22"/>
  <c r="CO34" i="24" s="1"/>
  <c r="CO33" i="22"/>
  <c r="CO33" i="24" s="1"/>
  <c r="CO32" i="22"/>
  <c r="CO32" i="24" s="1"/>
  <c r="CO29" i="22"/>
  <c r="CO29" i="24" s="1"/>
  <c r="CO28" i="22"/>
  <c r="CO28" i="24" s="1"/>
  <c r="CO27" i="22"/>
  <c r="CO27" i="24" s="1"/>
  <c r="CO26" i="22"/>
  <c r="CO26" i="24" s="1"/>
  <c r="CO25" i="22"/>
  <c r="CO25" i="24" s="1"/>
  <c r="CO24" i="22"/>
  <c r="CO24" i="24" s="1"/>
  <c r="CO23" i="22"/>
  <c r="CO23" i="24" s="1"/>
  <c r="CO22" i="22"/>
  <c r="CO22" i="24" s="1"/>
  <c r="CO21" i="22"/>
  <c r="CO21" i="24" s="1"/>
  <c r="CO20" i="22"/>
  <c r="CO20" i="24" s="1"/>
  <c r="CO19" i="22"/>
  <c r="CO19" i="24" s="1"/>
  <c r="CO18" i="22"/>
  <c r="CO18" i="24" s="1"/>
  <c r="CO17" i="22"/>
  <c r="CO17" i="24" s="1"/>
  <c r="CO16" i="22"/>
  <c r="CO16" i="24" s="1"/>
  <c r="CO15" i="22"/>
  <c r="CO15" i="24" s="1"/>
  <c r="CO13" i="22"/>
  <c r="CO13" i="24" s="1"/>
  <c r="CO25" i="31" l="1"/>
  <c r="CO10" i="29"/>
  <c r="CO20" i="31"/>
  <c r="BS29" i="30"/>
  <c r="BS27" i="30"/>
  <c r="BS26" i="30"/>
  <c r="BS25" i="30"/>
  <c r="BS24" i="30"/>
  <c r="BK20" i="28"/>
  <c r="BK21" i="28"/>
  <c r="BK22" i="28"/>
  <c r="BK23" i="28"/>
  <c r="BK24" i="28"/>
  <c r="BK25" i="28"/>
  <c r="BK26" i="28"/>
  <c r="CO49" i="24"/>
  <c r="CO64" i="24"/>
  <c r="BR26" i="30"/>
  <c r="BR25" i="30"/>
  <c r="BR29" i="30"/>
  <c r="BR24" i="30"/>
  <c r="BR27" i="30"/>
  <c r="BJ22" i="28"/>
  <c r="BJ23" i="28"/>
  <c r="BJ24" i="28"/>
  <c r="BJ25" i="28"/>
  <c r="BJ26" i="28"/>
  <c r="BJ19" i="28"/>
  <c r="BJ20" i="28"/>
  <c r="BS17" i="16"/>
  <c r="CO17" i="16" s="1"/>
  <c r="BR17" i="16"/>
  <c r="BS18" i="30"/>
  <c r="BS34" i="30" s="1"/>
  <c r="BS64" i="16"/>
  <c r="BS61" i="16"/>
  <c r="BR61" i="16"/>
  <c r="BR64" i="16"/>
  <c r="BQ64" i="16"/>
  <c r="BQ61" i="16"/>
  <c r="BQ24" i="30"/>
  <c r="BQ27" i="30"/>
  <c r="BQ25" i="30"/>
  <c r="BQ29" i="30"/>
  <c r="BR18" i="30"/>
  <c r="BR34" i="30" s="1"/>
  <c r="T19" i="35"/>
  <c r="T21" i="35" s="1"/>
  <c r="BR9" i="31"/>
  <c r="BQ18" i="30"/>
  <c r="BQ33" i="30" s="1"/>
  <c r="CO75" i="16"/>
  <c r="CO72" i="16"/>
  <c r="BP9" i="31"/>
  <c r="BP14" i="31" s="1"/>
  <c r="BQ9" i="31"/>
  <c r="CO42" i="16"/>
  <c r="BP20" i="31"/>
  <c r="BS9" i="31"/>
  <c r="BS14" i="31" s="1"/>
  <c r="BS20" i="16" s="1"/>
  <c r="CN17" i="31"/>
  <c r="CN22" i="31"/>
  <c r="BP13" i="30"/>
  <c r="CO11" i="30"/>
  <c r="CO13" i="30" s="1"/>
  <c r="CE12" i="28"/>
  <c r="CE11" i="28"/>
  <c r="CE13" i="28"/>
  <c r="BI15" i="28"/>
  <c r="CE7" i="28"/>
  <c r="BH15" i="28"/>
  <c r="BP15" i="29"/>
  <c r="CO15" i="29" s="1"/>
  <c r="BP64" i="22"/>
  <c r="BP49" i="22"/>
  <c r="BP7" i="22"/>
  <c r="BP16" i="16" s="1"/>
  <c r="CO64" i="22"/>
  <c r="CO49" i="22"/>
  <c r="BP61" i="18"/>
  <c r="BP48" i="16" s="1"/>
  <c r="BS61" i="18"/>
  <c r="BS48" i="16" s="1"/>
  <c r="BR61" i="18"/>
  <c r="BR48" i="16" s="1"/>
  <c r="BQ61" i="18"/>
  <c r="BQ48" i="16" s="1"/>
  <c r="BP59" i="18"/>
  <c r="BS59" i="18"/>
  <c r="BR59" i="18"/>
  <c r="BQ59" i="18"/>
  <c r="BP48" i="18"/>
  <c r="BP78" i="16" s="1"/>
  <c r="BS48" i="18"/>
  <c r="BS78" i="16" s="1"/>
  <c r="BR48" i="18"/>
  <c r="BR78" i="16" s="1"/>
  <c r="BQ48" i="18"/>
  <c r="BQ78" i="16" s="1"/>
  <c r="BS30" i="18"/>
  <c r="BR30" i="18"/>
  <c r="BQ30" i="18"/>
  <c r="BP30" i="18"/>
  <c r="CO17" i="18"/>
  <c r="CO13" i="18"/>
  <c r="BR18" i="18"/>
  <c r="BS18" i="18"/>
  <c r="BQ18" i="18"/>
  <c r="BP18" i="18"/>
  <c r="CO69" i="18"/>
  <c r="CO68" i="18"/>
  <c r="CO67" i="18"/>
  <c r="CO66" i="18"/>
  <c r="CO65" i="18"/>
  <c r="CO64" i="18"/>
  <c r="CO63" i="18"/>
  <c r="CO62" i="18"/>
  <c r="CO58" i="18"/>
  <c r="CO57" i="18"/>
  <c r="CO56" i="18"/>
  <c r="CO55" i="18"/>
  <c r="CO54" i="18"/>
  <c r="CO53" i="18"/>
  <c r="CO52" i="18"/>
  <c r="CO51" i="18"/>
  <c r="CO50" i="18"/>
  <c r="CO8" i="31" s="1"/>
  <c r="CO47" i="18"/>
  <c r="CO46" i="18"/>
  <c r="CO45" i="18"/>
  <c r="CO44" i="18"/>
  <c r="CO43" i="18"/>
  <c r="CO42" i="18"/>
  <c r="CO41" i="18"/>
  <c r="CO40" i="18"/>
  <c r="CO39" i="18"/>
  <c r="CO38" i="18"/>
  <c r="CO37" i="18"/>
  <c r="CO36" i="18"/>
  <c r="CO35" i="18"/>
  <c r="CO34" i="18"/>
  <c r="CO29" i="18"/>
  <c r="CO28" i="18"/>
  <c r="CO27" i="18"/>
  <c r="CO26" i="18"/>
  <c r="CO25" i="18"/>
  <c r="CO24" i="18"/>
  <c r="CO23" i="18"/>
  <c r="CO22" i="18"/>
  <c r="CO21" i="18"/>
  <c r="CO20" i="18"/>
  <c r="CO13" i="31" s="1"/>
  <c r="CO16" i="18"/>
  <c r="CO15" i="18"/>
  <c r="CO14" i="18"/>
  <c r="CO12" i="18"/>
  <c r="CO11" i="18"/>
  <c r="CO10" i="18"/>
  <c r="CO12" i="31" s="1"/>
  <c r="CN53" i="18"/>
  <c r="CN51" i="18"/>
  <c r="CN39" i="18"/>
  <c r="CN20" i="18"/>
  <c r="CN13" i="31" s="1"/>
  <c r="CO47" i="17"/>
  <c r="CO46" i="17"/>
  <c r="CO45" i="17"/>
  <c r="CO44" i="17"/>
  <c r="CO28" i="17"/>
  <c r="CO52" i="17"/>
  <c r="CO53" i="17"/>
  <c r="CO54" i="17"/>
  <c r="CO43" i="17"/>
  <c r="CO41" i="17"/>
  <c r="CO42" i="17"/>
  <c r="CO26" i="17"/>
  <c r="CO32" i="17"/>
  <c r="CO30" i="17"/>
  <c r="CO31" i="17"/>
  <c r="CO29" i="17"/>
  <c r="BS77" i="16" l="1"/>
  <c r="BS28" i="30"/>
  <c r="BS30" i="30" s="1"/>
  <c r="BK27" i="28"/>
  <c r="CO77" i="16"/>
  <c r="CO7" i="31"/>
  <c r="CO9" i="31" s="1"/>
  <c r="BS32" i="18"/>
  <c r="CO78" i="16"/>
  <c r="BQ14" i="31"/>
  <c r="BQ20" i="16" s="1"/>
  <c r="BQ68" i="16" s="1"/>
  <c r="BR14" i="31"/>
  <c r="BR20" i="16" s="1"/>
  <c r="BR43" i="16" s="1"/>
  <c r="CO8" i="29"/>
  <c r="BS33" i="30"/>
  <c r="BS35" i="30" s="1"/>
  <c r="BR28" i="30"/>
  <c r="BR30" i="30" s="1"/>
  <c r="BJ27" i="28"/>
  <c r="BR33" i="30"/>
  <c r="BR35" i="30" s="1"/>
  <c r="BR77" i="16"/>
  <c r="BS68" i="16"/>
  <c r="BP20" i="16"/>
  <c r="BQ28" i="30"/>
  <c r="BQ30" i="30" s="1"/>
  <c r="BI20" i="28"/>
  <c r="BI21" i="28"/>
  <c r="BI19" i="28"/>
  <c r="BI26" i="28"/>
  <c r="BI25" i="28"/>
  <c r="BI24" i="28"/>
  <c r="BI23" i="28"/>
  <c r="BI22" i="28"/>
  <c r="BQ34" i="30"/>
  <c r="BQ35" i="30" s="1"/>
  <c r="BQ77" i="16"/>
  <c r="BP29" i="30"/>
  <c r="CO26" i="30"/>
  <c r="BP77" i="16"/>
  <c r="BP27" i="30"/>
  <c r="BP25" i="30"/>
  <c r="BQ17" i="16"/>
  <c r="BP17" i="16"/>
  <c r="BP18" i="16" s="1"/>
  <c r="BH25" i="28"/>
  <c r="BH19" i="28"/>
  <c r="BH24" i="28"/>
  <c r="BH23" i="28"/>
  <c r="BH22" i="28"/>
  <c r="BH20" i="28"/>
  <c r="BH21" i="28"/>
  <c r="BH26" i="28"/>
  <c r="BP26" i="30"/>
  <c r="BP24" i="30"/>
  <c r="BS43" i="16"/>
  <c r="CO24" i="30"/>
  <c r="CO25" i="30"/>
  <c r="CO27" i="30"/>
  <c r="CO29" i="30"/>
  <c r="CE15" i="28"/>
  <c r="CE21" i="28" s="1"/>
  <c r="CO27" i="17"/>
  <c r="BP84" i="22"/>
  <c r="BP84" i="24" s="1"/>
  <c r="BS7" i="18"/>
  <c r="BR7" i="18"/>
  <c r="BP32" i="18"/>
  <c r="CO61" i="18"/>
  <c r="CO48" i="16" s="1"/>
  <c r="BP7" i="18"/>
  <c r="BQ7" i="18"/>
  <c r="BQ53" i="16" s="1"/>
  <c r="BQ32" i="18"/>
  <c r="BR32" i="18"/>
  <c r="CO9" i="18"/>
  <c r="CO30" i="18"/>
  <c r="CO48" i="18"/>
  <c r="CO59" i="18"/>
  <c r="BS69" i="16" l="1"/>
  <c r="BS79" i="16"/>
  <c r="BQ43" i="16"/>
  <c r="CO18" i="18"/>
  <c r="CO11" i="31"/>
  <c r="CO14" i="31" s="1"/>
  <c r="CO20" i="16" s="1"/>
  <c r="BS53" i="16"/>
  <c r="CO53" i="16" s="1"/>
  <c r="CO79" i="16"/>
  <c r="BR68" i="16"/>
  <c r="BR53" i="16"/>
  <c r="BR79" i="16"/>
  <c r="BR69" i="16"/>
  <c r="BP69" i="16"/>
  <c r="BP53" i="16"/>
  <c r="BP68" i="16"/>
  <c r="BP43" i="16"/>
  <c r="BI27" i="28"/>
  <c r="BQ79" i="16"/>
  <c r="BQ69" i="16"/>
  <c r="CE23" i="28"/>
  <c r="CE22" i="28"/>
  <c r="BP28" i="30"/>
  <c r="BP30" i="30" s="1"/>
  <c r="BH27" i="28"/>
  <c r="BP79" i="16"/>
  <c r="CO28" i="30"/>
  <c r="CO30" i="30" s="1"/>
  <c r="CE24" i="28"/>
  <c r="CE25" i="28"/>
  <c r="CE26" i="28"/>
  <c r="CE19" i="28"/>
  <c r="CE20" i="28"/>
  <c r="CO32" i="18"/>
  <c r="CO7" i="18"/>
  <c r="CO69" i="16" l="1"/>
  <c r="CO68" i="16"/>
  <c r="CO43" i="16"/>
  <c r="CE27" i="28"/>
  <c r="CO7" i="17"/>
  <c r="CO8" i="17"/>
  <c r="CO9" i="17"/>
  <c r="BR27" i="17"/>
  <c r="BQ27" i="17"/>
  <c r="BP27" i="17"/>
  <c r="BS27" i="17"/>
  <c r="BK8" i="27" l="1"/>
  <c r="CE8" i="27" s="1"/>
  <c r="BS8" i="16"/>
  <c r="BK7" i="27"/>
  <c r="BQ8" i="16"/>
  <c r="BU29" i="16" s="1"/>
  <c r="BR8" i="16"/>
  <c r="BV29" i="16" s="1"/>
  <c r="BJ7" i="27"/>
  <c r="BI7" i="27"/>
  <c r="CO8" i="16"/>
  <c r="BP8" i="16"/>
  <c r="BT29" i="16" s="1"/>
  <c r="BR33" i="17"/>
  <c r="BR34" i="17" s="1"/>
  <c r="BR37" i="17"/>
  <c r="BR23" i="16" s="1"/>
  <c r="BQ33" i="17"/>
  <c r="BQ34" i="17" s="1"/>
  <c r="BQ37" i="17"/>
  <c r="BQ23" i="16" s="1"/>
  <c r="BS33" i="17"/>
  <c r="BS34" i="17" s="1"/>
  <c r="BS37" i="17"/>
  <c r="BS23" i="16" s="1"/>
  <c r="CF9" i="29"/>
  <c r="CF8" i="29"/>
  <c r="CG9" i="29"/>
  <c r="CG8" i="29"/>
  <c r="BW29" i="16" l="1"/>
  <c r="BV46" i="16"/>
  <c r="BU46" i="16"/>
  <c r="BK11" i="27"/>
  <c r="BK21" i="27" s="1"/>
  <c r="BK20" i="27"/>
  <c r="BK19" i="27"/>
  <c r="BK18" i="27"/>
  <c r="BS60" i="16"/>
  <c r="BS63" i="16"/>
  <c r="BQ60" i="16"/>
  <c r="BQ63" i="16"/>
  <c r="BJ20" i="27"/>
  <c r="BJ11" i="27"/>
  <c r="BJ21" i="27" s="1"/>
  <c r="BJ19" i="27"/>
  <c r="BJ18" i="27"/>
  <c r="BR60" i="16"/>
  <c r="BR63" i="16"/>
  <c r="BP63" i="16"/>
  <c r="BP60" i="16"/>
  <c r="CO63" i="16"/>
  <c r="CO60" i="16"/>
  <c r="BQ38" i="17"/>
  <c r="BI20" i="27"/>
  <c r="BI19" i="27"/>
  <c r="BI11" i="27"/>
  <c r="BI21" i="27" s="1"/>
  <c r="BI18" i="27"/>
  <c r="BP33" i="17"/>
  <c r="BP34" i="17" s="1"/>
  <c r="BH7" i="27"/>
  <c r="CO46" i="16"/>
  <c r="CO37" i="17"/>
  <c r="CO23" i="16" s="1"/>
  <c r="CO33" i="17"/>
  <c r="CO34" i="17" s="1"/>
  <c r="BP37" i="17"/>
  <c r="BP23" i="16" s="1"/>
  <c r="BS38" i="17"/>
  <c r="BS48" i="17"/>
  <c r="BQ48" i="17"/>
  <c r="BQ25" i="16" s="1"/>
  <c r="BR38" i="17"/>
  <c r="BR48" i="17"/>
  <c r="BR25" i="16" s="1"/>
  <c r="BS25" i="16" l="1"/>
  <c r="BV55" i="16"/>
  <c r="BV57" i="16" s="1"/>
  <c r="BU55" i="16"/>
  <c r="BU57" i="16" s="1"/>
  <c r="BT55" i="16"/>
  <c r="BT57" i="16" s="1"/>
  <c r="BK17" i="27"/>
  <c r="BJ17" i="27"/>
  <c r="BI17" i="27"/>
  <c r="BH20" i="27"/>
  <c r="BH18" i="27"/>
  <c r="BH11" i="27"/>
  <c r="BH19" i="27"/>
  <c r="BS46" i="16"/>
  <c r="BP38" i="17"/>
  <c r="CO48" i="17"/>
  <c r="CO25" i="16" s="1"/>
  <c r="CO38" i="17"/>
  <c r="BP48" i="17"/>
  <c r="BQ55" i="17"/>
  <c r="BQ9" i="24" s="1"/>
  <c r="BQ7" i="24" s="1"/>
  <c r="BQ49" i="17"/>
  <c r="BS55" i="17"/>
  <c r="BS49" i="17"/>
  <c r="BR55" i="17"/>
  <c r="BR9" i="24" s="1"/>
  <c r="BR7" i="24" s="1"/>
  <c r="BR49" i="17"/>
  <c r="BS9" i="24" l="1"/>
  <c r="BS7" i="24" s="1"/>
  <c r="BS14" i="16"/>
  <c r="BR14" i="16"/>
  <c r="BS55" i="16"/>
  <c r="BQ14" i="16"/>
  <c r="BQ9" i="22"/>
  <c r="CE11" i="27"/>
  <c r="CE7" i="27" s="1"/>
  <c r="BH21" i="27"/>
  <c r="BH17" i="27" s="1"/>
  <c r="BP49" i="17"/>
  <c r="BP25" i="16"/>
  <c r="CO49" i="17"/>
  <c r="CO55" i="17"/>
  <c r="BP55" i="17"/>
  <c r="BR60" i="17"/>
  <c r="BR56" i="17"/>
  <c r="BS60" i="17"/>
  <c r="BS56" i="17"/>
  <c r="BQ56" i="17"/>
  <c r="BQ60" i="17"/>
  <c r="S17" i="35"/>
  <c r="BP14" i="16" l="1"/>
  <c r="BP9" i="24"/>
  <c r="BP7" i="24" s="1"/>
  <c r="BS61" i="17"/>
  <c r="BS11" i="16"/>
  <c r="BS7" i="29"/>
  <c r="BS11" i="29" s="1"/>
  <c r="BR61" i="17"/>
  <c r="BR7" i="29"/>
  <c r="BR11" i="29" s="1"/>
  <c r="BR11" i="16"/>
  <c r="BQ7" i="22"/>
  <c r="BR9" i="22"/>
  <c r="BS9" i="22" s="1"/>
  <c r="BQ61" i="17"/>
  <c r="BQ7" i="29"/>
  <c r="BQ11" i="29" s="1"/>
  <c r="BQ11" i="16"/>
  <c r="BU31" i="16" s="1"/>
  <c r="CE21" i="27"/>
  <c r="CE19" i="27"/>
  <c r="CE18" i="27"/>
  <c r="CE20" i="27"/>
  <c r="BS57" i="16"/>
  <c r="CO55" i="16"/>
  <c r="CO57" i="16" s="1"/>
  <c r="CO60" i="17"/>
  <c r="T7" i="35" s="1"/>
  <c r="CO14" i="16"/>
  <c r="CO9" i="22"/>
  <c r="CO56" i="17"/>
  <c r="BP56" i="17"/>
  <c r="BP60" i="17"/>
  <c r="BP7" i="29" s="1"/>
  <c r="BP11" i="29" s="1"/>
  <c r="BP12" i="29" s="1"/>
  <c r="BO11" i="30"/>
  <c r="CN69" i="18"/>
  <c r="CN68" i="18"/>
  <c r="CN67" i="18"/>
  <c r="CN66" i="18"/>
  <c r="CN65" i="18"/>
  <c r="CN64" i="18"/>
  <c r="CN63" i="18"/>
  <c r="CN62" i="18"/>
  <c r="CN58" i="18"/>
  <c r="CN57" i="18"/>
  <c r="CN56" i="18"/>
  <c r="CN55" i="18"/>
  <c r="CN54" i="18"/>
  <c r="CN52" i="18"/>
  <c r="CN50" i="18"/>
  <c r="CN47" i="18"/>
  <c r="CN46" i="18"/>
  <c r="CN45" i="18"/>
  <c r="CN44" i="18"/>
  <c r="CN43" i="18"/>
  <c r="CN42" i="18"/>
  <c r="CN41" i="18"/>
  <c r="CN40" i="18"/>
  <c r="CN38" i="18"/>
  <c r="CN36" i="18"/>
  <c r="CN35" i="18"/>
  <c r="CN29" i="18"/>
  <c r="CN28" i="18"/>
  <c r="CN27" i="18"/>
  <c r="CN25" i="18"/>
  <c r="CN24" i="18"/>
  <c r="CN23" i="18"/>
  <c r="CN22" i="18"/>
  <c r="CN21" i="18"/>
  <c r="CN17" i="18"/>
  <c r="CN16" i="18"/>
  <c r="CN15" i="18"/>
  <c r="CN14" i="18"/>
  <c r="CN13" i="18"/>
  <c r="CN10" i="18"/>
  <c r="CN12" i="31" s="1"/>
  <c r="CN9" i="18"/>
  <c r="BV31" i="16" l="1"/>
  <c r="BU51" i="16"/>
  <c r="BT51" i="16"/>
  <c r="BT52" i="16"/>
  <c r="BU52" i="16"/>
  <c r="BW31" i="16"/>
  <c r="BV52" i="16"/>
  <c r="BV51" i="16"/>
  <c r="CN37" i="18"/>
  <c r="CN7" i="31" s="1"/>
  <c r="BS7" i="22"/>
  <c r="BS84" i="22" s="1"/>
  <c r="BR56" i="16"/>
  <c r="CO7" i="22"/>
  <c r="CO84" i="22" s="1"/>
  <c r="CO84" i="24" s="1"/>
  <c r="CO9" i="24"/>
  <c r="CO7" i="24" s="1"/>
  <c r="CO61" i="17"/>
  <c r="CO7" i="29"/>
  <c r="CO11" i="29" s="1"/>
  <c r="BS12" i="29"/>
  <c r="BS16" i="29"/>
  <c r="BS24" i="16"/>
  <c r="BS12" i="16"/>
  <c r="BV47" i="16" s="1"/>
  <c r="BQ24" i="16"/>
  <c r="BQ12" i="16"/>
  <c r="BR24" i="16"/>
  <c r="BR12" i="16"/>
  <c r="BR12" i="29"/>
  <c r="BR16" i="29"/>
  <c r="BQ12" i="29"/>
  <c r="BQ16" i="29"/>
  <c r="BR7" i="22"/>
  <c r="BQ84" i="22"/>
  <c r="BQ84" i="24" s="1"/>
  <c r="BQ16" i="16"/>
  <c r="BQ18" i="16" s="1"/>
  <c r="CN12" i="18"/>
  <c r="CN11" i="18"/>
  <c r="CN18" i="18" s="1"/>
  <c r="CN34" i="18"/>
  <c r="CN48" i="18" s="1"/>
  <c r="CN61" i="18"/>
  <c r="BO13" i="30"/>
  <c r="CN26" i="18"/>
  <c r="CN30" i="18" s="1"/>
  <c r="BP16" i="30"/>
  <c r="BG15" i="28"/>
  <c r="CN59" i="18"/>
  <c r="CN8" i="31"/>
  <c r="CN11" i="31"/>
  <c r="CE17" i="27"/>
  <c r="BP61" i="17"/>
  <c r="BP11" i="16"/>
  <c r="BT31" i="16" s="1"/>
  <c r="CO11" i="16"/>
  <c r="T9" i="35"/>
  <c r="T15" i="35" s="1"/>
  <c r="CN24" i="31"/>
  <c r="BI75" i="16"/>
  <c r="BH75" i="16"/>
  <c r="BU47" i="16" l="1"/>
  <c r="CN9" i="31"/>
  <c r="CN14" i="31"/>
  <c r="CN20" i="16" s="1"/>
  <c r="CN68" i="16" s="1"/>
  <c r="BQ10" i="16"/>
  <c r="CO12" i="29"/>
  <c r="CO16" i="29"/>
  <c r="CO17" i="29" s="1"/>
  <c r="BO8" i="16"/>
  <c r="BS10" i="16"/>
  <c r="BS17" i="29"/>
  <c r="BR10" i="16"/>
  <c r="BR17" i="29"/>
  <c r="BS52" i="16"/>
  <c r="CO52" i="16" s="1"/>
  <c r="BS51" i="16"/>
  <c r="CO51" i="16" s="1"/>
  <c r="BP12" i="16"/>
  <c r="BS47" i="16" s="1"/>
  <c r="BP24" i="16"/>
  <c r="CO12" i="16"/>
  <c r="CO47" i="16" s="1"/>
  <c r="CO24" i="16"/>
  <c r="BP64" i="16"/>
  <c r="BP61" i="16"/>
  <c r="BS16" i="16"/>
  <c r="BR84" i="22"/>
  <c r="BR84" i="24" s="1"/>
  <c r="BR16" i="16"/>
  <c r="BR18" i="16" s="1"/>
  <c r="BQ17" i="29"/>
  <c r="CN7" i="18"/>
  <c r="BP18" i="30"/>
  <c r="BP34" i="30" s="1"/>
  <c r="CO16" i="30"/>
  <c r="CN32" i="18"/>
  <c r="BP16" i="29"/>
  <c r="BO25" i="31"/>
  <c r="CN23" i="31"/>
  <c r="CN25" i="31" s="1"/>
  <c r="BJ75" i="16"/>
  <c r="BK75" i="16"/>
  <c r="CM75" i="16" s="1"/>
  <c r="CN36" i="16"/>
  <c r="CN35" i="16"/>
  <c r="CN34" i="16"/>
  <c r="CN48" i="16" s="1"/>
  <c r="BW30" i="16" l="1"/>
  <c r="BV67" i="16"/>
  <c r="BV45" i="16"/>
  <c r="BV30" i="16"/>
  <c r="BU67" i="16"/>
  <c r="BU45" i="16"/>
  <c r="BT67" i="16"/>
  <c r="BU30" i="16"/>
  <c r="BP10" i="16"/>
  <c r="BQ26" i="16"/>
  <c r="BS84" i="24"/>
  <c r="BO63" i="16"/>
  <c r="BO60" i="16"/>
  <c r="BS29" i="16"/>
  <c r="BS26" i="16"/>
  <c r="BR26" i="16"/>
  <c r="CO64" i="16"/>
  <c r="CO61" i="16"/>
  <c r="BS18" i="16"/>
  <c r="CO18" i="16" s="1"/>
  <c r="CO16" i="16"/>
  <c r="CO18" i="30"/>
  <c r="BP33" i="30"/>
  <c r="BP35" i="30" s="1"/>
  <c r="BP17" i="29"/>
  <c r="BS45" i="16" l="1"/>
  <c r="BT30" i="16"/>
  <c r="BP26" i="16"/>
  <c r="BS67" i="16"/>
  <c r="CO33" i="30"/>
  <c r="CO34" i="30"/>
  <c r="BO22" i="31"/>
  <c r="CO35" i="30" l="1"/>
  <c r="CN80" i="22"/>
  <c r="CN80" i="24" s="1"/>
  <c r="CN79" i="22"/>
  <c r="CN79" i="24" s="1"/>
  <c r="CN70" i="22"/>
  <c r="CN70" i="24" s="1"/>
  <c r="CN65" i="22"/>
  <c r="CN65" i="24" s="1"/>
  <c r="CN62" i="22"/>
  <c r="CN62" i="24" s="1"/>
  <c r="CN61" i="22"/>
  <c r="CN61" i="24" s="1"/>
  <c r="CN60" i="22"/>
  <c r="CN60" i="24" s="1"/>
  <c r="CN59" i="22"/>
  <c r="CN59" i="24" s="1"/>
  <c r="CN17" i="22"/>
  <c r="CN17" i="24" s="1"/>
  <c r="CN16" i="22"/>
  <c r="CN16" i="24" s="1"/>
  <c r="CN72" i="22"/>
  <c r="CN72" i="24" s="1"/>
  <c r="CN27" i="22"/>
  <c r="CN27" i="24" s="1"/>
  <c r="BO30" i="18" l="1"/>
  <c r="CN20" i="22"/>
  <c r="CN20" i="24" s="1"/>
  <c r="CN28" i="22"/>
  <c r="CN28" i="24" s="1"/>
  <c r="CN42" i="22"/>
  <c r="CN42" i="24" s="1"/>
  <c r="CN52" i="22"/>
  <c r="CN52" i="24" s="1"/>
  <c r="CN67" i="22"/>
  <c r="CN67" i="24" s="1"/>
  <c r="CN75" i="22"/>
  <c r="CN75" i="24" s="1"/>
  <c r="CN21" i="22"/>
  <c r="CN21" i="24" s="1"/>
  <c r="CN29" i="22"/>
  <c r="CN29" i="24" s="1"/>
  <c r="CN43" i="22"/>
  <c r="CN43" i="24" s="1"/>
  <c r="CN53" i="22"/>
  <c r="CN53" i="24" s="1"/>
  <c r="CN68" i="22"/>
  <c r="CN68" i="24" s="1"/>
  <c r="CN76" i="22"/>
  <c r="CN76" i="24" s="1"/>
  <c r="CN77" i="22"/>
  <c r="CN77" i="24" s="1"/>
  <c r="CN22" i="22"/>
  <c r="CN22" i="24" s="1"/>
  <c r="CN36" i="22"/>
  <c r="CN36" i="24" s="1"/>
  <c r="CN44" i="22"/>
  <c r="CN44" i="24" s="1"/>
  <c r="CN54" i="22"/>
  <c r="CN54" i="24" s="1"/>
  <c r="CN69" i="22"/>
  <c r="CN69" i="24" s="1"/>
  <c r="CN12" i="22"/>
  <c r="CN12" i="24" s="1"/>
  <c r="CN23" i="22"/>
  <c r="CN23" i="24" s="1"/>
  <c r="CN37" i="22"/>
  <c r="CN37" i="24" s="1"/>
  <c r="CN45" i="22"/>
  <c r="CN45" i="24" s="1"/>
  <c r="CN55" i="22"/>
  <c r="CN55" i="24" s="1"/>
  <c r="CN78" i="22"/>
  <c r="CN78" i="24" s="1"/>
  <c r="CN83" i="22"/>
  <c r="CN83" i="24" s="1"/>
  <c r="CN24" i="22"/>
  <c r="CN24" i="24" s="1"/>
  <c r="CN38" i="22"/>
  <c r="CN38" i="24" s="1"/>
  <c r="CN46" i="22"/>
  <c r="CN46" i="24" s="1"/>
  <c r="CN13" i="22"/>
  <c r="CN13" i="24" s="1"/>
  <c r="CN15" i="22"/>
  <c r="CN15" i="24" s="1"/>
  <c r="CN39" i="22"/>
  <c r="CN39" i="24" s="1"/>
  <c r="CN47" i="22"/>
  <c r="CN47" i="24" s="1"/>
  <c r="CN57" i="22"/>
  <c r="CN57" i="24" s="1"/>
  <c r="CN18" i="22"/>
  <c r="CN18" i="24" s="1"/>
  <c r="CN26" i="22"/>
  <c r="CN26" i="24" s="1"/>
  <c r="CN40" i="22"/>
  <c r="CN40" i="24" s="1"/>
  <c r="CN50" i="22"/>
  <c r="CN50" i="24" s="1"/>
  <c r="CN58" i="22"/>
  <c r="CN58" i="24" s="1"/>
  <c r="CN73" i="22"/>
  <c r="CN73" i="24" s="1"/>
  <c r="CN19" i="22"/>
  <c r="CN19" i="24" s="1"/>
  <c r="CN41" i="22"/>
  <c r="CN41" i="24" s="1"/>
  <c r="CN51" i="22"/>
  <c r="CN51" i="24" s="1"/>
  <c r="CN74" i="22"/>
  <c r="CN74" i="24" s="1"/>
  <c r="CN25" i="22"/>
  <c r="CN25" i="24" s="1"/>
  <c r="BO49" i="22"/>
  <c r="BO64" i="22"/>
  <c r="CN56" i="22"/>
  <c r="CN56" i="24" s="1"/>
  <c r="CN71" i="22"/>
  <c r="CN71" i="24" s="1"/>
  <c r="BO48" i="18"/>
  <c r="BO61" i="18"/>
  <c r="BO48" i="16" s="1"/>
  <c r="BO59" i="18"/>
  <c r="BO18" i="18"/>
  <c r="BO7" i="18" s="1"/>
  <c r="BO53" i="16" l="1"/>
  <c r="CN64" i="24"/>
  <c r="CN49" i="24"/>
  <c r="CN64" i="22"/>
  <c r="CN49" i="22"/>
  <c r="BO32" i="18"/>
  <c r="BO9" i="29"/>
  <c r="BO8" i="29"/>
  <c r="BO78" i="16" l="1"/>
  <c r="CN78" i="16" s="1"/>
  <c r="CN73" i="16"/>
  <c r="BO42" i="16"/>
  <c r="CN72" i="16" l="1"/>
  <c r="BN25" i="31"/>
  <c r="BL75" i="16"/>
  <c r="BM75" i="16"/>
  <c r="BN11" i="30" l="1"/>
  <c r="BN13" i="30" l="1"/>
  <c r="BN75" i="16" l="1"/>
  <c r="BM22" i="31" l="1"/>
  <c r="BN22" i="31"/>
  <c r="BO10" i="29" l="1"/>
  <c r="BN65" i="24" l="1"/>
  <c r="BO65" i="24"/>
  <c r="BO13" i="24"/>
  <c r="BO15" i="29" s="1"/>
  <c r="BO24" i="24"/>
  <c r="BO34" i="24"/>
  <c r="BO42" i="24"/>
  <c r="BO52" i="24"/>
  <c r="BO67" i="24"/>
  <c r="BO76" i="24"/>
  <c r="BO15" i="24"/>
  <c r="BO25" i="24"/>
  <c r="BO35" i="24"/>
  <c r="BO43" i="24"/>
  <c r="BO53" i="24"/>
  <c r="BO68" i="24"/>
  <c r="BO77" i="24"/>
  <c r="BO12" i="24"/>
  <c r="BO23" i="24"/>
  <c r="BO75" i="24"/>
  <c r="BO18" i="24"/>
  <c r="BO26" i="24"/>
  <c r="BO36" i="24"/>
  <c r="BO44" i="24"/>
  <c r="BO54" i="24"/>
  <c r="BO69" i="24"/>
  <c r="BO83" i="24"/>
  <c r="BO51" i="24"/>
  <c r="BO19" i="24"/>
  <c r="BO27" i="24"/>
  <c r="BO37" i="24"/>
  <c r="BO45" i="24"/>
  <c r="BO55" i="24"/>
  <c r="BO71" i="24"/>
  <c r="BQ56" i="16"/>
  <c r="BO41" i="24"/>
  <c r="BO20" i="24"/>
  <c r="BO28" i="24"/>
  <c r="BO38" i="24"/>
  <c r="BO46" i="24"/>
  <c r="BO56" i="24"/>
  <c r="BO72" i="24"/>
  <c r="BO21" i="24"/>
  <c r="BO29" i="24"/>
  <c r="BO39" i="24"/>
  <c r="BO47" i="24"/>
  <c r="BO57" i="24"/>
  <c r="BO73" i="24"/>
  <c r="BO33" i="24"/>
  <c r="BO22" i="24"/>
  <c r="BO32" i="24"/>
  <c r="BO40" i="24"/>
  <c r="BO50" i="24"/>
  <c r="BO58" i="24"/>
  <c r="BO74" i="24"/>
  <c r="BO16" i="30"/>
  <c r="BO64" i="24" l="1"/>
  <c r="BO49" i="24"/>
  <c r="BO64" i="16"/>
  <c r="BO61" i="16"/>
  <c r="BO18" i="30"/>
  <c r="CN19" i="31"/>
  <c r="BO17" i="31"/>
  <c r="BO13" i="31"/>
  <c r="BO12" i="31"/>
  <c r="BO11" i="31"/>
  <c r="BO8" i="31"/>
  <c r="BO7" i="31"/>
  <c r="BN17" i="31"/>
  <c r="BN13" i="31"/>
  <c r="CN18" i="31" l="1"/>
  <c r="CN20" i="31" s="1"/>
  <c r="BO20" i="31"/>
  <c r="BN20" i="31"/>
  <c r="BO9" i="31"/>
  <c r="BO14" i="31" s="1"/>
  <c r="BO20" i="16" s="1"/>
  <c r="BJ71" i="22"/>
  <c r="BJ71" i="24" s="1"/>
  <c r="BJ78" i="22"/>
  <c r="BJ78" i="24" s="1"/>
  <c r="BJ65" i="22"/>
  <c r="BJ65" i="24" s="1"/>
  <c r="BJ64" i="24" s="1"/>
  <c r="BJ72" i="22"/>
  <c r="BJ72" i="24" s="1"/>
  <c r="BJ75" i="22"/>
  <c r="BJ75" i="24" s="1"/>
  <c r="BI86" i="22"/>
  <c r="BJ86" i="22" s="1"/>
  <c r="BK86" i="22" s="1"/>
  <c r="BI40" i="22"/>
  <c r="BI35" i="22"/>
  <c r="BF7" i="22"/>
  <c r="BG7" i="22"/>
  <c r="BH7" i="22"/>
  <c r="BJ7" i="22"/>
  <c r="BN8" i="31"/>
  <c r="BN12" i="31"/>
  <c r="BN11" i="31"/>
  <c r="BN9" i="29"/>
  <c r="BI40" i="24" l="1"/>
  <c r="BJ40" i="24"/>
  <c r="BI35" i="24"/>
  <c r="BJ35" i="24"/>
  <c r="BO68" i="16"/>
  <c r="BI7" i="22"/>
  <c r="BO43" i="16"/>
  <c r="BN8" i="29"/>
  <c r="BN7" i="31"/>
  <c r="BN9" i="31" s="1"/>
  <c r="BN14" i="31" s="1"/>
  <c r="BN20" i="16" s="1"/>
  <c r="BJ64" i="22"/>
  <c r="BO27" i="17"/>
  <c r="BN27" i="17"/>
  <c r="BP74" i="16" l="1"/>
  <c r="BP75" i="16" s="1"/>
  <c r="BO33" i="17"/>
  <c r="BO34" i="17" s="1"/>
  <c r="BO37" i="17"/>
  <c r="BO23" i="16" s="1"/>
  <c r="BR46" i="16" l="1"/>
  <c r="BO38" i="17"/>
  <c r="BO48" i="17"/>
  <c r="BR55" i="16" l="1"/>
  <c r="BR57" i="16" s="1"/>
  <c r="BO25" i="16"/>
  <c r="BO49" i="17"/>
  <c r="BO55" i="17"/>
  <c r="BO9" i="24" s="1"/>
  <c r="BO7" i="24" s="1"/>
  <c r="BO14" i="16" l="1"/>
  <c r="BO56" i="17"/>
  <c r="BO60" i="17"/>
  <c r="BO7" i="29" s="1"/>
  <c r="BO11" i="29" l="1"/>
  <c r="BO12" i="29" s="1"/>
  <c r="BO61" i="17"/>
  <c r="BO11" i="16"/>
  <c r="CM70" i="22"/>
  <c r="CM70" i="24" s="1"/>
  <c r="S11" i="35"/>
  <c r="BO12" i="16" l="1"/>
  <c r="BR47" i="16" s="1"/>
  <c r="BO24" i="16"/>
  <c r="BS31" i="16"/>
  <c r="BR51" i="16"/>
  <c r="BR52" i="16"/>
  <c r="BM11" i="30" l="1"/>
  <c r="BM13" i="30" s="1"/>
  <c r="BM25" i="31"/>
  <c r="CD9" i="28"/>
  <c r="CM54" i="22"/>
  <c r="CM54" i="24" s="1"/>
  <c r="CM17" i="22"/>
  <c r="CM17" i="24" s="1"/>
  <c r="BN15" i="24" l="1"/>
  <c r="BN20" i="24"/>
  <c r="BN44" i="24"/>
  <c r="BN36" i="24"/>
  <c r="BN50" i="24"/>
  <c r="BN74" i="24"/>
  <c r="BN13" i="24"/>
  <c r="BN19" i="24"/>
  <c r="BN43" i="24"/>
  <c r="BN35" i="24"/>
  <c r="BN53" i="24"/>
  <c r="BN68" i="24"/>
  <c r="BM75" i="24"/>
  <c r="BN75" i="24"/>
  <c r="BN12" i="24"/>
  <c r="BN18" i="24"/>
  <c r="BN42" i="24"/>
  <c r="BN34" i="24"/>
  <c r="BN52" i="24"/>
  <c r="BN67" i="24"/>
  <c r="BN76" i="24"/>
  <c r="BN25" i="24"/>
  <c r="BN26" i="24"/>
  <c r="BN41" i="24"/>
  <c r="BN33" i="24"/>
  <c r="BN55" i="24"/>
  <c r="BM69" i="24"/>
  <c r="BN69" i="24"/>
  <c r="BM77" i="24"/>
  <c r="BN77" i="24"/>
  <c r="BN24" i="24"/>
  <c r="BN27" i="24"/>
  <c r="BN40" i="24"/>
  <c r="BN32" i="24"/>
  <c r="BN57" i="24"/>
  <c r="BN78" i="24"/>
  <c r="BN83" i="24"/>
  <c r="BN23" i="24"/>
  <c r="BN28" i="24"/>
  <c r="BN39" i="24"/>
  <c r="BN46" i="24"/>
  <c r="BN56" i="24"/>
  <c r="BN71" i="24"/>
  <c r="BP56" i="16"/>
  <c r="BN22" i="24"/>
  <c r="BN29" i="24"/>
  <c r="BN38" i="24"/>
  <c r="BN47" i="24"/>
  <c r="BN58" i="24"/>
  <c r="BM72" i="24"/>
  <c r="BN72" i="24"/>
  <c r="BN21" i="24"/>
  <c r="BN45" i="24"/>
  <c r="BN37" i="24"/>
  <c r="BN51" i="24"/>
  <c r="BM54" i="24"/>
  <c r="BN54" i="24"/>
  <c r="BN73" i="24"/>
  <c r="BN10" i="29"/>
  <c r="BN16" i="30"/>
  <c r="BM64" i="22"/>
  <c r="BM7" i="31"/>
  <c r="BM27" i="17"/>
  <c r="BM49" i="22"/>
  <c r="BM8" i="29"/>
  <c r="BM9" i="29"/>
  <c r="BM30" i="18"/>
  <c r="BN64" i="24" l="1"/>
  <c r="BN49" i="24"/>
  <c r="BN18" i="30"/>
  <c r="BN64" i="16"/>
  <c r="BN61" i="16"/>
  <c r="BM37" i="17"/>
  <c r="BM23" i="16" s="1"/>
  <c r="BM8" i="16"/>
  <c r="BM33" i="17"/>
  <c r="CM34" i="16"/>
  <c r="BM63" i="16" l="1"/>
  <c r="BM60" i="16"/>
  <c r="BM29" i="16"/>
  <c r="BQ29" i="16"/>
  <c r="BL42" i="16"/>
  <c r="S18" i="35"/>
  <c r="S19" i="35" s="1"/>
  <c r="CN7" i="17" l="1"/>
  <c r="BK20" i="31" l="1"/>
  <c r="BJ20" i="31"/>
  <c r="R17" i="35" l="1"/>
  <c r="BL25" i="31" l="1"/>
  <c r="CN17" i="30"/>
  <c r="CN8" i="30"/>
  <c r="CN9" i="30"/>
  <c r="CD13" i="28"/>
  <c r="CD11" i="28"/>
  <c r="CD7" i="28"/>
  <c r="CD8" i="28"/>
  <c r="CN7" i="30" l="1"/>
  <c r="BL11" i="30"/>
  <c r="BL13" i="30" s="1"/>
  <c r="CN14" i="29"/>
  <c r="CD9" i="27" l="1"/>
  <c r="CD8" i="27"/>
  <c r="CD10" i="27"/>
  <c r="CL68" i="22"/>
  <c r="CL68" i="24" s="1"/>
  <c r="CM68" i="22"/>
  <c r="CM68" i="24" s="1"/>
  <c r="CN59" i="17"/>
  <c r="CN9" i="29" s="1"/>
  <c r="CN52" i="17"/>
  <c r="CN53" i="17"/>
  <c r="CN54" i="17"/>
  <c r="CN47" i="17"/>
  <c r="CN46" i="17"/>
  <c r="CN45" i="17"/>
  <c r="CN44" i="17"/>
  <c r="CN43" i="17"/>
  <c r="CN42" i="17"/>
  <c r="CN41" i="17"/>
  <c r="CN32" i="17"/>
  <c r="CN30" i="17"/>
  <c r="CN31" i="17"/>
  <c r="CN29" i="17"/>
  <c r="CN28" i="17"/>
  <c r="CN9" i="17"/>
  <c r="CN8" i="17"/>
  <c r="BL22" i="24" l="1"/>
  <c r="BM22" i="24"/>
  <c r="BL32" i="24"/>
  <c r="BM32" i="24"/>
  <c r="BL40" i="24"/>
  <c r="BM40" i="24"/>
  <c r="BL50" i="24"/>
  <c r="BM50" i="24"/>
  <c r="BM65" i="24"/>
  <c r="BL65" i="24"/>
  <c r="BL21" i="24"/>
  <c r="BM21" i="24"/>
  <c r="BL76" i="24"/>
  <c r="BM76" i="24"/>
  <c r="BL12" i="24"/>
  <c r="BM12" i="24"/>
  <c r="BL23" i="24"/>
  <c r="BM23" i="24"/>
  <c r="BL33" i="24"/>
  <c r="BM33" i="24"/>
  <c r="BL41" i="24"/>
  <c r="BM41" i="24"/>
  <c r="BL51" i="24"/>
  <c r="BM51" i="24"/>
  <c r="BL67" i="24"/>
  <c r="BM67" i="24"/>
  <c r="BL13" i="24"/>
  <c r="BM13" i="24"/>
  <c r="BL24" i="24"/>
  <c r="BM24" i="24"/>
  <c r="BL34" i="24"/>
  <c r="BM34" i="24"/>
  <c r="BL42" i="24"/>
  <c r="BM42" i="24"/>
  <c r="BL52" i="24"/>
  <c r="BM52" i="24"/>
  <c r="BL78" i="24"/>
  <c r="BM78" i="24"/>
  <c r="BL68" i="24"/>
  <c r="BM68" i="24"/>
  <c r="BL47" i="24"/>
  <c r="BM47" i="24"/>
  <c r="BL15" i="24"/>
  <c r="BM15" i="24"/>
  <c r="BL25" i="24"/>
  <c r="BM25" i="24"/>
  <c r="BL35" i="24"/>
  <c r="BM35" i="24"/>
  <c r="BL43" i="24"/>
  <c r="BM43" i="24"/>
  <c r="BL53" i="24"/>
  <c r="BM53" i="24"/>
  <c r="BM80" i="24"/>
  <c r="BL80" i="24"/>
  <c r="BL83" i="24"/>
  <c r="BM83" i="24"/>
  <c r="BL29" i="24"/>
  <c r="BM29" i="24"/>
  <c r="BO56" i="16"/>
  <c r="CN56" i="16" s="1"/>
  <c r="BL18" i="24"/>
  <c r="BM18" i="24"/>
  <c r="BL26" i="24"/>
  <c r="BM26" i="24"/>
  <c r="BL36" i="24"/>
  <c r="BM36" i="24"/>
  <c r="BL44" i="24"/>
  <c r="BM44" i="24"/>
  <c r="BL55" i="24"/>
  <c r="BM55" i="24"/>
  <c r="BL71" i="24"/>
  <c r="BM71" i="24"/>
  <c r="BL39" i="24"/>
  <c r="BM39" i="24"/>
  <c r="BL19" i="24"/>
  <c r="BM19" i="24"/>
  <c r="BL27" i="24"/>
  <c r="BM27" i="24"/>
  <c r="BL37" i="24"/>
  <c r="BM37" i="24"/>
  <c r="BL45" i="24"/>
  <c r="BM45" i="24"/>
  <c r="BL56" i="24"/>
  <c r="BM56" i="24"/>
  <c r="BL73" i="24"/>
  <c r="BM73" i="24"/>
  <c r="BL58" i="24"/>
  <c r="BM58" i="24"/>
  <c r="BL20" i="24"/>
  <c r="BM20" i="24"/>
  <c r="BL28" i="24"/>
  <c r="BM28" i="24"/>
  <c r="BL38" i="24"/>
  <c r="BM38" i="24"/>
  <c r="BL46" i="24"/>
  <c r="BM46" i="24"/>
  <c r="BL57" i="24"/>
  <c r="BM57" i="24"/>
  <c r="BL74" i="24"/>
  <c r="BM74" i="24"/>
  <c r="CN26" i="17"/>
  <c r="CN8" i="29"/>
  <c r="BL7" i="22"/>
  <c r="BL64" i="22"/>
  <c r="CN27" i="17"/>
  <c r="BM10" i="29"/>
  <c r="BM16" i="30"/>
  <c r="BL16" i="30"/>
  <c r="BL8" i="31"/>
  <c r="BL59" i="18"/>
  <c r="BL49" i="22"/>
  <c r="BL8" i="16"/>
  <c r="BL7" i="31"/>
  <c r="BL49" i="24" l="1"/>
  <c r="BM49" i="24"/>
  <c r="BL64" i="24"/>
  <c r="BM64" i="24"/>
  <c r="BL61" i="16"/>
  <c r="BL64" i="16"/>
  <c r="BM18" i="30"/>
  <c r="BM61" i="16"/>
  <c r="BM64" i="16"/>
  <c r="BL60" i="16"/>
  <c r="BL29" i="16"/>
  <c r="BL63" i="16"/>
  <c r="BP29" i="16"/>
  <c r="CN37" i="17"/>
  <c r="CN23" i="16" s="1"/>
  <c r="CN8" i="16"/>
  <c r="BL18" i="30"/>
  <c r="CN16" i="30"/>
  <c r="BL9" i="31"/>
  <c r="CM18" i="31"/>
  <c r="CN18" i="30" l="1"/>
  <c r="BO74" i="16"/>
  <c r="CO29" i="16"/>
  <c r="CN38" i="17"/>
  <c r="CM23" i="31"/>
  <c r="CL60" i="22"/>
  <c r="CL60" i="24" s="1"/>
  <c r="BK77" i="24"/>
  <c r="BK76" i="24"/>
  <c r="BK75" i="24"/>
  <c r="BK74" i="24"/>
  <c r="BK73" i="24"/>
  <c r="BK72" i="24"/>
  <c r="BK71" i="24"/>
  <c r="BK80" i="24"/>
  <c r="BK78" i="24"/>
  <c r="BK67" i="24"/>
  <c r="BK65" i="24"/>
  <c r="BK58" i="24"/>
  <c r="BK57" i="24"/>
  <c r="BK56" i="24"/>
  <c r="BK55" i="24"/>
  <c r="BK53" i="24"/>
  <c r="BK52" i="24"/>
  <c r="BK51" i="24"/>
  <c r="BK47" i="24"/>
  <c r="BK46" i="24"/>
  <c r="BK45" i="24"/>
  <c r="BK44" i="24"/>
  <c r="BK43" i="24"/>
  <c r="BK42" i="24"/>
  <c r="BK41" i="24"/>
  <c r="BK40" i="24"/>
  <c r="BK39" i="24"/>
  <c r="BK38" i="24"/>
  <c r="BK37" i="24"/>
  <c r="BK36" i="24"/>
  <c r="BK35" i="24"/>
  <c r="BK34" i="24"/>
  <c r="BK33" i="24"/>
  <c r="BK32" i="24"/>
  <c r="BK29" i="24"/>
  <c r="BK28" i="24"/>
  <c r="BK27" i="24"/>
  <c r="BK26" i="24"/>
  <c r="BK25" i="24"/>
  <c r="BK24" i="24"/>
  <c r="BK23" i="24"/>
  <c r="BK22" i="24"/>
  <c r="BK21" i="24"/>
  <c r="BK20" i="24"/>
  <c r="BK19" i="24"/>
  <c r="BK18" i="24"/>
  <c r="BK15" i="24"/>
  <c r="BK13" i="24"/>
  <c r="E65" i="24"/>
  <c r="E64" i="24" s="1"/>
  <c r="F65" i="24"/>
  <c r="F64" i="24" s="1"/>
  <c r="CM83" i="22" l="1"/>
  <c r="CM83" i="24" s="1"/>
  <c r="BK83" i="24"/>
  <c r="CM50" i="22"/>
  <c r="CM50" i="24" s="1"/>
  <c r="BK50" i="24"/>
  <c r="BK49" i="24" s="1"/>
  <c r="BK64" i="24"/>
  <c r="CM12" i="22"/>
  <c r="CM12" i="24" s="1"/>
  <c r="BK12" i="24"/>
  <c r="CN74" i="16"/>
  <c r="BO75" i="16"/>
  <c r="CN75" i="16" s="1"/>
  <c r="BK64" i="22"/>
  <c r="CM15" i="22"/>
  <c r="CM15" i="24" s="1"/>
  <c r="CM24" i="31"/>
  <c r="AL86" i="24" l="1"/>
  <c r="BM8" i="31"/>
  <c r="BL11" i="31"/>
  <c r="BM11" i="31"/>
  <c r="BL12" i="31"/>
  <c r="BM12" i="31"/>
  <c r="BL13" i="31"/>
  <c r="BM13" i="31"/>
  <c r="BL17" i="31"/>
  <c r="BM17" i="31"/>
  <c r="BL22" i="31"/>
  <c r="CN12" i="30"/>
  <c r="CN10" i="30"/>
  <c r="CN22" i="30"/>
  <c r="BM26" i="30"/>
  <c r="BN24" i="30"/>
  <c r="BL22" i="30"/>
  <c r="BM22" i="30"/>
  <c r="BN22" i="30"/>
  <c r="BO22" i="30"/>
  <c r="BL10" i="29"/>
  <c r="CN10" i="29" s="1"/>
  <c r="BL8" i="29"/>
  <c r="BL9" i="29"/>
  <c r="CD14" i="28"/>
  <c r="CD12" i="28"/>
  <c r="CD10" i="28"/>
  <c r="CD17" i="28"/>
  <c r="BD15" i="28"/>
  <c r="BD20" i="28" s="1"/>
  <c r="BE15" i="28"/>
  <c r="BF15" i="28"/>
  <c r="BF23" i="28" s="1"/>
  <c r="BG20" i="28"/>
  <c r="BD17" i="28"/>
  <c r="BE17" i="28"/>
  <c r="BF17" i="28"/>
  <c r="BG17" i="28"/>
  <c r="BD15" i="27"/>
  <c r="BE15" i="27"/>
  <c r="BF15" i="27"/>
  <c r="BG15" i="27"/>
  <c r="CD15" i="27"/>
  <c r="BL15" i="29"/>
  <c r="BM15" i="29"/>
  <c r="BN15" i="29"/>
  <c r="BL17" i="16"/>
  <c r="BL18" i="18"/>
  <c r="BM18" i="18"/>
  <c r="BN18" i="18"/>
  <c r="BO77" i="16"/>
  <c r="CN77" i="16" s="1"/>
  <c r="BL30" i="18"/>
  <c r="BN30" i="18"/>
  <c r="BL48" i="18"/>
  <c r="BM48" i="18"/>
  <c r="BM78" i="16" s="1"/>
  <c r="BN48" i="18"/>
  <c r="BN78" i="16" s="1"/>
  <c r="BM59" i="18"/>
  <c r="BN59" i="18"/>
  <c r="BL61" i="18"/>
  <c r="BL48" i="16" s="1"/>
  <c r="BM61" i="18"/>
  <c r="BM48" i="16" s="1"/>
  <c r="BN61" i="18"/>
  <c r="BN48" i="16" l="1"/>
  <c r="BN68" i="16"/>
  <c r="CN11" i="30"/>
  <c r="CN64" i="16"/>
  <c r="CN63" i="16"/>
  <c r="AL88" i="24"/>
  <c r="AM86" i="24" s="1"/>
  <c r="AM88" i="24" s="1"/>
  <c r="CO10" i="16"/>
  <c r="BG23" i="28"/>
  <c r="BG26" i="28"/>
  <c r="BG25" i="28"/>
  <c r="BG22" i="28"/>
  <c r="BG21" i="28"/>
  <c r="BG19" i="28"/>
  <c r="BF19" i="28"/>
  <c r="BF22" i="28"/>
  <c r="BF26" i="28"/>
  <c r="BF25" i="28"/>
  <c r="BF20" i="28"/>
  <c r="BF24" i="28"/>
  <c r="BF21" i="28"/>
  <c r="CN13" i="30"/>
  <c r="BE23" i="28"/>
  <c r="BE21" i="28"/>
  <c r="BE26" i="28"/>
  <c r="BE19" i="28"/>
  <c r="BE25" i="28"/>
  <c r="BE20" i="28"/>
  <c r="BE22" i="28"/>
  <c r="BE24" i="28"/>
  <c r="BN7" i="18"/>
  <c r="BN53" i="16" s="1"/>
  <c r="CD15" i="28"/>
  <c r="BG24" i="28"/>
  <c r="BN77" i="16"/>
  <c r="BM29" i="30"/>
  <c r="BM25" i="30"/>
  <c r="BM24" i="30"/>
  <c r="BM27" i="30"/>
  <c r="BM77" i="16"/>
  <c r="BM32" i="18"/>
  <c r="BL14" i="31"/>
  <c r="BL7" i="18"/>
  <c r="BL53" i="16" s="1"/>
  <c r="BL78" i="16"/>
  <c r="BL32" i="18"/>
  <c r="CN15" i="29"/>
  <c r="BM9" i="31"/>
  <c r="BM14" i="31" s="1"/>
  <c r="BM20" i="16" s="1"/>
  <c r="BL24" i="30"/>
  <c r="BL27" i="30"/>
  <c r="BL25" i="30"/>
  <c r="BL33" i="30"/>
  <c r="CN34" i="30"/>
  <c r="BL29" i="30"/>
  <c r="BL26" i="30"/>
  <c r="CN42" i="16"/>
  <c r="S21" i="35"/>
  <c r="BD19" i="28"/>
  <c r="BD26" i="28"/>
  <c r="BD25" i="28"/>
  <c r="BD24" i="28"/>
  <c r="BD23" i="28"/>
  <c r="BD22" i="28"/>
  <c r="BD21" i="28"/>
  <c r="BN34" i="30"/>
  <c r="BM34" i="30"/>
  <c r="BL77" i="16"/>
  <c r="BO24" i="30"/>
  <c r="BO25" i="30"/>
  <c r="BO26" i="30"/>
  <c r="BO27" i="30"/>
  <c r="BO29" i="30"/>
  <c r="BN29" i="30"/>
  <c r="BN27" i="30"/>
  <c r="BN26" i="30"/>
  <c r="BN25" i="30"/>
  <c r="BO33" i="30"/>
  <c r="BO34" i="30"/>
  <c r="BN49" i="22"/>
  <c r="BO17" i="16" s="1"/>
  <c r="CN17" i="16" s="1"/>
  <c r="BM17" i="16"/>
  <c r="BN64" i="22"/>
  <c r="BN32" i="18"/>
  <c r="BM7" i="18"/>
  <c r="BM53" i="16" s="1"/>
  <c r="CN25" i="30" l="1"/>
  <c r="CN61" i="16"/>
  <c r="CN60" i="16"/>
  <c r="CO45" i="16"/>
  <c r="CO26" i="16"/>
  <c r="BM68" i="16"/>
  <c r="BL20" i="16"/>
  <c r="BL69" i="16" s="1"/>
  <c r="BO35" i="30"/>
  <c r="BG27" i="28"/>
  <c r="BO79" i="16"/>
  <c r="CN79" i="16" s="1"/>
  <c r="CN53" i="16"/>
  <c r="BO69" i="16"/>
  <c r="BN28" i="30"/>
  <c r="BN30" i="30" s="1"/>
  <c r="BF27" i="28"/>
  <c r="BE27" i="28"/>
  <c r="BN79" i="16"/>
  <c r="BM33" i="30"/>
  <c r="BM35" i="30" s="1"/>
  <c r="BM28" i="30"/>
  <c r="BM30" i="30" s="1"/>
  <c r="BM79" i="16"/>
  <c r="BN17" i="16"/>
  <c r="CN24" i="30"/>
  <c r="BL79" i="16"/>
  <c r="BL34" i="30"/>
  <c r="BL35" i="30" s="1"/>
  <c r="BN69" i="16"/>
  <c r="BM69" i="16"/>
  <c r="BL28" i="30"/>
  <c r="BL30" i="30" s="1"/>
  <c r="CN29" i="30"/>
  <c r="CN26" i="30"/>
  <c r="CN27" i="30"/>
  <c r="BD27" i="28"/>
  <c r="CD26" i="28"/>
  <c r="CD22" i="28"/>
  <c r="CD20" i="28"/>
  <c r="CD19" i="28"/>
  <c r="BN33" i="30"/>
  <c r="BN35" i="30" s="1"/>
  <c r="CN33" i="30"/>
  <c r="CN35" i="30" s="1"/>
  <c r="BO28" i="30"/>
  <c r="BO30" i="30" s="1"/>
  <c r="CD23" i="28"/>
  <c r="CD25" i="28"/>
  <c r="CD21" i="28"/>
  <c r="CD24" i="28"/>
  <c r="BL68" i="16" l="1"/>
  <c r="BL43" i="16"/>
  <c r="CN28" i="30"/>
  <c r="CN30" i="30" s="1"/>
  <c r="CD27" i="28"/>
  <c r="BD7" i="27"/>
  <c r="BL27" i="17"/>
  <c r="BL33" i="17" s="1"/>
  <c r="BM42" i="16"/>
  <c r="BN42" i="16"/>
  <c r="BN8" i="16" l="1"/>
  <c r="CN43" i="16"/>
  <c r="CN69" i="16"/>
  <c r="BN37" i="17"/>
  <c r="BN23" i="16" s="1"/>
  <c r="BN33" i="17"/>
  <c r="BN34" i="17" s="1"/>
  <c r="BD11" i="27"/>
  <c r="BD19" i="27"/>
  <c r="BD18" i="27"/>
  <c r="BD20" i="27"/>
  <c r="BM38" i="17"/>
  <c r="BE7" i="27"/>
  <c r="BF7" i="27"/>
  <c r="BF11" i="27" s="1"/>
  <c r="BG7" i="27"/>
  <c r="BG11" i="27" s="1"/>
  <c r="BL37" i="17"/>
  <c r="BM34" i="17"/>
  <c r="BL34" i="17"/>
  <c r="BP46" i="16" l="1"/>
  <c r="BL38" i="17"/>
  <c r="BL23" i="16"/>
  <c r="BN63" i="16"/>
  <c r="BN60" i="16"/>
  <c r="BR29" i="16"/>
  <c r="BQ46" i="16"/>
  <c r="BO46" i="16"/>
  <c r="BN38" i="17"/>
  <c r="BN48" i="17"/>
  <c r="BQ55" i="16" s="1"/>
  <c r="BE11" i="27"/>
  <c r="BE21" i="27" s="1"/>
  <c r="BE19" i="27"/>
  <c r="BE20" i="27"/>
  <c r="BE18" i="27"/>
  <c r="BD21" i="27"/>
  <c r="BG21" i="27"/>
  <c r="BG19" i="27"/>
  <c r="BG18" i="27"/>
  <c r="BG20" i="27"/>
  <c r="BF18" i="27"/>
  <c r="BF21" i="27"/>
  <c r="BF20" i="27"/>
  <c r="BF19" i="27"/>
  <c r="BM48" i="17"/>
  <c r="BL48" i="17"/>
  <c r="CN33" i="17"/>
  <c r="CN34" i="17" s="1"/>
  <c r="BO55" i="16" l="1"/>
  <c r="BP55" i="16"/>
  <c r="BP57" i="16" s="1"/>
  <c r="BM55" i="17"/>
  <c r="BM9" i="24" s="1"/>
  <c r="BM7" i="24" s="1"/>
  <c r="BN25" i="16"/>
  <c r="BQ57" i="16"/>
  <c r="CN46" i="16"/>
  <c r="CD11" i="27"/>
  <c r="CD7" i="27" s="1"/>
  <c r="BG17" i="27"/>
  <c r="BN49" i="17"/>
  <c r="BN55" i="17"/>
  <c r="BN9" i="24" s="1"/>
  <c r="BN7" i="24" s="1"/>
  <c r="BF17" i="27"/>
  <c r="BM9" i="22"/>
  <c r="BM7" i="22" s="1"/>
  <c r="BE17" i="27"/>
  <c r="CN48" i="17"/>
  <c r="BM25" i="16"/>
  <c r="BM49" i="17"/>
  <c r="BL25" i="16"/>
  <c r="BL49" i="17"/>
  <c r="BL55" i="17"/>
  <c r="BD17" i="27"/>
  <c r="BM14" i="16" l="1"/>
  <c r="BL60" i="17"/>
  <c r="BL9" i="24"/>
  <c r="BL7" i="24" s="1"/>
  <c r="BM60" i="17"/>
  <c r="BM7" i="29" s="1"/>
  <c r="BM11" i="29" s="1"/>
  <c r="BM56" i="17"/>
  <c r="CN55" i="17"/>
  <c r="CN25" i="16"/>
  <c r="BO57" i="16"/>
  <c r="CN55" i="16"/>
  <c r="BN14" i="16"/>
  <c r="BN56" i="17"/>
  <c r="BN60" i="17"/>
  <c r="CN49" i="17"/>
  <c r="BL56" i="17"/>
  <c r="BL14" i="16"/>
  <c r="BM61" i="17"/>
  <c r="BM11" i="16" l="1"/>
  <c r="CN56" i="17"/>
  <c r="CN60" i="17"/>
  <c r="S7" i="35" s="1"/>
  <c r="BN61" i="17"/>
  <c r="BN7" i="29"/>
  <c r="BN11" i="16"/>
  <c r="CN9" i="22"/>
  <c r="CN9" i="24" s="1"/>
  <c r="CN14" i="16"/>
  <c r="BL7" i="29"/>
  <c r="BL11" i="29" s="1"/>
  <c r="BL16" i="29" s="1"/>
  <c r="BL61" i="17"/>
  <c r="BL11" i="16"/>
  <c r="BM12" i="29"/>
  <c r="BM16" i="29"/>
  <c r="BM10" i="16" s="1"/>
  <c r="BM24" i="16" l="1"/>
  <c r="BL10" i="16"/>
  <c r="BL26" i="16" s="1"/>
  <c r="BP52" i="16"/>
  <c r="BP51" i="16"/>
  <c r="BQ31" i="16"/>
  <c r="BM12" i="16"/>
  <c r="BN11" i="29"/>
  <c r="BN16" i="29" s="1"/>
  <c r="BO52" i="16"/>
  <c r="CN52" i="16" s="1"/>
  <c r="BL12" i="16"/>
  <c r="BO51" i="16"/>
  <c r="CN51" i="16" s="1"/>
  <c r="BL24" i="16"/>
  <c r="BP31" i="16"/>
  <c r="BN12" i="16"/>
  <c r="BQ47" i="16" s="1"/>
  <c r="BN24" i="16"/>
  <c r="BR31" i="16"/>
  <c r="BQ52" i="16"/>
  <c r="BQ51" i="16"/>
  <c r="BM26" i="16"/>
  <c r="BQ30" i="16"/>
  <c r="CN7" i="29"/>
  <c r="CN11" i="29" s="1"/>
  <c r="S9" i="35"/>
  <c r="S15" i="35" s="1"/>
  <c r="CN61" i="17"/>
  <c r="CN11" i="16"/>
  <c r="BO16" i="29"/>
  <c r="BL12" i="29"/>
  <c r="BM17" i="29"/>
  <c r="BP30" i="16" l="1"/>
  <c r="BN12" i="29"/>
  <c r="BO10" i="16"/>
  <c r="BS30" i="16" s="1"/>
  <c r="BP47" i="16"/>
  <c r="BO47" i="16"/>
  <c r="BN17" i="29"/>
  <c r="BN10" i="16"/>
  <c r="CN24" i="16"/>
  <c r="CN12" i="16"/>
  <c r="CN47" i="16" s="1"/>
  <c r="CO31" i="16"/>
  <c r="CN16" i="29"/>
  <c r="CN10" i="16" s="1"/>
  <c r="CN12" i="29"/>
  <c r="BO17" i="29"/>
  <c r="BL17" i="29"/>
  <c r="BO26" i="16" l="1"/>
  <c r="BR67" i="16"/>
  <c r="BR45" i="16"/>
  <c r="CN26" i="16"/>
  <c r="CO30" i="16"/>
  <c r="CN45" i="16"/>
  <c r="BN26" i="16"/>
  <c r="BQ67" i="16"/>
  <c r="BQ45" i="16"/>
  <c r="BR30" i="16"/>
  <c r="BP67" i="16"/>
  <c r="BO67" i="16"/>
  <c r="BO45" i="16"/>
  <c r="BP45" i="16"/>
  <c r="CN17" i="29"/>
  <c r="CM69" i="18" l="1"/>
  <c r="BN56" i="16"/>
  <c r="CM9" i="18"/>
  <c r="CM7" i="17"/>
  <c r="CM9" i="17"/>
  <c r="CM8" i="17"/>
  <c r="CM8" i="16" l="1"/>
  <c r="CL51" i="22"/>
  <c r="CL51" i="24" s="1"/>
  <c r="CL52" i="22"/>
  <c r="CL52" i="24" s="1"/>
  <c r="CL53" i="22"/>
  <c r="CL53" i="24" s="1"/>
  <c r="CL59" i="22"/>
  <c r="CL59" i="24" s="1"/>
  <c r="CM55" i="22"/>
  <c r="CM55" i="24" s="1"/>
  <c r="CM56" i="22"/>
  <c r="CM56" i="24" s="1"/>
  <c r="CM53" i="22"/>
  <c r="CM53" i="24" s="1"/>
  <c r="CM52" i="22"/>
  <c r="CM52" i="24" s="1"/>
  <c r="CM51" i="22"/>
  <c r="CM51" i="24" s="1"/>
  <c r="CN29" i="16" l="1"/>
  <c r="BK27" i="17"/>
  <c r="CM63" i="18"/>
  <c r="CM68" i="18"/>
  <c r="CM67" i="18"/>
  <c r="CM62" i="18"/>
  <c r="CM72" i="16" l="1"/>
  <c r="CM73" i="16"/>
  <c r="CM74" i="16"/>
  <c r="BK42" i="16"/>
  <c r="CM35" i="16"/>
  <c r="CM36" i="16"/>
  <c r="CM79" i="22"/>
  <c r="CM79" i="24" s="1"/>
  <c r="CM58" i="22"/>
  <c r="CM58" i="24" s="1"/>
  <c r="CM59" i="22"/>
  <c r="CM59" i="24" s="1"/>
  <c r="CM60" i="22"/>
  <c r="CM60" i="24" s="1"/>
  <c r="CM61" i="22"/>
  <c r="CM61" i="24" s="1"/>
  <c r="CM16" i="22"/>
  <c r="CM16" i="24" s="1"/>
  <c r="CM71" i="22" l="1"/>
  <c r="CM71" i="24" s="1"/>
  <c r="CM77" i="22"/>
  <c r="CM77" i="24" s="1"/>
  <c r="CM76" i="22"/>
  <c r="CM76" i="24" s="1"/>
  <c r="CM75" i="22"/>
  <c r="CM75" i="24" s="1"/>
  <c r="CM74" i="22"/>
  <c r="CM74" i="24" s="1"/>
  <c r="CM73" i="22"/>
  <c r="CM73" i="24" s="1"/>
  <c r="CM72" i="22"/>
  <c r="CM72" i="24" s="1"/>
  <c r="CM69" i="22"/>
  <c r="CM69" i="24" s="1"/>
  <c r="CM78" i="22"/>
  <c r="CM78" i="24" s="1"/>
  <c r="CM65" i="22"/>
  <c r="CM65" i="24" s="1"/>
  <c r="CM67" i="22"/>
  <c r="CM67" i="24" s="1"/>
  <c r="CM80" i="22"/>
  <c r="CM80" i="24" s="1"/>
  <c r="CM62" i="22"/>
  <c r="CM62" i="24" s="1"/>
  <c r="CM57" i="22"/>
  <c r="CM57" i="24" s="1"/>
  <c r="CM47" i="22"/>
  <c r="CM47" i="24" s="1"/>
  <c r="CM46" i="22"/>
  <c r="CM46" i="24" s="1"/>
  <c r="CM36" i="22"/>
  <c r="CM36" i="24" s="1"/>
  <c r="CM37" i="22"/>
  <c r="CM37" i="24" s="1"/>
  <c r="CM38" i="22"/>
  <c r="CM38" i="24" s="1"/>
  <c r="CM39" i="22"/>
  <c r="CM39" i="24" s="1"/>
  <c r="CM40" i="22"/>
  <c r="CM40" i="24" s="1"/>
  <c r="CM41" i="22"/>
  <c r="CM41" i="24" s="1"/>
  <c r="CM42" i="22"/>
  <c r="CM42" i="24" s="1"/>
  <c r="CM43" i="22"/>
  <c r="CM43" i="24" s="1"/>
  <c r="CM44" i="22"/>
  <c r="CM44" i="24" s="1"/>
  <c r="CM45" i="22"/>
  <c r="CM45" i="24" s="1"/>
  <c r="CM32" i="22"/>
  <c r="CM32" i="24" s="1"/>
  <c r="CM33" i="22"/>
  <c r="CM33" i="24" s="1"/>
  <c r="CM34" i="22"/>
  <c r="CM34" i="24" s="1"/>
  <c r="CM35" i="22"/>
  <c r="CM35" i="24" s="1"/>
  <c r="CM29" i="22"/>
  <c r="CM29" i="24" s="1"/>
  <c r="CM28" i="22"/>
  <c r="CM28" i="24" s="1"/>
  <c r="CM26" i="22"/>
  <c r="CM26" i="24" s="1"/>
  <c r="CM27" i="22"/>
  <c r="CM27" i="24" s="1"/>
  <c r="CL27" i="22"/>
  <c r="CL27" i="24" s="1"/>
  <c r="CM18" i="22"/>
  <c r="CM18" i="24" s="1"/>
  <c r="CM19" i="22"/>
  <c r="CM19" i="24" s="1"/>
  <c r="CM20" i="22"/>
  <c r="CM20" i="24" s="1"/>
  <c r="CM21" i="22"/>
  <c r="CM21" i="24" s="1"/>
  <c r="CM22" i="22"/>
  <c r="CM22" i="24" s="1"/>
  <c r="CM23" i="22"/>
  <c r="CM23" i="24" s="1"/>
  <c r="CM24" i="22"/>
  <c r="CM24" i="24" s="1"/>
  <c r="CM25" i="22"/>
  <c r="CM25" i="24" s="1"/>
  <c r="CM13" i="22"/>
  <c r="CM13" i="24" s="1"/>
  <c r="CM55" i="18"/>
  <c r="CM51" i="18"/>
  <c r="CM53" i="18"/>
  <c r="CM39" i="18"/>
  <c r="CM25" i="18"/>
  <c r="CM26" i="18"/>
  <c r="CM27" i="18"/>
  <c r="CM64" i="18"/>
  <c r="CM65" i="18"/>
  <c r="CM66" i="18"/>
  <c r="CM58" i="18"/>
  <c r="CM57" i="18"/>
  <c r="CM54" i="18"/>
  <c r="CM52" i="18"/>
  <c r="CM50" i="18"/>
  <c r="CM40" i="18"/>
  <c r="CM41" i="18"/>
  <c r="CM42" i="18"/>
  <c r="CM43" i="18"/>
  <c r="CM44" i="18"/>
  <c r="CM45" i="18"/>
  <c r="CM46" i="18"/>
  <c r="CM47" i="18"/>
  <c r="CM38" i="18"/>
  <c r="CM37" i="18"/>
  <c r="CM34" i="18"/>
  <c r="CM36" i="18"/>
  <c r="CM29" i="18"/>
  <c r="CM28" i="18"/>
  <c r="CM21" i="18"/>
  <c r="CM22" i="18"/>
  <c r="CM23" i="18"/>
  <c r="CM24" i="18"/>
  <c r="CM20" i="18"/>
  <c r="CM11" i="18"/>
  <c r="CM12" i="18"/>
  <c r="CM13" i="18"/>
  <c r="CM14" i="18"/>
  <c r="CM15" i="18"/>
  <c r="CM16" i="18"/>
  <c r="CM17" i="18"/>
  <c r="CM10" i="18"/>
  <c r="CM8" i="31" l="1"/>
  <c r="CM49" i="24"/>
  <c r="CM64" i="24"/>
  <c r="CM7" i="31"/>
  <c r="BJ25" i="31" l="1"/>
  <c r="BJ12" i="31"/>
  <c r="BJ11" i="31"/>
  <c r="BM56" i="16" l="1"/>
  <c r="BJ8" i="31"/>
  <c r="BJ7" i="31"/>
  <c r="BJ42" i="16"/>
  <c r="BJ9" i="31" l="1"/>
  <c r="CM42" i="16" l="1"/>
  <c r="BK10" i="29" l="1"/>
  <c r="CM64" i="22" l="1"/>
  <c r="CM49" i="22"/>
  <c r="BJ13" i="31"/>
  <c r="BJ14" i="31" s="1"/>
  <c r="BJ20" i="16" s="1"/>
  <c r="BJ9" i="29"/>
  <c r="CM12" i="31" l="1"/>
  <c r="BJ8" i="29"/>
  <c r="BJ61" i="18"/>
  <c r="BJ48" i="16" s="1"/>
  <c r="CM61" i="18"/>
  <c r="CM48" i="16" s="1"/>
  <c r="BJ68" i="16" l="1"/>
  <c r="BJ37" i="17"/>
  <c r="BJ8" i="16"/>
  <c r="CM9" i="31"/>
  <c r="CM18" i="18"/>
  <c r="CM11" i="31"/>
  <c r="BJ27" i="17"/>
  <c r="BJ33" i="17" s="1"/>
  <c r="BJ29" i="16" l="1"/>
  <c r="BJ63" i="16"/>
  <c r="BN29" i="16"/>
  <c r="BJ48" i="17"/>
  <c r="BJ23" i="16"/>
  <c r="BI63" i="16"/>
  <c r="BL56" i="16" l="1"/>
  <c r="BI61" i="18"/>
  <c r="BI48" i="16" s="1"/>
  <c r="CM30" i="18"/>
  <c r="CM7" i="18" s="1"/>
  <c r="BI30" i="18"/>
  <c r="BJ10" i="29"/>
  <c r="BI11" i="31"/>
  <c r="BI13" i="31" l="1"/>
  <c r="BI27" i="17" l="1"/>
  <c r="BI8" i="31" l="1"/>
  <c r="BI7" i="31"/>
  <c r="BI12" i="31"/>
  <c r="BI37" i="17"/>
  <c r="BI48" i="17" l="1"/>
  <c r="BI23" i="16"/>
  <c r="BI38" i="17"/>
  <c r="BI33" i="17"/>
  <c r="BI34" i="17" s="1"/>
  <c r="BI49" i="17" l="1"/>
  <c r="BI55" i="17"/>
  <c r="BI9" i="24" s="1"/>
  <c r="BI7" i="24" s="1"/>
  <c r="BI60" i="17" l="1"/>
  <c r="BI61" i="17" s="1"/>
  <c r="BI56" i="17"/>
  <c r="Q17" i="35" l="1"/>
  <c r="R18" i="35" l="1"/>
  <c r="CM17" i="30"/>
  <c r="CM9" i="30"/>
  <c r="CM7" i="30"/>
  <c r="CM14" i="29"/>
  <c r="CC10" i="28"/>
  <c r="CC11" i="28"/>
  <c r="CC12" i="28"/>
  <c r="CC13" i="28"/>
  <c r="CC14" i="28"/>
  <c r="CC9" i="28"/>
  <c r="CC7" i="28"/>
  <c r="CC8" i="28"/>
  <c r="CM8" i="30" l="1"/>
  <c r="BH63" i="16"/>
  <c r="CC15" i="28"/>
  <c r="BH11" i="30"/>
  <c r="CC10" i="27"/>
  <c r="CC9" i="27"/>
  <c r="CC8" i="27"/>
  <c r="CM59" i="17" l="1"/>
  <c r="CM9" i="29" s="1"/>
  <c r="CM54" i="17"/>
  <c r="CM53" i="17"/>
  <c r="CM52" i="17"/>
  <c r="CM47" i="17"/>
  <c r="CM45" i="17"/>
  <c r="CM43" i="17"/>
  <c r="CM42" i="17"/>
  <c r="CM41" i="17"/>
  <c r="CM8" i="29" l="1"/>
  <c r="BK56" i="16"/>
  <c r="BJ56" i="16"/>
  <c r="BI56" i="16"/>
  <c r="BH56" i="16"/>
  <c r="BH61" i="18"/>
  <c r="BH48" i="16" s="1"/>
  <c r="BH59" i="18"/>
  <c r="BH37" i="17"/>
  <c r="BH48" i="17" l="1"/>
  <c r="BH23" i="16"/>
  <c r="BH27" i="17" l="1"/>
  <c r="BH33" i="17" s="1"/>
  <c r="BM20" i="31" l="1"/>
  <c r="CM22" i="31" l="1"/>
  <c r="CM17" i="31"/>
  <c r="BH25" i="31"/>
  <c r="BK25" i="31"/>
  <c r="BI25" i="31"/>
  <c r="BK22" i="31"/>
  <c r="BJ22" i="31"/>
  <c r="BI22" i="31"/>
  <c r="BH22" i="31"/>
  <c r="BK17" i="31"/>
  <c r="BJ17" i="31"/>
  <c r="BI17" i="31"/>
  <c r="BH17" i="31"/>
  <c r="BK13" i="31"/>
  <c r="BH13" i="31"/>
  <c r="BK12" i="31"/>
  <c r="BH12" i="31"/>
  <c r="BK11" i="31"/>
  <c r="BH11" i="31"/>
  <c r="BI9" i="31"/>
  <c r="BI14" i="31" s="1"/>
  <c r="BI20" i="16" s="1"/>
  <c r="BK8" i="31"/>
  <c r="BH8" i="31"/>
  <c r="BK7" i="31"/>
  <c r="BH7" i="31"/>
  <c r="BI42" i="16"/>
  <c r="BH42" i="16"/>
  <c r="BH17" i="16"/>
  <c r="CM12" i="30"/>
  <c r="CM10" i="30"/>
  <c r="CM63" i="16" s="1"/>
  <c r="CM22" i="30"/>
  <c r="BK22" i="30"/>
  <c r="BJ22" i="30"/>
  <c r="BI22" i="30"/>
  <c r="BH22" i="30"/>
  <c r="BK16" i="30"/>
  <c r="BH16" i="30"/>
  <c r="BI11" i="30"/>
  <c r="BI13" i="30" s="1"/>
  <c r="BI60" i="16" s="1"/>
  <c r="BH13" i="30"/>
  <c r="BH60" i="16" s="1"/>
  <c r="BJ11" i="30"/>
  <c r="BJ13" i="30" s="1"/>
  <c r="BJ26" i="30" l="1"/>
  <c r="BJ60" i="16"/>
  <c r="BH64" i="16"/>
  <c r="BH61" i="16"/>
  <c r="BK61" i="16"/>
  <c r="BK64" i="16"/>
  <c r="BI68" i="16"/>
  <c r="BH9" i="31"/>
  <c r="BH14" i="31" s="1"/>
  <c r="BH20" i="16" s="1"/>
  <c r="BH18" i="30"/>
  <c r="BH34" i="30" s="1"/>
  <c r="CM25" i="31"/>
  <c r="BK9" i="31"/>
  <c r="BJ27" i="30"/>
  <c r="CM11" i="30"/>
  <c r="CM13" i="30" s="1"/>
  <c r="CM60" i="16" s="1"/>
  <c r="BK18" i="30"/>
  <c r="BK33" i="30" s="1"/>
  <c r="BH24" i="30"/>
  <c r="BH29" i="30"/>
  <c r="BH27" i="30"/>
  <c r="BH25" i="30"/>
  <c r="BH26" i="30"/>
  <c r="BI29" i="30"/>
  <c r="BI27" i="30"/>
  <c r="BI25" i="30"/>
  <c r="BI24" i="30"/>
  <c r="BI26" i="30"/>
  <c r="BJ25" i="30"/>
  <c r="BJ29" i="30"/>
  <c r="BK11" i="30"/>
  <c r="BK13" i="30" s="1"/>
  <c r="BK25" i="30" s="1"/>
  <c r="BJ24" i="30"/>
  <c r="BI10" i="29"/>
  <c r="BH10" i="29"/>
  <c r="BK9" i="29"/>
  <c r="BI9" i="29"/>
  <c r="BH9" i="29"/>
  <c r="BK8" i="29"/>
  <c r="BI8" i="29"/>
  <c r="BH8" i="29"/>
  <c r="CC17" i="28"/>
  <c r="BC17" i="28"/>
  <c r="BB17" i="28"/>
  <c r="BA17" i="28"/>
  <c r="AZ17" i="28"/>
  <c r="BA15" i="28"/>
  <c r="BA25" i="28" s="1"/>
  <c r="AZ15" i="28"/>
  <c r="CC15" i="27"/>
  <c r="BC15" i="27"/>
  <c r="BB15" i="27"/>
  <c r="BA15" i="27"/>
  <c r="AZ15" i="27"/>
  <c r="BK15" i="29"/>
  <c r="BJ15" i="29"/>
  <c r="BJ16" i="30"/>
  <c r="BI16" i="30"/>
  <c r="BK49" i="22"/>
  <c r="BJ18" i="18"/>
  <c r="BK18" i="18"/>
  <c r="BH18" i="18"/>
  <c r="BI18" i="18"/>
  <c r="BJ30" i="18"/>
  <c r="BH30" i="18"/>
  <c r="BK30" i="18"/>
  <c r="BK48" i="18"/>
  <c r="BK78" i="16" s="1"/>
  <c r="CM78" i="16" s="1"/>
  <c r="BH48" i="18"/>
  <c r="BK59" i="18"/>
  <c r="BJ59" i="18"/>
  <c r="BI59" i="18"/>
  <c r="BK61" i="18"/>
  <c r="BK48" i="16" s="1"/>
  <c r="CM44" i="17"/>
  <c r="CM46" i="17"/>
  <c r="CM26" i="17"/>
  <c r="AZ7" i="27"/>
  <c r="R11" i="35"/>
  <c r="BK14" i="31" l="1"/>
  <c r="BK20" i="16" s="1"/>
  <c r="BI18" i="30"/>
  <c r="BI34" i="30" s="1"/>
  <c r="BI64" i="16"/>
  <c r="BI61" i="16"/>
  <c r="BJ64" i="16"/>
  <c r="BJ61" i="16"/>
  <c r="BK8" i="16"/>
  <c r="BH68" i="16"/>
  <c r="BK17" i="16"/>
  <c r="BK77" i="16"/>
  <c r="CM77" i="16" s="1"/>
  <c r="CM16" i="30"/>
  <c r="CM10" i="29"/>
  <c r="BC7" i="27"/>
  <c r="BC18" i="27" s="1"/>
  <c r="BK37" i="17"/>
  <c r="BK23" i="16" s="1"/>
  <c r="BB7" i="27"/>
  <c r="BB11" i="27" s="1"/>
  <c r="BJ18" i="30"/>
  <c r="BJ34" i="30" s="1"/>
  <c r="BJ28" i="30"/>
  <c r="BJ30" i="30" s="1"/>
  <c r="CM25" i="30"/>
  <c r="CM24" i="30"/>
  <c r="BH15" i="29"/>
  <c r="BI17" i="16"/>
  <c r="BJ17" i="16"/>
  <c r="BA7" i="27"/>
  <c r="BA19" i="27" s="1"/>
  <c r="BH78" i="16"/>
  <c r="BH32" i="18"/>
  <c r="AZ22" i="28"/>
  <c r="AZ26" i="28"/>
  <c r="AZ19" i="28"/>
  <c r="AZ24" i="28"/>
  <c r="AZ23" i="28"/>
  <c r="AZ20" i="28"/>
  <c r="AZ25" i="28"/>
  <c r="AZ21" i="28"/>
  <c r="BH55" i="17"/>
  <c r="BH9" i="24" s="1"/>
  <c r="BH7" i="24" s="1"/>
  <c r="BJ7" i="18"/>
  <c r="BJ53" i="16" s="1"/>
  <c r="BI15" i="29"/>
  <c r="BH43" i="16"/>
  <c r="AZ19" i="27"/>
  <c r="BH77" i="16"/>
  <c r="CM48" i="18"/>
  <c r="CM59" i="18"/>
  <c r="CM13" i="31"/>
  <c r="CM14" i="31" s="1"/>
  <c r="CM20" i="16" s="1"/>
  <c r="R19" i="35"/>
  <c r="R21" i="35" s="1"/>
  <c r="BK34" i="30"/>
  <c r="BK35" i="30" s="1"/>
  <c r="BH33" i="30"/>
  <c r="BH35" i="30" s="1"/>
  <c r="BK27" i="30"/>
  <c r="BK26" i="30"/>
  <c r="BK29" i="30"/>
  <c r="BK24" i="30"/>
  <c r="CM26" i="30"/>
  <c r="CM29" i="30"/>
  <c r="CM27" i="30"/>
  <c r="BI28" i="30"/>
  <c r="BI30" i="30" s="1"/>
  <c r="BH28" i="30"/>
  <c r="BH30" i="30" s="1"/>
  <c r="CC19" i="28"/>
  <c r="BA20" i="28"/>
  <c r="BA22" i="28"/>
  <c r="BA24" i="28"/>
  <c r="BA26" i="28"/>
  <c r="BA19" i="28"/>
  <c r="BA21" i="28"/>
  <c r="BA23" i="28"/>
  <c r="BB15" i="28"/>
  <c r="BB22" i="28" s="1"/>
  <c r="BC15" i="28"/>
  <c r="BC22" i="28" s="1"/>
  <c r="AZ18" i="27"/>
  <c r="AZ20" i="27"/>
  <c r="AZ11" i="27"/>
  <c r="BK32" i="18"/>
  <c r="BI7" i="18"/>
  <c r="BI53" i="16" s="1"/>
  <c r="BH7" i="18"/>
  <c r="BH53" i="16" s="1"/>
  <c r="BK7" i="18"/>
  <c r="BK53" i="16" s="1"/>
  <c r="BH38" i="17"/>
  <c r="BK33" i="17"/>
  <c r="BK34" i="17" s="1"/>
  <c r="BH34" i="17"/>
  <c r="BJ34" i="17"/>
  <c r="BI33" i="30" l="1"/>
  <c r="BI35" i="30" s="1"/>
  <c r="CM17" i="16"/>
  <c r="CM64" i="16"/>
  <c r="CM61" i="16"/>
  <c r="BK60" i="16"/>
  <c r="BK63" i="16"/>
  <c r="BK29" i="16"/>
  <c r="BO29" i="16"/>
  <c r="CM68" i="16"/>
  <c r="BK68" i="16"/>
  <c r="CL20" i="16"/>
  <c r="CM27" i="17"/>
  <c r="BH60" i="17"/>
  <c r="BH7" i="29" s="1"/>
  <c r="BH11" i="29" s="1"/>
  <c r="BH16" i="29" s="1"/>
  <c r="BH10" i="16" s="1"/>
  <c r="CM32" i="18"/>
  <c r="BK48" i="17"/>
  <c r="BL46" i="16"/>
  <c r="BJ33" i="30"/>
  <c r="BJ35" i="30" s="1"/>
  <c r="BC11" i="27"/>
  <c r="BC21" i="27" s="1"/>
  <c r="BK28" i="30"/>
  <c r="BK30" i="30" s="1"/>
  <c r="BC19" i="27"/>
  <c r="BC20" i="27"/>
  <c r="CM15" i="29"/>
  <c r="CM43" i="16"/>
  <c r="BK38" i="17"/>
  <c r="BJ43" i="16"/>
  <c r="CM18" i="30"/>
  <c r="CM34" i="30" s="1"/>
  <c r="BB20" i="27"/>
  <c r="BB19" i="27"/>
  <c r="BB18" i="27"/>
  <c r="BB21" i="27"/>
  <c r="CM33" i="17"/>
  <c r="CM34" i="17" s="1"/>
  <c r="BA27" i="28"/>
  <c r="BA11" i="27"/>
  <c r="BA20" i="27"/>
  <c r="BA18" i="27"/>
  <c r="AZ27" i="28"/>
  <c r="BH49" i="17"/>
  <c r="CM53" i="16"/>
  <c r="BK79" i="16"/>
  <c r="CM79" i="16" s="1"/>
  <c r="CM37" i="17"/>
  <c r="CM23" i="16" s="1"/>
  <c r="BH25" i="16"/>
  <c r="BH79" i="16"/>
  <c r="BH69" i="16"/>
  <c r="CM28" i="30"/>
  <c r="CM30" i="30" s="1"/>
  <c r="BB26" i="28"/>
  <c r="BC21" i="28"/>
  <c r="CC20" i="28"/>
  <c r="CC21" i="28"/>
  <c r="CC26" i="28"/>
  <c r="CC22" i="28"/>
  <c r="CC25" i="28"/>
  <c r="CC24" i="28"/>
  <c r="CC23" i="28"/>
  <c r="BC26" i="28"/>
  <c r="BC24" i="28"/>
  <c r="BC20" i="28"/>
  <c r="BB25" i="28"/>
  <c r="BB24" i="28"/>
  <c r="BB20" i="28"/>
  <c r="BB21" i="28"/>
  <c r="BC25" i="28"/>
  <c r="BB23" i="28"/>
  <c r="BC19" i="28"/>
  <c r="BC23" i="28"/>
  <c r="BB19" i="28"/>
  <c r="AZ21" i="27"/>
  <c r="AZ17" i="27" s="1"/>
  <c r="BJ38" i="17"/>
  <c r="BG63" i="16"/>
  <c r="BN55" i="16" l="1"/>
  <c r="BN57" i="16" s="1"/>
  <c r="BM55" i="16"/>
  <c r="BM57" i="16" s="1"/>
  <c r="BL55" i="16"/>
  <c r="BL57" i="16" s="1"/>
  <c r="BK55" i="16"/>
  <c r="CM55" i="16" s="1"/>
  <c r="BH26" i="16"/>
  <c r="BL30" i="16"/>
  <c r="CM46" i="16"/>
  <c r="CN57" i="16"/>
  <c r="BC17" i="27"/>
  <c r="BC27" i="28"/>
  <c r="BK55" i="17"/>
  <c r="BK9" i="24" s="1"/>
  <c r="BK7" i="24" s="1"/>
  <c r="CC11" i="27"/>
  <c r="CC7" i="27" s="1"/>
  <c r="CC18" i="27" s="1"/>
  <c r="CM33" i="30"/>
  <c r="CM35" i="30" s="1"/>
  <c r="CM69" i="16"/>
  <c r="BB17" i="27"/>
  <c r="CM48" i="17"/>
  <c r="BA21" i="27"/>
  <c r="BA17" i="27" s="1"/>
  <c r="BK25" i="16"/>
  <c r="BK49" i="17"/>
  <c r="BJ49" i="17"/>
  <c r="BJ25" i="16"/>
  <c r="BI25" i="16"/>
  <c r="BI14" i="16"/>
  <c r="CM38" i="17"/>
  <c r="BH56" i="17"/>
  <c r="BH14" i="16"/>
  <c r="CC27" i="28"/>
  <c r="BB27" i="28"/>
  <c r="BJ55" i="17"/>
  <c r="BJ9" i="24" s="1"/>
  <c r="BJ7" i="24" s="1"/>
  <c r="CL62" i="22"/>
  <c r="CL62" i="24" s="1"/>
  <c r="CL61" i="22"/>
  <c r="CL61" i="24" s="1"/>
  <c r="CL58" i="22"/>
  <c r="CL58" i="24" s="1"/>
  <c r="CL57" i="22"/>
  <c r="CL57" i="24" s="1"/>
  <c r="CL56" i="22"/>
  <c r="CL56" i="24" s="1"/>
  <c r="CL55" i="22"/>
  <c r="CL55" i="24" s="1"/>
  <c r="BJ60" i="17" l="1"/>
  <c r="BJ7" i="29" s="1"/>
  <c r="BK56" i="17"/>
  <c r="BK60" i="17"/>
  <c r="BK11" i="16" s="1"/>
  <c r="BK9" i="22"/>
  <c r="BK7" i="22" s="1"/>
  <c r="BK14" i="16"/>
  <c r="CM55" i="17"/>
  <c r="CM9" i="22" s="1"/>
  <c r="CM25" i="16"/>
  <c r="CC21" i="27"/>
  <c r="BJ14" i="16"/>
  <c r="BI11" i="16"/>
  <c r="BI7" i="29"/>
  <c r="BI11" i="29" s="1"/>
  <c r="CM49" i="17"/>
  <c r="BH61" i="17"/>
  <c r="BH11" i="16"/>
  <c r="CC19" i="27"/>
  <c r="CC20" i="27"/>
  <c r="BJ56" i="17"/>
  <c r="CM7" i="22" l="1"/>
  <c r="CM9" i="24"/>
  <c r="CM7" i="24" s="1"/>
  <c r="BJ11" i="29"/>
  <c r="BH12" i="16"/>
  <c r="BH24" i="16"/>
  <c r="BL31" i="16"/>
  <c r="BL51" i="16"/>
  <c r="BI12" i="16"/>
  <c r="BI24" i="16"/>
  <c r="BM31" i="16"/>
  <c r="BN52" i="16"/>
  <c r="BK12" i="16"/>
  <c r="BN47" i="16" s="1"/>
  <c r="BN51" i="16"/>
  <c r="BK24" i="16"/>
  <c r="BO31" i="16"/>
  <c r="CD21" i="27"/>
  <c r="CD20" i="27"/>
  <c r="CD18" i="27"/>
  <c r="CD19" i="27"/>
  <c r="BK61" i="17"/>
  <c r="BK7" i="29"/>
  <c r="BJ16" i="29"/>
  <c r="BJ10" i="16" s="1"/>
  <c r="BJ12" i="29"/>
  <c r="CM60" i="17"/>
  <c r="CM7" i="29" s="1"/>
  <c r="CM11" i="29" s="1"/>
  <c r="CM14" i="16"/>
  <c r="BJ61" i="17"/>
  <c r="BJ11" i="16"/>
  <c r="BI12" i="29"/>
  <c r="BI16" i="29"/>
  <c r="BI10" i="16" s="1"/>
  <c r="CM56" i="17"/>
  <c r="BH12" i="29"/>
  <c r="CC17" i="27"/>
  <c r="BK11" i="29" l="1"/>
  <c r="BK12" i="29" s="1"/>
  <c r="BM52" i="16"/>
  <c r="BJ12" i="16"/>
  <c r="BM47" i="16" s="1"/>
  <c r="BJ24" i="16"/>
  <c r="BM51" i="16"/>
  <c r="BN31" i="16"/>
  <c r="BL52" i="16"/>
  <c r="BJ26" i="16"/>
  <c r="BN30" i="16"/>
  <c r="BK52" i="16"/>
  <c r="CM52" i="16" s="1"/>
  <c r="BI26" i="16"/>
  <c r="BM30" i="16"/>
  <c r="BK51" i="16"/>
  <c r="CM51" i="16" s="1"/>
  <c r="CD17" i="27"/>
  <c r="BK16" i="29"/>
  <c r="BJ17" i="29"/>
  <c r="R7" i="35"/>
  <c r="R9" i="35" s="1"/>
  <c r="R15" i="35" s="1"/>
  <c r="CM11" i="16"/>
  <c r="BI17" i="29"/>
  <c r="CM61" i="17"/>
  <c r="BH17" i="29"/>
  <c r="CL23" i="31"/>
  <c r="BL47" i="16" l="1"/>
  <c r="BK47" i="16"/>
  <c r="CM24" i="16"/>
  <c r="CM12" i="16"/>
  <c r="CM47" i="16" s="1"/>
  <c r="CN31" i="16"/>
  <c r="BK17" i="29"/>
  <c r="BK10" i="16"/>
  <c r="BK84" i="22"/>
  <c r="BK84" i="24" s="1"/>
  <c r="BJ16" i="16"/>
  <c r="BJ18" i="16" s="1"/>
  <c r="CH72" i="22"/>
  <c r="CH72" i="24" s="1"/>
  <c r="CI72" i="22"/>
  <c r="CI72" i="24" s="1"/>
  <c r="CJ72" i="22"/>
  <c r="CJ72" i="24" s="1"/>
  <c r="CK72" i="22"/>
  <c r="CK72" i="24" s="1"/>
  <c r="CL72" i="22"/>
  <c r="CL72" i="24" s="1"/>
  <c r="BK26" i="16" l="1"/>
  <c r="BN67" i="16"/>
  <c r="BO30" i="16"/>
  <c r="BL67" i="16"/>
  <c r="BM67" i="16"/>
  <c r="CO67" i="16"/>
  <c r="BL45" i="16"/>
  <c r="BK67" i="16"/>
  <c r="BN9" i="22"/>
  <c r="BM84" i="22"/>
  <c r="BK16" i="16"/>
  <c r="CM12" i="29"/>
  <c r="CI69" i="18"/>
  <c r="CJ69" i="18"/>
  <c r="CK69" i="18"/>
  <c r="CL69" i="18"/>
  <c r="CL47" i="17"/>
  <c r="CH47" i="17"/>
  <c r="CI47" i="17"/>
  <c r="CJ47" i="17"/>
  <c r="CK47" i="17"/>
  <c r="BK18" i="16" l="1"/>
  <c r="BO9" i="22"/>
  <c r="BN7" i="22"/>
  <c r="BL84" i="22"/>
  <c r="BL84" i="24" s="1"/>
  <c r="BL16" i="16"/>
  <c r="BL18" i="16" s="1"/>
  <c r="BG75" i="16"/>
  <c r="BM84" i="24" l="1"/>
  <c r="BM16" i="16"/>
  <c r="BM18" i="16" s="1"/>
  <c r="CL14" i="29"/>
  <c r="BN84" i="22" l="1"/>
  <c r="BN84" i="24" s="1"/>
  <c r="BN16" i="16"/>
  <c r="BN18" i="16" s="1"/>
  <c r="CH60" i="22"/>
  <c r="CH60" i="24" s="1"/>
  <c r="CI60" i="22"/>
  <c r="CI60" i="24" s="1"/>
  <c r="CJ60" i="22"/>
  <c r="CJ60" i="24" s="1"/>
  <c r="CK60" i="22"/>
  <c r="CK60" i="24" s="1"/>
  <c r="CH61" i="22"/>
  <c r="CH61" i="24" s="1"/>
  <c r="CI61" i="22"/>
  <c r="CI61" i="24" s="1"/>
  <c r="CJ61" i="22"/>
  <c r="CJ61" i="24" s="1"/>
  <c r="CK61" i="22"/>
  <c r="CK61" i="24" s="1"/>
  <c r="CH28" i="22" l="1"/>
  <c r="CH28" i="24" s="1"/>
  <c r="CI28" i="22"/>
  <c r="CI28" i="24" s="1"/>
  <c r="CJ28" i="22"/>
  <c r="CJ28" i="24" s="1"/>
  <c r="CK28" i="22"/>
  <c r="CK28" i="24" s="1"/>
  <c r="CL28" i="22"/>
  <c r="CL28" i="24" s="1"/>
  <c r="BE20" i="31" l="1"/>
  <c r="BE25" i="31"/>
  <c r="BE22" i="31"/>
  <c r="BE17" i="31"/>
  <c r="BE9" i="31" l="1"/>
  <c r="BE14" i="31" s="1"/>
  <c r="BE20" i="16" s="1"/>
  <c r="BE68" i="16" s="1"/>
  <c r="O17" i="35" l="1"/>
  <c r="BF22" i="31" l="1"/>
  <c r="BF17" i="31"/>
  <c r="BF9" i="31"/>
  <c r="BF14" i="31" l="1"/>
  <c r="BF20" i="16" s="1"/>
  <c r="BF68" i="16" s="1"/>
  <c r="BF25" i="31"/>
  <c r="BF22" i="30" l="1"/>
  <c r="BF63" i="16"/>
  <c r="BF64" i="16" l="1"/>
  <c r="BF11" i="30"/>
  <c r="BF13" i="30" s="1"/>
  <c r="BF18" i="30"/>
  <c r="BF34" i="30" s="1"/>
  <c r="BF24" i="30" l="1"/>
  <c r="BF60" i="16"/>
  <c r="BF61" i="16"/>
  <c r="BF29" i="30"/>
  <c r="BF26" i="30"/>
  <c r="BF25" i="30"/>
  <c r="BF27" i="30"/>
  <c r="BF33" i="30"/>
  <c r="BF35" i="30" s="1"/>
  <c r="BF28" i="30" l="1"/>
  <c r="BF30" i="30" s="1"/>
  <c r="CH26" i="22" l="1"/>
  <c r="CH26" i="24" s="1"/>
  <c r="CI26" i="22"/>
  <c r="CI26" i="24" s="1"/>
  <c r="CJ26" i="22"/>
  <c r="CJ26" i="24" s="1"/>
  <c r="CK26" i="22"/>
  <c r="CK26" i="24" s="1"/>
  <c r="CL26" i="22"/>
  <c r="CL26" i="24" s="1"/>
  <c r="AX17" i="28" l="1"/>
  <c r="AX15" i="27"/>
  <c r="AX11" i="27" l="1"/>
  <c r="AX21" i="27" s="1"/>
  <c r="AX18" i="27"/>
  <c r="AX19" i="27"/>
  <c r="AX20" i="27"/>
  <c r="AX15" i="28"/>
  <c r="AX20" i="28" s="1"/>
  <c r="BG10" i="29" l="1"/>
  <c r="BG16" i="30"/>
  <c r="AX17" i="27"/>
  <c r="BF11" i="29"/>
  <c r="BF16" i="29" s="1"/>
  <c r="BF10" i="16" s="1"/>
  <c r="AX26" i="28"/>
  <c r="AX25" i="28"/>
  <c r="AX23" i="28"/>
  <c r="AX21" i="28"/>
  <c r="AX24" i="28"/>
  <c r="AX22" i="28"/>
  <c r="AX19" i="28"/>
  <c r="BG8" i="31"/>
  <c r="BG7" i="31"/>
  <c r="BG11" i="31"/>
  <c r="BG64" i="16" l="1"/>
  <c r="BF26" i="16"/>
  <c r="BJ30" i="16"/>
  <c r="BG17" i="16"/>
  <c r="AX27" i="28"/>
  <c r="BI48" i="18" l="1"/>
  <c r="BK57" i="16" l="1"/>
  <c r="CM56" i="16"/>
  <c r="BI78" i="16"/>
  <c r="BI32" i="18"/>
  <c r="BI79" i="16" s="1"/>
  <c r="BI77" i="16"/>
  <c r="BJ48" i="18"/>
  <c r="BJ78" i="16" l="1"/>
  <c r="BJ32" i="18"/>
  <c r="BJ79" i="16" s="1"/>
  <c r="BJ77" i="16"/>
  <c r="BG37" i="17"/>
  <c r="BG23" i="16" s="1"/>
  <c r="BG48" i="17" l="1"/>
  <c r="BJ55" i="16" s="1"/>
  <c r="BG55" i="17" l="1"/>
  <c r="BG9" i="24" s="1"/>
  <c r="BG7" i="24" s="1"/>
  <c r="BJ57" i="16"/>
  <c r="CL53" i="17"/>
  <c r="CL52" i="17"/>
  <c r="CL26" i="17" l="1"/>
  <c r="BF37" i="17" l="1"/>
  <c r="BF48" i="17" l="1"/>
  <c r="BI55" i="16" s="1"/>
  <c r="BF23" i="16"/>
  <c r="BF38" i="17"/>
  <c r="BF49" i="17"/>
  <c r="BF55" i="17"/>
  <c r="BF9" i="24" s="1"/>
  <c r="BF7" i="24" s="1"/>
  <c r="BF34" i="17"/>
  <c r="BF56" i="17" l="1"/>
  <c r="BF60" i="17"/>
  <c r="BF61" i="17" s="1"/>
  <c r="Q11" i="35"/>
  <c r="AT73" i="16"/>
  <c r="AT74" i="16"/>
  <c r="AS73" i="16"/>
  <c r="AS74" i="16"/>
  <c r="AR73" i="16"/>
  <c r="AR74" i="16"/>
  <c r="AQ73" i="16"/>
  <c r="AQ74" i="16"/>
  <c r="AU73" i="16"/>
  <c r="AU74" i="16"/>
  <c r="AV73" i="16"/>
  <c r="AV74" i="16"/>
  <c r="AW73" i="16"/>
  <c r="AW74" i="16"/>
  <c r="AP42" i="16"/>
  <c r="AQ42" i="16"/>
  <c r="AR42" i="16"/>
  <c r="AS42" i="16"/>
  <c r="AT42" i="16"/>
  <c r="AU42" i="16"/>
  <c r="AV42" i="16"/>
  <c r="AW42" i="16"/>
  <c r="AX42" i="16"/>
  <c r="AY42" i="16"/>
  <c r="AZ42" i="16"/>
  <c r="BA42" i="16"/>
  <c r="CL35" i="16" l="1"/>
  <c r="CL42" i="16" l="1"/>
  <c r="Q18" i="35" l="1"/>
  <c r="CL24" i="31"/>
  <c r="CL18" i="31"/>
  <c r="CL22" i="31"/>
  <c r="CL17" i="31"/>
  <c r="CL22" i="30"/>
  <c r="CB17" i="28"/>
  <c r="CB15" i="27"/>
  <c r="CL83" i="22"/>
  <c r="CL83" i="24" s="1"/>
  <c r="CL77" i="22"/>
  <c r="CL77" i="24" s="1"/>
  <c r="CL76" i="22"/>
  <c r="CL76" i="24" s="1"/>
  <c r="CL75" i="22"/>
  <c r="CL75" i="24" s="1"/>
  <c r="CL74" i="22"/>
  <c r="CL74" i="24" s="1"/>
  <c r="CL73" i="22"/>
  <c r="CL73" i="24" s="1"/>
  <c r="CL71" i="22"/>
  <c r="CL71" i="24" s="1"/>
  <c r="CL80" i="22"/>
  <c r="CL80" i="24" s="1"/>
  <c r="CL79" i="22"/>
  <c r="CL79" i="24" s="1"/>
  <c r="CL78" i="22"/>
  <c r="CL78" i="24" s="1"/>
  <c r="CL69" i="22"/>
  <c r="CL69" i="24" s="1"/>
  <c r="CL67" i="22"/>
  <c r="CL67" i="24" s="1"/>
  <c r="CL65" i="22"/>
  <c r="CL65" i="24" s="1"/>
  <c r="CL50" i="22"/>
  <c r="CL50" i="24" s="1"/>
  <c r="CL49" i="24" s="1"/>
  <c r="CL47" i="22"/>
  <c r="CL47" i="24" s="1"/>
  <c r="CL46" i="22"/>
  <c r="CL46" i="24" s="1"/>
  <c r="CL45" i="22"/>
  <c r="CL45" i="24" s="1"/>
  <c r="CL44" i="22"/>
  <c r="CL44" i="24" s="1"/>
  <c r="CL43" i="22"/>
  <c r="CL43" i="24" s="1"/>
  <c r="CL42" i="22"/>
  <c r="CL42" i="24" s="1"/>
  <c r="CL41" i="22"/>
  <c r="CL41" i="24" s="1"/>
  <c r="CL40" i="22"/>
  <c r="CL40" i="24" s="1"/>
  <c r="CL39" i="22"/>
  <c r="CL39" i="24" s="1"/>
  <c r="CL38" i="22"/>
  <c r="CL38" i="24" s="1"/>
  <c r="CL37" i="22"/>
  <c r="CL37" i="24" s="1"/>
  <c r="CL36" i="22"/>
  <c r="CL36" i="24" s="1"/>
  <c r="CL35" i="22"/>
  <c r="CL35" i="24" s="1"/>
  <c r="CL34" i="22"/>
  <c r="CL34" i="24" s="1"/>
  <c r="CL33" i="22"/>
  <c r="CL33" i="24" s="1"/>
  <c r="CL32" i="22"/>
  <c r="CL32" i="24" s="1"/>
  <c r="CL29" i="22"/>
  <c r="CL29" i="24" s="1"/>
  <c r="CL25" i="22"/>
  <c r="CL25" i="24" s="1"/>
  <c r="CL22" i="22"/>
  <c r="CL22" i="24" s="1"/>
  <c r="CL21" i="22"/>
  <c r="CL21" i="24" s="1"/>
  <c r="CL20" i="22"/>
  <c r="CL20" i="24" s="1"/>
  <c r="CL19" i="22"/>
  <c r="CL19" i="24" s="1"/>
  <c r="CL18" i="22"/>
  <c r="CL18" i="24" s="1"/>
  <c r="CL17" i="22"/>
  <c r="CL17" i="24" s="1"/>
  <c r="CL16" i="22"/>
  <c r="CL16" i="24" s="1"/>
  <c r="CL15" i="22"/>
  <c r="CL15" i="24" s="1"/>
  <c r="CL13" i="22"/>
  <c r="CL13" i="24" s="1"/>
  <c r="CL12" i="22"/>
  <c r="CL12" i="24" s="1"/>
  <c r="CL65" i="18"/>
  <c r="CL64" i="18"/>
  <c r="CL63" i="18"/>
  <c r="CL62" i="18"/>
  <c r="CL58" i="18"/>
  <c r="CL57" i="18"/>
  <c r="CL55" i="18"/>
  <c r="CL54" i="18"/>
  <c r="CL53" i="18"/>
  <c r="CL52" i="18"/>
  <c r="CL51" i="18"/>
  <c r="CL50" i="18"/>
  <c r="CL8" i="31" s="1"/>
  <c r="CL47" i="18"/>
  <c r="CL46" i="18"/>
  <c r="CL45" i="18"/>
  <c r="CL44" i="18"/>
  <c r="CL43" i="18"/>
  <c r="CL42" i="18"/>
  <c r="CL41" i="18"/>
  <c r="CL40" i="18"/>
  <c r="CL39" i="18"/>
  <c r="CL38" i="18"/>
  <c r="CL37" i="18"/>
  <c r="CL36" i="18"/>
  <c r="CL34" i="18"/>
  <c r="CL29" i="18"/>
  <c r="CL28" i="18"/>
  <c r="CL27" i="18"/>
  <c r="CL26" i="18"/>
  <c r="CL25" i="18"/>
  <c r="CL24" i="18"/>
  <c r="CL23" i="18"/>
  <c r="CL22" i="18"/>
  <c r="CL21" i="18"/>
  <c r="CL20" i="18"/>
  <c r="CL17" i="18"/>
  <c r="CL16" i="18"/>
  <c r="CL15" i="18"/>
  <c r="CL14" i="18"/>
  <c r="CL13" i="18"/>
  <c r="CL12" i="18"/>
  <c r="CL11" i="18"/>
  <c r="CL10" i="18"/>
  <c r="CL9" i="18"/>
  <c r="CL11" i="31" s="1"/>
  <c r="CL36" i="16"/>
  <c r="CL17" i="30"/>
  <c r="CL12" i="30"/>
  <c r="CL10" i="30"/>
  <c r="CL9" i="30"/>
  <c r="CL8" i="30"/>
  <c r="CL7" i="30"/>
  <c r="CB14" i="28"/>
  <c r="CB13" i="28"/>
  <c r="CB12" i="28"/>
  <c r="CB11" i="28"/>
  <c r="CB10" i="28"/>
  <c r="CB9" i="28"/>
  <c r="CB8" i="28"/>
  <c r="CB7" i="28"/>
  <c r="CB10" i="27"/>
  <c r="CB9" i="27"/>
  <c r="CL59" i="17"/>
  <c r="CL9" i="29" s="1"/>
  <c r="CL54" i="17"/>
  <c r="CL8" i="29" s="1"/>
  <c r="CL46" i="17"/>
  <c r="CL44" i="17"/>
  <c r="CL43" i="17"/>
  <c r="CL42" i="17"/>
  <c r="CL41" i="17"/>
  <c r="CL9" i="17"/>
  <c r="CL8" i="17"/>
  <c r="CL7" i="17"/>
  <c r="CL7" i="31" l="1"/>
  <c r="CL64" i="24"/>
  <c r="CL49" i="22"/>
  <c r="CL64" i="22"/>
  <c r="CL25" i="31"/>
  <c r="CL59" i="18"/>
  <c r="Q19" i="35"/>
  <c r="Q21" i="35" s="1"/>
  <c r="CL18" i="18"/>
  <c r="CL30" i="18"/>
  <c r="CL48" i="18"/>
  <c r="CL12" i="31"/>
  <c r="CL13" i="31"/>
  <c r="CL11" i="30"/>
  <c r="CB15" i="28"/>
  <c r="CL37" i="17" l="1"/>
  <c r="CL23" i="16" s="1"/>
  <c r="CL8" i="16"/>
  <c r="CL32" i="18"/>
  <c r="CL27" i="17"/>
  <c r="CL33" i="17" s="1"/>
  <c r="CL9" i="31"/>
  <c r="CL14" i="31" s="1"/>
  <c r="CL13" i="30"/>
  <c r="CL25" i="30" s="1"/>
  <c r="CB19" i="28"/>
  <c r="CL7" i="18"/>
  <c r="CB23" i="28"/>
  <c r="CB21" i="28"/>
  <c r="CB22" i="28"/>
  <c r="CB26" i="28"/>
  <c r="CB25" i="28"/>
  <c r="CB20" i="28"/>
  <c r="CB24" i="28"/>
  <c r="CL38" i="17"/>
  <c r="CL63" i="16" l="1"/>
  <c r="CL60" i="16"/>
  <c r="CM29" i="16"/>
  <c r="CL24" i="30"/>
  <c r="CL27" i="30"/>
  <c r="CL29" i="30"/>
  <c r="CL26" i="30"/>
  <c r="CL34" i="17"/>
  <c r="CB27" i="28"/>
  <c r="CL28" i="30" l="1"/>
  <c r="CL30" i="30" s="1"/>
  <c r="BD7" i="31" l="1"/>
  <c r="BC20" i="31"/>
  <c r="CL73" i="16"/>
  <c r="CL74" i="16"/>
  <c r="BG42" i="16"/>
  <c r="BF42" i="16"/>
  <c r="BE42" i="16"/>
  <c r="BD42" i="16"/>
  <c r="CM19" i="31" l="1"/>
  <c r="BI20" i="31"/>
  <c r="BH20" i="31"/>
  <c r="BF20" i="31"/>
  <c r="BD20" i="31"/>
  <c r="CL56" i="16"/>
  <c r="CM20" i="31" l="1"/>
  <c r="BG20" i="31"/>
  <c r="CL19" i="31"/>
  <c r="CL20" i="31" s="1"/>
  <c r="BG25" i="31"/>
  <c r="BD25" i="31"/>
  <c r="BG22" i="31"/>
  <c r="BD22" i="31"/>
  <c r="BG17" i="31"/>
  <c r="BD17" i="31"/>
  <c r="BG13" i="31"/>
  <c r="BD13" i="31"/>
  <c r="BG12" i="31"/>
  <c r="BD12" i="31"/>
  <c r="BD11" i="31"/>
  <c r="BD8" i="31"/>
  <c r="BG22" i="30"/>
  <c r="BE22" i="30"/>
  <c r="BD22" i="30"/>
  <c r="BE16" i="30"/>
  <c r="BD16" i="30"/>
  <c r="BG11" i="30"/>
  <c r="BG13" i="30" s="1"/>
  <c r="BE11" i="30"/>
  <c r="BE13" i="30" s="1"/>
  <c r="BE60" i="16" s="1"/>
  <c r="BD11" i="30"/>
  <c r="BE10" i="29"/>
  <c r="BD10" i="29"/>
  <c r="BG9" i="29"/>
  <c r="BE9" i="29"/>
  <c r="BD9" i="29"/>
  <c r="BG8" i="29"/>
  <c r="BE8" i="29"/>
  <c r="BD8" i="29"/>
  <c r="AY17" i="28"/>
  <c r="AW17" i="28"/>
  <c r="AV17" i="28"/>
  <c r="AY15" i="28"/>
  <c r="AY21" i="28" s="1"/>
  <c r="AW15" i="28"/>
  <c r="AW19" i="28" s="1"/>
  <c r="AV15" i="28"/>
  <c r="AV19" i="28" s="1"/>
  <c r="AY15" i="27"/>
  <c r="AW15" i="27"/>
  <c r="AV15" i="27"/>
  <c r="BG15" i="29"/>
  <c r="BG78" i="16"/>
  <c r="CL78" i="16" s="1"/>
  <c r="BE78" i="16"/>
  <c r="BD78" i="16"/>
  <c r="AV8" i="27"/>
  <c r="AW7" i="27"/>
  <c r="BD37" i="17"/>
  <c r="BD23" i="16" s="1"/>
  <c r="BG25" i="30" l="1"/>
  <c r="BG60" i="16"/>
  <c r="BG61" i="16"/>
  <c r="BD64" i="16"/>
  <c r="BE18" i="30"/>
  <c r="BE34" i="30" s="1"/>
  <c r="BE61" i="16"/>
  <c r="BE64" i="16"/>
  <c r="CL10" i="29"/>
  <c r="CL16" i="30"/>
  <c r="BG77" i="16"/>
  <c r="CL77" i="16" s="1"/>
  <c r="BF78" i="16"/>
  <c r="BF17" i="16"/>
  <c r="BF77" i="16"/>
  <c r="BE15" i="29"/>
  <c r="AW8" i="27"/>
  <c r="AW18" i="27" s="1"/>
  <c r="BE17" i="16"/>
  <c r="BE77" i="16"/>
  <c r="BD13" i="30"/>
  <c r="BD61" i="16" s="1"/>
  <c r="BD15" i="29"/>
  <c r="BG34" i="17"/>
  <c r="BE29" i="30"/>
  <c r="BE25" i="30"/>
  <c r="BE27" i="30"/>
  <c r="BE24" i="30"/>
  <c r="BE26" i="30"/>
  <c r="BG29" i="30"/>
  <c r="BG26" i="30"/>
  <c r="BG24" i="30"/>
  <c r="BG18" i="30"/>
  <c r="BG34" i="30" s="1"/>
  <c r="BG27" i="30"/>
  <c r="AW22" i="28"/>
  <c r="AY24" i="28"/>
  <c r="AY19" i="28"/>
  <c r="AW25" i="28"/>
  <c r="AW20" i="28"/>
  <c r="AY22" i="28"/>
  <c r="AW23" i="28"/>
  <c r="AY25" i="28"/>
  <c r="AY20" i="28"/>
  <c r="AW26" i="28"/>
  <c r="AW21" i="28"/>
  <c r="AY23" i="28"/>
  <c r="AW24" i="28"/>
  <c r="AY26" i="28"/>
  <c r="BG9" i="31"/>
  <c r="AW19" i="27"/>
  <c r="AW20" i="27"/>
  <c r="AY7" i="27"/>
  <c r="BE34" i="17"/>
  <c r="BE37" i="17"/>
  <c r="BE23" i="16" s="1"/>
  <c r="AV24" i="28"/>
  <c r="AV22" i="28"/>
  <c r="AV20" i="28"/>
  <c r="AV26" i="28"/>
  <c r="AV25" i="28"/>
  <c r="AV23" i="28"/>
  <c r="AV21" i="28"/>
  <c r="BD17" i="16"/>
  <c r="BD18" i="30"/>
  <c r="BD9" i="31"/>
  <c r="BD77" i="16"/>
  <c r="BD34" i="17"/>
  <c r="AV7" i="27"/>
  <c r="AV19" i="27" s="1"/>
  <c r="BD38" i="17"/>
  <c r="BD48" i="17"/>
  <c r="BD27" i="30" l="1"/>
  <c r="BD60" i="16"/>
  <c r="BE33" i="30"/>
  <c r="BE35" i="30" s="1"/>
  <c r="CL61" i="16"/>
  <c r="CL64" i="16"/>
  <c r="CL17" i="16"/>
  <c r="BD29" i="30"/>
  <c r="BD26" i="30"/>
  <c r="BD24" i="30"/>
  <c r="CL15" i="29"/>
  <c r="CM16" i="29"/>
  <c r="BE48" i="17"/>
  <c r="BH46" i="16"/>
  <c r="BG14" i="31"/>
  <c r="BG20" i="16" s="1"/>
  <c r="CB8" i="27"/>
  <c r="BG28" i="30"/>
  <c r="BG30" i="30" s="1"/>
  <c r="AY27" i="28"/>
  <c r="BF25" i="16"/>
  <c r="CL18" i="30"/>
  <c r="CL34" i="30" s="1"/>
  <c r="AW27" i="28"/>
  <c r="AW11" i="27"/>
  <c r="AW21" i="27" s="1"/>
  <c r="AW17" i="27" s="1"/>
  <c r="BE28" i="30"/>
  <c r="BE30" i="30" s="1"/>
  <c r="BD34" i="30"/>
  <c r="BD25" i="30"/>
  <c r="BD14" i="31"/>
  <c r="BD20" i="16" s="1"/>
  <c r="BD25" i="16"/>
  <c r="BG33" i="30"/>
  <c r="BG35" i="30" s="1"/>
  <c r="BG79" i="16"/>
  <c r="CL79" i="16" s="1"/>
  <c r="BF79" i="16"/>
  <c r="BE79" i="16"/>
  <c r="BG38" i="17"/>
  <c r="AY21" i="27"/>
  <c r="AY20" i="27"/>
  <c r="AY19" i="27"/>
  <c r="BE38" i="17"/>
  <c r="AY18" i="27"/>
  <c r="AV27" i="28"/>
  <c r="BD33" i="30"/>
  <c r="BD79" i="16"/>
  <c r="AV18" i="27"/>
  <c r="AV11" i="27"/>
  <c r="AV20" i="27"/>
  <c r="BD49" i="17"/>
  <c r="BD55" i="17"/>
  <c r="BD9" i="24" s="1"/>
  <c r="BD7" i="24" s="1"/>
  <c r="BE55" i="17" l="1"/>
  <c r="BE9" i="24" s="1"/>
  <c r="BE7" i="24" s="1"/>
  <c r="BH55" i="16"/>
  <c r="BG55" i="16"/>
  <c r="CM17" i="29"/>
  <c r="CM10" i="16"/>
  <c r="BD68" i="16"/>
  <c r="BG68" i="16"/>
  <c r="BE14" i="16"/>
  <c r="BG69" i="16"/>
  <c r="BG43" i="16"/>
  <c r="BD14" i="16"/>
  <c r="AY17" i="27"/>
  <c r="CL33" i="30"/>
  <c r="CL35" i="30" s="1"/>
  <c r="BD28" i="30"/>
  <c r="BD30" i="30" s="1"/>
  <c r="BD35" i="30"/>
  <c r="CL75" i="16"/>
  <c r="CL72" i="16"/>
  <c r="AV21" i="27"/>
  <c r="AV17" i="27" s="1"/>
  <c r="CB11" i="27"/>
  <c r="CB7" i="27" s="1"/>
  <c r="CB20" i="27" s="1"/>
  <c r="BF14" i="16"/>
  <c r="BE49" i="17"/>
  <c r="BE25" i="16"/>
  <c r="BD56" i="17"/>
  <c r="BD60" i="17"/>
  <c r="CM26" i="16" l="1"/>
  <c r="CN30" i="16"/>
  <c r="CM45" i="16"/>
  <c r="BG46" i="16"/>
  <c r="BF43" i="16"/>
  <c r="BF69" i="16"/>
  <c r="CL43" i="16"/>
  <c r="CL69" i="16"/>
  <c r="BE69" i="16"/>
  <c r="BE43" i="16"/>
  <c r="BD43" i="16"/>
  <c r="BD69" i="16"/>
  <c r="CB21" i="27"/>
  <c r="BF11" i="16"/>
  <c r="BE56" i="17"/>
  <c r="BE60" i="17"/>
  <c r="BD61" i="17"/>
  <c r="BD7" i="29"/>
  <c r="BD11" i="16"/>
  <c r="BD12" i="16" l="1"/>
  <c r="BD24" i="16"/>
  <c r="BH31" i="16"/>
  <c r="BF12" i="16"/>
  <c r="BF24" i="16"/>
  <c r="BJ31" i="16"/>
  <c r="CL46" i="16"/>
  <c r="BD11" i="29"/>
  <c r="BD16" i="29" s="1"/>
  <c r="BD10" i="16" s="1"/>
  <c r="CB19" i="27"/>
  <c r="CB18" i="27"/>
  <c r="BE7" i="29"/>
  <c r="BE11" i="29" s="1"/>
  <c r="BE16" i="29" s="1"/>
  <c r="BE10" i="16" s="1"/>
  <c r="BE61" i="17"/>
  <c r="BE11" i="16"/>
  <c r="BD16" i="16"/>
  <c r="BD18" i="16" l="1"/>
  <c r="BE24" i="16"/>
  <c r="BE12" i="16"/>
  <c r="BI31" i="16"/>
  <c r="BI30" i="16"/>
  <c r="BE26" i="16"/>
  <c r="BD26" i="16"/>
  <c r="BH30" i="16"/>
  <c r="BD12" i="29"/>
  <c r="CB17" i="27"/>
  <c r="BE12" i="29"/>
  <c r="BE16" i="16"/>
  <c r="BE18" i="16" s="1"/>
  <c r="BF16" i="16" l="1"/>
  <c r="BF18" i="16" s="1"/>
  <c r="BD17" i="29"/>
  <c r="BE17" i="29"/>
  <c r="CH36" i="16" l="1"/>
  <c r="CH35" i="16"/>
  <c r="CH34" i="16"/>
  <c r="P18" i="35" l="1"/>
  <c r="CJ36" i="16"/>
  <c r="CJ35" i="16"/>
  <c r="CJ34" i="16"/>
  <c r="P11" i="35" l="1"/>
  <c r="P17" i="35"/>
  <c r="P19" i="35" s="1"/>
  <c r="BF74" i="16"/>
  <c r="BF73" i="16"/>
  <c r="CK34" i="16" l="1"/>
  <c r="P21" i="35" s="1"/>
  <c r="CK36" i="16"/>
  <c r="CK35" i="16"/>
  <c r="CK42" i="16" l="1"/>
  <c r="CK23" i="31" l="1"/>
  <c r="CK24" i="31"/>
  <c r="CK22" i="31"/>
  <c r="CK17" i="31"/>
  <c r="CJ7" i="30"/>
  <c r="CK22" i="30"/>
  <c r="CA15" i="27"/>
  <c r="CA17" i="28"/>
  <c r="CK18" i="31" l="1"/>
  <c r="CK19" i="31"/>
  <c r="CK25" i="31"/>
  <c r="CK62" i="22"/>
  <c r="CK62" i="24" s="1"/>
  <c r="CK57" i="22"/>
  <c r="CK57" i="24" s="1"/>
  <c r="CK56" i="22"/>
  <c r="CK56" i="24" s="1"/>
  <c r="CK50" i="22"/>
  <c r="CK50" i="24" s="1"/>
  <c r="CK46" i="22"/>
  <c r="CK46" i="24" s="1"/>
  <c r="CK47" i="22"/>
  <c r="CK47" i="24" s="1"/>
  <c r="CK45" i="22"/>
  <c r="CK45" i="24" s="1"/>
  <c r="CK34" i="22"/>
  <c r="CK34" i="24" s="1"/>
  <c r="CK38" i="22"/>
  <c r="CK38" i="24" s="1"/>
  <c r="CK42" i="22"/>
  <c r="CK42" i="24" s="1"/>
  <c r="CK32" i="22"/>
  <c r="CK32" i="24" s="1"/>
  <c r="CK21" i="22"/>
  <c r="CK21" i="24" s="1"/>
  <c r="CK23" i="22"/>
  <c r="CK23" i="24" s="1"/>
  <c r="CK29" i="22"/>
  <c r="CK29" i="24" s="1"/>
  <c r="CK18" i="22"/>
  <c r="CK18" i="24" s="1"/>
  <c r="CK13" i="22"/>
  <c r="CK13" i="24" s="1"/>
  <c r="CK15" i="22"/>
  <c r="CK15" i="24" s="1"/>
  <c r="CK12" i="22"/>
  <c r="CK12" i="24" s="1"/>
  <c r="CK83" i="22"/>
  <c r="CK83" i="24" s="1"/>
  <c r="CK77" i="22"/>
  <c r="CK77" i="24" s="1"/>
  <c r="CK76" i="22"/>
  <c r="CK76" i="24" s="1"/>
  <c r="CK75" i="22"/>
  <c r="CK75" i="24" s="1"/>
  <c r="CK73" i="22"/>
  <c r="CK73" i="24" s="1"/>
  <c r="CK71" i="22"/>
  <c r="CK71" i="24" s="1"/>
  <c r="CK80" i="22"/>
  <c r="CK80" i="24" s="1"/>
  <c r="CK79" i="22"/>
  <c r="CK79" i="24" s="1"/>
  <c r="CK78" i="22"/>
  <c r="CK78" i="24" s="1"/>
  <c r="CK69" i="22"/>
  <c r="CK69" i="24" s="1"/>
  <c r="CK67" i="22"/>
  <c r="CK67" i="24" s="1"/>
  <c r="CK65" i="22"/>
  <c r="CK65" i="24" s="1"/>
  <c r="CK59" i="22"/>
  <c r="CK59" i="24" s="1"/>
  <c r="CK58" i="22"/>
  <c r="CK58" i="24" s="1"/>
  <c r="CK55" i="22"/>
  <c r="CK55" i="24" s="1"/>
  <c r="CK51" i="22"/>
  <c r="CK51" i="24" s="1"/>
  <c r="CK44" i="22"/>
  <c r="CK44" i="24" s="1"/>
  <c r="CK43" i="22"/>
  <c r="CK43" i="24" s="1"/>
  <c r="CK41" i="22"/>
  <c r="CK41" i="24" s="1"/>
  <c r="CK40" i="22"/>
  <c r="CK40" i="24" s="1"/>
  <c r="CK39" i="22"/>
  <c r="CK39" i="24" s="1"/>
  <c r="CK37" i="22"/>
  <c r="CK37" i="24" s="1"/>
  <c r="CK36" i="22"/>
  <c r="CK36" i="24" s="1"/>
  <c r="CK35" i="22"/>
  <c r="CK35" i="24" s="1"/>
  <c r="CK33" i="22"/>
  <c r="CK33" i="24" s="1"/>
  <c r="CK25" i="22"/>
  <c r="CK25" i="24" s="1"/>
  <c r="CK24" i="22"/>
  <c r="CK24" i="24" s="1"/>
  <c r="CK22" i="22"/>
  <c r="CK22" i="24" s="1"/>
  <c r="CK20" i="22"/>
  <c r="CK20" i="24" s="1"/>
  <c r="CK19" i="22"/>
  <c r="CK19" i="24" s="1"/>
  <c r="CK17" i="22"/>
  <c r="CK17" i="24" s="1"/>
  <c r="CK16" i="22"/>
  <c r="CK16" i="24" s="1"/>
  <c r="CK49" i="24" l="1"/>
  <c r="CK20" i="31"/>
  <c r="CK49" i="22"/>
  <c r="CK74" i="22" l="1"/>
  <c r="CK74" i="24" s="1"/>
  <c r="CK64" i="24" s="1"/>
  <c r="CK64" i="22" l="1"/>
  <c r="CK68" i="18" l="1"/>
  <c r="CK67" i="18"/>
  <c r="CK66" i="18"/>
  <c r="CK65" i="18"/>
  <c r="CK64" i="18"/>
  <c r="CK63" i="18"/>
  <c r="CK62" i="18"/>
  <c r="CK58" i="18"/>
  <c r="CK57" i="18"/>
  <c r="CK55" i="18"/>
  <c r="CK54" i="18"/>
  <c r="CK53" i="18"/>
  <c r="CK52" i="18"/>
  <c r="CK51" i="18"/>
  <c r="CK50" i="18"/>
  <c r="CK8" i="31" s="1"/>
  <c r="CK47" i="18"/>
  <c r="CK46" i="18"/>
  <c r="CK45" i="18"/>
  <c r="CK44" i="18"/>
  <c r="CK43" i="18"/>
  <c r="CK42" i="18"/>
  <c r="CK41" i="18"/>
  <c r="CK40" i="18"/>
  <c r="CK39" i="18"/>
  <c r="CK38" i="18"/>
  <c r="CK37" i="18"/>
  <c r="CK36" i="18"/>
  <c r="CK7" i="31" s="1"/>
  <c r="CK34" i="18"/>
  <c r="CK29" i="18"/>
  <c r="CK28" i="18"/>
  <c r="CK27" i="18"/>
  <c r="CK26" i="18"/>
  <c r="CK25" i="18"/>
  <c r="CK24" i="18"/>
  <c r="CK23" i="18"/>
  <c r="CK22" i="18"/>
  <c r="CK21" i="18"/>
  <c r="CK20" i="18"/>
  <c r="CK13" i="31" s="1"/>
  <c r="CK17" i="18"/>
  <c r="CK16" i="18"/>
  <c r="CK15" i="18"/>
  <c r="CK14" i="18"/>
  <c r="CK13" i="18"/>
  <c r="CK12" i="18"/>
  <c r="CK11" i="18"/>
  <c r="CK10" i="18"/>
  <c r="CK12" i="31" s="1"/>
  <c r="CK9" i="18"/>
  <c r="CK11" i="31" s="1"/>
  <c r="CK61" i="18" l="1"/>
  <c r="CK48" i="16" s="1"/>
  <c r="CK59" i="18"/>
  <c r="CK48" i="18"/>
  <c r="CK30" i="18"/>
  <c r="CK18" i="18"/>
  <c r="CK32" i="18" l="1"/>
  <c r="CK9" i="31"/>
  <c r="CK14" i="31" s="1"/>
  <c r="CK20" i="16" s="1"/>
  <c r="CK7" i="18"/>
  <c r="CK68" i="16" l="1"/>
  <c r="CK43" i="16"/>
  <c r="CK69" i="16"/>
  <c r="BE74" i="16" l="1"/>
  <c r="BE73" i="16"/>
  <c r="BD74" i="16"/>
  <c r="BD73" i="16"/>
  <c r="CA10" i="28"/>
  <c r="CK9" i="30"/>
  <c r="CA11" i="28"/>
  <c r="CK10" i="30"/>
  <c r="CA12" i="28"/>
  <c r="CK12" i="30"/>
  <c r="CA9" i="27"/>
  <c r="CA13" i="28"/>
  <c r="CK17" i="30"/>
  <c r="CA10" i="27"/>
  <c r="CA14" i="28"/>
  <c r="CA9" i="28"/>
  <c r="CA7" i="28"/>
  <c r="CK8" i="30"/>
  <c r="CA8" i="28"/>
  <c r="CK7" i="30"/>
  <c r="CK42" i="17"/>
  <c r="CK7" i="17"/>
  <c r="CK45" i="17"/>
  <c r="CK59" i="17"/>
  <c r="CK9" i="29" s="1"/>
  <c r="CK43" i="17"/>
  <c r="CK8" i="17"/>
  <c r="CK46" i="17"/>
  <c r="CK9" i="17"/>
  <c r="CK52" i="17"/>
  <c r="CK26" i="17"/>
  <c r="CK53" i="17"/>
  <c r="CK14" i="29"/>
  <c r="CK44" i="17"/>
  <c r="CK41" i="17"/>
  <c r="CK54" i="17"/>
  <c r="CK8" i="29" l="1"/>
  <c r="CA15" i="28"/>
  <c r="CA19" i="28" s="1"/>
  <c r="CK11" i="30"/>
  <c r="CK13" i="30" s="1"/>
  <c r="CK24" i="30" s="1"/>
  <c r="CK8" i="16" l="1"/>
  <c r="CK60" i="16"/>
  <c r="CK63" i="16"/>
  <c r="CL29" i="16"/>
  <c r="CK27" i="30"/>
  <c r="CK26" i="30"/>
  <c r="CK29" i="30"/>
  <c r="CK25" i="30"/>
  <c r="CA25" i="28"/>
  <c r="CA23" i="28"/>
  <c r="CA21" i="28"/>
  <c r="CA24" i="28"/>
  <c r="CA26" i="28"/>
  <c r="CA20" i="28"/>
  <c r="CA22" i="28"/>
  <c r="CK46" i="16"/>
  <c r="CK37" i="17"/>
  <c r="CK23" i="16" s="1"/>
  <c r="CK38" i="17" l="1"/>
  <c r="CA27" i="28"/>
  <c r="CK28" i="30"/>
  <c r="CK30" i="30" s="1"/>
  <c r="CK48" i="17"/>
  <c r="CK25" i="16" l="1"/>
  <c r="CK55" i="16"/>
  <c r="CK49" i="17"/>
  <c r="CK55" i="17"/>
  <c r="CK14" i="16" s="1"/>
  <c r="CK9" i="22" l="1"/>
  <c r="CK56" i="17"/>
  <c r="CK60" i="17"/>
  <c r="CK61" i="17" s="1"/>
  <c r="CG18" i="31"/>
  <c r="CG19" i="31"/>
  <c r="CK7" i="22" l="1"/>
  <c r="CK84" i="22" s="1"/>
  <c r="CK84" i="24" s="1"/>
  <c r="CK9" i="24"/>
  <c r="CK7" i="24" s="1"/>
  <c r="CK16" i="16" s="1"/>
  <c r="CK11" i="16"/>
  <c r="CK7" i="29"/>
  <c r="P7" i="35"/>
  <c r="P9" i="35" s="1"/>
  <c r="P15" i="35" s="1"/>
  <c r="CK12" i="16" l="1"/>
  <c r="CK47" i="16" s="1"/>
  <c r="CK24" i="16"/>
  <c r="CG45" i="17"/>
  <c r="CJ12" i="22"/>
  <c r="CJ12" i="24" s="1"/>
  <c r="CK27" i="17" l="1"/>
  <c r="CK33" i="17" s="1"/>
  <c r="CK34" i="17" s="1"/>
  <c r="CG57" i="22"/>
  <c r="CG57" i="24" s="1"/>
  <c r="CH57" i="22"/>
  <c r="CH57" i="24" s="1"/>
  <c r="CI57" i="22"/>
  <c r="CI57" i="24" s="1"/>
  <c r="CJ57" i="22"/>
  <c r="CJ57" i="24" s="1"/>
  <c r="BB10" i="29" l="1"/>
  <c r="BC10" i="29"/>
  <c r="AU14" i="29"/>
  <c r="AQ14" i="29"/>
  <c r="AY10" i="29"/>
  <c r="AU10" i="29"/>
  <c r="AS10" i="29"/>
  <c r="AQ10" i="29"/>
  <c r="AP10" i="29"/>
  <c r="AO10" i="29"/>
  <c r="AM10" i="29"/>
  <c r="CG83" i="22" l="1"/>
  <c r="CG83" i="24" s="1"/>
  <c r="CG77" i="22"/>
  <c r="CG77" i="24" s="1"/>
  <c r="CG76" i="22"/>
  <c r="CG76" i="24" s="1"/>
  <c r="CG75" i="22"/>
  <c r="CG75" i="24" s="1"/>
  <c r="CG74" i="22"/>
  <c r="CG74" i="24" s="1"/>
  <c r="CG73" i="22"/>
  <c r="CG73" i="24" s="1"/>
  <c r="CG71" i="22"/>
  <c r="CG71" i="24" s="1"/>
  <c r="CG80" i="22"/>
  <c r="CG80" i="24" s="1"/>
  <c r="CG79" i="22"/>
  <c r="CG79" i="24" s="1"/>
  <c r="CG78" i="22"/>
  <c r="CG78" i="24" s="1"/>
  <c r="CG69" i="22"/>
  <c r="CG69" i="24" s="1"/>
  <c r="CG67" i="22"/>
  <c r="CG67" i="24" s="1"/>
  <c r="CG65" i="22"/>
  <c r="CG65" i="24" s="1"/>
  <c r="CG62" i="22"/>
  <c r="CG62" i="24" s="1"/>
  <c r="CG59" i="22"/>
  <c r="CG59" i="24" s="1"/>
  <c r="CG58" i="22"/>
  <c r="CG58" i="24" s="1"/>
  <c r="CG56" i="22"/>
  <c r="CG56" i="24" s="1"/>
  <c r="CG55" i="22"/>
  <c r="CG55" i="24" s="1"/>
  <c r="CG51" i="22"/>
  <c r="CG51" i="24" s="1"/>
  <c r="CG50" i="22"/>
  <c r="CG50" i="24" s="1"/>
  <c r="CG12" i="22"/>
  <c r="CG12" i="24" s="1"/>
  <c r="CG13" i="22"/>
  <c r="CG13" i="24" s="1"/>
  <c r="CG15" i="22"/>
  <c r="CG15" i="24" s="1"/>
  <c r="CG16" i="22"/>
  <c r="CG16" i="24" s="1"/>
  <c r="CG17" i="22"/>
  <c r="CG17" i="24" s="1"/>
  <c r="CG18" i="22"/>
  <c r="CG18" i="24" s="1"/>
  <c r="CG19" i="22"/>
  <c r="CG19" i="24" s="1"/>
  <c r="CG20" i="22"/>
  <c r="CG20" i="24" s="1"/>
  <c r="CG21" i="22"/>
  <c r="CG21" i="24" s="1"/>
  <c r="CG22" i="22"/>
  <c r="CG22" i="24" s="1"/>
  <c r="CG23" i="22"/>
  <c r="CG23" i="24" s="1"/>
  <c r="CG24" i="22"/>
  <c r="CG24" i="24" s="1"/>
  <c r="CG25" i="22"/>
  <c r="CG25" i="24" s="1"/>
  <c r="CG29" i="22"/>
  <c r="CG29" i="24" s="1"/>
  <c r="CG32" i="22"/>
  <c r="CG32" i="24" s="1"/>
  <c r="CG33" i="22"/>
  <c r="CG33" i="24" s="1"/>
  <c r="CG34" i="22"/>
  <c r="CG34" i="24" s="1"/>
  <c r="CG35" i="22"/>
  <c r="CG35" i="24" s="1"/>
  <c r="CG36" i="22"/>
  <c r="CG36" i="24" s="1"/>
  <c r="CG37" i="22"/>
  <c r="CG37" i="24" s="1"/>
  <c r="CG38" i="22"/>
  <c r="CG38" i="24" s="1"/>
  <c r="CG39" i="22"/>
  <c r="CG39" i="24" s="1"/>
  <c r="CG40" i="22"/>
  <c r="CG40" i="24" s="1"/>
  <c r="CG41" i="22"/>
  <c r="CG41" i="24" s="1"/>
  <c r="CG42" i="22"/>
  <c r="CG42" i="24" s="1"/>
  <c r="CG43" i="22"/>
  <c r="CG43" i="24" s="1"/>
  <c r="CG44" i="22"/>
  <c r="CG44" i="24" s="1"/>
  <c r="CG45" i="22"/>
  <c r="CG45" i="24" s="1"/>
  <c r="CG46" i="22"/>
  <c r="CG46" i="24" s="1"/>
  <c r="CG47" i="22"/>
  <c r="CG47" i="24" s="1"/>
  <c r="CG64" i="24" l="1"/>
  <c r="CG49" i="24"/>
  <c r="BC42" i="16"/>
  <c r="BB42" i="16"/>
  <c r="CJ45" i="17" l="1"/>
  <c r="CI45" i="17"/>
  <c r="CH44" i="17" l="1"/>
  <c r="CH45" i="17"/>
  <c r="BC8" i="31" l="1"/>
  <c r="BB8" i="31"/>
  <c r="BA8" i="31"/>
  <c r="BC7" i="31"/>
  <c r="BB7" i="31"/>
  <c r="BA7" i="31"/>
  <c r="BA9" i="31" l="1"/>
  <c r="BB9" i="31"/>
  <c r="BC9" i="31"/>
  <c r="BC25" i="31"/>
  <c r="BA25" i="31"/>
  <c r="AZ25" i="31"/>
  <c r="BC22" i="31"/>
  <c r="BB22" i="31"/>
  <c r="BA22" i="31"/>
  <c r="AZ22" i="31"/>
  <c r="BC17" i="31"/>
  <c r="BB17" i="31"/>
  <c r="BA17" i="31"/>
  <c r="AZ17" i="31"/>
  <c r="BB20" i="31"/>
  <c r="BC13" i="31"/>
  <c r="BB13" i="31"/>
  <c r="BA13" i="31"/>
  <c r="BC12" i="31"/>
  <c r="BB12" i="31"/>
  <c r="BA12" i="31"/>
  <c r="BC11" i="31"/>
  <c r="BB11" i="31"/>
  <c r="BA11" i="31"/>
  <c r="BC22" i="30"/>
  <c r="BB22" i="30"/>
  <c r="BA22" i="30"/>
  <c r="AZ22" i="30"/>
  <c r="BC16" i="30"/>
  <c r="BB16" i="30"/>
  <c r="BC11" i="30"/>
  <c r="BC13" i="30" s="1"/>
  <c r="BC60" i="16" s="1"/>
  <c r="BB11" i="30"/>
  <c r="BB13" i="30" s="1"/>
  <c r="BB60" i="16" s="1"/>
  <c r="BA11" i="30"/>
  <c r="BA13" i="30" s="1"/>
  <c r="BA60" i="16" s="1"/>
  <c r="BC9" i="29"/>
  <c r="BB9" i="29"/>
  <c r="BA9" i="29"/>
  <c r="BC8" i="29"/>
  <c r="BB8" i="29"/>
  <c r="BA8" i="29"/>
  <c r="BB64" i="16" l="1"/>
  <c r="BB61" i="16"/>
  <c r="BC61" i="16"/>
  <c r="BC64" i="16"/>
  <c r="BA27" i="30"/>
  <c r="BA26" i="30"/>
  <c r="BA25" i="30"/>
  <c r="BA24" i="30"/>
  <c r="BA29" i="30"/>
  <c r="BB27" i="30"/>
  <c r="BB24" i="30"/>
  <c r="BB26" i="30"/>
  <c r="BB25" i="30"/>
  <c r="BB29" i="30"/>
  <c r="BC27" i="30"/>
  <c r="BC24" i="30"/>
  <c r="BC26" i="30"/>
  <c r="BC25" i="30"/>
  <c r="BC29" i="30"/>
  <c r="BB18" i="30"/>
  <c r="BB34" i="30" s="1"/>
  <c r="BC18" i="30"/>
  <c r="BC34" i="30" s="1"/>
  <c r="AZ11" i="30"/>
  <c r="AZ13" i="30" s="1"/>
  <c r="AZ60" i="16" s="1"/>
  <c r="BA14" i="31"/>
  <c r="BA20" i="16" s="1"/>
  <c r="BC14" i="31"/>
  <c r="BC20" i="16" s="1"/>
  <c r="BB14" i="31"/>
  <c r="BB20" i="16" s="1"/>
  <c r="BC68" i="16" l="1"/>
  <c r="BA68" i="16"/>
  <c r="BB68" i="16"/>
  <c r="BA28" i="30"/>
  <c r="BA30" i="30" s="1"/>
  <c r="BC28" i="30"/>
  <c r="BC30" i="30" s="1"/>
  <c r="BB28" i="30"/>
  <c r="BB30" i="30" s="1"/>
  <c r="BA20" i="31"/>
  <c r="AZ20" i="31"/>
  <c r="BB33" i="30"/>
  <c r="BB35" i="30" s="1"/>
  <c r="BC33" i="30"/>
  <c r="BC35" i="30" s="1"/>
  <c r="AZ27" i="30"/>
  <c r="AZ26" i="30"/>
  <c r="AZ25" i="30"/>
  <c r="AZ24" i="30"/>
  <c r="AZ29" i="30"/>
  <c r="AU17" i="28"/>
  <c r="AT17" i="28"/>
  <c r="AS17" i="28"/>
  <c r="AR17" i="28"/>
  <c r="AU15" i="28"/>
  <c r="AT15" i="28"/>
  <c r="AT21" i="28" s="1"/>
  <c r="AS15" i="28"/>
  <c r="AS23" i="28" s="1"/>
  <c r="AR15" i="27"/>
  <c r="AS15" i="27"/>
  <c r="AT15" i="27"/>
  <c r="AU15" i="27"/>
  <c r="AU21" i="28" l="1"/>
  <c r="AU25" i="28"/>
  <c r="AU26" i="28"/>
  <c r="AT19" i="28"/>
  <c r="AT20" i="28"/>
  <c r="AT22" i="28"/>
  <c r="AT23" i="28"/>
  <c r="AT24" i="28"/>
  <c r="AS21" i="28"/>
  <c r="AS24" i="28"/>
  <c r="AU20" i="28"/>
  <c r="AS26" i="28"/>
  <c r="AU22" i="28"/>
  <c r="AS25" i="28"/>
  <c r="AS19" i="28"/>
  <c r="AT25" i="28"/>
  <c r="AU23" i="28"/>
  <c r="AS20" i="28"/>
  <c r="AT26" i="28"/>
  <c r="AU24" i="28"/>
  <c r="AS22" i="28"/>
  <c r="AU19" i="28"/>
  <c r="AZ28" i="30"/>
  <c r="AZ30" i="30" s="1"/>
  <c r="AR15" i="28"/>
  <c r="AR24" i="28" s="1"/>
  <c r="AU27" i="28" l="1"/>
  <c r="AS27" i="28"/>
  <c r="AT27" i="28"/>
  <c r="AR19" i="28"/>
  <c r="AR21" i="28"/>
  <c r="AR25" i="28"/>
  <c r="AR20" i="28"/>
  <c r="AR22" i="28"/>
  <c r="AR23" i="28"/>
  <c r="AR26" i="28"/>
  <c r="AR27" i="28" l="1"/>
  <c r="AP15" i="29"/>
  <c r="AO15" i="29"/>
  <c r="AN15" i="29"/>
  <c r="AM15" i="29"/>
  <c r="BC15" i="29" l="1"/>
  <c r="BB15" i="29"/>
  <c r="AR15" i="29" l="1"/>
  <c r="AS15" i="29"/>
  <c r="AV15" i="29"/>
  <c r="AX15" i="29"/>
  <c r="CJ13" i="22"/>
  <c r="CJ13" i="24" s="1"/>
  <c r="AQ15" i="29" l="1"/>
  <c r="CH13" i="22"/>
  <c r="CH13" i="24" s="1"/>
  <c r="AU15" i="29"/>
  <c r="CI13" i="22"/>
  <c r="CI13" i="24" s="1"/>
  <c r="AW15" i="29"/>
  <c r="AX10" i="29"/>
  <c r="AT15" i="29"/>
  <c r="AY15" i="29"/>
  <c r="AZ10" i="29"/>
  <c r="BA10" i="29" l="1"/>
  <c r="BA16" i="30"/>
  <c r="AZ16" i="30"/>
  <c r="BA15" i="29"/>
  <c r="AZ15" i="29"/>
  <c r="AZ9" i="29"/>
  <c r="AZ64" i="16" l="1"/>
  <c r="AZ61" i="16"/>
  <c r="BA64" i="16"/>
  <c r="BA61" i="16"/>
  <c r="CK15" i="29"/>
  <c r="CK16" i="30"/>
  <c r="CK10" i="29"/>
  <c r="CK11" i="29" s="1"/>
  <c r="AZ18" i="30"/>
  <c r="AZ34" i="30" s="1"/>
  <c r="BA18" i="30"/>
  <c r="BA34" i="30" s="1"/>
  <c r="CK61" i="16" l="1"/>
  <c r="CK64" i="16"/>
  <c r="CK18" i="30"/>
  <c r="CK34" i="30" s="1"/>
  <c r="CK12" i="29"/>
  <c r="CK16" i="29"/>
  <c r="CK10" i="16" s="1"/>
  <c r="AZ33" i="30"/>
  <c r="AZ35" i="30" s="1"/>
  <c r="AZ8" i="29"/>
  <c r="BA33" i="30"/>
  <c r="BA35" i="30" s="1"/>
  <c r="AZ7" i="31"/>
  <c r="AZ13" i="31"/>
  <c r="AZ12" i="31"/>
  <c r="AZ11" i="31"/>
  <c r="CK26" i="16" l="1"/>
  <c r="CK67" i="16"/>
  <c r="CK45" i="16"/>
  <c r="CK33" i="30"/>
  <c r="CK35" i="30" s="1"/>
  <c r="CK17" i="29"/>
  <c r="AZ8" i="31"/>
  <c r="AZ9" i="31" s="1"/>
  <c r="AZ14" i="31" s="1"/>
  <c r="AZ20" i="16" s="1"/>
  <c r="BC74" i="16"/>
  <c r="CK74" i="16" s="1"/>
  <c r="BC73" i="16"/>
  <c r="CK73" i="16" s="1"/>
  <c r="CK56" i="16"/>
  <c r="CK57" i="16" s="1"/>
  <c r="AZ68" i="16" l="1"/>
  <c r="BC78" i="16"/>
  <c r="CK78" i="16" s="1"/>
  <c r="AU7" i="27"/>
  <c r="AU19" i="27" s="1"/>
  <c r="AZ78" i="16"/>
  <c r="CH78" i="16" s="1"/>
  <c r="BC34" i="17"/>
  <c r="BB37" i="17"/>
  <c r="BB17" i="16"/>
  <c r="BB78" i="16"/>
  <c r="BC17" i="16"/>
  <c r="BB43" i="16"/>
  <c r="BC43" i="16"/>
  <c r="BA43" i="16"/>
  <c r="AS7" i="27"/>
  <c r="BA37" i="17"/>
  <c r="AU8" i="27"/>
  <c r="AT7" i="27"/>
  <c r="BC37" i="17"/>
  <c r="BC23" i="16" s="1"/>
  <c r="BA77" i="16"/>
  <c r="BC77" i="16"/>
  <c r="CK77" i="16" s="1"/>
  <c r="BA34" i="17"/>
  <c r="BA17" i="16"/>
  <c r="AR7" i="27"/>
  <c r="BA69" i="16"/>
  <c r="AR8" i="27"/>
  <c r="AZ17" i="16"/>
  <c r="AZ77" i="16"/>
  <c r="CH77" i="16" s="1"/>
  <c r="AZ37" i="17"/>
  <c r="AZ23" i="16" s="1"/>
  <c r="BA79" i="16"/>
  <c r="BA78" i="16"/>
  <c r="BB77" i="16"/>
  <c r="CK17" i="16" l="1"/>
  <c r="CK18" i="16" s="1"/>
  <c r="BA38" i="17"/>
  <c r="BA23" i="16"/>
  <c r="BB38" i="17"/>
  <c r="BB23" i="16"/>
  <c r="CH53" i="16"/>
  <c r="BF75" i="16"/>
  <c r="BF46" i="16"/>
  <c r="BE75" i="16"/>
  <c r="BE46" i="16"/>
  <c r="BD46" i="16"/>
  <c r="BD75" i="16"/>
  <c r="AU20" i="27"/>
  <c r="BB48" i="17"/>
  <c r="BC79" i="16"/>
  <c r="CK79" i="16" s="1"/>
  <c r="BC69" i="16"/>
  <c r="CK53" i="16"/>
  <c r="AZ43" i="16"/>
  <c r="BB34" i="17"/>
  <c r="AZ34" i="17"/>
  <c r="BB79" i="16"/>
  <c r="BB69" i="16"/>
  <c r="AS19" i="27"/>
  <c r="AS20" i="27"/>
  <c r="BA48" i="17"/>
  <c r="AU11" i="27"/>
  <c r="AU21" i="27" s="1"/>
  <c r="AU18" i="27"/>
  <c r="BC38" i="17"/>
  <c r="BC48" i="17"/>
  <c r="BF55" i="16" s="1"/>
  <c r="AT19" i="27"/>
  <c r="AT20" i="27"/>
  <c r="AR19" i="27"/>
  <c r="AR20" i="27"/>
  <c r="AR18" i="27"/>
  <c r="AR11" i="27"/>
  <c r="AZ79" i="16"/>
  <c r="CH79" i="16" s="1"/>
  <c r="AZ69" i="16"/>
  <c r="AZ38" i="17"/>
  <c r="AZ48" i="17"/>
  <c r="BC46" i="16"/>
  <c r="BD55" i="16" l="1"/>
  <c r="BC55" i="16"/>
  <c r="BB55" i="17"/>
  <c r="BB9" i="24" s="1"/>
  <c r="BB7" i="24" s="1"/>
  <c r="BE55" i="16"/>
  <c r="BE57" i="16" s="1"/>
  <c r="BB25" i="16"/>
  <c r="AR21" i="27"/>
  <c r="AR17" i="27" s="1"/>
  <c r="BA25" i="16"/>
  <c r="BD57" i="16"/>
  <c r="BB49" i="17"/>
  <c r="BC75" i="16"/>
  <c r="CK75" i="16" s="1"/>
  <c r="CK72" i="16"/>
  <c r="AU17" i="27"/>
  <c r="BA55" i="17"/>
  <c r="BA9" i="24" s="1"/>
  <c r="BA7" i="24" s="1"/>
  <c r="BA49" i="17"/>
  <c r="BC49" i="17"/>
  <c r="BC55" i="17"/>
  <c r="BC9" i="24" s="1"/>
  <c r="BC7" i="24" s="1"/>
  <c r="BC25" i="16"/>
  <c r="AZ55" i="17"/>
  <c r="AZ9" i="24" s="1"/>
  <c r="AZ7" i="24" s="1"/>
  <c r="AZ49" i="17"/>
  <c r="AZ25" i="16"/>
  <c r="BB14" i="16" l="1"/>
  <c r="BB56" i="17"/>
  <c r="BA14" i="16"/>
  <c r="AZ14" i="16"/>
  <c r="BC14" i="16"/>
  <c r="BF57" i="16"/>
  <c r="BB60" i="17"/>
  <c r="BB7" i="29" s="1"/>
  <c r="BA60" i="17"/>
  <c r="BA11" i="16" s="1"/>
  <c r="BC57" i="16"/>
  <c r="BA56" i="17"/>
  <c r="BC56" i="17"/>
  <c r="BC60" i="17"/>
  <c r="AT11" i="16" s="1"/>
  <c r="AZ60" i="17"/>
  <c r="AQ11" i="16" s="1"/>
  <c r="AZ56" i="17"/>
  <c r="BA24" i="16" l="1"/>
  <c r="BA12" i="16"/>
  <c r="BE31" i="16"/>
  <c r="AQ31" i="16"/>
  <c r="AQ24" i="16"/>
  <c r="AT24" i="16"/>
  <c r="BB61" i="17"/>
  <c r="BB11" i="16"/>
  <c r="BA61" i="17"/>
  <c r="BA7" i="29"/>
  <c r="BA11" i="29" s="1"/>
  <c r="BA16" i="29" s="1"/>
  <c r="BA10" i="16" s="1"/>
  <c r="BB11" i="29"/>
  <c r="BC7" i="29"/>
  <c r="BC11" i="29" s="1"/>
  <c r="BC16" i="29" s="1"/>
  <c r="BC11" i="16"/>
  <c r="BC61" i="17"/>
  <c r="AZ7" i="29"/>
  <c r="AZ11" i="29" s="1"/>
  <c r="AZ16" i="29" s="1"/>
  <c r="AZ11" i="16"/>
  <c r="AZ61" i="17"/>
  <c r="BA26" i="16" l="1"/>
  <c r="BE30" i="16"/>
  <c r="BC51" i="16"/>
  <c r="CK51" i="16" s="1"/>
  <c r="BC52" i="16"/>
  <c r="CK52" i="16" s="1"/>
  <c r="AZ12" i="16"/>
  <c r="BC47" i="16" s="1"/>
  <c r="AQ12" i="16"/>
  <c r="AZ24" i="16"/>
  <c r="BD31" i="16"/>
  <c r="BB24" i="16"/>
  <c r="BE52" i="16"/>
  <c r="BB12" i="16"/>
  <c r="BE51" i="16"/>
  <c r="BF31" i="16"/>
  <c r="BC10" i="16"/>
  <c r="AT10" i="16"/>
  <c r="AZ10" i="16"/>
  <c r="AQ10" i="16"/>
  <c r="BF52" i="16"/>
  <c r="BC12" i="16"/>
  <c r="BF47" i="16" s="1"/>
  <c r="AT12" i="16"/>
  <c r="BF51" i="16"/>
  <c r="BC24" i="16"/>
  <c r="BD52" i="16"/>
  <c r="BD51" i="16"/>
  <c r="BB12" i="29"/>
  <c r="BB16" i="29"/>
  <c r="BA12" i="29"/>
  <c r="BA17" i="29"/>
  <c r="BC12" i="29"/>
  <c r="AZ12" i="29"/>
  <c r="AZ16" i="16"/>
  <c r="AZ18" i="16" s="1"/>
  <c r="BE47" i="16" l="1"/>
  <c r="AQ26" i="16"/>
  <c r="AQ30" i="16"/>
  <c r="BF67" i="16"/>
  <c r="BC26" i="16"/>
  <c r="BF45" i="16"/>
  <c r="BD47" i="16"/>
  <c r="AZ26" i="16"/>
  <c r="BD30" i="16"/>
  <c r="AT26" i="16"/>
  <c r="BB17" i="29"/>
  <c r="BB10" i="16"/>
  <c r="BC67" i="16" s="1"/>
  <c r="BC17" i="29"/>
  <c r="AZ17" i="29"/>
  <c r="AC11" i="29"/>
  <c r="AD11" i="29"/>
  <c r="AE11" i="29"/>
  <c r="AF11" i="29"/>
  <c r="AG11" i="29"/>
  <c r="AH11" i="29"/>
  <c r="AI11" i="29"/>
  <c r="AJ11" i="29"/>
  <c r="AK11" i="29"/>
  <c r="AL11" i="29"/>
  <c r="AB11" i="29"/>
  <c r="AP9" i="29"/>
  <c r="AO9" i="29"/>
  <c r="AN9" i="29"/>
  <c r="AP8" i="29"/>
  <c r="AO8" i="29"/>
  <c r="AN8" i="29"/>
  <c r="CG15" i="29"/>
  <c r="BB26" i="16" l="1"/>
  <c r="BE67" i="16"/>
  <c r="BF30" i="16"/>
  <c r="BE45" i="16"/>
  <c r="BD67" i="16"/>
  <c r="BD45" i="16"/>
  <c r="BC45" i="16"/>
  <c r="BC16" i="16"/>
  <c r="BC18" i="16" s="1"/>
  <c r="BZ17" i="28"/>
  <c r="CJ42" i="16" l="1"/>
  <c r="O18" i="35" l="1"/>
  <c r="O11" i="35"/>
  <c r="O19" i="35" l="1"/>
  <c r="O21" i="35" s="1"/>
  <c r="L18" i="35"/>
  <c r="K18" i="35"/>
  <c r="J18" i="35"/>
  <c r="I18" i="35"/>
  <c r="H18" i="35"/>
  <c r="G18" i="35"/>
  <c r="F18" i="35"/>
  <c r="E18" i="35"/>
  <c r="D18" i="35"/>
  <c r="L17" i="35"/>
  <c r="K17" i="35"/>
  <c r="J17" i="35"/>
  <c r="I17" i="35"/>
  <c r="H17" i="35"/>
  <c r="G17" i="35"/>
  <c r="F17" i="35"/>
  <c r="E17" i="35"/>
  <c r="D17" i="35"/>
  <c r="N18" i="35"/>
  <c r="M18" i="35"/>
  <c r="M17" i="35"/>
  <c r="L11" i="35"/>
  <c r="K11" i="35"/>
  <c r="J11" i="35"/>
  <c r="I11" i="35"/>
  <c r="H11" i="35"/>
  <c r="G11" i="35"/>
  <c r="F11" i="35"/>
  <c r="E11" i="35"/>
  <c r="D11" i="35"/>
  <c r="K9" i="35"/>
  <c r="J9" i="35"/>
  <c r="I9" i="35"/>
  <c r="H9" i="35"/>
  <c r="G9" i="35"/>
  <c r="F9" i="35"/>
  <c r="E9" i="35"/>
  <c r="D9" i="35"/>
  <c r="F19" i="35" l="1"/>
  <c r="E19" i="35"/>
  <c r="J19" i="35"/>
  <c r="H19" i="35"/>
  <c r="K19" i="35"/>
  <c r="I19" i="35"/>
  <c r="D15" i="35"/>
  <c r="G15" i="35"/>
  <c r="J15" i="35"/>
  <c r="G19" i="35"/>
  <c r="F15" i="35"/>
  <c r="N17" i="35"/>
  <c r="N19" i="35" s="1"/>
  <c r="D19" i="35"/>
  <c r="L19" i="35"/>
  <c r="H15" i="35"/>
  <c r="I15" i="35"/>
  <c r="K15" i="35"/>
  <c r="E15" i="35"/>
  <c r="N11" i="35"/>
  <c r="M19" i="35"/>
  <c r="M11" i="35"/>
  <c r="CJ22" i="31" l="1"/>
  <c r="CJ17" i="31"/>
  <c r="AY22" i="31"/>
  <c r="AY17" i="31"/>
  <c r="CJ22" i="30"/>
  <c r="CJ24" i="31" l="1"/>
  <c r="AY22" i="30"/>
  <c r="CJ15" i="29"/>
  <c r="AY11" i="30" l="1"/>
  <c r="AY13" i="30" s="1"/>
  <c r="AY60" i="16" s="1"/>
  <c r="AY25" i="31"/>
  <c r="CJ23" i="31"/>
  <c r="CJ25" i="31" s="1"/>
  <c r="AQ17" i="28"/>
  <c r="AQ15" i="28"/>
  <c r="BZ15" i="27"/>
  <c r="AY29" i="30" l="1"/>
  <c r="AY26" i="30"/>
  <c r="AY24" i="30"/>
  <c r="AY25" i="30"/>
  <c r="AY27" i="30"/>
  <c r="AQ26" i="28"/>
  <c r="AQ24" i="28"/>
  <c r="AQ23" i="28"/>
  <c r="AQ19" i="28"/>
  <c r="AQ20" i="28"/>
  <c r="AQ21" i="28"/>
  <c r="AQ22" i="28"/>
  <c r="AQ25" i="28"/>
  <c r="AQ15" i="27"/>
  <c r="CJ38" i="18"/>
  <c r="CJ39" i="18"/>
  <c r="AQ27" i="28" l="1"/>
  <c r="CJ54" i="18"/>
  <c r="CJ55" i="18"/>
  <c r="CJ63" i="18"/>
  <c r="CJ65" i="18"/>
  <c r="CJ67" i="18"/>
  <c r="CJ64" i="18"/>
  <c r="CJ53" i="18"/>
  <c r="CJ62" i="18"/>
  <c r="CJ58" i="18"/>
  <c r="CJ66" i="18"/>
  <c r="CJ57" i="18"/>
  <c r="CJ68" i="18"/>
  <c r="AY28" i="30"/>
  <c r="AY30" i="30" s="1"/>
  <c r="CJ28" i="18"/>
  <c r="CJ29" i="18"/>
  <c r="CJ80" i="22"/>
  <c r="CJ80" i="24" s="1"/>
  <c r="CJ79" i="22"/>
  <c r="CJ79" i="24" s="1"/>
  <c r="CJ59" i="22"/>
  <c r="CJ59" i="24" s="1"/>
  <c r="CJ51" i="22"/>
  <c r="CJ51" i="24" s="1"/>
  <c r="CJ16" i="22"/>
  <c r="CJ16" i="24" s="1"/>
  <c r="CJ17" i="22"/>
  <c r="CJ17" i="24" s="1"/>
  <c r="AY7" i="31" l="1"/>
  <c r="AY8" i="31"/>
  <c r="CJ61" i="18"/>
  <c r="CJ48" i="16" s="1"/>
  <c r="CJ75" i="22"/>
  <c r="CJ75" i="24" s="1"/>
  <c r="CJ14" i="18"/>
  <c r="CJ37" i="18"/>
  <c r="CJ42" i="18"/>
  <c r="CJ25" i="18"/>
  <c r="CJ41" i="18"/>
  <c r="CJ27" i="18"/>
  <c r="CJ83" i="22"/>
  <c r="CJ83" i="24" s="1"/>
  <c r="CJ65" i="22"/>
  <c r="CJ65" i="24" s="1"/>
  <c r="CJ24" i="18"/>
  <c r="CJ40" i="18"/>
  <c r="CJ78" i="22"/>
  <c r="CJ78" i="24" s="1"/>
  <c r="CJ15" i="18"/>
  <c r="CJ73" i="22"/>
  <c r="CJ73" i="24" s="1"/>
  <c r="CJ11" i="18"/>
  <c r="CJ23" i="18"/>
  <c r="CJ47" i="18"/>
  <c r="CJ43" i="18"/>
  <c r="CJ22" i="18"/>
  <c r="CJ46" i="18"/>
  <c r="CJ51" i="18"/>
  <c r="CJ67" i="22"/>
  <c r="CJ67" i="24" s="1"/>
  <c r="CJ58" i="22"/>
  <c r="CJ58" i="24" s="1"/>
  <c r="CJ77" i="22"/>
  <c r="CJ77" i="24" s="1"/>
  <c r="CJ17" i="18"/>
  <c r="CJ21" i="18"/>
  <c r="CJ45" i="18"/>
  <c r="CJ52" i="18"/>
  <c r="CJ69" i="22"/>
  <c r="CJ69" i="24" s="1"/>
  <c r="CJ13" i="18"/>
  <c r="CJ71" i="22"/>
  <c r="CJ71" i="24" s="1"/>
  <c r="CJ76" i="22"/>
  <c r="CJ76" i="24" s="1"/>
  <c r="CJ16" i="18"/>
  <c r="CJ44" i="18"/>
  <c r="CJ26" i="18"/>
  <c r="CJ12" i="18"/>
  <c r="CJ34" i="18"/>
  <c r="AY11" i="31"/>
  <c r="CJ9" i="18"/>
  <c r="AY12" i="31"/>
  <c r="CJ10" i="18"/>
  <c r="CJ12" i="31" s="1"/>
  <c r="CJ36" i="18"/>
  <c r="AY13" i="31"/>
  <c r="CJ20" i="18"/>
  <c r="CJ50" i="18"/>
  <c r="CJ8" i="31" s="1"/>
  <c r="CJ7" i="31" l="1"/>
  <c r="AY77" i="16"/>
  <c r="CJ77" i="16" s="1"/>
  <c r="AY9" i="31"/>
  <c r="AY14" i="31" s="1"/>
  <c r="AY20" i="16" s="1"/>
  <c r="CJ47" i="22"/>
  <c r="CJ47" i="24" s="1"/>
  <c r="CJ46" i="22"/>
  <c r="CJ46" i="24" s="1"/>
  <c r="CJ50" i="22"/>
  <c r="CJ50" i="24" s="1"/>
  <c r="CJ55" i="22"/>
  <c r="CJ55" i="24" s="1"/>
  <c r="CJ56" i="22"/>
  <c r="CJ56" i="24" s="1"/>
  <c r="AY78" i="16"/>
  <c r="CJ78" i="16" s="1"/>
  <c r="CJ11" i="31"/>
  <c r="CJ18" i="18"/>
  <c r="CJ59" i="18"/>
  <c r="CJ13" i="31"/>
  <c r="CJ30" i="18"/>
  <c r="CJ48" i="18"/>
  <c r="CI37" i="22"/>
  <c r="CI37" i="24" s="1"/>
  <c r="AY68" i="16" l="1"/>
  <c r="CJ53" i="16"/>
  <c r="AY43" i="16"/>
  <c r="CJ9" i="31"/>
  <c r="CJ14" i="31" s="1"/>
  <c r="CJ20" i="16" s="1"/>
  <c r="CJ39" i="22"/>
  <c r="CJ39" i="24" s="1"/>
  <c r="CJ32" i="22"/>
  <c r="CJ32" i="24" s="1"/>
  <c r="CJ21" i="22"/>
  <c r="CJ21" i="24" s="1"/>
  <c r="CJ40" i="22"/>
  <c r="CJ40" i="24" s="1"/>
  <c r="CJ36" i="22"/>
  <c r="CJ36" i="24" s="1"/>
  <c r="CJ38" i="22"/>
  <c r="CJ38" i="24" s="1"/>
  <c r="CJ15" i="22"/>
  <c r="CJ15" i="24" s="1"/>
  <c r="CJ19" i="22"/>
  <c r="CJ19" i="24" s="1"/>
  <c r="CJ45" i="22"/>
  <c r="CJ45" i="24" s="1"/>
  <c r="CJ22" i="22"/>
  <c r="CJ22" i="24" s="1"/>
  <c r="CJ29" i="22"/>
  <c r="CJ29" i="24" s="1"/>
  <c r="CJ20" i="22"/>
  <c r="CJ20" i="24" s="1"/>
  <c r="CJ18" i="22"/>
  <c r="CJ18" i="24" s="1"/>
  <c r="CJ34" i="22"/>
  <c r="CJ34" i="24" s="1"/>
  <c r="CJ43" i="22"/>
  <c r="CJ43" i="24" s="1"/>
  <c r="CJ44" i="22"/>
  <c r="CJ44" i="24" s="1"/>
  <c r="CJ25" i="22"/>
  <c r="CJ25" i="24" s="1"/>
  <c r="CJ24" i="22"/>
  <c r="CJ24" i="24" s="1"/>
  <c r="CJ33" i="22"/>
  <c r="CJ33" i="24" s="1"/>
  <c r="CJ42" i="22"/>
  <c r="CJ42" i="24" s="1"/>
  <c r="CJ23" i="22"/>
  <c r="CJ23" i="24" s="1"/>
  <c r="CJ41" i="22"/>
  <c r="CJ41" i="24" s="1"/>
  <c r="CJ7" i="18"/>
  <c r="AY79" i="16"/>
  <c r="CJ79" i="16" s="1"/>
  <c r="CJ37" i="22"/>
  <c r="CJ37" i="24" s="1"/>
  <c r="CJ32" i="18"/>
  <c r="CJ68" i="16" l="1"/>
  <c r="AY69" i="16"/>
  <c r="CJ43" i="16"/>
  <c r="CJ69" i="16"/>
  <c r="AY9" i="29" l="1"/>
  <c r="BB73" i="16" l="1"/>
  <c r="BB74" i="16"/>
  <c r="AY8" i="29"/>
  <c r="AQ8" i="27" l="1"/>
  <c r="AY37" i="17" l="1"/>
  <c r="AY23" i="16" s="1"/>
  <c r="AQ7" i="27"/>
  <c r="BB46" i="16" l="1"/>
  <c r="BB75" i="16"/>
  <c r="AY48" i="17"/>
  <c r="AQ19" i="27"/>
  <c r="AQ18" i="27"/>
  <c r="AQ20" i="27"/>
  <c r="AQ11" i="27"/>
  <c r="AQ21" i="27" s="1"/>
  <c r="AY38" i="17"/>
  <c r="AY25" i="16" l="1"/>
  <c r="BB55" i="16"/>
  <c r="BB57" i="16" s="1"/>
  <c r="AY55" i="17"/>
  <c r="AY9" i="24" s="1"/>
  <c r="AY7" i="24" s="1"/>
  <c r="CJ27" i="17"/>
  <c r="AY49" i="17"/>
  <c r="AQ17" i="27"/>
  <c r="AY56" i="17" l="1"/>
  <c r="AY14" i="16"/>
  <c r="AY60" i="17"/>
  <c r="AY7" i="29" l="1"/>
  <c r="AY11" i="16"/>
  <c r="AY61" i="17"/>
  <c r="BB51" i="16" l="1"/>
  <c r="BB52" i="16"/>
  <c r="AY12" i="16"/>
  <c r="BB47" i="16" s="1"/>
  <c r="AY24" i="16"/>
  <c r="BC31" i="16"/>
  <c r="AY11" i="29" l="1"/>
  <c r="AX8" i="29"/>
  <c r="AY16" i="30"/>
  <c r="AX9" i="29"/>
  <c r="AY18" i="30" l="1"/>
  <c r="AY33" i="30" s="1"/>
  <c r="AY64" i="16"/>
  <c r="AY61" i="16"/>
  <c r="BA73" i="16"/>
  <c r="BA74" i="16"/>
  <c r="AY16" i="29"/>
  <c r="AY10" i="16" s="1"/>
  <c r="AY12" i="29"/>
  <c r="AY34" i="30" l="1"/>
  <c r="AY26" i="16"/>
  <c r="BB67" i="16"/>
  <c r="BB45" i="16"/>
  <c r="BC30" i="16"/>
  <c r="AY17" i="29"/>
  <c r="AY35" i="30"/>
  <c r="AX78" i="16" l="1"/>
  <c r="AX22" i="30"/>
  <c r="AX11" i="30"/>
  <c r="AX13" i="30" s="1"/>
  <c r="AX60" i="16" s="1"/>
  <c r="AX25" i="31"/>
  <c r="AX22" i="31"/>
  <c r="AX17" i="31"/>
  <c r="AX13" i="31"/>
  <c r="AX12" i="31"/>
  <c r="AX11" i="31"/>
  <c r="AX8" i="31"/>
  <c r="AX7" i="31"/>
  <c r="AP17" i="28"/>
  <c r="AP15" i="28"/>
  <c r="AP15" i="27"/>
  <c r="AP8" i="27" l="1"/>
  <c r="AX77" i="16"/>
  <c r="AX9" i="31"/>
  <c r="AX14" i="31" s="1"/>
  <c r="AX20" i="16" s="1"/>
  <c r="AP7" i="27"/>
  <c r="AP20" i="27" s="1"/>
  <c r="AX34" i="17"/>
  <c r="AX25" i="30"/>
  <c r="AX24" i="30"/>
  <c r="AX26" i="30"/>
  <c r="AX29" i="30"/>
  <c r="AX27" i="30"/>
  <c r="AP24" i="28"/>
  <c r="AP23" i="28"/>
  <c r="AP22" i="28"/>
  <c r="AP19" i="28"/>
  <c r="AP26" i="28"/>
  <c r="AP20" i="28"/>
  <c r="AP21" i="28"/>
  <c r="AP25" i="28"/>
  <c r="AX37" i="17"/>
  <c r="AX23" i="16" s="1"/>
  <c r="AX68" i="16" l="1"/>
  <c r="BA46" i="16"/>
  <c r="AX43" i="16"/>
  <c r="AX69" i="16"/>
  <c r="AP27" i="28"/>
  <c r="BA75" i="16"/>
  <c r="AP18" i="27"/>
  <c r="AP11" i="27"/>
  <c r="AP19" i="27"/>
  <c r="AX79" i="16"/>
  <c r="AX28" i="30"/>
  <c r="AX30" i="30" s="1"/>
  <c r="AX48" i="17"/>
  <c r="AX38" i="17"/>
  <c r="CE25" i="31"/>
  <c r="CD25" i="31"/>
  <c r="CC25" i="31"/>
  <c r="CB25" i="31"/>
  <c r="CA25" i="31"/>
  <c r="BZ25" i="31"/>
  <c r="BY25" i="31"/>
  <c r="AP25" i="31"/>
  <c r="AO25" i="31"/>
  <c r="AN25" i="31"/>
  <c r="AM25" i="31"/>
  <c r="AL25" i="31"/>
  <c r="AK25" i="31"/>
  <c r="AJ25" i="31"/>
  <c r="CG24" i="31"/>
  <c r="CF24" i="31"/>
  <c r="CG23" i="31"/>
  <c r="CF23" i="31"/>
  <c r="AW25" i="31"/>
  <c r="CI22" i="31"/>
  <c r="CH22" i="31"/>
  <c r="AW22" i="31"/>
  <c r="AV22" i="31"/>
  <c r="AU22" i="31"/>
  <c r="AT22" i="31"/>
  <c r="AS22" i="31"/>
  <c r="AR22" i="31"/>
  <c r="AQ22" i="31"/>
  <c r="CE20" i="31"/>
  <c r="CD20" i="31"/>
  <c r="CC20" i="31"/>
  <c r="CB20" i="31"/>
  <c r="CA20" i="31"/>
  <c r="BZ20" i="31"/>
  <c r="BY20" i="31"/>
  <c r="AV20" i="31"/>
  <c r="AU20" i="31"/>
  <c r="AT20" i="31"/>
  <c r="AS20" i="31"/>
  <c r="AR20" i="31"/>
  <c r="AP20" i="31"/>
  <c r="AO20" i="31"/>
  <c r="AN20" i="31"/>
  <c r="AM20" i="31"/>
  <c r="AL20" i="31"/>
  <c r="AK20" i="31"/>
  <c r="AJ20" i="31"/>
  <c r="CI19" i="31"/>
  <c r="CF19" i="31"/>
  <c r="CI18" i="31"/>
  <c r="CF18" i="31"/>
  <c r="CI17" i="31"/>
  <c r="CH17" i="31"/>
  <c r="AW17" i="31"/>
  <c r="AV17" i="31"/>
  <c r="AU17" i="31"/>
  <c r="AT17" i="31"/>
  <c r="AS17" i="31"/>
  <c r="AR17" i="31"/>
  <c r="AQ17" i="31"/>
  <c r="CG13" i="31"/>
  <c r="CF13" i="31"/>
  <c r="CE13" i="31"/>
  <c r="CD13" i="31"/>
  <c r="CC13" i="31"/>
  <c r="CB13" i="31"/>
  <c r="CA13" i="31"/>
  <c r="BZ13" i="31"/>
  <c r="BY13" i="31"/>
  <c r="AP13" i="31"/>
  <c r="AO13" i="31"/>
  <c r="AN13" i="31"/>
  <c r="AM13" i="31"/>
  <c r="AL13" i="31"/>
  <c r="AK13" i="31"/>
  <c r="AJ13" i="31"/>
  <c r="CG12" i="31"/>
  <c r="CF12" i="31"/>
  <c r="CE12" i="31"/>
  <c r="CD12" i="31"/>
  <c r="CC12" i="31"/>
  <c r="CB12" i="31"/>
  <c r="CA12" i="31"/>
  <c r="BZ12" i="31"/>
  <c r="BY12" i="31"/>
  <c r="AP12" i="31"/>
  <c r="AO12" i="31"/>
  <c r="AN12" i="31"/>
  <c r="AL12" i="31"/>
  <c r="AK12" i="31"/>
  <c r="AJ12" i="31"/>
  <c r="CG11" i="31"/>
  <c r="CF11" i="31"/>
  <c r="CE11" i="31"/>
  <c r="CD11" i="31"/>
  <c r="CC11" i="31"/>
  <c r="CB11" i="31"/>
  <c r="CA11" i="31"/>
  <c r="BZ11" i="31"/>
  <c r="BY11" i="31"/>
  <c r="AP11" i="31"/>
  <c r="AO11" i="31"/>
  <c r="AN11" i="31"/>
  <c r="AL11" i="31"/>
  <c r="AK11" i="31"/>
  <c r="AJ11" i="31"/>
  <c r="CE9" i="31"/>
  <c r="CD9" i="31"/>
  <c r="CC9" i="31"/>
  <c r="CB9" i="31"/>
  <c r="CA9" i="31"/>
  <c r="BZ9" i="31"/>
  <c r="BY9" i="31"/>
  <c r="AP8" i="31"/>
  <c r="AO8" i="31"/>
  <c r="AN8" i="31"/>
  <c r="AM8" i="31"/>
  <c r="AL8" i="31"/>
  <c r="AK8" i="31"/>
  <c r="AJ8" i="31"/>
  <c r="AP7" i="31"/>
  <c r="AO7" i="31"/>
  <c r="AN7" i="31"/>
  <c r="AM7" i="31"/>
  <c r="AL7" i="31"/>
  <c r="AK7" i="31"/>
  <c r="AJ7" i="31"/>
  <c r="AL29" i="30"/>
  <c r="AL27" i="30"/>
  <c r="AL26" i="30"/>
  <c r="AL25" i="30"/>
  <c r="AL24" i="30"/>
  <c r="CI22" i="30"/>
  <c r="CH22" i="30"/>
  <c r="AW22" i="30"/>
  <c r="AV22" i="30"/>
  <c r="AU22" i="30"/>
  <c r="AT22" i="30"/>
  <c r="AS22" i="30"/>
  <c r="CF18" i="30"/>
  <c r="CF33" i="30" s="1"/>
  <c r="CE18" i="30"/>
  <c r="CE33" i="30" s="1"/>
  <c r="CD18" i="30"/>
  <c r="CD34" i="30" s="1"/>
  <c r="CC18" i="30"/>
  <c r="CC33" i="30" s="1"/>
  <c r="CB18" i="30"/>
  <c r="CB34" i="30" s="1"/>
  <c r="CA18" i="30"/>
  <c r="CA33" i="30" s="1"/>
  <c r="BZ18" i="30"/>
  <c r="BZ34" i="30" s="1"/>
  <c r="BY18" i="30"/>
  <c r="BY33" i="30" s="1"/>
  <c r="AL18" i="30"/>
  <c r="AL33" i="30" s="1"/>
  <c r="CG17" i="30"/>
  <c r="AP16" i="30"/>
  <c r="AO16" i="30"/>
  <c r="AN16" i="30"/>
  <c r="CG12" i="30"/>
  <c r="CF11" i="30"/>
  <c r="CF13" i="30" s="1"/>
  <c r="CF61" i="16" s="1"/>
  <c r="CE11" i="30"/>
  <c r="CE13" i="30" s="1"/>
  <c r="CE61" i="16" s="1"/>
  <c r="CD11" i="30"/>
  <c r="CD13" i="30" s="1"/>
  <c r="CD61" i="16" s="1"/>
  <c r="CC11" i="30"/>
  <c r="CC13" i="30" s="1"/>
  <c r="CC61" i="16" s="1"/>
  <c r="CB11" i="30"/>
  <c r="CB13" i="30" s="1"/>
  <c r="CB61" i="16" s="1"/>
  <c r="CA11" i="30"/>
  <c r="CA13" i="30" s="1"/>
  <c r="CA61" i="16" s="1"/>
  <c r="BZ11" i="30"/>
  <c r="BZ13" i="30" s="1"/>
  <c r="BZ61" i="16" s="1"/>
  <c r="BY11" i="30"/>
  <c r="BY13" i="30" s="1"/>
  <c r="BY61" i="16" s="1"/>
  <c r="AP11" i="30"/>
  <c r="AP13" i="30" s="1"/>
  <c r="AP60" i="16" s="1"/>
  <c r="AO11" i="30"/>
  <c r="AO13" i="30" s="1"/>
  <c r="AN11" i="30"/>
  <c r="AN13" i="30" s="1"/>
  <c r="AM11" i="30"/>
  <c r="AM13" i="30" s="1"/>
  <c r="CG10" i="30"/>
  <c r="CG9" i="30"/>
  <c r="CG8" i="30"/>
  <c r="CG7" i="30"/>
  <c r="CI15" i="29"/>
  <c r="CH15" i="29"/>
  <c r="AM14" i="29"/>
  <c r="CF10" i="29"/>
  <c r="CE10" i="29"/>
  <c r="CE11" i="29" s="1"/>
  <c r="CD10" i="29"/>
  <c r="CD11" i="29" s="1"/>
  <c r="CC10" i="29"/>
  <c r="CC11" i="29" s="1"/>
  <c r="CB10" i="29"/>
  <c r="CB11" i="29" s="1"/>
  <c r="CA10" i="29"/>
  <c r="CA11" i="29" s="1"/>
  <c r="BZ10" i="29"/>
  <c r="BZ11" i="29" s="1"/>
  <c r="BY10" i="29"/>
  <c r="BY11" i="29" s="1"/>
  <c r="AN10" i="29"/>
  <c r="BY17" i="28"/>
  <c r="BX17" i="28"/>
  <c r="AO17" i="28"/>
  <c r="AN17" i="28"/>
  <c r="AM17" i="28"/>
  <c r="AL17" i="28"/>
  <c r="AK17" i="28"/>
  <c r="BW15" i="28"/>
  <c r="BW24" i="28" s="1"/>
  <c r="BV15" i="28"/>
  <c r="BV23" i="28" s="1"/>
  <c r="BU15" i="28"/>
  <c r="BU26" i="28" s="1"/>
  <c r="BT15" i="28"/>
  <c r="BT25" i="28" s="1"/>
  <c r="BS15" i="28"/>
  <c r="BS24" i="28" s="1"/>
  <c r="BR15" i="28"/>
  <c r="BR23" i="28" s="1"/>
  <c r="BQ15" i="28"/>
  <c r="BQ26" i="28" s="1"/>
  <c r="AH15" i="28"/>
  <c r="AH26" i="28" s="1"/>
  <c r="AG15" i="28"/>
  <c r="AG25" i="28" s="1"/>
  <c r="AF15" i="28"/>
  <c r="AF24" i="28" s="1"/>
  <c r="AE15" i="28"/>
  <c r="AE23" i="28" s="1"/>
  <c r="AD15" i="28"/>
  <c r="AD26" i="28" s="1"/>
  <c r="AC15" i="28"/>
  <c r="AB15" i="28"/>
  <c r="AB24" i="28" s="1"/>
  <c r="AA15" i="28"/>
  <c r="AA23" i="28" s="1"/>
  <c r="Z15" i="28"/>
  <c r="Z26" i="28" s="1"/>
  <c r="Y15" i="28"/>
  <c r="Y25" i="28" s="1"/>
  <c r="X15" i="28"/>
  <c r="X24" i="28" s="1"/>
  <c r="W15" i="28"/>
  <c r="W23" i="28" s="1"/>
  <c r="V15" i="28"/>
  <c r="V26" i="28" s="1"/>
  <c r="U15" i="28"/>
  <c r="U19" i="28" s="1"/>
  <c r="T15" i="28"/>
  <c r="T24" i="28" s="1"/>
  <c r="S15" i="28"/>
  <c r="S23" i="28" s="1"/>
  <c r="R15" i="28"/>
  <c r="R26" i="28" s="1"/>
  <c r="Q15" i="28"/>
  <c r="Q25" i="28" s="1"/>
  <c r="P15" i="28"/>
  <c r="P24" i="28" s="1"/>
  <c r="O15" i="28"/>
  <c r="O23" i="28" s="1"/>
  <c r="N15" i="28"/>
  <c r="N26" i="28" s="1"/>
  <c r="M15" i="28"/>
  <c r="M22" i="28" s="1"/>
  <c r="L15" i="28"/>
  <c r="L24" i="28" s="1"/>
  <c r="K15" i="28"/>
  <c r="K23" i="28" s="1"/>
  <c r="J15" i="28"/>
  <c r="J26" i="28" s="1"/>
  <c r="I15" i="28"/>
  <c r="I25" i="28" s="1"/>
  <c r="H15" i="28"/>
  <c r="H24" i="28" s="1"/>
  <c r="G15" i="28"/>
  <c r="G23" i="28" s="1"/>
  <c r="F15" i="28"/>
  <c r="F26" i="28" s="1"/>
  <c r="E15" i="28"/>
  <c r="E20" i="28" s="1"/>
  <c r="D15" i="28"/>
  <c r="D24" i="28" s="1"/>
  <c r="AD21" i="27"/>
  <c r="AC21" i="27"/>
  <c r="AB21" i="27"/>
  <c r="AG20" i="27"/>
  <c r="AD20" i="27"/>
  <c r="AC20" i="27"/>
  <c r="AB20" i="27"/>
  <c r="AG19" i="27"/>
  <c r="AD19" i="27"/>
  <c r="AC19" i="27"/>
  <c r="AB19" i="27"/>
  <c r="AD18" i="27"/>
  <c r="AC18" i="27"/>
  <c r="AB18" i="27"/>
  <c r="BY15" i="27"/>
  <c r="BX15" i="27"/>
  <c r="AO15" i="27"/>
  <c r="AN15" i="27"/>
  <c r="AM15" i="27"/>
  <c r="AL15" i="27"/>
  <c r="AI15" i="27"/>
  <c r="BX10" i="27"/>
  <c r="AE10" i="27"/>
  <c r="BX9" i="27"/>
  <c r="AE9" i="27"/>
  <c r="BV7" i="27"/>
  <c r="BV20" i="27" s="1"/>
  <c r="BU7" i="27"/>
  <c r="BU19" i="27" s="1"/>
  <c r="CE86" i="22"/>
  <c r="CE86" i="24" s="1"/>
  <c r="CI71" i="22"/>
  <c r="CI71" i="24" s="1"/>
  <c r="CH71" i="22"/>
  <c r="CH71" i="24" s="1"/>
  <c r="CI80" i="22"/>
  <c r="CI80" i="24" s="1"/>
  <c r="CH80" i="22"/>
  <c r="CH80" i="24" s="1"/>
  <c r="CI79" i="22"/>
  <c r="CI79" i="24" s="1"/>
  <c r="CH79" i="22"/>
  <c r="CH79" i="24" s="1"/>
  <c r="CG64" i="22"/>
  <c r="CF64" i="22"/>
  <c r="CE64" i="22"/>
  <c r="CI59" i="22"/>
  <c r="CI59" i="24" s="1"/>
  <c r="CH59" i="22"/>
  <c r="CH59" i="24" s="1"/>
  <c r="CI51" i="22"/>
  <c r="CI51" i="24" s="1"/>
  <c r="CH51" i="22"/>
  <c r="CH51" i="24" s="1"/>
  <c r="CG49" i="22"/>
  <c r="CF49" i="22"/>
  <c r="CE49" i="22"/>
  <c r="CD49" i="22"/>
  <c r="CC49" i="22"/>
  <c r="CB49" i="22"/>
  <c r="CA49" i="22"/>
  <c r="BZ49" i="22"/>
  <c r="BY49" i="22"/>
  <c r="AQ17" i="16"/>
  <c r="CI17" i="22"/>
  <c r="CI17" i="24" s="1"/>
  <c r="CH17" i="22"/>
  <c r="CH17" i="24" s="1"/>
  <c r="CI16" i="22"/>
  <c r="CI16" i="24" s="1"/>
  <c r="CH16" i="22"/>
  <c r="CH16" i="24" s="1"/>
  <c r="AR10" i="29"/>
  <c r="CG61" i="18"/>
  <c r="CF61" i="18"/>
  <c r="CE61" i="18"/>
  <c r="CD61" i="18"/>
  <c r="CC61" i="18"/>
  <c r="CB61" i="18"/>
  <c r="CA61" i="18"/>
  <c r="BZ61" i="18"/>
  <c r="BY61" i="18"/>
  <c r="CG51" i="16"/>
  <c r="CG59" i="18"/>
  <c r="CF59" i="18"/>
  <c r="CE59" i="18"/>
  <c r="CD59" i="18"/>
  <c r="CC59" i="18"/>
  <c r="CB59" i="18"/>
  <c r="CA59" i="18"/>
  <c r="BZ59" i="18"/>
  <c r="BY59" i="18"/>
  <c r="CG48" i="18"/>
  <c r="CF48" i="18"/>
  <c r="CE48" i="18"/>
  <c r="CD48" i="18"/>
  <c r="CC48" i="18"/>
  <c r="CB48" i="18"/>
  <c r="CA48" i="18"/>
  <c r="BZ48" i="18"/>
  <c r="BY48" i="18"/>
  <c r="AP78" i="16"/>
  <c r="AN78" i="16"/>
  <c r="CI39" i="18"/>
  <c r="CH39" i="18"/>
  <c r="CI38" i="18"/>
  <c r="CH38" i="18"/>
  <c r="CG30" i="18"/>
  <c r="CF30" i="18"/>
  <c r="CE30" i="18"/>
  <c r="CD30" i="18"/>
  <c r="CC30" i="18"/>
  <c r="CB30" i="18"/>
  <c r="CA30" i="18"/>
  <c r="BZ30" i="18"/>
  <c r="BY30" i="18"/>
  <c r="AV13" i="31"/>
  <c r="AR13" i="31"/>
  <c r="CG18" i="18"/>
  <c r="CF18" i="18"/>
  <c r="CE18" i="18"/>
  <c r="CD18" i="18"/>
  <c r="CC18" i="18"/>
  <c r="CB18" i="18"/>
  <c r="CA18" i="18"/>
  <c r="BZ18" i="18"/>
  <c r="BY18" i="18"/>
  <c r="AM74" i="16"/>
  <c r="CG74" i="16" s="1"/>
  <c r="AW12" i="31"/>
  <c r="AV12" i="31"/>
  <c r="AS12" i="31"/>
  <c r="AR12" i="31"/>
  <c r="AW11" i="31"/>
  <c r="AS11" i="31"/>
  <c r="AW9" i="29"/>
  <c r="AT9" i="29"/>
  <c r="AS9" i="29"/>
  <c r="AR9" i="29"/>
  <c r="AQ9" i="29"/>
  <c r="AM59" i="17"/>
  <c r="AM9" i="29" s="1"/>
  <c r="AI59" i="17"/>
  <c r="AE59" i="17"/>
  <c r="AA59" i="17"/>
  <c r="W59" i="17"/>
  <c r="S59" i="17"/>
  <c r="O59" i="17"/>
  <c r="AM54" i="17"/>
  <c r="AI54" i="17"/>
  <c r="AE54" i="17"/>
  <c r="AA54" i="17"/>
  <c r="W54" i="17"/>
  <c r="S54" i="17"/>
  <c r="O54" i="17"/>
  <c r="AM53" i="17"/>
  <c r="AI53" i="17"/>
  <c r="AE53" i="17"/>
  <c r="AA53" i="17"/>
  <c r="W53" i="17"/>
  <c r="S53" i="17"/>
  <c r="O53" i="17"/>
  <c r="AU8" i="29"/>
  <c r="AM52" i="17"/>
  <c r="AI52" i="17"/>
  <c r="AE52" i="17"/>
  <c r="AA52" i="17"/>
  <c r="W52" i="17"/>
  <c r="S52" i="17"/>
  <c r="O52" i="17"/>
  <c r="AM46" i="17"/>
  <c r="AI46" i="17"/>
  <c r="AE46" i="17"/>
  <c r="AA46" i="17"/>
  <c r="W46" i="17"/>
  <c r="S46" i="17"/>
  <c r="O46" i="17"/>
  <c r="CJ44" i="17"/>
  <c r="AM44" i="17"/>
  <c r="AI44" i="17"/>
  <c r="AE44" i="17"/>
  <c r="AA44" i="17"/>
  <c r="W44" i="17"/>
  <c r="S44" i="17"/>
  <c r="O44" i="17"/>
  <c r="AM43" i="17"/>
  <c r="AI43" i="17"/>
  <c r="AE43" i="17"/>
  <c r="AA43" i="17"/>
  <c r="W43" i="17"/>
  <c r="S43" i="17"/>
  <c r="O43" i="17"/>
  <c r="AM42" i="17"/>
  <c r="AI42" i="17"/>
  <c r="AE42" i="17"/>
  <c r="AA42" i="17"/>
  <c r="W42" i="17"/>
  <c r="S42" i="17"/>
  <c r="O42" i="17"/>
  <c r="AM41" i="17"/>
  <c r="AI41" i="17"/>
  <c r="AE41" i="17"/>
  <c r="AA41" i="17"/>
  <c r="W41" i="17"/>
  <c r="S41" i="17"/>
  <c r="O41" i="17"/>
  <c r="CG27" i="17"/>
  <c r="CF27" i="17"/>
  <c r="CE27" i="17"/>
  <c r="CD27" i="17"/>
  <c r="CC27" i="17"/>
  <c r="CB27" i="17"/>
  <c r="CA27" i="17"/>
  <c r="AE27" i="17"/>
  <c r="AD27" i="17"/>
  <c r="AC27" i="17"/>
  <c r="AB27" i="17"/>
  <c r="AA27" i="17"/>
  <c r="Z27" i="17"/>
  <c r="Y27" i="17"/>
  <c r="X27" i="17"/>
  <c r="W27" i="17"/>
  <c r="V27" i="17"/>
  <c r="U27" i="17"/>
  <c r="T27" i="17"/>
  <c r="S27" i="17"/>
  <c r="R27" i="17"/>
  <c r="Q27" i="17"/>
  <c r="P27" i="17"/>
  <c r="O27" i="17"/>
  <c r="N27" i="17"/>
  <c r="M27" i="17"/>
  <c r="L27" i="17"/>
  <c r="CH26" i="17"/>
  <c r="AE26" i="17"/>
  <c r="AA26" i="17"/>
  <c r="W26" i="17"/>
  <c r="S26" i="17"/>
  <c r="O26" i="17"/>
  <c r="BW8" i="27"/>
  <c r="AH8" i="27"/>
  <c r="AG8" i="27"/>
  <c r="AF8" i="27"/>
  <c r="AP37" i="17"/>
  <c r="AP23" i="16" s="1"/>
  <c r="AO37" i="17"/>
  <c r="AO23" i="16" s="1"/>
  <c r="AF7" i="27"/>
  <c r="AL37" i="17"/>
  <c r="AK37" i="17"/>
  <c r="AJ37" i="17"/>
  <c r="AH37" i="17"/>
  <c r="AG37" i="17"/>
  <c r="AF37" i="17"/>
  <c r="AD11" i="17"/>
  <c r="AD37" i="17" s="1"/>
  <c r="AC11" i="17"/>
  <c r="AC37" i="17" s="1"/>
  <c r="AB11" i="17"/>
  <c r="AB37" i="17" s="1"/>
  <c r="Z11" i="17"/>
  <c r="Z37" i="17" s="1"/>
  <c r="Y11" i="17"/>
  <c r="Y37" i="17" s="1"/>
  <c r="X11" i="17"/>
  <c r="X37" i="17" s="1"/>
  <c r="V11" i="17"/>
  <c r="V37" i="17" s="1"/>
  <c r="U11" i="17"/>
  <c r="U37" i="17" s="1"/>
  <c r="T11" i="17"/>
  <c r="T37" i="17" s="1"/>
  <c r="R11" i="17"/>
  <c r="R37" i="17" s="1"/>
  <c r="Q11" i="17"/>
  <c r="Q37" i="17" s="1"/>
  <c r="P11" i="17"/>
  <c r="P37" i="17" s="1"/>
  <c r="N11" i="17"/>
  <c r="N37" i="17" s="1"/>
  <c r="M11" i="17"/>
  <c r="M37" i="17" s="1"/>
  <c r="L11" i="17"/>
  <c r="L37" i="17" s="1"/>
  <c r="K11" i="17"/>
  <c r="K37" i="17" s="1"/>
  <c r="J11" i="17"/>
  <c r="J37" i="17" s="1"/>
  <c r="I11" i="17"/>
  <c r="I37" i="17" s="1"/>
  <c r="H11" i="17"/>
  <c r="H37" i="17" s="1"/>
  <c r="G11" i="17"/>
  <c r="G37" i="17" s="1"/>
  <c r="F11" i="17"/>
  <c r="F37" i="17" s="1"/>
  <c r="E11" i="17"/>
  <c r="E37" i="17" s="1"/>
  <c r="D11" i="17"/>
  <c r="D37" i="17" s="1"/>
  <c r="AE9" i="17"/>
  <c r="AA9" i="17"/>
  <c r="W9" i="17"/>
  <c r="S9" i="17"/>
  <c r="O9" i="17"/>
  <c r="AE8" i="17"/>
  <c r="AA8" i="17"/>
  <c r="W8" i="17"/>
  <c r="S8" i="17"/>
  <c r="O8" i="17"/>
  <c r="CG79" i="16"/>
  <c r="CF79" i="16"/>
  <c r="CE79" i="16"/>
  <c r="CD79" i="16"/>
  <c r="CC79" i="16"/>
  <c r="CB79" i="16"/>
  <c r="CA79" i="16"/>
  <c r="BZ79" i="16"/>
  <c r="BY79" i="16"/>
  <c r="CG78" i="16"/>
  <c r="CF78" i="16"/>
  <c r="CE78" i="16"/>
  <c r="CD78" i="16"/>
  <c r="CC78" i="16"/>
  <c r="CB78" i="16"/>
  <c r="CA78" i="16"/>
  <c r="BZ78" i="16"/>
  <c r="BY78" i="16"/>
  <c r="CG77" i="16"/>
  <c r="CF77" i="16"/>
  <c r="CE77" i="16"/>
  <c r="CD77" i="16"/>
  <c r="CC77" i="16"/>
  <c r="CB77" i="16"/>
  <c r="CA77" i="16"/>
  <c r="BZ77" i="16"/>
  <c r="BY77" i="16"/>
  <c r="CF75" i="16"/>
  <c r="CE75" i="16"/>
  <c r="CD75" i="16"/>
  <c r="CC75" i="16"/>
  <c r="CB75" i="16"/>
  <c r="CA75" i="16"/>
  <c r="BZ75" i="16"/>
  <c r="BY75" i="16"/>
  <c r="CF74" i="16"/>
  <c r="CE74" i="16"/>
  <c r="CD74" i="16"/>
  <c r="CC74" i="16"/>
  <c r="CB74" i="16"/>
  <c r="CA74" i="16"/>
  <c r="BZ74" i="16"/>
  <c r="BY74" i="16"/>
  <c r="CF73" i="16"/>
  <c r="CE73" i="16"/>
  <c r="CD73" i="16"/>
  <c r="CC73" i="16"/>
  <c r="CB73" i="16"/>
  <c r="CA73" i="16"/>
  <c r="BZ73" i="16"/>
  <c r="BY73" i="16"/>
  <c r="AN73" i="16"/>
  <c r="CF72" i="16"/>
  <c r="CE72" i="16"/>
  <c r="CD72" i="16"/>
  <c r="CC72" i="16"/>
  <c r="CB72" i="16"/>
  <c r="CA72" i="16"/>
  <c r="BZ72" i="16"/>
  <c r="BY72" i="16"/>
  <c r="CF53" i="16"/>
  <c r="CE53" i="16"/>
  <c r="CD53" i="16"/>
  <c r="CC53" i="16"/>
  <c r="CB53" i="16"/>
  <c r="CA53" i="16"/>
  <c r="BZ53" i="16"/>
  <c r="CF52" i="16"/>
  <c r="CE52" i="16"/>
  <c r="CD52" i="16"/>
  <c r="CC52" i="16"/>
  <c r="CB52" i="16"/>
  <c r="CA52" i="16"/>
  <c r="BZ52" i="16"/>
  <c r="CF51" i="16"/>
  <c r="CE51" i="16"/>
  <c r="CD51" i="16"/>
  <c r="CC51" i="16"/>
  <c r="CB51" i="16"/>
  <c r="CA51" i="16"/>
  <c r="BZ51" i="16"/>
  <c r="AM46" i="16"/>
  <c r="AO42" i="16"/>
  <c r="AN42" i="16"/>
  <c r="CI36" i="16"/>
  <c r="CG36" i="16"/>
  <c r="CF36" i="16"/>
  <c r="CE36" i="16"/>
  <c r="CD36" i="16"/>
  <c r="CC36" i="16"/>
  <c r="CB36" i="16"/>
  <c r="CA36" i="16"/>
  <c r="BZ36" i="16"/>
  <c r="BY36" i="16"/>
  <c r="CI35" i="16"/>
  <c r="CG35" i="16"/>
  <c r="CF35" i="16"/>
  <c r="CE35" i="16"/>
  <c r="CD35" i="16"/>
  <c r="CC35" i="16"/>
  <c r="CB35" i="16"/>
  <c r="CA35" i="16"/>
  <c r="BZ35" i="16"/>
  <c r="BY35" i="16"/>
  <c r="CI34" i="16"/>
  <c r="M21" i="35"/>
  <c r="CG34" i="16"/>
  <c r="CF34" i="16"/>
  <c r="CE34" i="16"/>
  <c r="CD34" i="16"/>
  <c r="CC34" i="16"/>
  <c r="CB34" i="16"/>
  <c r="CA34" i="16"/>
  <c r="BZ34" i="16"/>
  <c r="BY34" i="16"/>
  <c r="AO17" i="16"/>
  <c r="AN17" i="16"/>
  <c r="CD16" i="16"/>
  <c r="CD18" i="16" s="1"/>
  <c r="CC16" i="16"/>
  <c r="CC18" i="16" s="1"/>
  <c r="CB16" i="16"/>
  <c r="CB18" i="16" s="1"/>
  <c r="CA16" i="16"/>
  <c r="CA18" i="16" s="1"/>
  <c r="BZ16" i="16"/>
  <c r="BZ18" i="16" s="1"/>
  <c r="BY16" i="16"/>
  <c r="BY18" i="16" s="1"/>
  <c r="AM60" i="16" l="1"/>
  <c r="AN60" i="16"/>
  <c r="AO60" i="16"/>
  <c r="CC48" i="16"/>
  <c r="BY48" i="16"/>
  <c r="BZ48" i="16"/>
  <c r="CC32" i="18"/>
  <c r="CE32" i="18"/>
  <c r="BY8" i="16"/>
  <c r="BY63" i="16" s="1"/>
  <c r="BZ8" i="16"/>
  <c r="BZ60" i="16" s="1"/>
  <c r="CA8" i="16"/>
  <c r="CA63" i="16" s="1"/>
  <c r="AP64" i="16"/>
  <c r="AP61" i="16"/>
  <c r="AN18" i="30"/>
  <c r="AN34" i="30" s="1"/>
  <c r="AN61" i="16"/>
  <c r="AN64" i="16"/>
  <c r="AO61" i="16"/>
  <c r="AO64" i="16"/>
  <c r="BZ63" i="16"/>
  <c r="AX25" i="16"/>
  <c r="BA55" i="16"/>
  <c r="BA57" i="16" s="1"/>
  <c r="CB37" i="17"/>
  <c r="CB23" i="16" s="1"/>
  <c r="CB8" i="16"/>
  <c r="CC37" i="17"/>
  <c r="CC23" i="16" s="1"/>
  <c r="CC8" i="16"/>
  <c r="CD37" i="17"/>
  <c r="CD23" i="16" s="1"/>
  <c r="CD8" i="16"/>
  <c r="CE37" i="17"/>
  <c r="CE23" i="16" s="1"/>
  <c r="CE8" i="16"/>
  <c r="CF37" i="17"/>
  <c r="CF23" i="16" s="1"/>
  <c r="CF8" i="16"/>
  <c r="CG37" i="17"/>
  <c r="CG23" i="16" s="1"/>
  <c r="CG8" i="16"/>
  <c r="CD48" i="16"/>
  <c r="CE48" i="16"/>
  <c r="CA48" i="16"/>
  <c r="CF48" i="16"/>
  <c r="CB48" i="16"/>
  <c r="CG48" i="16"/>
  <c r="N21" i="35"/>
  <c r="G21" i="35"/>
  <c r="J21" i="35"/>
  <c r="F21" i="35"/>
  <c r="K21" i="35"/>
  <c r="CF32" i="18"/>
  <c r="CD32" i="18"/>
  <c r="CC56" i="16"/>
  <c r="CB56" i="16"/>
  <c r="CA32" i="18"/>
  <c r="BZ32" i="18"/>
  <c r="CA37" i="17"/>
  <c r="BZ37" i="17"/>
  <c r="BY37" i="17"/>
  <c r="BY23" i="16" s="1"/>
  <c r="AO77" i="16"/>
  <c r="AP77" i="16"/>
  <c r="AP73" i="16"/>
  <c r="AP74" i="16"/>
  <c r="AO73" i="16"/>
  <c r="AO74" i="16"/>
  <c r="AO18" i="30"/>
  <c r="AO34" i="30" s="1"/>
  <c r="AP18" i="30"/>
  <c r="AP34" i="30" s="1"/>
  <c r="CB32" i="18"/>
  <c r="AO78" i="16"/>
  <c r="AC17" i="27"/>
  <c r="CG7" i="18"/>
  <c r="AG34" i="17"/>
  <c r="CG72" i="16"/>
  <c r="AN74" i="16"/>
  <c r="AN75" i="16" s="1"/>
  <c r="CG56" i="16"/>
  <c r="CE56" i="16"/>
  <c r="BY56" i="16"/>
  <c r="CF56" i="16"/>
  <c r="BY7" i="18"/>
  <c r="BZ56" i="16"/>
  <c r="AM73" i="16"/>
  <c r="CG73" i="16" s="1"/>
  <c r="AM8" i="29"/>
  <c r="CF25" i="31"/>
  <c r="CI59" i="17"/>
  <c r="CI9" i="29" s="1"/>
  <c r="AU9" i="29"/>
  <c r="W11" i="17"/>
  <c r="W33" i="17" s="1"/>
  <c r="W34" i="17" s="1"/>
  <c r="CB7" i="18"/>
  <c r="CI44" i="17"/>
  <c r="CF7" i="18"/>
  <c r="CI20" i="31"/>
  <c r="CF20" i="31"/>
  <c r="AZ74" i="16"/>
  <c r="CH74" i="16" s="1"/>
  <c r="AZ73" i="16"/>
  <c r="CH73" i="16" s="1"/>
  <c r="CE7" i="18"/>
  <c r="CC42" i="16"/>
  <c r="H21" i="35"/>
  <c r="CA56" i="16"/>
  <c r="AT8" i="29"/>
  <c r="BY42" i="16"/>
  <c r="D21" i="35"/>
  <c r="CG42" i="16"/>
  <c r="L21" i="35"/>
  <c r="AV9" i="29"/>
  <c r="E21" i="35"/>
  <c r="AP17" i="16"/>
  <c r="CJ9" i="17"/>
  <c r="I21" i="35"/>
  <c r="CA7" i="18"/>
  <c r="AS8" i="29"/>
  <c r="AW8" i="29"/>
  <c r="BZ9" i="27"/>
  <c r="BZ7" i="28"/>
  <c r="AT25" i="31"/>
  <c r="AQ8" i="29"/>
  <c r="AX16" i="30"/>
  <c r="CJ42" i="17"/>
  <c r="AR8" i="29"/>
  <c r="CJ52" i="17"/>
  <c r="AV8" i="29"/>
  <c r="CJ56" i="16"/>
  <c r="BZ9" i="28"/>
  <c r="BZ14" i="28"/>
  <c r="AY73" i="16"/>
  <c r="CJ73" i="16" s="1"/>
  <c r="AY74" i="16"/>
  <c r="CJ74" i="16" s="1"/>
  <c r="BZ10" i="28"/>
  <c r="BZ11" i="28"/>
  <c r="CJ43" i="17"/>
  <c r="BZ8" i="28"/>
  <c r="BZ12" i="28"/>
  <c r="BZ13" i="28"/>
  <c r="CJ8" i="30"/>
  <c r="CJ9" i="30"/>
  <c r="CJ12" i="30"/>
  <c r="CJ10" i="30"/>
  <c r="CJ53" i="17"/>
  <c r="AW16" i="30"/>
  <c r="CJ14" i="29"/>
  <c r="AV16" i="30"/>
  <c r="CJ17" i="30"/>
  <c r="CJ26" i="17"/>
  <c r="CJ54" i="17"/>
  <c r="CJ8" i="17"/>
  <c r="CJ7" i="17"/>
  <c r="BZ10" i="27"/>
  <c r="CJ41" i="17"/>
  <c r="CJ46" i="17"/>
  <c r="CJ59" i="17"/>
  <c r="CJ9" i="29" s="1"/>
  <c r="AV10" i="29"/>
  <c r="AP21" i="27"/>
  <c r="AP17" i="27" s="1"/>
  <c r="BZ7" i="18"/>
  <c r="CI36" i="22"/>
  <c r="CI36" i="24" s="1"/>
  <c r="CI38" i="22"/>
  <c r="CI38" i="24" s="1"/>
  <c r="AG22" i="28"/>
  <c r="AM37" i="17"/>
  <c r="AM48" i="17" s="1"/>
  <c r="BY32" i="18"/>
  <c r="CG32" i="18"/>
  <c r="AB17" i="27"/>
  <c r="I23" i="28"/>
  <c r="CD7" i="18"/>
  <c r="AE19" i="27"/>
  <c r="AE20" i="27"/>
  <c r="E24" i="28"/>
  <c r="CF34" i="30"/>
  <c r="CF35" i="30" s="1"/>
  <c r="I19" i="28"/>
  <c r="Y24" i="28"/>
  <c r="BT24" i="28"/>
  <c r="AG26" i="28"/>
  <c r="Q20" i="28"/>
  <c r="AM12" i="31"/>
  <c r="CC7" i="18"/>
  <c r="BT20" i="28"/>
  <c r="AV11" i="30"/>
  <c r="AV13" i="30" s="1"/>
  <c r="AV60" i="16" s="1"/>
  <c r="CH18" i="31"/>
  <c r="CH19" i="31"/>
  <c r="AS16" i="30"/>
  <c r="CH24" i="31"/>
  <c r="AT16" i="30"/>
  <c r="AS25" i="31"/>
  <c r="AT11" i="31"/>
  <c r="AT12" i="31"/>
  <c r="AT13" i="31"/>
  <c r="CH28" i="18"/>
  <c r="CH9" i="17"/>
  <c r="CH42" i="17"/>
  <c r="CH52" i="17"/>
  <c r="CH54" i="17"/>
  <c r="CH23" i="18"/>
  <c r="CH27" i="18"/>
  <c r="CH37" i="18"/>
  <c r="CH43" i="18"/>
  <c r="CH47" i="18"/>
  <c r="CH53" i="18"/>
  <c r="CH58" i="18"/>
  <c r="CH68" i="18"/>
  <c r="CH50" i="22"/>
  <c r="CH50" i="24" s="1"/>
  <c r="CH73" i="22"/>
  <c r="CH73" i="24" s="1"/>
  <c r="CH74" i="22"/>
  <c r="CH74" i="24" s="1"/>
  <c r="BX9" i="28"/>
  <c r="CH9" i="30"/>
  <c r="CH20" i="18"/>
  <c r="CH13" i="31" s="1"/>
  <c r="CH40" i="18"/>
  <c r="CH44" i="18"/>
  <c r="CH54" i="18"/>
  <c r="CH62" i="18"/>
  <c r="CH18" i="22"/>
  <c r="CH18" i="24" s="1"/>
  <c r="CH20" i="22"/>
  <c r="CH20" i="24" s="1"/>
  <c r="CH22" i="22"/>
  <c r="CH22" i="24" s="1"/>
  <c r="CH24" i="22"/>
  <c r="CH24" i="24" s="1"/>
  <c r="CH29" i="22"/>
  <c r="CH29" i="24" s="1"/>
  <c r="BX8" i="28"/>
  <c r="BX13" i="28"/>
  <c r="CH10" i="18"/>
  <c r="CH12" i="31" s="1"/>
  <c r="CH11" i="18"/>
  <c r="CH12" i="18"/>
  <c r="CH13" i="18"/>
  <c r="CH14" i="18"/>
  <c r="CH15" i="18"/>
  <c r="CH16" i="18"/>
  <c r="CH17" i="18"/>
  <c r="CH22" i="18"/>
  <c r="CH42" i="18"/>
  <c r="CH46" i="18"/>
  <c r="CH52" i="18"/>
  <c r="CH57" i="18"/>
  <c r="CH64" i="18"/>
  <c r="CH67" i="18"/>
  <c r="CH56" i="22"/>
  <c r="CH56" i="24" s="1"/>
  <c r="CH24" i="18"/>
  <c r="CH50" i="18"/>
  <c r="CH12" i="22"/>
  <c r="CH12" i="24" s="1"/>
  <c r="CH8" i="17"/>
  <c r="CH41" i="17"/>
  <c r="CH43" i="17"/>
  <c r="CH46" i="17"/>
  <c r="CH53" i="17"/>
  <c r="CH21" i="18"/>
  <c r="CH25" i="18"/>
  <c r="CH29" i="18"/>
  <c r="CH41" i="18"/>
  <c r="CH45" i="18"/>
  <c r="CH51" i="18"/>
  <c r="CH55" i="18"/>
  <c r="CH63" i="18"/>
  <c r="CH66" i="18"/>
  <c r="CH55" i="22"/>
  <c r="CH55" i="24" s="1"/>
  <c r="CH65" i="22"/>
  <c r="CH65" i="24" s="1"/>
  <c r="CH78" i="22"/>
  <c r="CH78" i="24" s="1"/>
  <c r="CH77" i="22"/>
  <c r="CH77" i="24" s="1"/>
  <c r="BX12" i="28"/>
  <c r="CI24" i="18"/>
  <c r="CI44" i="18"/>
  <c r="CI54" i="18"/>
  <c r="CI65" i="18"/>
  <c r="CI15" i="22"/>
  <c r="CI15" i="24" s="1"/>
  <c r="CI19" i="22"/>
  <c r="CI19" i="24" s="1"/>
  <c r="CI21" i="22"/>
  <c r="CI21" i="24" s="1"/>
  <c r="CI23" i="18"/>
  <c r="CI27" i="18"/>
  <c r="CI37" i="18"/>
  <c r="CI43" i="18"/>
  <c r="CI47" i="18"/>
  <c r="CI53" i="18"/>
  <c r="CI58" i="18"/>
  <c r="CI68" i="18"/>
  <c r="CI50" i="22"/>
  <c r="CI50" i="24" s="1"/>
  <c r="CI74" i="22"/>
  <c r="CI74" i="24" s="1"/>
  <c r="AU13" i="31"/>
  <c r="CI28" i="18"/>
  <c r="CI40" i="18"/>
  <c r="CI62" i="18"/>
  <c r="CI23" i="22"/>
  <c r="CI23" i="24" s="1"/>
  <c r="CI58" i="22"/>
  <c r="CI58" i="24" s="1"/>
  <c r="AU12" i="31"/>
  <c r="CI11" i="18"/>
  <c r="CI13" i="18"/>
  <c r="CI14" i="18"/>
  <c r="CI15" i="18"/>
  <c r="CI16" i="18"/>
  <c r="CI17" i="18"/>
  <c r="CI22" i="18"/>
  <c r="CI42" i="18"/>
  <c r="CI46" i="18"/>
  <c r="CI52" i="18"/>
  <c r="CI57" i="18"/>
  <c r="CI64" i="18"/>
  <c r="CI67" i="18"/>
  <c r="CI56" i="22"/>
  <c r="CI56" i="24" s="1"/>
  <c r="CI23" i="31"/>
  <c r="CI25" i="22"/>
  <c r="CI25" i="24" s="1"/>
  <c r="CI21" i="18"/>
  <c r="CI25" i="18"/>
  <c r="CI29" i="18"/>
  <c r="CI41" i="18"/>
  <c r="CI45" i="18"/>
  <c r="CI51" i="18"/>
  <c r="CI55" i="18"/>
  <c r="CI63" i="18"/>
  <c r="CI66" i="18"/>
  <c r="CI65" i="22"/>
  <c r="CI65" i="24" s="1"/>
  <c r="CI76" i="22"/>
  <c r="CI76" i="24" s="1"/>
  <c r="CI83" i="22"/>
  <c r="CI83" i="24" s="1"/>
  <c r="CI24" i="31"/>
  <c r="AA11" i="17"/>
  <c r="AA37" i="17" s="1"/>
  <c r="AA48" i="17" s="1"/>
  <c r="AR11" i="30"/>
  <c r="AR13" i="30" s="1"/>
  <c r="AR60" i="16" s="1"/>
  <c r="CI26" i="18"/>
  <c r="AX73" i="16"/>
  <c r="AX74" i="16"/>
  <c r="CI56" i="16"/>
  <c r="CF9" i="31"/>
  <c r="CF14" i="31" s="1"/>
  <c r="CF20" i="16" s="1"/>
  <c r="AJ9" i="31"/>
  <c r="AJ14" i="31" s="1"/>
  <c r="AL9" i="31"/>
  <c r="AL14" i="31" s="1"/>
  <c r="AQ7" i="31"/>
  <c r="AR7" i="31"/>
  <c r="AS37" i="17"/>
  <c r="AS23" i="16" s="1"/>
  <c r="AL8" i="27"/>
  <c r="AR8" i="31"/>
  <c r="AV7" i="31"/>
  <c r="AT7" i="31"/>
  <c r="AV25" i="31"/>
  <c r="AO9" i="31"/>
  <c r="AO14" i="31" s="1"/>
  <c r="AO20" i="16" s="1"/>
  <c r="AX55" i="17"/>
  <c r="AX9" i="24" s="1"/>
  <c r="AX7" i="24" s="1"/>
  <c r="AX49" i="17"/>
  <c r="V33" i="17"/>
  <c r="V34" i="17" s="1"/>
  <c r="AD33" i="17"/>
  <c r="AD34" i="17" s="1"/>
  <c r="AL34" i="17"/>
  <c r="CE33" i="17"/>
  <c r="CE34" i="17" s="1"/>
  <c r="AV37" i="17"/>
  <c r="AV23" i="16" s="1"/>
  <c r="CI9" i="17"/>
  <c r="Q33" i="17"/>
  <c r="Q34" i="17" s="1"/>
  <c r="AO34" i="17"/>
  <c r="AP34" i="17"/>
  <c r="CI54" i="17"/>
  <c r="AJ8" i="27"/>
  <c r="AX17" i="16"/>
  <c r="AM9" i="31"/>
  <c r="AS7" i="31"/>
  <c r="AN9" i="31"/>
  <c r="AN14" i="31" s="1"/>
  <c r="AU7" i="31"/>
  <c r="AS8" i="31"/>
  <c r="CD14" i="31"/>
  <c r="CD20" i="16" s="1"/>
  <c r="CD68" i="16" s="1"/>
  <c r="AW7" i="31"/>
  <c r="CE14" i="31"/>
  <c r="CE20" i="16" s="1"/>
  <c r="CE68" i="16" s="1"/>
  <c r="AV8" i="31"/>
  <c r="CI55" i="22"/>
  <c r="CI55" i="24" s="1"/>
  <c r="AU17" i="16"/>
  <c r="CI12" i="18"/>
  <c r="CI73" i="16"/>
  <c r="CI74" i="16"/>
  <c r="CA12" i="29"/>
  <c r="U25" i="28"/>
  <c r="U24" i="28"/>
  <c r="U23" i="28"/>
  <c r="U22" i="28"/>
  <c r="U20" i="28"/>
  <c r="AD17" i="27"/>
  <c r="CH34" i="18"/>
  <c r="CI26" i="17"/>
  <c r="AT78" i="16"/>
  <c r="E25" i="28"/>
  <c r="E19" i="28"/>
  <c r="E26" i="28"/>
  <c r="E23" i="28"/>
  <c r="E22" i="28"/>
  <c r="CD56" i="16"/>
  <c r="Y33" i="17"/>
  <c r="Y34" i="17" s="1"/>
  <c r="CH26" i="18"/>
  <c r="CI17" i="30"/>
  <c r="AL28" i="30"/>
  <c r="AL30" i="30" s="1"/>
  <c r="BY14" i="31"/>
  <c r="BY20" i="16" s="1"/>
  <c r="BY68" i="16" s="1"/>
  <c r="N33" i="17"/>
  <c r="N34" i="17" s="1"/>
  <c r="M25" i="28"/>
  <c r="M26" i="28"/>
  <c r="M24" i="28"/>
  <c r="M23" i="28"/>
  <c r="M20" i="28"/>
  <c r="M19" i="28"/>
  <c r="AC25" i="28"/>
  <c r="AC22" i="28"/>
  <c r="AC20" i="28"/>
  <c r="AC19" i="28"/>
  <c r="AC26" i="28"/>
  <c r="AC24" i="28"/>
  <c r="U26" i="28"/>
  <c r="AN77" i="16"/>
  <c r="AW8" i="31"/>
  <c r="AR17" i="16"/>
  <c r="AT17" i="16"/>
  <c r="AC23" i="28"/>
  <c r="AE11" i="17"/>
  <c r="AE37" i="17" s="1"/>
  <c r="AE48" i="17" s="1"/>
  <c r="CF33" i="17"/>
  <c r="CF34" i="17" s="1"/>
  <c r="CI41" i="17"/>
  <c r="CI46" i="17"/>
  <c r="AR78" i="16"/>
  <c r="I20" i="28"/>
  <c r="BT22" i="28"/>
  <c r="AG23" i="28"/>
  <c r="Y26" i="28"/>
  <c r="CI9" i="30"/>
  <c r="AI37" i="17"/>
  <c r="AI38" i="17" s="1"/>
  <c r="P33" i="17"/>
  <c r="P34" i="17" s="1"/>
  <c r="X33" i="17"/>
  <c r="X34" i="17" s="1"/>
  <c r="AF34" i="17"/>
  <c r="AN34" i="17"/>
  <c r="CG33" i="17"/>
  <c r="CG34" i="17" s="1"/>
  <c r="AS78" i="16"/>
  <c r="BY10" i="27"/>
  <c r="AK15" i="28"/>
  <c r="AK20" i="28" s="1"/>
  <c r="Q19" i="28"/>
  <c r="I22" i="28"/>
  <c r="BT23" i="28"/>
  <c r="AG24" i="28"/>
  <c r="AK9" i="31"/>
  <c r="AK14" i="31" s="1"/>
  <c r="CG9" i="31"/>
  <c r="CG14" i="31" s="1"/>
  <c r="CG20" i="16" s="1"/>
  <c r="R33" i="17"/>
  <c r="R34" i="17" s="1"/>
  <c r="Z33" i="17"/>
  <c r="Z34" i="17" s="1"/>
  <c r="AH34" i="17"/>
  <c r="CA33" i="17"/>
  <c r="CA34" i="17" s="1"/>
  <c r="AU78" i="16"/>
  <c r="Y19" i="28"/>
  <c r="Q22" i="28"/>
  <c r="I24" i="28"/>
  <c r="BT26" i="28"/>
  <c r="BZ14" i="31"/>
  <c r="BZ20" i="16" s="1"/>
  <c r="BZ68" i="16" s="1"/>
  <c r="CG20" i="31"/>
  <c r="O11" i="17"/>
  <c r="O37" i="17" s="1"/>
  <c r="O38" i="17" s="1"/>
  <c r="CI8" i="17"/>
  <c r="CB33" i="17"/>
  <c r="CB34" i="17" s="1"/>
  <c r="CI43" i="17"/>
  <c r="CI53" i="17"/>
  <c r="AV78" i="16"/>
  <c r="Y20" i="28"/>
  <c r="Q23" i="28"/>
  <c r="I26" i="28"/>
  <c r="CE12" i="29"/>
  <c r="CB33" i="30"/>
  <c r="CB35" i="30" s="1"/>
  <c r="CA14" i="31"/>
  <c r="CA20" i="16" s="1"/>
  <c r="CA68" i="16" s="1"/>
  <c r="S11" i="17"/>
  <c r="S37" i="17" s="1"/>
  <c r="S48" i="17" s="1"/>
  <c r="L33" i="17"/>
  <c r="L34" i="17" s="1"/>
  <c r="T33" i="17"/>
  <c r="T34" i="17" s="1"/>
  <c r="AB33" i="17"/>
  <c r="AB34" i="17" s="1"/>
  <c r="AJ34" i="17"/>
  <c r="CC33" i="17"/>
  <c r="CC34" i="17" s="1"/>
  <c r="CG53" i="16"/>
  <c r="AW78" i="16"/>
  <c r="CH36" i="18"/>
  <c r="AO15" i="28"/>
  <c r="AO23" i="28" s="1"/>
  <c r="AG19" i="28"/>
  <c r="Y22" i="28"/>
  <c r="Q24" i="28"/>
  <c r="CB14" i="31"/>
  <c r="CB20" i="16" s="1"/>
  <c r="CB68" i="16" s="1"/>
  <c r="AQ25" i="31"/>
  <c r="CG25" i="31"/>
  <c r="M33" i="17"/>
  <c r="M34" i="17" s="1"/>
  <c r="U33" i="17"/>
  <c r="U34" i="17" s="1"/>
  <c r="AC33" i="17"/>
  <c r="AC34" i="17" s="1"/>
  <c r="AK34" i="17"/>
  <c r="CD33" i="17"/>
  <c r="CD34" i="17" s="1"/>
  <c r="CI42" i="17"/>
  <c r="CI52" i="17"/>
  <c r="BT19" i="28"/>
  <c r="AG20" i="28"/>
  <c r="Y23" i="28"/>
  <c r="Q26" i="28"/>
  <c r="AP9" i="31"/>
  <c r="AP14" i="31" s="1"/>
  <c r="AP20" i="16" s="1"/>
  <c r="CC14" i="31"/>
  <c r="CC20" i="16" s="1"/>
  <c r="CC68" i="16" s="1"/>
  <c r="AR25" i="31"/>
  <c r="G48" i="17"/>
  <c r="G38" i="17"/>
  <c r="K48" i="17"/>
  <c r="K38" i="17"/>
  <c r="P48" i="17"/>
  <c r="P38" i="17"/>
  <c r="U48" i="17"/>
  <c r="U38" i="17"/>
  <c r="Z38" i="17"/>
  <c r="Z48" i="17"/>
  <c r="AF48" i="17"/>
  <c r="AF38" i="17"/>
  <c r="AK48" i="17"/>
  <c r="AK38" i="17"/>
  <c r="AP38" i="17"/>
  <c r="AP48" i="17"/>
  <c r="CB48" i="17"/>
  <c r="CB55" i="16" s="1"/>
  <c r="CB38" i="17"/>
  <c r="CF48" i="17"/>
  <c r="CF55" i="16" s="1"/>
  <c r="CF38" i="17"/>
  <c r="AE8" i="27"/>
  <c r="BZ16" i="29"/>
  <c r="BZ10" i="16" s="1"/>
  <c r="BZ12" i="29"/>
  <c r="CD16" i="29"/>
  <c r="CD10" i="16" s="1"/>
  <c r="CD12" i="29"/>
  <c r="AM24" i="30"/>
  <c r="AM29" i="30"/>
  <c r="AM25" i="30"/>
  <c r="AM26" i="30"/>
  <c r="AM27" i="30"/>
  <c r="BY27" i="30"/>
  <c r="BY24" i="30"/>
  <c r="BY29" i="30"/>
  <c r="BY25" i="30"/>
  <c r="BY26" i="30"/>
  <c r="CC27" i="30"/>
  <c r="CC24" i="30"/>
  <c r="CC29" i="30"/>
  <c r="CC25" i="30"/>
  <c r="CC26" i="30"/>
  <c r="D48" i="17"/>
  <c r="D38" i="17"/>
  <c r="H48" i="17"/>
  <c r="H38" i="17"/>
  <c r="L48" i="17"/>
  <c r="L38" i="17"/>
  <c r="Q48" i="17"/>
  <c r="Q38" i="17"/>
  <c r="V38" i="17"/>
  <c r="V48" i="17"/>
  <c r="AB48" i="17"/>
  <c r="AB38" i="17"/>
  <c r="AG48" i="17"/>
  <c r="AG38" i="17"/>
  <c r="AL38" i="17"/>
  <c r="AL48" i="17"/>
  <c r="AN29" i="30"/>
  <c r="AN25" i="30"/>
  <c r="AN26" i="30"/>
  <c r="AN27" i="30"/>
  <c r="AN24" i="30"/>
  <c r="BZ24" i="30"/>
  <c r="BZ29" i="30"/>
  <c r="BZ25" i="30"/>
  <c r="BZ26" i="30"/>
  <c r="BZ27" i="30"/>
  <c r="CD24" i="30"/>
  <c r="CD29" i="30"/>
  <c r="CD25" i="30"/>
  <c r="CD26" i="30"/>
  <c r="CD27" i="30"/>
  <c r="E48" i="17"/>
  <c r="E38" i="17"/>
  <c r="I48" i="17"/>
  <c r="I38" i="17"/>
  <c r="M48" i="17"/>
  <c r="M38" i="17"/>
  <c r="R38" i="17"/>
  <c r="R48" i="17"/>
  <c r="X48" i="17"/>
  <c r="X38" i="17"/>
  <c r="AC48" i="17"/>
  <c r="AC38" i="17"/>
  <c r="AH38" i="17"/>
  <c r="AH48" i="17"/>
  <c r="AF11" i="27"/>
  <c r="AF19" i="27"/>
  <c r="AF20" i="27"/>
  <c r="AF18" i="27"/>
  <c r="CB16" i="29"/>
  <c r="CB10" i="16" s="1"/>
  <c r="CB12" i="29"/>
  <c r="AO26" i="30"/>
  <c r="AO27" i="30"/>
  <c r="AO24" i="30"/>
  <c r="AO29" i="30"/>
  <c r="AO25" i="30"/>
  <c r="CA29" i="30"/>
  <c r="CA25" i="30"/>
  <c r="CA26" i="30"/>
  <c r="CA27" i="30"/>
  <c r="CA24" i="30"/>
  <c r="CE29" i="30"/>
  <c r="CE25" i="30"/>
  <c r="CE26" i="30"/>
  <c r="CE27" i="30"/>
  <c r="CE24" i="30"/>
  <c r="F38" i="17"/>
  <c r="F48" i="17"/>
  <c r="J38" i="17"/>
  <c r="J48" i="17"/>
  <c r="N38" i="17"/>
  <c r="N48" i="17"/>
  <c r="T48" i="17"/>
  <c r="T38" i="17"/>
  <c r="Y48" i="17"/>
  <c r="Y38" i="17"/>
  <c r="AD38" i="17"/>
  <c r="AD48" i="17"/>
  <c r="AJ48" i="17"/>
  <c r="AJ38" i="17"/>
  <c r="AO48" i="17"/>
  <c r="AO38" i="17"/>
  <c r="AG18" i="27"/>
  <c r="AG11" i="27"/>
  <c r="AG21" i="27" s="1"/>
  <c r="BY16" i="29"/>
  <c r="BY10" i="16" s="1"/>
  <c r="BY12" i="29"/>
  <c r="CC16" i="29"/>
  <c r="CC10" i="16" s="1"/>
  <c r="CC12" i="29"/>
  <c r="AP27" i="30"/>
  <c r="AP24" i="30"/>
  <c r="AP29" i="30"/>
  <c r="AP25" i="30"/>
  <c r="AP26" i="30"/>
  <c r="CB26" i="30"/>
  <c r="CB27" i="30"/>
  <c r="CB24" i="30"/>
  <c r="CB29" i="30"/>
  <c r="CB25" i="30"/>
  <c r="CF26" i="30"/>
  <c r="CF27" i="30"/>
  <c r="CF24" i="30"/>
  <c r="CF29" i="30"/>
  <c r="CF25" i="30"/>
  <c r="BZ42" i="16"/>
  <c r="CD42" i="16"/>
  <c r="CH42" i="16"/>
  <c r="CH7" i="17"/>
  <c r="AN37" i="17"/>
  <c r="AN23" i="16" s="1"/>
  <c r="CH59" i="17"/>
  <c r="CH9" i="29" s="1"/>
  <c r="CI10" i="18"/>
  <c r="CI12" i="31" s="1"/>
  <c r="CI20" i="18"/>
  <c r="CI34" i="18"/>
  <c r="CI50" i="18"/>
  <c r="CI12" i="22"/>
  <c r="CI12" i="24" s="1"/>
  <c r="CI18" i="22"/>
  <c r="CI18" i="24" s="1"/>
  <c r="CI20" i="22"/>
  <c r="CI20" i="24" s="1"/>
  <c r="CI22" i="22"/>
  <c r="CI22" i="24" s="1"/>
  <c r="CI24" i="22"/>
  <c r="CI24" i="24" s="1"/>
  <c r="CI29" i="22"/>
  <c r="CI29" i="24" s="1"/>
  <c r="CI33" i="22"/>
  <c r="CI33" i="24" s="1"/>
  <c r="CI35" i="22"/>
  <c r="CI35" i="24" s="1"/>
  <c r="CI40" i="22"/>
  <c r="CI40" i="24" s="1"/>
  <c r="CI42" i="22"/>
  <c r="CI42" i="24" s="1"/>
  <c r="CI44" i="22"/>
  <c r="CI44" i="24" s="1"/>
  <c r="CI46" i="22"/>
  <c r="CI46" i="24" s="1"/>
  <c r="CH58" i="22"/>
  <c r="CH58" i="24" s="1"/>
  <c r="CI62" i="22"/>
  <c r="CI62" i="24" s="1"/>
  <c r="CI67" i="22"/>
  <c r="CI67" i="24" s="1"/>
  <c r="CI78" i="22"/>
  <c r="CI78" i="24" s="1"/>
  <c r="CI73" i="22"/>
  <c r="CI73" i="24" s="1"/>
  <c r="CI75" i="22"/>
  <c r="CI75" i="24" s="1"/>
  <c r="CI77" i="22"/>
  <c r="CI77" i="24" s="1"/>
  <c r="BY9" i="27"/>
  <c r="BU18" i="27"/>
  <c r="BV19" i="27"/>
  <c r="BY9" i="28"/>
  <c r="BX10" i="28"/>
  <c r="BY13" i="28"/>
  <c r="BX14" i="28"/>
  <c r="AL15" i="28"/>
  <c r="AL22" i="28" s="1"/>
  <c r="D19" i="28"/>
  <c r="H19" i="28"/>
  <c r="L19" i="28"/>
  <c r="P19" i="28"/>
  <c r="T19" i="28"/>
  <c r="X19" i="28"/>
  <c r="AB19" i="28"/>
  <c r="AF19" i="28"/>
  <c r="BS19" i="28"/>
  <c r="BW19" i="28"/>
  <c r="F21" i="28"/>
  <c r="J21" i="28"/>
  <c r="N21" i="28"/>
  <c r="R21" i="28"/>
  <c r="V21" i="28"/>
  <c r="Z21" i="28"/>
  <c r="AD21" i="28"/>
  <c r="AH21" i="28"/>
  <c r="BQ21" i="28"/>
  <c r="BU21" i="28"/>
  <c r="G22" i="28"/>
  <c r="K22" i="28"/>
  <c r="O22" i="28"/>
  <c r="S22" i="28"/>
  <c r="W22" i="28"/>
  <c r="AA22" i="28"/>
  <c r="AE22" i="28"/>
  <c r="BR22" i="28"/>
  <c r="BV22" i="28"/>
  <c r="D23" i="28"/>
  <c r="H23" i="28"/>
  <c r="L23" i="28"/>
  <c r="P23" i="28"/>
  <c r="T23" i="28"/>
  <c r="X23" i="28"/>
  <c r="AB23" i="28"/>
  <c r="AF23" i="28"/>
  <c r="BS23" i="28"/>
  <c r="BW23" i="28"/>
  <c r="F25" i="28"/>
  <c r="J25" i="28"/>
  <c r="N25" i="28"/>
  <c r="R25" i="28"/>
  <c r="V25" i="28"/>
  <c r="Z25" i="28"/>
  <c r="AD25" i="28"/>
  <c r="AH25" i="28"/>
  <c r="BQ25" i="28"/>
  <c r="BU25" i="28"/>
  <c r="G26" i="28"/>
  <c r="K26" i="28"/>
  <c r="O26" i="28"/>
  <c r="S26" i="28"/>
  <c r="W26" i="28"/>
  <c r="AA26" i="28"/>
  <c r="AE26" i="28"/>
  <c r="BR26" i="28"/>
  <c r="BV26" i="28"/>
  <c r="AW10" i="29"/>
  <c r="CA16" i="29"/>
  <c r="CA10" i="16" s="1"/>
  <c r="CE16" i="29"/>
  <c r="CE10" i="16" s="1"/>
  <c r="CH8" i="30"/>
  <c r="CH10" i="30"/>
  <c r="AS11" i="30"/>
  <c r="AS13" i="30" s="1"/>
  <c r="AS60" i="16" s="1"/>
  <c r="AW11" i="30"/>
  <c r="AW13" i="30" s="1"/>
  <c r="CH12" i="30"/>
  <c r="AQ16" i="30"/>
  <c r="AU16" i="30"/>
  <c r="BZ33" i="30"/>
  <c r="BZ35" i="30" s="1"/>
  <c r="CD33" i="30"/>
  <c r="CD35" i="30" s="1"/>
  <c r="CA34" i="30"/>
  <c r="CA35" i="30" s="1"/>
  <c r="CE34" i="30"/>
  <c r="CE35" i="30" s="1"/>
  <c r="AT8" i="31"/>
  <c r="AM11" i="31"/>
  <c r="AQ11" i="31"/>
  <c r="AU11" i="31"/>
  <c r="AS13" i="31"/>
  <c r="AW13" i="31"/>
  <c r="CA42" i="16"/>
  <c r="CE42" i="16"/>
  <c r="CI42" i="16"/>
  <c r="CI7" i="17"/>
  <c r="CH9" i="18"/>
  <c r="CI36" i="18"/>
  <c r="CI7" i="31" s="1"/>
  <c r="CH15" i="22"/>
  <c r="CH15" i="24" s="1"/>
  <c r="CH19" i="22"/>
  <c r="CH19" i="24" s="1"/>
  <c r="CH21" i="22"/>
  <c r="CH21" i="24" s="1"/>
  <c r="CH23" i="22"/>
  <c r="CH23" i="24" s="1"/>
  <c r="CH25" i="22"/>
  <c r="CH25" i="24" s="1"/>
  <c r="CH32" i="22"/>
  <c r="CH32" i="24" s="1"/>
  <c r="CH34" i="22"/>
  <c r="CH34" i="24" s="1"/>
  <c r="CH36" i="22"/>
  <c r="CH36" i="24" s="1"/>
  <c r="CH39" i="22"/>
  <c r="CH39" i="24" s="1"/>
  <c r="CH41" i="22"/>
  <c r="CH41" i="24" s="1"/>
  <c r="CH43" i="22"/>
  <c r="CH43" i="24" s="1"/>
  <c r="CH45" i="22"/>
  <c r="CH45" i="24" s="1"/>
  <c r="CH47" i="22"/>
  <c r="CH47" i="24" s="1"/>
  <c r="CH69" i="22"/>
  <c r="CH69" i="24" s="1"/>
  <c r="CH83" i="22"/>
  <c r="CH83" i="24" s="1"/>
  <c r="AH7" i="27"/>
  <c r="AH18" i="27" s="1"/>
  <c r="BW11" i="27"/>
  <c r="BV18" i="27"/>
  <c r="BU21" i="27"/>
  <c r="BX7" i="28"/>
  <c r="BY10" i="28"/>
  <c r="BX11" i="28"/>
  <c r="BY14" i="28"/>
  <c r="AI15" i="28"/>
  <c r="AI25" i="28" s="1"/>
  <c r="AM15" i="28"/>
  <c r="F20" i="28"/>
  <c r="J20" i="28"/>
  <c r="N20" i="28"/>
  <c r="R20" i="28"/>
  <c r="V20" i="28"/>
  <c r="Z20" i="28"/>
  <c r="AD20" i="28"/>
  <c r="AH20" i="28"/>
  <c r="BQ20" i="28"/>
  <c r="BU20" i="28"/>
  <c r="G21" i="28"/>
  <c r="K21" i="28"/>
  <c r="O21" i="28"/>
  <c r="S21" i="28"/>
  <c r="W21" i="28"/>
  <c r="AA21" i="28"/>
  <c r="AE21" i="28"/>
  <c r="BR21" i="28"/>
  <c r="BV21" i="28"/>
  <c r="D22" i="28"/>
  <c r="H22" i="28"/>
  <c r="L22" i="28"/>
  <c r="P22" i="28"/>
  <c r="T22" i="28"/>
  <c r="X22" i="28"/>
  <c r="AB22" i="28"/>
  <c r="AF22" i="28"/>
  <c r="BS22" i="28"/>
  <c r="BW22" i="28"/>
  <c r="F24" i="28"/>
  <c r="J24" i="28"/>
  <c r="N24" i="28"/>
  <c r="R24" i="28"/>
  <c r="V24" i="28"/>
  <c r="Z24" i="28"/>
  <c r="AD24" i="28"/>
  <c r="AH24" i="28"/>
  <c r="BQ24" i="28"/>
  <c r="BU24" i="28"/>
  <c r="G25" i="28"/>
  <c r="K25" i="28"/>
  <c r="O25" i="28"/>
  <c r="S25" i="28"/>
  <c r="W25" i="28"/>
  <c r="AA25" i="28"/>
  <c r="AE25" i="28"/>
  <c r="BR25" i="28"/>
  <c r="BV25" i="28"/>
  <c r="D26" i="28"/>
  <c r="H26" i="28"/>
  <c r="L26" i="28"/>
  <c r="P26" i="28"/>
  <c r="T26" i="28"/>
  <c r="X26" i="28"/>
  <c r="AB26" i="28"/>
  <c r="AF26" i="28"/>
  <c r="BS26" i="28"/>
  <c r="BW26" i="28"/>
  <c r="AT10" i="29"/>
  <c r="CI8" i="30"/>
  <c r="CI10" i="30"/>
  <c r="AT11" i="30"/>
  <c r="AT13" i="30" s="1"/>
  <c r="CG11" i="30"/>
  <c r="CG13" i="30" s="1"/>
  <c r="CI12" i="30"/>
  <c r="AR16" i="30"/>
  <c r="AQ8" i="31"/>
  <c r="AU8" i="31"/>
  <c r="AR11" i="31"/>
  <c r="AV11" i="31"/>
  <c r="AQ12" i="31"/>
  <c r="AQ20" i="31"/>
  <c r="CH23" i="31"/>
  <c r="AU25" i="31"/>
  <c r="CB42" i="16"/>
  <c r="CF42" i="16"/>
  <c r="CI9" i="18"/>
  <c r="AQ78" i="16"/>
  <c r="CI32" i="22"/>
  <c r="CI32" i="24" s="1"/>
  <c r="CI34" i="22"/>
  <c r="CI34" i="24" s="1"/>
  <c r="CI39" i="22"/>
  <c r="CI39" i="24" s="1"/>
  <c r="CI41" i="22"/>
  <c r="CI41" i="24" s="1"/>
  <c r="CI43" i="22"/>
  <c r="CI43" i="24" s="1"/>
  <c r="CI45" i="22"/>
  <c r="CI45" i="24" s="1"/>
  <c r="CI47" i="22"/>
  <c r="CI47" i="24" s="1"/>
  <c r="CI69" i="22"/>
  <c r="CI69" i="24" s="1"/>
  <c r="BU20" i="27"/>
  <c r="BV21" i="27"/>
  <c r="BY7" i="28"/>
  <c r="BY11" i="28"/>
  <c r="AJ15" i="28"/>
  <c r="AN15" i="28"/>
  <c r="AN20" i="28" s="1"/>
  <c r="F19" i="28"/>
  <c r="J19" i="28"/>
  <c r="N19" i="28"/>
  <c r="R19" i="28"/>
  <c r="V19" i="28"/>
  <c r="Z19" i="28"/>
  <c r="AD19" i="28"/>
  <c r="AH19" i="28"/>
  <c r="BQ19" i="28"/>
  <c r="BU19" i="28"/>
  <c r="G20" i="28"/>
  <c r="K20" i="28"/>
  <c r="O20" i="28"/>
  <c r="S20" i="28"/>
  <c r="W20" i="28"/>
  <c r="AA20" i="28"/>
  <c r="AE20" i="28"/>
  <c r="BR20" i="28"/>
  <c r="BV20" i="28"/>
  <c r="D21" i="28"/>
  <c r="H21" i="28"/>
  <c r="L21" i="28"/>
  <c r="P21" i="28"/>
  <c r="T21" i="28"/>
  <c r="X21" i="28"/>
  <c r="AB21" i="28"/>
  <c r="AF21" i="28"/>
  <c r="BS21" i="28"/>
  <c r="BW21" i="28"/>
  <c r="F23" i="28"/>
  <c r="J23" i="28"/>
  <c r="N23" i="28"/>
  <c r="R23" i="28"/>
  <c r="V23" i="28"/>
  <c r="Z23" i="28"/>
  <c r="AD23" i="28"/>
  <c r="AH23" i="28"/>
  <c r="BQ23" i="28"/>
  <c r="BU23" i="28"/>
  <c r="G24" i="28"/>
  <c r="K24" i="28"/>
  <c r="O24" i="28"/>
  <c r="S24" i="28"/>
  <c r="W24" i="28"/>
  <c r="AA24" i="28"/>
  <c r="AE24" i="28"/>
  <c r="BR24" i="28"/>
  <c r="BV24" i="28"/>
  <c r="D25" i="28"/>
  <c r="H25" i="28"/>
  <c r="L25" i="28"/>
  <c r="P25" i="28"/>
  <c r="T25" i="28"/>
  <c r="X25" i="28"/>
  <c r="AB25" i="28"/>
  <c r="AF25" i="28"/>
  <c r="BS25" i="28"/>
  <c r="BW25" i="28"/>
  <c r="CH7" i="30"/>
  <c r="AQ11" i="30"/>
  <c r="AQ13" i="30" s="1"/>
  <c r="AU11" i="30"/>
  <c r="AU13" i="30" s="1"/>
  <c r="AU60" i="16" s="1"/>
  <c r="CH17" i="30"/>
  <c r="AL34" i="30"/>
  <c r="AL35" i="30" s="1"/>
  <c r="BY34" i="30"/>
  <c r="BY35" i="30" s="1"/>
  <c r="CC34" i="30"/>
  <c r="CC35" i="30" s="1"/>
  <c r="AQ13" i="31"/>
  <c r="CH33" i="22"/>
  <c r="CH33" i="24" s="1"/>
  <c r="CH35" i="22"/>
  <c r="CH35" i="24" s="1"/>
  <c r="CH38" i="22"/>
  <c r="CH38" i="24" s="1"/>
  <c r="CH40" i="22"/>
  <c r="CH40" i="24" s="1"/>
  <c r="CH42" i="22"/>
  <c r="CH42" i="24" s="1"/>
  <c r="CH44" i="22"/>
  <c r="CH44" i="24" s="1"/>
  <c r="CH46" i="22"/>
  <c r="CH46" i="24" s="1"/>
  <c r="CH62" i="22"/>
  <c r="CH62" i="24" s="1"/>
  <c r="CH67" i="22"/>
  <c r="CH67" i="24" s="1"/>
  <c r="CH75" i="22"/>
  <c r="CH75" i="24" s="1"/>
  <c r="BY8" i="28"/>
  <c r="BY12" i="28"/>
  <c r="G19" i="28"/>
  <c r="K19" i="28"/>
  <c r="O19" i="28"/>
  <c r="S19" i="28"/>
  <c r="W19" i="28"/>
  <c r="AA19" i="28"/>
  <c r="AE19" i="28"/>
  <c r="BR19" i="28"/>
  <c r="BV19" i="28"/>
  <c r="D20" i="28"/>
  <c r="H20" i="28"/>
  <c r="L20" i="28"/>
  <c r="P20" i="28"/>
  <c r="T20" i="28"/>
  <c r="X20" i="28"/>
  <c r="AB20" i="28"/>
  <c r="AF20" i="28"/>
  <c r="BS20" i="28"/>
  <c r="BW20" i="28"/>
  <c r="E21" i="28"/>
  <c r="I21" i="28"/>
  <c r="M21" i="28"/>
  <c r="Q21" i="28"/>
  <c r="U21" i="28"/>
  <c r="Y21" i="28"/>
  <c r="AC21" i="28"/>
  <c r="AG21" i="28"/>
  <c r="BT21" i="28"/>
  <c r="F22" i="28"/>
  <c r="J22" i="28"/>
  <c r="N22" i="28"/>
  <c r="R22" i="28"/>
  <c r="V22" i="28"/>
  <c r="Z22" i="28"/>
  <c r="AD22" i="28"/>
  <c r="AH22" i="28"/>
  <c r="BQ22" i="28"/>
  <c r="BU22" i="28"/>
  <c r="CI7" i="30"/>
  <c r="AQ60" i="16" l="1"/>
  <c r="AT60" i="16"/>
  <c r="AW24" i="30"/>
  <c r="AW60" i="16"/>
  <c r="BY60" i="16"/>
  <c r="BZ29" i="16"/>
  <c r="AN33" i="30"/>
  <c r="AN35" i="30" s="1"/>
  <c r="CH7" i="31"/>
  <c r="CI8" i="31"/>
  <c r="CH8" i="31"/>
  <c r="CA60" i="16"/>
  <c r="CE38" i="17"/>
  <c r="CE48" i="17"/>
  <c r="CE55" i="16" s="1"/>
  <c r="CE57" i="16" s="1"/>
  <c r="CC38" i="17"/>
  <c r="AB55" i="16"/>
  <c r="AB57" i="16" s="1"/>
  <c r="CD38" i="17"/>
  <c r="CD48" i="17"/>
  <c r="CD55" i="16" s="1"/>
  <c r="CD57" i="16" s="1"/>
  <c r="CG48" i="17"/>
  <c r="CG55" i="16" s="1"/>
  <c r="CG38" i="17"/>
  <c r="CI64" i="24"/>
  <c r="CH49" i="24"/>
  <c r="CI49" i="24"/>
  <c r="CH64" i="24"/>
  <c r="BY48" i="17"/>
  <c r="BY55" i="16" s="1"/>
  <c r="BY57" i="16" s="1"/>
  <c r="BY38" i="17"/>
  <c r="CA29" i="16"/>
  <c r="CC48" i="17"/>
  <c r="CC55" i="16" s="1"/>
  <c r="CC57" i="16" s="1"/>
  <c r="AS64" i="16"/>
  <c r="AS61" i="16"/>
  <c r="AV61" i="16"/>
  <c r="AV64" i="16"/>
  <c r="AX64" i="16"/>
  <c r="AX61" i="16"/>
  <c r="AW61" i="16"/>
  <c r="AW64" i="16"/>
  <c r="AU61" i="16"/>
  <c r="AU64" i="16"/>
  <c r="AT64" i="16"/>
  <c r="AT61" i="16"/>
  <c r="AR64" i="16"/>
  <c r="AR61" i="16"/>
  <c r="AQ64" i="16"/>
  <c r="AQ61" i="16"/>
  <c r="AM55" i="16"/>
  <c r="AM57" i="16" s="1"/>
  <c r="T55" i="16"/>
  <c r="T57" i="16" s="1"/>
  <c r="AG55" i="16"/>
  <c r="AG57" i="16" s="1"/>
  <c r="AA55" i="16"/>
  <c r="AA57" i="16" s="1"/>
  <c r="H55" i="16"/>
  <c r="H57" i="16" s="1"/>
  <c r="M55" i="16"/>
  <c r="M57" i="16" s="1"/>
  <c r="U55" i="16"/>
  <c r="U57" i="16" s="1"/>
  <c r="S55" i="16"/>
  <c r="S57" i="16" s="1"/>
  <c r="AD55" i="16"/>
  <c r="AD57" i="16" s="1"/>
  <c r="CG29" i="16"/>
  <c r="CG60" i="16"/>
  <c r="CG63" i="16"/>
  <c r="CD60" i="16"/>
  <c r="CD63" i="16"/>
  <c r="CD29" i="16"/>
  <c r="CE60" i="16"/>
  <c r="CE63" i="16"/>
  <c r="CE29" i="16"/>
  <c r="I55" i="16"/>
  <c r="I57" i="16" s="1"/>
  <c r="AE55" i="16"/>
  <c r="AE57" i="16" s="1"/>
  <c r="K55" i="16"/>
  <c r="K57" i="16" s="1"/>
  <c r="N55" i="16"/>
  <c r="V55" i="16"/>
  <c r="V57" i="16" s="1"/>
  <c r="CC60" i="16"/>
  <c r="CC63" i="16"/>
  <c r="CC29" i="16"/>
  <c r="AC55" i="16"/>
  <c r="AC57" i="16" s="1"/>
  <c r="AH55" i="16"/>
  <c r="AH57" i="16" s="1"/>
  <c r="G55" i="16"/>
  <c r="J55" i="16"/>
  <c r="J57" i="16" s="1"/>
  <c r="BZ38" i="17"/>
  <c r="BZ23" i="16"/>
  <c r="CF29" i="16"/>
  <c r="CF60" i="16"/>
  <c r="CF63" i="16"/>
  <c r="CB63" i="16"/>
  <c r="CB29" i="16"/>
  <c r="CB60" i="16"/>
  <c r="AF55" i="16"/>
  <c r="AF57" i="16" s="1"/>
  <c r="L55" i="16"/>
  <c r="L57" i="16" s="1"/>
  <c r="CA48" i="17"/>
  <c r="CA55" i="16" s="1"/>
  <c r="CA57" i="16" s="1"/>
  <c r="CA23" i="16"/>
  <c r="CE30" i="16"/>
  <c r="CE26" i="16"/>
  <c r="CE67" i="16"/>
  <c r="CA30" i="16"/>
  <c r="CA67" i="16"/>
  <c r="CA26" i="16"/>
  <c r="CB30" i="16"/>
  <c r="CB26" i="16"/>
  <c r="CB67" i="16"/>
  <c r="CC26" i="16"/>
  <c r="CC30" i="16"/>
  <c r="CC67" i="16"/>
  <c r="CD30" i="16"/>
  <c r="CD26" i="16"/>
  <c r="CD67" i="16"/>
  <c r="BY26" i="16"/>
  <c r="BY67" i="16"/>
  <c r="BZ30" i="16"/>
  <c r="BZ26" i="16"/>
  <c r="BZ67" i="16"/>
  <c r="CG68" i="16"/>
  <c r="AO68" i="16"/>
  <c r="AO67" i="16"/>
  <c r="CF68" i="16"/>
  <c r="AP68" i="16"/>
  <c r="AN20" i="16"/>
  <c r="AN69" i="16" s="1"/>
  <c r="CI8" i="29"/>
  <c r="CJ8" i="29"/>
  <c r="CH8" i="29"/>
  <c r="BZ48" i="17"/>
  <c r="BZ55" i="16" s="1"/>
  <c r="BZ57" i="16" s="1"/>
  <c r="CA38" i="17"/>
  <c r="AX14" i="16"/>
  <c r="AS77" i="16"/>
  <c r="BM43" i="16"/>
  <c r="BM45" i="16" s="1"/>
  <c r="BN43" i="16"/>
  <c r="BN45" i="16" s="1"/>
  <c r="AT77" i="16"/>
  <c r="CA69" i="16"/>
  <c r="BY43" i="16"/>
  <c r="BY45" i="16" s="1"/>
  <c r="AP33" i="30"/>
  <c r="AP35" i="30" s="1"/>
  <c r="AE27" i="28"/>
  <c r="AT24" i="30"/>
  <c r="AQ25" i="30"/>
  <c r="AO33" i="30"/>
  <c r="AO35" i="30" s="1"/>
  <c r="AO75" i="16"/>
  <c r="AV34" i="17"/>
  <c r="AO25" i="16"/>
  <c r="AP75" i="16"/>
  <c r="AR75" i="16"/>
  <c r="AQ75" i="16"/>
  <c r="AP25" i="16"/>
  <c r="AZ46" i="16"/>
  <c r="AT18" i="30"/>
  <c r="AT33" i="30" s="1"/>
  <c r="AO79" i="16"/>
  <c r="AV77" i="16"/>
  <c r="AQ77" i="16"/>
  <c r="AU77" i="16"/>
  <c r="CI77" i="16" s="1"/>
  <c r="AR77" i="16"/>
  <c r="AP79" i="16"/>
  <c r="AO43" i="16"/>
  <c r="AO45" i="16" s="1"/>
  <c r="AO69" i="16"/>
  <c r="AP43" i="16"/>
  <c r="AP69" i="16"/>
  <c r="BR27" i="28"/>
  <c r="O27" i="28"/>
  <c r="CE69" i="16"/>
  <c r="AM38" i="17"/>
  <c r="AM75" i="16"/>
  <c r="CG75" i="16" s="1"/>
  <c r="K27" i="28"/>
  <c r="AA27" i="28"/>
  <c r="U27" i="28"/>
  <c r="N27" i="28"/>
  <c r="X27" i="28"/>
  <c r="AG27" i="28"/>
  <c r="Y27" i="28"/>
  <c r="BV27" i="28"/>
  <c r="G27" i="28"/>
  <c r="BU27" i="28"/>
  <c r="J27" i="28"/>
  <c r="T27" i="28"/>
  <c r="BQ27" i="28"/>
  <c r="F27" i="28"/>
  <c r="P27" i="28"/>
  <c r="AH27" i="28"/>
  <c r="L27" i="28"/>
  <c r="M27" i="28"/>
  <c r="AD27" i="28"/>
  <c r="BW27" i="28"/>
  <c r="H27" i="28"/>
  <c r="BT27" i="28"/>
  <c r="W27" i="28"/>
  <c r="Z27" i="28"/>
  <c r="BS27" i="28"/>
  <c r="D27" i="28"/>
  <c r="S27" i="28"/>
  <c r="V27" i="28"/>
  <c r="AF27" i="28"/>
  <c r="E27" i="28"/>
  <c r="R27" i="28"/>
  <c r="AB27" i="28"/>
  <c r="Q27" i="28"/>
  <c r="AC27" i="28"/>
  <c r="I27" i="28"/>
  <c r="CH56" i="16"/>
  <c r="W37" i="17"/>
  <c r="AA38" i="17"/>
  <c r="AU37" i="17"/>
  <c r="AU23" i="16" s="1"/>
  <c r="CG52" i="16"/>
  <c r="CF69" i="16"/>
  <c r="AN8" i="27"/>
  <c r="AA33" i="17"/>
  <c r="AA34" i="17" s="1"/>
  <c r="CC43" i="16"/>
  <c r="CC45" i="16" s="1"/>
  <c r="AX18" i="30"/>
  <c r="AX34" i="30" s="1"/>
  <c r="CJ16" i="30"/>
  <c r="AV79" i="16"/>
  <c r="CJ11" i="30"/>
  <c r="CJ13" i="30" s="1"/>
  <c r="CJ24" i="30" s="1"/>
  <c r="BZ15" i="28"/>
  <c r="BZ25" i="28" s="1"/>
  <c r="CB69" i="16"/>
  <c r="AV26" i="30"/>
  <c r="CJ10" i="29"/>
  <c r="AM34" i="17"/>
  <c r="AY34" i="17"/>
  <c r="AJ7" i="27"/>
  <c r="AJ20" i="27" s="1"/>
  <c r="AR79" i="16"/>
  <c r="AT75" i="16"/>
  <c r="AR29" i="30"/>
  <c r="AR27" i="30"/>
  <c r="CI25" i="31"/>
  <c r="AS17" i="16"/>
  <c r="CH30" i="18"/>
  <c r="AV9" i="31"/>
  <c r="AV14" i="31" s="1"/>
  <c r="AV20" i="16" s="1"/>
  <c r="AV25" i="30"/>
  <c r="CI61" i="18"/>
  <c r="CI48" i="16" s="1"/>
  <c r="CH61" i="18"/>
  <c r="CH48" i="16" s="1"/>
  <c r="CH25" i="31"/>
  <c r="CH20" i="31"/>
  <c r="AR24" i="30"/>
  <c r="CH59" i="18"/>
  <c r="AR34" i="17"/>
  <c r="AR26" i="30"/>
  <c r="AR25" i="30"/>
  <c r="CH10" i="29"/>
  <c r="O33" i="17"/>
  <c r="O34" i="17" s="1"/>
  <c r="AK7" i="27"/>
  <c r="AK19" i="27" s="1"/>
  <c r="AT34" i="17"/>
  <c r="AM8" i="27"/>
  <c r="AQ34" i="17"/>
  <c r="CD43" i="16"/>
  <c r="CD45" i="16" s="1"/>
  <c r="CD69" i="16"/>
  <c r="AX20" i="31"/>
  <c r="AK26" i="28"/>
  <c r="AK25" i="28"/>
  <c r="AV17" i="16"/>
  <c r="AW17" i="16"/>
  <c r="AM7" i="27"/>
  <c r="AI7" i="27"/>
  <c r="AI20" i="27" s="1"/>
  <c r="CI78" i="16"/>
  <c r="AQ37" i="17"/>
  <c r="AQ23" i="16" s="1"/>
  <c r="CC69" i="16"/>
  <c r="CE43" i="16"/>
  <c r="CE45" i="16" s="1"/>
  <c r="AV24" i="30"/>
  <c r="AR9" i="31"/>
  <c r="AR14" i="31" s="1"/>
  <c r="AR20" i="16" s="1"/>
  <c r="AV27" i="30"/>
  <c r="AV29" i="30"/>
  <c r="AW20" i="31"/>
  <c r="CH48" i="18"/>
  <c r="AU34" i="17"/>
  <c r="CF43" i="16"/>
  <c r="AQ9" i="31"/>
  <c r="AQ14" i="31" s="1"/>
  <c r="AQ20" i="16" s="1"/>
  <c r="AM14" i="31"/>
  <c r="AM20" i="16" s="1"/>
  <c r="AS9" i="31"/>
  <c r="AS14" i="31" s="1"/>
  <c r="AS20" i="16" s="1"/>
  <c r="AT9" i="31"/>
  <c r="AT14" i="31" s="1"/>
  <c r="AT20" i="16" s="1"/>
  <c r="AL7" i="27"/>
  <c r="AL20" i="27" s="1"/>
  <c r="AW34" i="17"/>
  <c r="AO26" i="28"/>
  <c r="AN7" i="27"/>
  <c r="AO25" i="28"/>
  <c r="AK22" i="28"/>
  <c r="AT37" i="17"/>
  <c r="AT23" i="16" s="1"/>
  <c r="AO7" i="27"/>
  <c r="AO19" i="27" s="1"/>
  <c r="AO24" i="28"/>
  <c r="AO19" i="28"/>
  <c r="AK24" i="28"/>
  <c r="AO8" i="27"/>
  <c r="AS34" i="17"/>
  <c r="AK19" i="28"/>
  <c r="AO22" i="28"/>
  <c r="AK23" i="28"/>
  <c r="AW9" i="31"/>
  <c r="AW14" i="31" s="1"/>
  <c r="AW20" i="16" s="1"/>
  <c r="AO21" i="28"/>
  <c r="AO20" i="28"/>
  <c r="AX60" i="17"/>
  <c r="AX56" i="17"/>
  <c r="AR37" i="17"/>
  <c r="AR23" i="16" s="1"/>
  <c r="AE33" i="17"/>
  <c r="AE34" i="17" s="1"/>
  <c r="AE38" i="17"/>
  <c r="AW37" i="17"/>
  <c r="AW23" i="16" s="1"/>
  <c r="AI48" i="17"/>
  <c r="AI55" i="16" s="1"/>
  <c r="CH64" i="22"/>
  <c r="CG69" i="16"/>
  <c r="AU9" i="31"/>
  <c r="AU14" i="31" s="1"/>
  <c r="AU20" i="16" s="1"/>
  <c r="CB43" i="16"/>
  <c r="CB45" i="16" s="1"/>
  <c r="CG43" i="16"/>
  <c r="S38" i="17"/>
  <c r="AI34" i="17"/>
  <c r="AK8" i="27"/>
  <c r="AI8" i="27"/>
  <c r="AN79" i="16"/>
  <c r="AI21" i="28"/>
  <c r="CH49" i="22"/>
  <c r="CI49" i="22"/>
  <c r="S33" i="17"/>
  <c r="S34" i="17" s="1"/>
  <c r="CI64" i="22"/>
  <c r="CI10" i="29"/>
  <c r="AK21" i="28"/>
  <c r="CE28" i="30"/>
  <c r="CE30" i="30" s="1"/>
  <c r="CA28" i="30"/>
  <c r="CA30" i="30" s="1"/>
  <c r="AJ23" i="28"/>
  <c r="AJ19" i="28"/>
  <c r="AQ26" i="30"/>
  <c r="CG29" i="30"/>
  <c r="CG25" i="30"/>
  <c r="AM24" i="28"/>
  <c r="AM20" i="28"/>
  <c r="AQ18" i="30"/>
  <c r="AQ34" i="30" s="1"/>
  <c r="CA17" i="29"/>
  <c r="BU17" i="27"/>
  <c r="AT27" i="30"/>
  <c r="CC17" i="29"/>
  <c r="AM21" i="28"/>
  <c r="AO55" i="17"/>
  <c r="AO9" i="24" s="1"/>
  <c r="AO7" i="24" s="1"/>
  <c r="AO49" i="17"/>
  <c r="T49" i="17"/>
  <c r="T55" i="17"/>
  <c r="T9" i="24" s="1"/>
  <c r="T7" i="24" s="1"/>
  <c r="AM55" i="17"/>
  <c r="AM49" i="17"/>
  <c r="AW27" i="30"/>
  <c r="AW25" i="30"/>
  <c r="AL26" i="28"/>
  <c r="AL20" i="28"/>
  <c r="AH55" i="17"/>
  <c r="AH9" i="24" s="1"/>
  <c r="AH7" i="24" s="1"/>
  <c r="AH49" i="17"/>
  <c r="AN28" i="30"/>
  <c r="AN30" i="30" s="1"/>
  <c r="AN24" i="28"/>
  <c r="CG57" i="16"/>
  <c r="CG55" i="17"/>
  <c r="CG49" i="17"/>
  <c r="CG25" i="16"/>
  <c r="AG55" i="17"/>
  <c r="AG9" i="24" s="1"/>
  <c r="AG7" i="24" s="1"/>
  <c r="AG49" i="17"/>
  <c r="L49" i="17"/>
  <c r="L55" i="17"/>
  <c r="L9" i="24" s="1"/>
  <c r="L7" i="24" s="1"/>
  <c r="D49" i="17"/>
  <c r="D55" i="17"/>
  <c r="D9" i="24" s="1"/>
  <c r="D7" i="24" s="1"/>
  <c r="AQ27" i="30"/>
  <c r="BZ17" i="29"/>
  <c r="AJ26" i="28"/>
  <c r="AN21" i="28"/>
  <c r="AM19" i="28"/>
  <c r="AE11" i="27"/>
  <c r="AE18" i="27"/>
  <c r="CI11" i="30"/>
  <c r="CI13" i="30" s="1"/>
  <c r="CI25" i="30" s="1"/>
  <c r="AV18" i="30"/>
  <c r="AT29" i="30"/>
  <c r="AT25" i="30"/>
  <c r="AI24" i="28"/>
  <c r="AI20" i="28"/>
  <c r="BX15" i="28"/>
  <c r="BX22" i="28" s="1"/>
  <c r="AH19" i="27"/>
  <c r="AH20" i="27"/>
  <c r="AH11" i="27"/>
  <c r="AH21" i="27" s="1"/>
  <c r="AL25" i="28"/>
  <c r="AL21" i="28"/>
  <c r="CI13" i="31"/>
  <c r="CI30" i="18"/>
  <c r="CG26" i="30"/>
  <c r="AL24" i="28"/>
  <c r="N55" i="17"/>
  <c r="N9" i="24" s="1"/>
  <c r="N7" i="24" s="1"/>
  <c r="N49" i="17"/>
  <c r="F55" i="17"/>
  <c r="F9" i="24" s="1"/>
  <c r="F7" i="24" s="1"/>
  <c r="F49" i="17"/>
  <c r="AS27" i="30"/>
  <c r="AS25" i="30"/>
  <c r="AM22" i="28"/>
  <c r="X49" i="17"/>
  <c r="X55" i="17"/>
  <c r="X9" i="24" s="1"/>
  <c r="X7" i="24" s="1"/>
  <c r="M55" i="17"/>
  <c r="M9" i="24" s="1"/>
  <c r="M7" i="24" s="1"/>
  <c r="M49" i="17"/>
  <c r="E55" i="17"/>
  <c r="E9" i="24" s="1"/>
  <c r="E7" i="24" s="1"/>
  <c r="E49" i="17"/>
  <c r="S55" i="17"/>
  <c r="S9" i="24" s="1"/>
  <c r="S7" i="24" s="1"/>
  <c r="S49" i="17"/>
  <c r="AJ24" i="28"/>
  <c r="AL55" i="17"/>
  <c r="AL9" i="24" s="1"/>
  <c r="AL7" i="24" s="1"/>
  <c r="AL49" i="17"/>
  <c r="AU29" i="30"/>
  <c r="AU26" i="30"/>
  <c r="AU24" i="30"/>
  <c r="AM25" i="28"/>
  <c r="AJ21" i="28"/>
  <c r="AI19" i="28"/>
  <c r="AF49" i="17"/>
  <c r="AF55" i="17"/>
  <c r="AF9" i="24" s="1"/>
  <c r="AF7" i="24" s="1"/>
  <c r="U55" i="17"/>
  <c r="U9" i="24" s="1"/>
  <c r="U7" i="24" s="1"/>
  <c r="U49" i="17"/>
  <c r="K55" i="17"/>
  <c r="K9" i="24" s="1"/>
  <c r="K7" i="24" s="1"/>
  <c r="N57" i="16"/>
  <c r="K49" i="17"/>
  <c r="AA55" i="17"/>
  <c r="AA9" i="24" s="1"/>
  <c r="AA7" i="24" s="1"/>
  <c r="AA49" i="17"/>
  <c r="AS48" i="17"/>
  <c r="AS38" i="17"/>
  <c r="AW18" i="30"/>
  <c r="AW34" i="30" s="1"/>
  <c r="CH11" i="30"/>
  <c r="CH13" i="30" s="1"/>
  <c r="CH29" i="30" s="1"/>
  <c r="BY15" i="28"/>
  <c r="BY20" i="28" s="1"/>
  <c r="AR18" i="30"/>
  <c r="AR34" i="30" s="1"/>
  <c r="CI16" i="30"/>
  <c r="CH18" i="18"/>
  <c r="CH11" i="31"/>
  <c r="CH16" i="30"/>
  <c r="CI59" i="18"/>
  <c r="AW77" i="16"/>
  <c r="AN48" i="17"/>
  <c r="AO55" i="16" s="1"/>
  <c r="AN38" i="17"/>
  <c r="CF28" i="30"/>
  <c r="CF30" i="30" s="1"/>
  <c r="CB28" i="30"/>
  <c r="CB30" i="30" s="1"/>
  <c r="AT26" i="30"/>
  <c r="BY17" i="29"/>
  <c r="AM26" i="28"/>
  <c r="AN22" i="28"/>
  <c r="AL19" i="28"/>
  <c r="AJ49" i="17"/>
  <c r="AJ55" i="17"/>
  <c r="AJ9" i="24" s="1"/>
  <c r="AJ7" i="24" s="1"/>
  <c r="Y55" i="17"/>
  <c r="Y9" i="24" s="1"/>
  <c r="Y7" i="24" s="1"/>
  <c r="Y49" i="17"/>
  <c r="AW29" i="30"/>
  <c r="AW26" i="30"/>
  <c r="CB17" i="29"/>
  <c r="AI22" i="28"/>
  <c r="R55" i="17"/>
  <c r="R9" i="24" s="1"/>
  <c r="R7" i="24" s="1"/>
  <c r="R49" i="17"/>
  <c r="AN25" i="28"/>
  <c r="AM23" i="28"/>
  <c r="AB49" i="17"/>
  <c r="AB55" i="17"/>
  <c r="AB9" i="24" s="1"/>
  <c r="AB7" i="24" s="1"/>
  <c r="Q55" i="17"/>
  <c r="Q9" i="24" s="1"/>
  <c r="Q7" i="24" s="1"/>
  <c r="Q49" i="17"/>
  <c r="H49" i="17"/>
  <c r="H55" i="17"/>
  <c r="H9" i="24" s="1"/>
  <c r="H7" i="24" s="1"/>
  <c r="AE55" i="17"/>
  <c r="AE9" i="24" s="1"/>
  <c r="AE7" i="24" s="1"/>
  <c r="AE49" i="17"/>
  <c r="AQ29" i="30"/>
  <c r="AM28" i="30"/>
  <c r="AM30" i="30" s="1"/>
  <c r="AQ24" i="30"/>
  <c r="CD17" i="29"/>
  <c r="BW7" i="27"/>
  <c r="BW21" i="27" s="1"/>
  <c r="CB57" i="16"/>
  <c r="CB55" i="17"/>
  <c r="CB49" i="17"/>
  <c r="CB25" i="16"/>
  <c r="Z55" i="17"/>
  <c r="Z9" i="24" s="1"/>
  <c r="Z7" i="24" s="1"/>
  <c r="Z49" i="17"/>
  <c r="AS18" i="30"/>
  <c r="AS34" i="30" s="1"/>
  <c r="AN23" i="28"/>
  <c r="AN19" i="28"/>
  <c r="CI18" i="18"/>
  <c r="CI11" i="31"/>
  <c r="BV17" i="27"/>
  <c r="AU18" i="30"/>
  <c r="AU34" i="30" s="1"/>
  <c r="CE17" i="29"/>
  <c r="CI48" i="18"/>
  <c r="AP28" i="30"/>
  <c r="AP30" i="30" s="1"/>
  <c r="CG27" i="30"/>
  <c r="CG24" i="30"/>
  <c r="AI26" i="28"/>
  <c r="AJ22" i="28"/>
  <c r="AG17" i="27"/>
  <c r="AD55" i="17"/>
  <c r="AD9" i="24" s="1"/>
  <c r="AD7" i="24" s="1"/>
  <c r="AD49" i="17"/>
  <c r="J55" i="17"/>
  <c r="J9" i="24" s="1"/>
  <c r="J7" i="24" s="1"/>
  <c r="J49" i="17"/>
  <c r="AV48" i="17"/>
  <c r="AV38" i="17"/>
  <c r="AS29" i="30"/>
  <c r="AO28" i="30"/>
  <c r="AO30" i="30" s="1"/>
  <c r="AS26" i="30"/>
  <c r="AS24" i="30"/>
  <c r="AF21" i="27"/>
  <c r="AF17" i="27" s="1"/>
  <c r="AC55" i="17"/>
  <c r="AC9" i="24" s="1"/>
  <c r="AC7" i="24" s="1"/>
  <c r="AC49" i="17"/>
  <c r="I55" i="17"/>
  <c r="I9" i="24" s="1"/>
  <c r="I7" i="24" s="1"/>
  <c r="I49" i="17"/>
  <c r="CD28" i="30"/>
  <c r="CD30" i="30" s="1"/>
  <c r="BZ28" i="30"/>
  <c r="BZ30" i="30" s="1"/>
  <c r="AJ25" i="28"/>
  <c r="AI23" i="28"/>
  <c r="CC49" i="17"/>
  <c r="V55" i="17"/>
  <c r="V9" i="24" s="1"/>
  <c r="V7" i="24" s="1"/>
  <c r="V49" i="17"/>
  <c r="CC28" i="30"/>
  <c r="CC30" i="30" s="1"/>
  <c r="BY28" i="30"/>
  <c r="BY30" i="30" s="1"/>
  <c r="AU27" i="30"/>
  <c r="AU25" i="30"/>
  <c r="AN26" i="28"/>
  <c r="AL23" i="28"/>
  <c r="AJ20" i="28"/>
  <c r="CF57" i="16"/>
  <c r="CF55" i="17"/>
  <c r="CF49" i="17"/>
  <c r="CF25" i="16"/>
  <c r="AP55" i="17"/>
  <c r="AP9" i="24" s="1"/>
  <c r="AP7" i="24" s="1"/>
  <c r="AP49" i="17"/>
  <c r="AK55" i="17"/>
  <c r="AK9" i="24" s="1"/>
  <c r="AK7" i="24" s="1"/>
  <c r="AK49" i="17"/>
  <c r="P49" i="17"/>
  <c r="P55" i="17"/>
  <c r="P9" i="24" s="1"/>
  <c r="P7" i="24" s="1"/>
  <c r="G55" i="17"/>
  <c r="G9" i="24" s="1"/>
  <c r="G7" i="24" s="1"/>
  <c r="G49" i="17"/>
  <c r="CE55" i="17" l="1"/>
  <c r="CE25" i="16"/>
  <c r="CE49" i="17"/>
  <c r="CD55" i="17"/>
  <c r="CD56" i="17" s="1"/>
  <c r="CD25" i="16"/>
  <c r="CD49" i="17"/>
  <c r="CC25" i="16"/>
  <c r="CC55" i="17"/>
  <c r="CC56" i="17" s="1"/>
  <c r="BY25" i="16"/>
  <c r="BY49" i="17"/>
  <c r="BY55" i="17"/>
  <c r="BY56" i="17" s="1"/>
  <c r="CA55" i="17"/>
  <c r="CA56" i="17" s="1"/>
  <c r="O48" i="17"/>
  <c r="P55" i="16" s="1"/>
  <c r="P57" i="16" s="1"/>
  <c r="CA25" i="16"/>
  <c r="BZ25" i="16"/>
  <c r="AN86" i="24"/>
  <c r="AN88" i="24" s="1"/>
  <c r="AM9" i="24"/>
  <c r="AM7" i="24" s="1"/>
  <c r="CA49" i="17"/>
  <c r="BZ49" i="17"/>
  <c r="CI8" i="16"/>
  <c r="CI60" i="16" s="1"/>
  <c r="BZ55" i="17"/>
  <c r="BZ14" i="16" s="1"/>
  <c r="CJ8" i="16"/>
  <c r="CK29" i="16" s="1"/>
  <c r="CJ18" i="30"/>
  <c r="CJ34" i="30" s="1"/>
  <c r="CJ64" i="16"/>
  <c r="CJ61" i="16"/>
  <c r="CI17" i="16"/>
  <c r="CH64" i="16"/>
  <c r="CH61" i="16"/>
  <c r="CI64" i="16"/>
  <c r="CI61" i="16"/>
  <c r="AO57" i="16"/>
  <c r="AP55" i="16"/>
  <c r="AP57" i="16" s="1"/>
  <c r="AN55" i="16"/>
  <c r="AN57" i="16" s="1"/>
  <c r="AL55" i="16"/>
  <c r="AL57" i="16" s="1"/>
  <c r="AK55" i="16"/>
  <c r="AK57" i="16" s="1"/>
  <c r="AJ55" i="16"/>
  <c r="AJ57" i="16" s="1"/>
  <c r="CH37" i="17"/>
  <c r="CH23" i="16" s="1"/>
  <c r="CH8" i="16"/>
  <c r="AT68" i="16"/>
  <c r="AU68" i="16"/>
  <c r="AR68" i="16"/>
  <c r="AQ68" i="16"/>
  <c r="AW68" i="16"/>
  <c r="AS68" i="16"/>
  <c r="AM67" i="16"/>
  <c r="AM68" i="16"/>
  <c r="AV68" i="16"/>
  <c r="AN68" i="16"/>
  <c r="AN67" i="16"/>
  <c r="AN43" i="16"/>
  <c r="CG46" i="16"/>
  <c r="CD46" i="16"/>
  <c r="CB46" i="16"/>
  <c r="CC46" i="16"/>
  <c r="BY46" i="16"/>
  <c r="CF46" i="16"/>
  <c r="CE46" i="16"/>
  <c r="AV25" i="16"/>
  <c r="AP14" i="16"/>
  <c r="AO14" i="16"/>
  <c r="BN46" i="16"/>
  <c r="BM46" i="16"/>
  <c r="AU38" i="17"/>
  <c r="BZ69" i="16"/>
  <c r="BY69" i="16"/>
  <c r="BZ43" i="16"/>
  <c r="BZ45" i="16" s="1"/>
  <c r="AU48" i="17"/>
  <c r="CA43" i="16"/>
  <c r="CA45" i="16" s="1"/>
  <c r="BJ69" i="16"/>
  <c r="BK69" i="16"/>
  <c r="BK43" i="16"/>
  <c r="BK45" i="16" s="1"/>
  <c r="BI69" i="16"/>
  <c r="BI43" i="16"/>
  <c r="AT34" i="30"/>
  <c r="AT35" i="30" s="1"/>
  <c r="AS25" i="16"/>
  <c r="AN25" i="16"/>
  <c r="AY46" i="16"/>
  <c r="AT48" i="17"/>
  <c r="AT25" i="16" s="1"/>
  <c r="AS75" i="16"/>
  <c r="AU75" i="16"/>
  <c r="CI75" i="16" s="1"/>
  <c r="AW48" i="17"/>
  <c r="AQ48" i="17"/>
  <c r="AQ55" i="16" s="1"/>
  <c r="AX46" i="16"/>
  <c r="AQ79" i="16"/>
  <c r="AT79" i="16"/>
  <c r="AU79" i="16"/>
  <c r="CI79" i="16" s="1"/>
  <c r="CI53" i="16"/>
  <c r="AS79" i="16"/>
  <c r="AW43" i="16"/>
  <c r="AW69" i="16"/>
  <c r="AT69" i="16"/>
  <c r="AT43" i="16"/>
  <c r="AS43" i="16"/>
  <c r="AS69" i="16"/>
  <c r="AP46" i="16"/>
  <c r="AQ69" i="16"/>
  <c r="AQ43" i="16"/>
  <c r="AV69" i="16"/>
  <c r="AV43" i="16"/>
  <c r="AO46" i="16"/>
  <c r="AU69" i="16"/>
  <c r="AU43" i="16"/>
  <c r="AR69" i="16"/>
  <c r="AR43" i="16"/>
  <c r="AJ27" i="28"/>
  <c r="AO27" i="28"/>
  <c r="AI27" i="28"/>
  <c r="AL27" i="28"/>
  <c r="AK27" i="28"/>
  <c r="AN27" i="28"/>
  <c r="AM27" i="28"/>
  <c r="AZ75" i="16"/>
  <c r="CH75" i="16" s="1"/>
  <c r="CH72" i="16"/>
  <c r="W48" i="17"/>
  <c r="W38" i="17"/>
  <c r="AN11" i="27"/>
  <c r="AN21" i="27" s="1"/>
  <c r="BZ22" i="28"/>
  <c r="AX33" i="30"/>
  <c r="AX35" i="30" s="1"/>
  <c r="AI49" i="17"/>
  <c r="CJ18" i="31"/>
  <c r="CJ19" i="31"/>
  <c r="AI55" i="17"/>
  <c r="AI57" i="16"/>
  <c r="CJ29" i="30"/>
  <c r="CJ33" i="17"/>
  <c r="CJ34" i="17" s="1"/>
  <c r="CH32" i="18"/>
  <c r="CJ37" i="17"/>
  <c r="CJ23" i="16" s="1"/>
  <c r="CJ26" i="30"/>
  <c r="BZ23" i="28"/>
  <c r="CJ25" i="30"/>
  <c r="CJ27" i="30"/>
  <c r="BZ20" i="28"/>
  <c r="BZ24" i="28"/>
  <c r="BZ21" i="28"/>
  <c r="CH7" i="18"/>
  <c r="BZ26" i="28"/>
  <c r="BZ19" i="28"/>
  <c r="CI9" i="31"/>
  <c r="CI14" i="31" s="1"/>
  <c r="BZ8" i="27"/>
  <c r="AY20" i="31"/>
  <c r="CG28" i="30"/>
  <c r="CG30" i="30" s="1"/>
  <c r="AV34" i="30"/>
  <c r="AM11" i="27"/>
  <c r="AM21" i="27" s="1"/>
  <c r="AJ19" i="27"/>
  <c r="AJ18" i="27"/>
  <c r="AJ11" i="27"/>
  <c r="AJ21" i="27" s="1"/>
  <c r="AM20" i="27"/>
  <c r="AR28" i="30"/>
  <c r="AR30" i="30" s="1"/>
  <c r="CH9" i="31"/>
  <c r="CH14" i="31" s="1"/>
  <c r="CH20" i="16" s="1"/>
  <c r="CH27" i="17"/>
  <c r="CH33" i="17" s="1"/>
  <c r="CH34" i="17" s="1"/>
  <c r="AE21" i="27"/>
  <c r="AE17" i="27" s="1"/>
  <c r="AM18" i="27"/>
  <c r="BX8" i="27"/>
  <c r="AR38" i="17"/>
  <c r="AM19" i="27"/>
  <c r="AK20" i="27"/>
  <c r="BX23" i="28"/>
  <c r="AQ38" i="17"/>
  <c r="CI27" i="17"/>
  <c r="CI33" i="17" s="1"/>
  <c r="CI34" i="17" s="1"/>
  <c r="AK11" i="27"/>
  <c r="AK21" i="27" s="1"/>
  <c r="AX11" i="16"/>
  <c r="AV28" i="30"/>
  <c r="AV30" i="30" s="1"/>
  <c r="AW75" i="16"/>
  <c r="AI19" i="27"/>
  <c r="AX75" i="16"/>
  <c r="AR48" i="17"/>
  <c r="CI29" i="30"/>
  <c r="AL11" i="27"/>
  <c r="AL21" i="27" s="1"/>
  <c r="AL18" i="27"/>
  <c r="AL19" i="27"/>
  <c r="AR33" i="30"/>
  <c r="AR35" i="30" s="1"/>
  <c r="AQ28" i="30"/>
  <c r="AQ30" i="30" s="1"/>
  <c r="BX19" i="28"/>
  <c r="BX26" i="28"/>
  <c r="AO11" i="27"/>
  <c r="AO21" i="27" s="1"/>
  <c r="AO20" i="27"/>
  <c r="AO18" i="27"/>
  <c r="AX61" i="17"/>
  <c r="AX7" i="29"/>
  <c r="AX11" i="29" s="1"/>
  <c r="AX16" i="29" s="1"/>
  <c r="AX10" i="16" s="1"/>
  <c r="AM69" i="16"/>
  <c r="AN20" i="27"/>
  <c r="CI27" i="30"/>
  <c r="AW38" i="17"/>
  <c r="AT38" i="17"/>
  <c r="AN18" i="27"/>
  <c r="AN19" i="27"/>
  <c r="BY25" i="28"/>
  <c r="BY24" i="28"/>
  <c r="BY26" i="28"/>
  <c r="AH17" i="27"/>
  <c r="AI11" i="27"/>
  <c r="CI37" i="17"/>
  <c r="AI18" i="27"/>
  <c r="AS33" i="30"/>
  <c r="AS35" i="30" s="1"/>
  <c r="AU33" i="30"/>
  <c r="AU35" i="30" s="1"/>
  <c r="BY8" i="27"/>
  <c r="AK18" i="27"/>
  <c r="CI32" i="18"/>
  <c r="AW28" i="30"/>
  <c r="AW30" i="30" s="1"/>
  <c r="CI7" i="18"/>
  <c r="BY19" i="28"/>
  <c r="AT28" i="30"/>
  <c r="AT30" i="30" s="1"/>
  <c r="AV49" i="17"/>
  <c r="AV55" i="17"/>
  <c r="AV9" i="24" s="1"/>
  <c r="AV7" i="24" s="1"/>
  <c r="CF9" i="22"/>
  <c r="CF60" i="17"/>
  <c r="CF56" i="17"/>
  <c r="CF14" i="16"/>
  <c r="CH26" i="30"/>
  <c r="K60" i="17"/>
  <c r="K61" i="17" s="1"/>
  <c r="K56" i="17"/>
  <c r="AU28" i="30"/>
  <c r="AU30" i="30" s="1"/>
  <c r="AL56" i="17"/>
  <c r="AL60" i="17"/>
  <c r="AL61" i="17" s="1"/>
  <c r="CH27" i="30"/>
  <c r="CI26" i="30"/>
  <c r="L60" i="17"/>
  <c r="L61" i="17" s="1"/>
  <c r="L56" i="17"/>
  <c r="AG60" i="17"/>
  <c r="AG61" i="17" s="1"/>
  <c r="AG56" i="17"/>
  <c r="Z56" i="17"/>
  <c r="Z60" i="17"/>
  <c r="Z61" i="17" s="1"/>
  <c r="AW79" i="16"/>
  <c r="AD56" i="17"/>
  <c r="AD60" i="17"/>
  <c r="AD61" i="17" s="1"/>
  <c r="P60" i="17"/>
  <c r="P61" i="17" s="1"/>
  <c r="P56" i="17"/>
  <c r="AK60" i="17"/>
  <c r="AK61" i="17" s="1"/>
  <c r="AK56" i="17"/>
  <c r="AP56" i="17"/>
  <c r="AP60" i="17"/>
  <c r="AC60" i="17"/>
  <c r="AC61" i="17" s="1"/>
  <c r="AC56" i="17"/>
  <c r="AS28" i="30"/>
  <c r="AS30" i="30" s="1"/>
  <c r="J56" i="17"/>
  <c r="J60" i="17"/>
  <c r="J61" i="17" s="1"/>
  <c r="CB60" i="17"/>
  <c r="CB56" i="17"/>
  <c r="CB14" i="16"/>
  <c r="H60" i="17"/>
  <c r="H61" i="17" s="1"/>
  <c r="H56" i="17"/>
  <c r="Q60" i="17"/>
  <c r="Q61" i="17" s="1"/>
  <c r="Q56" i="17"/>
  <c r="Y60" i="17"/>
  <c r="Y61" i="17" s="1"/>
  <c r="Y56" i="17"/>
  <c r="CE14" i="16"/>
  <c r="CE9" i="22"/>
  <c r="CE60" i="17"/>
  <c r="CE56" i="17"/>
  <c r="AN49" i="17"/>
  <c r="AN55" i="17"/>
  <c r="CH25" i="30"/>
  <c r="CH24" i="30"/>
  <c r="AA60" i="17"/>
  <c r="AA61" i="17" s="1"/>
  <c r="AA56" i="17"/>
  <c r="AF60" i="17"/>
  <c r="AF61" i="17" s="1"/>
  <c r="AF56" i="17"/>
  <c r="M60" i="17"/>
  <c r="M61" i="17" s="1"/>
  <c r="M56" i="17"/>
  <c r="AV33" i="30"/>
  <c r="D60" i="17"/>
  <c r="D61" i="17" s="1"/>
  <c r="D56" i="17"/>
  <c r="T60" i="17"/>
  <c r="T61" i="17" s="1"/>
  <c r="T56" i="17"/>
  <c r="I60" i="17"/>
  <c r="I61" i="17" s="1"/>
  <c r="I56" i="17"/>
  <c r="E60" i="17"/>
  <c r="E61" i="17" s="1"/>
  <c r="E56" i="17"/>
  <c r="N56" i="17"/>
  <c r="N60" i="17"/>
  <c r="N61" i="17" s="1"/>
  <c r="BY21" i="28"/>
  <c r="AH56" i="17"/>
  <c r="AH60" i="17"/>
  <c r="AH61" i="17" s="1"/>
  <c r="AO60" i="17"/>
  <c r="AO56" i="17"/>
  <c r="AQ33" i="30"/>
  <c r="AQ35" i="30" s="1"/>
  <c r="G60" i="17"/>
  <c r="G61" i="17" s="1"/>
  <c r="G56" i="17"/>
  <c r="V56" i="17"/>
  <c r="V60" i="17"/>
  <c r="V61" i="17" s="1"/>
  <c r="BW19" i="27"/>
  <c r="BW20" i="27"/>
  <c r="BW18" i="27"/>
  <c r="AE60" i="17"/>
  <c r="AE61" i="17" s="1"/>
  <c r="AE56" i="17"/>
  <c r="AB60" i="17"/>
  <c r="AB61" i="17" s="1"/>
  <c r="AB56" i="17"/>
  <c r="BY14" i="16"/>
  <c r="BY60" i="17"/>
  <c r="R56" i="17"/>
  <c r="R60" i="17"/>
  <c r="R61" i="17" s="1"/>
  <c r="AJ60" i="17"/>
  <c r="AJ61" i="17" s="1"/>
  <c r="AJ56" i="17"/>
  <c r="CH18" i="30"/>
  <c r="CH34" i="30" s="1"/>
  <c r="CI18" i="30"/>
  <c r="CI34" i="30" s="1"/>
  <c r="AW33" i="30"/>
  <c r="AW35" i="30" s="1"/>
  <c r="AS55" i="17"/>
  <c r="AS9" i="24" s="1"/>
  <c r="AS7" i="24" s="1"/>
  <c r="AS49" i="17"/>
  <c r="U60" i="17"/>
  <c r="U61" i="17" s="1"/>
  <c r="U56" i="17"/>
  <c r="S60" i="17"/>
  <c r="S61" i="17" s="1"/>
  <c r="S56" i="17"/>
  <c r="X60" i="17"/>
  <c r="X61" i="17" s="1"/>
  <c r="X56" i="17"/>
  <c r="F56" i="17"/>
  <c r="F60" i="17"/>
  <c r="F61" i="17" s="1"/>
  <c r="CA14" i="16"/>
  <c r="BX20" i="28"/>
  <c r="BX25" i="28"/>
  <c r="BX21" i="28"/>
  <c r="BX24" i="28"/>
  <c r="BY23" i="28"/>
  <c r="CI24" i="30"/>
  <c r="CG56" i="17"/>
  <c r="CG14" i="16"/>
  <c r="CG9" i="22"/>
  <c r="CG9" i="24" s="1"/>
  <c r="CG7" i="24" s="1"/>
  <c r="CG60" i="17"/>
  <c r="L7" i="35" s="1"/>
  <c r="AM60" i="17"/>
  <c r="AM56" i="17"/>
  <c r="BY22" i="28"/>
  <c r="CC60" i="17" l="1"/>
  <c r="CJ46" i="16"/>
  <c r="CC14" i="16"/>
  <c r="CD60" i="17"/>
  <c r="CD61" i="17" s="1"/>
  <c r="CD14" i="16"/>
  <c r="CH38" i="17"/>
  <c r="CA60" i="17"/>
  <c r="CA61" i="17" s="1"/>
  <c r="CJ60" i="16"/>
  <c r="CJ63" i="16"/>
  <c r="BZ56" i="17"/>
  <c r="O55" i="16"/>
  <c r="O57" i="16" s="1"/>
  <c r="Q55" i="16"/>
  <c r="Q57" i="16" s="1"/>
  <c r="BZ60" i="17"/>
  <c r="BZ11" i="16" s="1"/>
  <c r="O49" i="17"/>
  <c r="R55" i="16"/>
  <c r="R57" i="16" s="1"/>
  <c r="O55" i="17"/>
  <c r="O9" i="24" s="1"/>
  <c r="O7" i="24" s="1"/>
  <c r="CH48" i="17"/>
  <c r="CH55" i="16" s="1"/>
  <c r="CJ33" i="30"/>
  <c r="CJ35" i="30" s="1"/>
  <c r="AI60" i="17"/>
  <c r="AI61" i="17" s="1"/>
  <c r="AI9" i="24"/>
  <c r="AI7" i="24" s="1"/>
  <c r="CJ29" i="16"/>
  <c r="AO86" i="24"/>
  <c r="AO88" i="24" s="1"/>
  <c r="AN9" i="24"/>
  <c r="AN7" i="24" s="1"/>
  <c r="CF7" i="22"/>
  <c r="CF84" i="22" s="1"/>
  <c r="CF84" i="24" s="1"/>
  <c r="CF9" i="24"/>
  <c r="CF7" i="24" s="1"/>
  <c r="CF16" i="16" s="1"/>
  <c r="CF18" i="16" s="1"/>
  <c r="CE7" i="22"/>
  <c r="CE84" i="22" s="1"/>
  <c r="CE9" i="24"/>
  <c r="CE7" i="24" s="1"/>
  <c r="CE16" i="16" s="1"/>
  <c r="CE18" i="16" s="1"/>
  <c r="CI63" i="16"/>
  <c r="AU25" i="16"/>
  <c r="AX55" i="16"/>
  <c r="AX57" i="16" s="1"/>
  <c r="AW55" i="16"/>
  <c r="AW57" i="16" s="1"/>
  <c r="AZ55" i="16"/>
  <c r="AZ57" i="16" s="1"/>
  <c r="AV55" i="16"/>
  <c r="AV57" i="16" s="1"/>
  <c r="AQ55" i="17"/>
  <c r="AT55" i="16"/>
  <c r="AT57" i="16" s="1"/>
  <c r="AS55" i="16"/>
  <c r="AS57" i="16" s="1"/>
  <c r="AR55" i="16"/>
  <c r="AR57" i="16" s="1"/>
  <c r="CI48" i="17"/>
  <c r="CI55" i="16" s="1"/>
  <c r="CI57" i="16" s="1"/>
  <c r="CI23" i="16"/>
  <c r="AY55" i="16"/>
  <c r="AY57" i="16" s="1"/>
  <c r="CH63" i="16"/>
  <c r="CH60" i="16"/>
  <c r="CH29" i="16"/>
  <c r="CI29" i="16"/>
  <c r="AU55" i="16"/>
  <c r="AU57" i="16" s="1"/>
  <c r="Z55" i="16"/>
  <c r="Z57" i="16" s="1"/>
  <c r="X55" i="16"/>
  <c r="X57" i="16" s="1"/>
  <c r="W55" i="16"/>
  <c r="W57" i="16" s="1"/>
  <c r="Y55" i="16"/>
  <c r="Y57" i="16" s="1"/>
  <c r="AX30" i="16"/>
  <c r="AX26" i="16"/>
  <c r="BA67" i="16"/>
  <c r="BA45" i="16"/>
  <c r="BB30" i="16"/>
  <c r="BA51" i="16"/>
  <c r="BA52" i="16"/>
  <c r="AX12" i="16"/>
  <c r="BA47" i="16" s="1"/>
  <c r="AX31" i="16"/>
  <c r="AX24" i="16"/>
  <c r="BB31" i="16"/>
  <c r="CH68" i="16"/>
  <c r="CI20" i="16"/>
  <c r="CI43" i="16" s="1"/>
  <c r="AN45" i="16"/>
  <c r="AN46" i="16"/>
  <c r="CA46" i="16"/>
  <c r="BZ46" i="16"/>
  <c r="AQ49" i="17"/>
  <c r="AV14" i="16"/>
  <c r="AS14" i="16"/>
  <c r="AT49" i="17"/>
  <c r="AT55" i="17"/>
  <c r="AW49" i="17"/>
  <c r="AW55" i="17"/>
  <c r="AW9" i="24" s="1"/>
  <c r="AW7" i="24" s="1"/>
  <c r="AU49" i="17"/>
  <c r="AU55" i="17"/>
  <c r="BK46" i="16"/>
  <c r="BJ46" i="16"/>
  <c r="BI46" i="16"/>
  <c r="AR25" i="16"/>
  <c r="AQ25" i="16"/>
  <c r="AQ57" i="16"/>
  <c r="AW25" i="16"/>
  <c r="AT46" i="16"/>
  <c r="AQ46" i="16"/>
  <c r="AR46" i="16"/>
  <c r="AV46" i="16"/>
  <c r="AU46" i="16"/>
  <c r="AW46" i="16"/>
  <c r="AS46" i="16"/>
  <c r="BZ27" i="28"/>
  <c r="BY27" i="28"/>
  <c r="BX27" i="28"/>
  <c r="AY75" i="16"/>
  <c r="CJ75" i="16" s="1"/>
  <c r="CJ72" i="16"/>
  <c r="W55" i="17"/>
  <c r="W9" i="24" s="1"/>
  <c r="W7" i="24" s="1"/>
  <c r="W49" i="17"/>
  <c r="AI56" i="17"/>
  <c r="CJ20" i="31"/>
  <c r="CJ28" i="30"/>
  <c r="CJ30" i="30" s="1"/>
  <c r="CJ38" i="17"/>
  <c r="L9" i="35"/>
  <c r="L15" i="35" s="1"/>
  <c r="CJ48" i="17"/>
  <c r="AV35" i="30"/>
  <c r="BZ11" i="27"/>
  <c r="BZ7" i="27" s="1"/>
  <c r="AJ17" i="27"/>
  <c r="CI72" i="16"/>
  <c r="AM17" i="27"/>
  <c r="AK17" i="27"/>
  <c r="AO17" i="27"/>
  <c r="AL17" i="27"/>
  <c r="AV75" i="16"/>
  <c r="AR49" i="17"/>
  <c r="AR55" i="17"/>
  <c r="AR9" i="24" s="1"/>
  <c r="AR7" i="24" s="1"/>
  <c r="BY11" i="27"/>
  <c r="BY7" i="27" s="1"/>
  <c r="BY20" i="27" s="1"/>
  <c r="AN17" i="27"/>
  <c r="CI38" i="17"/>
  <c r="AX12" i="29"/>
  <c r="AI21" i="27"/>
  <c r="AI17" i="27" s="1"/>
  <c r="BX11" i="27"/>
  <c r="CI28" i="30"/>
  <c r="CI30" i="30" s="1"/>
  <c r="BW17" i="27"/>
  <c r="CI33" i="30"/>
  <c r="CI35" i="30" s="1"/>
  <c r="CH28" i="30"/>
  <c r="CH30" i="30" s="1"/>
  <c r="CG7" i="29"/>
  <c r="CG61" i="17"/>
  <c r="CG11" i="16"/>
  <c r="AO7" i="29"/>
  <c r="AO11" i="29" s="1"/>
  <c r="AO61" i="17"/>
  <c r="AN14" i="16"/>
  <c r="AN60" i="17"/>
  <c r="AN56" i="17"/>
  <c r="AV60" i="17"/>
  <c r="AV56" i="17"/>
  <c r="BY61" i="17"/>
  <c r="BY11" i="16"/>
  <c r="AQ60" i="17"/>
  <c r="AP61" i="17"/>
  <c r="AP11" i="16"/>
  <c r="AP7" i="29"/>
  <c r="AP11" i="29" s="1"/>
  <c r="CC61" i="17"/>
  <c r="CC11" i="16"/>
  <c r="CE61" i="17"/>
  <c r="CE11" i="16"/>
  <c r="AM61" i="17"/>
  <c r="AM7" i="29"/>
  <c r="AS60" i="17"/>
  <c r="AS56" i="17"/>
  <c r="CH69" i="16"/>
  <c r="CH43" i="16"/>
  <c r="CH33" i="30"/>
  <c r="CH35" i="30" s="1"/>
  <c r="CB61" i="17"/>
  <c r="CB11" i="16"/>
  <c r="CH57" i="16"/>
  <c r="CF7" i="29"/>
  <c r="CF11" i="29" s="1"/>
  <c r="CF61" i="17"/>
  <c r="CF11" i="16"/>
  <c r="CD11" i="16" l="1"/>
  <c r="O56" i="17"/>
  <c r="O60" i="17"/>
  <c r="O61" i="17" s="1"/>
  <c r="CA11" i="16"/>
  <c r="CA31" i="16" s="1"/>
  <c r="CI25" i="16"/>
  <c r="BZ61" i="17"/>
  <c r="CH25" i="16"/>
  <c r="CH49" i="17"/>
  <c r="CI49" i="17"/>
  <c r="CH55" i="17"/>
  <c r="CH9" i="22" s="1"/>
  <c r="CI55" i="17"/>
  <c r="CI60" i="17" s="1"/>
  <c r="N7" i="35" s="1"/>
  <c r="AT14" i="16"/>
  <c r="AT9" i="24"/>
  <c r="AT7" i="24" s="1"/>
  <c r="AQ56" i="17"/>
  <c r="AQ9" i="24"/>
  <c r="AQ7" i="24" s="1"/>
  <c r="CE88" i="22"/>
  <c r="CF86" i="22" s="1"/>
  <c r="CE84" i="24"/>
  <c r="CE88" i="24" s="1"/>
  <c r="AU56" i="17"/>
  <c r="AU9" i="24"/>
  <c r="AU7" i="24" s="1"/>
  <c r="AP86" i="24"/>
  <c r="CJ25" i="16"/>
  <c r="CJ55" i="16"/>
  <c r="CJ57" i="16" s="1"/>
  <c r="AQ14" i="16"/>
  <c r="AQ52" i="16"/>
  <c r="AP52" i="16"/>
  <c r="AQ51" i="16"/>
  <c r="AP51" i="16"/>
  <c r="AP12" i="16"/>
  <c r="AP31" i="16"/>
  <c r="AP24" i="16"/>
  <c r="AT31" i="16"/>
  <c r="BZ24" i="16"/>
  <c r="BZ12" i="16"/>
  <c r="BZ47" i="16" s="1"/>
  <c r="BZ31" i="16"/>
  <c r="CE12" i="16"/>
  <c r="CE47" i="16" s="1"/>
  <c r="CE31" i="16"/>
  <c r="CE24" i="16"/>
  <c r="CB12" i="16"/>
  <c r="CB47" i="16" s="1"/>
  <c r="CB24" i="16"/>
  <c r="CF12" i="16"/>
  <c r="CF47" i="16" s="1"/>
  <c r="CF31" i="16"/>
  <c r="CF24" i="16"/>
  <c r="CC31" i="16"/>
  <c r="CC12" i="16"/>
  <c r="CC47" i="16" s="1"/>
  <c r="CC24" i="16"/>
  <c r="BY12" i="16"/>
  <c r="BY47" i="16" s="1"/>
  <c r="BY24" i="16"/>
  <c r="CD12" i="16"/>
  <c r="CD47" i="16" s="1"/>
  <c r="CD31" i="16"/>
  <c r="CD24" i="16"/>
  <c r="CG12" i="16"/>
  <c r="CG47" i="16" s="1"/>
  <c r="CG31" i="16"/>
  <c r="CG24" i="16"/>
  <c r="CI46" i="16"/>
  <c r="CI68" i="16"/>
  <c r="CI69" i="16"/>
  <c r="AT56" i="17"/>
  <c r="AW14" i="16"/>
  <c r="AU14" i="16"/>
  <c r="AT60" i="17"/>
  <c r="AT61" i="17" s="1"/>
  <c r="AU60" i="17"/>
  <c r="AU61" i="17" s="1"/>
  <c r="AW56" i="17"/>
  <c r="AW60" i="17"/>
  <c r="AW11" i="16" s="1"/>
  <c r="AR60" i="17"/>
  <c r="AR61" i="17" s="1"/>
  <c r="AR14" i="16"/>
  <c r="W60" i="17"/>
  <c r="W61" i="17" s="1"/>
  <c r="W56" i="17"/>
  <c r="AO16" i="29"/>
  <c r="AP16" i="29"/>
  <c r="AP10" i="16" s="1"/>
  <c r="CJ49" i="17"/>
  <c r="CJ55" i="17"/>
  <c r="CJ14" i="16" s="1"/>
  <c r="BZ21" i="27"/>
  <c r="BZ18" i="27"/>
  <c r="BZ19" i="27"/>
  <c r="BZ20" i="27"/>
  <c r="AR56" i="17"/>
  <c r="AV16" i="16"/>
  <c r="AV18" i="16" s="1"/>
  <c r="AX17" i="29"/>
  <c r="BY19" i="27"/>
  <c r="BY21" i="27"/>
  <c r="BY18" i="27"/>
  <c r="BX7" i="27"/>
  <c r="CH56" i="17"/>
  <c r="CH14" i="16"/>
  <c r="AV61" i="17"/>
  <c r="AV11" i="16"/>
  <c r="AV7" i="29"/>
  <c r="AN61" i="17"/>
  <c r="AN7" i="29"/>
  <c r="AN11" i="29" s="1"/>
  <c r="CF16" i="29"/>
  <c r="CF10" i="16" s="1"/>
  <c r="CF12" i="29"/>
  <c r="AS7" i="29"/>
  <c r="AS11" i="29" s="1"/>
  <c r="AS16" i="29" s="1"/>
  <c r="AS10" i="16" s="1"/>
  <c r="AS61" i="17"/>
  <c r="AS11" i="16"/>
  <c r="AQ61" i="17"/>
  <c r="AQ7" i="29"/>
  <c r="AQ11" i="29" s="1"/>
  <c r="AQ16" i="29" s="1"/>
  <c r="AO12" i="29"/>
  <c r="CH46" i="16"/>
  <c r="AP12" i="29"/>
  <c r="CB31" i="16" l="1"/>
  <c r="CA12" i="16"/>
  <c r="CA47" i="16" s="1"/>
  <c r="CA24" i="16"/>
  <c r="CH60" i="17"/>
  <c r="M7" i="35" s="1"/>
  <c r="CI14" i="16"/>
  <c r="CI9" i="22"/>
  <c r="CI9" i="24" s="1"/>
  <c r="CI7" i="24" s="1"/>
  <c r="CI16" i="16" s="1"/>
  <c r="CI18" i="16" s="1"/>
  <c r="CI56" i="17"/>
  <c r="CF86" i="24"/>
  <c r="CF88" i="24" s="1"/>
  <c r="CF88" i="22"/>
  <c r="CG86" i="22" s="1"/>
  <c r="CG86" i="24" s="1"/>
  <c r="CH7" i="22"/>
  <c r="CH84" i="22" s="1"/>
  <c r="CH84" i="24" s="1"/>
  <c r="CH9" i="24"/>
  <c r="CH7" i="24" s="1"/>
  <c r="CH16" i="16" s="1"/>
  <c r="AP88" i="24"/>
  <c r="AQ86" i="24" s="1"/>
  <c r="AQ88" i="24" s="1"/>
  <c r="AR86" i="24" s="1"/>
  <c r="AR88" i="24" s="1"/>
  <c r="AP47" i="16"/>
  <c r="AQ47" i="16"/>
  <c r="AS26" i="16"/>
  <c r="AS30" i="16"/>
  <c r="AP30" i="16"/>
  <c r="AP26" i="16"/>
  <c r="AT30" i="16"/>
  <c r="AP67" i="16"/>
  <c r="AQ67" i="16"/>
  <c r="AP45" i="16"/>
  <c r="AQ45" i="16"/>
  <c r="AW31" i="16"/>
  <c r="AW52" i="16"/>
  <c r="AW24" i="16"/>
  <c r="AZ51" i="16"/>
  <c r="CH51" i="16" s="1"/>
  <c r="AZ52" i="16"/>
  <c r="CH52" i="16" s="1"/>
  <c r="AW51" i="16"/>
  <c r="AW12" i="16"/>
  <c r="AZ47" i="16" s="1"/>
  <c r="BA31" i="16"/>
  <c r="CF30" i="16"/>
  <c r="CF26" i="16"/>
  <c r="CF67" i="16"/>
  <c r="CF45" i="16"/>
  <c r="AS12" i="16"/>
  <c r="AS31" i="16"/>
  <c r="AS24" i="16"/>
  <c r="AY52" i="16"/>
  <c r="CJ52" i="16" s="1"/>
  <c r="AV12" i="16"/>
  <c r="AY51" i="16"/>
  <c r="CJ51" i="16" s="1"/>
  <c r="AV24" i="16"/>
  <c r="AZ31" i="16"/>
  <c r="AT7" i="29"/>
  <c r="AT11" i="29" s="1"/>
  <c r="AT16" i="29" s="1"/>
  <c r="AU11" i="16"/>
  <c r="AW61" i="17"/>
  <c r="AU7" i="29"/>
  <c r="AU11" i="29" s="1"/>
  <c r="AU16" i="29" s="1"/>
  <c r="AU10" i="16" s="1"/>
  <c r="AW7" i="29"/>
  <c r="AW11" i="29" s="1"/>
  <c r="AW12" i="29" s="1"/>
  <c r="AR7" i="29"/>
  <c r="AR11" i="29" s="1"/>
  <c r="AR16" i="29" s="1"/>
  <c r="AR10" i="16" s="1"/>
  <c r="AS45" i="16" s="1"/>
  <c r="AR11" i="16"/>
  <c r="AV31" i="16" s="1"/>
  <c r="AW16" i="16"/>
  <c r="AW18" i="16" s="1"/>
  <c r="AR16" i="16"/>
  <c r="AR18" i="16" s="1"/>
  <c r="AN16" i="29"/>
  <c r="AO17" i="29"/>
  <c r="CJ60" i="17"/>
  <c r="CJ61" i="17" s="1"/>
  <c r="CJ56" i="17"/>
  <c r="CJ9" i="22"/>
  <c r="CJ9" i="24" s="1"/>
  <c r="AV11" i="29"/>
  <c r="M9" i="35"/>
  <c r="M15" i="35" s="1"/>
  <c r="N9" i="35"/>
  <c r="N15" i="35" s="1"/>
  <c r="BZ17" i="27"/>
  <c r="BY17" i="27"/>
  <c r="BX19" i="27"/>
  <c r="BX20" i="27"/>
  <c r="BX18" i="27"/>
  <c r="BX21" i="27"/>
  <c r="CF17" i="29"/>
  <c r="AP17" i="29"/>
  <c r="CI7" i="29"/>
  <c r="CI11" i="29" s="1"/>
  <c r="CI61" i="17"/>
  <c r="CI11" i="16"/>
  <c r="AS12" i="29"/>
  <c r="AN12" i="29"/>
  <c r="CH7" i="29"/>
  <c r="CH11" i="29" s="1"/>
  <c r="CH61" i="17"/>
  <c r="AN16" i="16"/>
  <c r="AN18" i="16" s="1"/>
  <c r="CI7" i="22" l="1"/>
  <c r="CI84" i="22" s="1"/>
  <c r="CI84" i="24" s="1"/>
  <c r="CH11" i="16"/>
  <c r="CI31" i="16" s="1"/>
  <c r="AS86" i="24"/>
  <c r="AS88" i="24" s="1"/>
  <c r="AR67" i="16"/>
  <c r="AX52" i="16"/>
  <c r="AU12" i="16"/>
  <c r="AV47" i="16" s="1"/>
  <c r="AU31" i="16"/>
  <c r="AX51" i="16"/>
  <c r="AU24" i="16"/>
  <c r="AY31" i="16"/>
  <c r="AR30" i="16"/>
  <c r="AR26" i="16"/>
  <c r="AT67" i="16"/>
  <c r="AU67" i="16"/>
  <c r="AU45" i="16"/>
  <c r="AT45" i="16"/>
  <c r="AV52" i="16"/>
  <c r="AR45" i="16"/>
  <c r="CH12" i="16"/>
  <c r="CH47" i="16" s="1"/>
  <c r="CH31" i="16"/>
  <c r="CH24" i="16"/>
  <c r="AV51" i="16"/>
  <c r="CI12" i="16"/>
  <c r="CI47" i="16" s="1"/>
  <c r="CI24" i="16"/>
  <c r="AU30" i="16"/>
  <c r="AU26" i="16"/>
  <c r="AY30" i="16"/>
  <c r="AS67" i="16"/>
  <c r="AU51" i="16"/>
  <c r="CI51" i="16" s="1"/>
  <c r="AU52" i="16"/>
  <c r="CI52" i="16" s="1"/>
  <c r="AR12" i="16"/>
  <c r="AR31" i="16"/>
  <c r="AR24" i="16"/>
  <c r="AT51" i="16"/>
  <c r="AT52" i="16"/>
  <c r="AR52" i="16"/>
  <c r="AS51" i="16"/>
  <c r="AR51" i="16"/>
  <c r="AS52" i="16"/>
  <c r="AY47" i="16"/>
  <c r="AT12" i="29"/>
  <c r="AW16" i="29"/>
  <c r="AU12" i="29"/>
  <c r="AS16" i="16"/>
  <c r="AS18" i="16" s="1"/>
  <c r="AT16" i="16"/>
  <c r="AT18" i="16" s="1"/>
  <c r="AR12" i="29"/>
  <c r="CI12" i="29"/>
  <c r="AV12" i="29"/>
  <c r="AV16" i="29"/>
  <c r="AV10" i="16" s="1"/>
  <c r="AN17" i="29"/>
  <c r="CJ11" i="16"/>
  <c r="O7" i="35"/>
  <c r="CJ7" i="29"/>
  <c r="AX16" i="16"/>
  <c r="AX18" i="16" s="1"/>
  <c r="AQ12" i="29"/>
  <c r="BX17" i="27"/>
  <c r="AR17" i="29"/>
  <c r="AS17" i="29"/>
  <c r="AQ17" i="29"/>
  <c r="AT17" i="29"/>
  <c r="AO16" i="16"/>
  <c r="AO18" i="16" s="1"/>
  <c r="CH12" i="29"/>
  <c r="CH16" i="29"/>
  <c r="CH10" i="16" s="1"/>
  <c r="AT86" i="24" l="1"/>
  <c r="AV45" i="16"/>
  <c r="CH26" i="16"/>
  <c r="CH67" i="16"/>
  <c r="CH45" i="16"/>
  <c r="AZ30" i="16"/>
  <c r="AV26" i="16"/>
  <c r="AV30" i="16"/>
  <c r="AV67" i="16"/>
  <c r="AU47" i="16"/>
  <c r="AT47" i="16"/>
  <c r="AS47" i="16"/>
  <c r="AR47" i="16"/>
  <c r="AX47" i="16"/>
  <c r="AW47" i="16"/>
  <c r="AW17" i="29"/>
  <c r="AW10" i="16"/>
  <c r="AW45" i="16" s="1"/>
  <c r="CJ31" i="16"/>
  <c r="CJ12" i="16"/>
  <c r="CJ47" i="16" s="1"/>
  <c r="CJ24" i="16"/>
  <c r="CK31" i="16"/>
  <c r="CJ11" i="29"/>
  <c r="CJ16" i="29" s="1"/>
  <c r="CJ10" i="16" s="1"/>
  <c r="AP16" i="16"/>
  <c r="AP18" i="16" s="1"/>
  <c r="AQ16" i="16"/>
  <c r="AQ18" i="16" s="1"/>
  <c r="O9" i="35"/>
  <c r="O15" i="35" s="1"/>
  <c r="CI16" i="29"/>
  <c r="CI10" i="16" s="1"/>
  <c r="AV17" i="29"/>
  <c r="AU17" i="29"/>
  <c r="AU16" i="16"/>
  <c r="AU18" i="16" s="1"/>
  <c r="CH17" i="29"/>
  <c r="AT88" i="24" l="1"/>
  <c r="AU86" i="24" s="1"/>
  <c r="AU88" i="24" s="1"/>
  <c r="AV86" i="24" s="1"/>
  <c r="AV88" i="24" s="1"/>
  <c r="AY67" i="16"/>
  <c r="AY45" i="16"/>
  <c r="BA30" i="16"/>
  <c r="AW26" i="16"/>
  <c r="AW30" i="16"/>
  <c r="AZ67" i="16"/>
  <c r="AZ45" i="16"/>
  <c r="CK30" i="16"/>
  <c r="CJ30" i="16"/>
  <c r="CJ26" i="16"/>
  <c r="CJ67" i="16"/>
  <c r="CJ45" i="16"/>
  <c r="AX67" i="16"/>
  <c r="CI30" i="16"/>
  <c r="CI26" i="16"/>
  <c r="CI67" i="16"/>
  <c r="CI45" i="16"/>
  <c r="AW67" i="16"/>
  <c r="AX45" i="16"/>
  <c r="CJ12" i="29"/>
  <c r="CJ17" i="29"/>
  <c r="CI17" i="29"/>
  <c r="AW86" i="24" l="1"/>
  <c r="AW88" i="24" s="1"/>
  <c r="CJ62" i="22"/>
  <c r="CJ62" i="24" s="1"/>
  <c r="CJ49" i="24" s="1"/>
  <c r="AY17" i="16"/>
  <c r="AX86" i="24" l="1"/>
  <c r="AX88" i="24" s="1"/>
  <c r="CH17" i="16"/>
  <c r="CH18" i="16" s="1"/>
  <c r="CJ17" i="16"/>
  <c r="CJ49" i="22"/>
  <c r="AY86" i="24" l="1"/>
  <c r="AY88" i="24" s="1"/>
  <c r="CJ35" i="22"/>
  <c r="CJ35" i="24" s="1"/>
  <c r="CJ7" i="24" s="1"/>
  <c r="AY16" i="16"/>
  <c r="AY18" i="16" s="1"/>
  <c r="AZ86" i="24" l="1"/>
  <c r="AZ88" i="24" s="1"/>
  <c r="CJ7" i="22"/>
  <c r="CJ16" i="16" l="1"/>
  <c r="CJ18" i="16" s="1"/>
  <c r="BA86" i="24"/>
  <c r="BA88" i="24" s="1"/>
  <c r="CJ74" i="22"/>
  <c r="CJ74" i="24" s="1"/>
  <c r="CJ64" i="24" s="1"/>
  <c r="BB86" i="24" l="1"/>
  <c r="BB88" i="24" s="1"/>
  <c r="CJ64" i="22"/>
  <c r="CJ84" i="22" s="1"/>
  <c r="CJ84" i="24" s="1"/>
  <c r="BC86" i="24" l="1"/>
  <c r="BC88" i="24" s="1"/>
  <c r="AS8" i="27"/>
  <c r="BD86" i="24" l="1"/>
  <c r="BD88" i="24" s="1"/>
  <c r="AS11" i="27"/>
  <c r="AS18" i="27"/>
  <c r="BE86" i="24" l="1"/>
  <c r="BE88" i="24" s="1"/>
  <c r="AS21" i="27"/>
  <c r="AS17" i="27" s="1"/>
  <c r="BF86" i="24" l="1"/>
  <c r="BF88" i="24" s="1"/>
  <c r="BB16" i="16"/>
  <c r="BB18" i="16" s="1"/>
  <c r="BG86" i="24" l="1"/>
  <c r="BG88" i="24" s="1"/>
  <c r="BA16" i="16"/>
  <c r="BA18" i="16" s="1"/>
  <c r="BH86" i="24" l="1"/>
  <c r="BH88" i="24" s="1"/>
  <c r="CG7" i="22"/>
  <c r="CG84" i="22" s="1"/>
  <c r="CG88" i="22" l="1"/>
  <c r="CH86" i="22" s="1"/>
  <c r="CH86" i="24" s="1"/>
  <c r="CH88" i="24" s="1"/>
  <c r="CG84" i="24"/>
  <c r="CG88" i="24" s="1"/>
  <c r="BI86" i="24"/>
  <c r="BI88" i="24" s="1"/>
  <c r="CG16" i="16"/>
  <c r="CG18" i="16" s="1"/>
  <c r="AM16" i="30"/>
  <c r="CH88" i="22" l="1"/>
  <c r="CI86" i="22" s="1"/>
  <c r="CI86" i="24" s="1"/>
  <c r="CI88" i="24" s="1"/>
  <c r="BJ86" i="24"/>
  <c r="AM61" i="16"/>
  <c r="AM64" i="16"/>
  <c r="AM18" i="30"/>
  <c r="AM34" i="30" s="1"/>
  <c r="CG16" i="30"/>
  <c r="CG10" i="29"/>
  <c r="CG11" i="29" s="1"/>
  <c r="AM11" i="29"/>
  <c r="CI88" i="22"/>
  <c r="CJ86" i="22" s="1"/>
  <c r="CJ86" i="24" s="1"/>
  <c r="CJ88" i="24" s="1"/>
  <c r="BJ88" i="24" l="1"/>
  <c r="BK86" i="24" s="1"/>
  <c r="BK88" i="24" s="1"/>
  <c r="CG64" i="16"/>
  <c r="CG61" i="16"/>
  <c r="AM33" i="30"/>
  <c r="AM35" i="30" s="1"/>
  <c r="CJ88" i="22"/>
  <c r="CK86" i="22" s="1"/>
  <c r="CK86" i="24" s="1"/>
  <c r="CK88" i="24" s="1"/>
  <c r="AM16" i="29"/>
  <c r="CG18" i="30"/>
  <c r="CG34" i="30" s="1"/>
  <c r="CG16" i="29"/>
  <c r="CG10" i="16" s="1"/>
  <c r="CG12" i="29"/>
  <c r="CG26" i="16" l="1"/>
  <c r="CG30" i="16"/>
  <c r="CG67" i="16"/>
  <c r="CG45" i="16"/>
  <c r="CH30" i="16"/>
  <c r="CK88" i="22"/>
  <c r="CL86" i="22" s="1"/>
  <c r="CL86" i="24" s="1"/>
  <c r="CG33" i="30"/>
  <c r="CG35" i="30" s="1"/>
  <c r="CG17" i="29"/>
  <c r="BB25" i="31" l="1"/>
  <c r="AT8" i="27" l="1"/>
  <c r="AT18" i="27" s="1"/>
  <c r="CA8" i="27" l="1"/>
  <c r="AT11" i="27"/>
  <c r="CA11" i="27" l="1"/>
  <c r="CA7" i="27" s="1"/>
  <c r="CA18" i="27" s="1"/>
  <c r="AT21" i="27"/>
  <c r="AT17" i="27" s="1"/>
  <c r="CA20" i="27" l="1"/>
  <c r="CA19" i="27"/>
  <c r="CA21" i="27"/>
  <c r="CA17" i="27" l="1"/>
  <c r="CL23" i="22"/>
  <c r="CL23" i="24" s="1"/>
  <c r="CL45" i="17" l="1"/>
  <c r="CL48" i="17" s="1"/>
  <c r="CL55" i="17" l="1"/>
  <c r="CL60" i="17" s="1"/>
  <c r="CL7" i="29" s="1"/>
  <c r="CL11" i="29" s="1"/>
  <c r="CL55" i="16"/>
  <c r="CL57" i="16" s="1"/>
  <c r="BG57" i="16"/>
  <c r="BH57" i="16"/>
  <c r="BI57" i="16"/>
  <c r="BG60" i="17"/>
  <c r="BG25" i="16"/>
  <c r="BG49" i="17"/>
  <c r="CL49" i="17"/>
  <c r="CL25" i="16"/>
  <c r="CM57" i="16" l="1"/>
  <c r="CL9" i="22"/>
  <c r="CL9" i="24" s="1"/>
  <c r="CL56" i="17"/>
  <c r="CL14" i="16"/>
  <c r="BG56" i="17"/>
  <c r="BG14" i="16"/>
  <c r="BG7" i="29"/>
  <c r="BG11" i="16" l="1"/>
  <c r="BG11" i="29"/>
  <c r="BG16" i="29" s="1"/>
  <c r="BG10" i="16" s="1"/>
  <c r="BG61" i="17"/>
  <c r="Q7" i="35"/>
  <c r="CL61" i="17"/>
  <c r="CL11" i="16"/>
  <c r="CL24" i="16" l="1"/>
  <c r="CL12" i="16"/>
  <c r="CL47" i="16" s="1"/>
  <c r="CL31" i="16"/>
  <c r="CM31" i="16"/>
  <c r="BG26" i="16"/>
  <c r="BG30" i="16"/>
  <c r="CN67" i="16"/>
  <c r="BJ67" i="16"/>
  <c r="BJ45" i="16"/>
  <c r="BK30" i="16"/>
  <c r="BI67" i="16"/>
  <c r="CM67" i="16"/>
  <c r="BG67" i="16"/>
  <c r="BG45" i="16"/>
  <c r="BH67" i="16"/>
  <c r="BH45" i="16"/>
  <c r="BI45" i="16"/>
  <c r="BJ51" i="16"/>
  <c r="BJ52" i="16"/>
  <c r="BG12" i="16"/>
  <c r="BG31" i="16"/>
  <c r="BG24" i="16"/>
  <c r="BK31" i="16"/>
  <c r="BI52" i="16"/>
  <c r="BI51" i="16"/>
  <c r="BH51" i="16"/>
  <c r="BH52" i="16"/>
  <c r="BG51" i="16"/>
  <c r="BG52" i="16"/>
  <c r="CL52" i="16" s="1"/>
  <c r="Q9" i="35"/>
  <c r="Q15" i="35" s="1"/>
  <c r="CL16" i="29"/>
  <c r="CL10" i="16" s="1"/>
  <c r="BG12" i="29"/>
  <c r="CL26" i="16" l="1"/>
  <c r="CL30" i="16"/>
  <c r="CL67" i="16"/>
  <c r="CM30" i="16"/>
  <c r="CL45" i="16"/>
  <c r="BG47" i="16"/>
  <c r="BJ47" i="16"/>
  <c r="BI47" i="16"/>
  <c r="BH47" i="16"/>
  <c r="CL12" i="29"/>
  <c r="BG17" i="29"/>
  <c r="CL17" i="29"/>
  <c r="CL24" i="22" l="1"/>
  <c r="CL7" i="22" l="1"/>
  <c r="CL84" i="22" s="1"/>
  <c r="CL24" i="24"/>
  <c r="CL7" i="24" s="1"/>
  <c r="BG16" i="16"/>
  <c r="CL88" i="22" l="1"/>
  <c r="CM86" i="22" s="1"/>
  <c r="CM86" i="24" s="1"/>
  <c r="CL84" i="24"/>
  <c r="CL88" i="24" s="1"/>
  <c r="BG18" i="16"/>
  <c r="CL16" i="16"/>
  <c r="CL18" i="16" s="1"/>
  <c r="CL66" i="18"/>
  <c r="CL68" i="18" l="1"/>
  <c r="BK88" i="22" l="1"/>
  <c r="BL86" i="22" s="1"/>
  <c r="CL67" i="18"/>
  <c r="CL61" i="18" s="1"/>
  <c r="CL48" i="16" l="1"/>
  <c r="CL68" i="16"/>
  <c r="BM86" i="22"/>
  <c r="BL88" i="22"/>
  <c r="CL53" i="16"/>
  <c r="CL51" i="16"/>
  <c r="BN86" i="22" l="1"/>
  <c r="BM88" i="22"/>
  <c r="BO86" i="22" l="1"/>
  <c r="BN88" i="22"/>
  <c r="BH16" i="16" l="1"/>
  <c r="BI16" i="16"/>
  <c r="BI18" i="16" s="1"/>
  <c r="CM84" i="22"/>
  <c r="CM88" i="22" l="1"/>
  <c r="CN86" i="22" s="1"/>
  <c r="CN86" i="24" s="1"/>
  <c r="CM84" i="24"/>
  <c r="CM88" i="24" s="1"/>
  <c r="BH18" i="16"/>
  <c r="CM16" i="16"/>
  <c r="CM18" i="16" l="1"/>
  <c r="BL86" i="24" l="1"/>
  <c r="BL88" i="24" s="1"/>
  <c r="BM86" i="24" l="1"/>
  <c r="BM88" i="24" s="1"/>
  <c r="BN86" i="24" l="1"/>
  <c r="BN88" i="24" l="1"/>
  <c r="BO86" i="24" s="1"/>
  <c r="CN34" i="22"/>
  <c r="CN34" i="24" s="1"/>
  <c r="CN33" i="22" l="1"/>
  <c r="CN33" i="24" s="1"/>
  <c r="CN35" i="22" l="1"/>
  <c r="CN35" i="24" s="1"/>
  <c r="CN32" i="22" l="1"/>
  <c r="BO7" i="22"/>
  <c r="CN7" i="22" l="1"/>
  <c r="CN84" i="22" s="1"/>
  <c r="CN32" i="24"/>
  <c r="CN7" i="24" s="1"/>
  <c r="BO16" i="16"/>
  <c r="BO84" i="22"/>
  <c r="CN88" i="22" l="1"/>
  <c r="CO86" i="22" s="1"/>
  <c r="CO86" i="24" s="1"/>
  <c r="CO88" i="24" s="1"/>
  <c r="CN84" i="24"/>
  <c r="CN88" i="24" s="1"/>
  <c r="BO88" i="22"/>
  <c r="BP86" i="22" s="1"/>
  <c r="BQ86" i="22" s="1"/>
  <c r="BO84" i="24"/>
  <c r="BO88" i="24" s="1"/>
  <c r="BP86" i="24" s="1"/>
  <c r="BP88" i="24" s="1"/>
  <c r="BQ86" i="24" s="1"/>
  <c r="BQ88" i="24" s="1"/>
  <c r="BR86" i="24" s="1"/>
  <c r="BR88" i="24" s="1"/>
  <c r="CN16" i="16"/>
  <c r="BO18" i="16"/>
  <c r="CN18" i="16" s="1"/>
  <c r="CO88" i="22"/>
  <c r="BP88" i="22"/>
  <c r="BS86" i="24" l="1"/>
  <c r="BS88" i="24" s="1"/>
  <c r="BT86" i="24" s="1"/>
  <c r="BQ88" i="22"/>
  <c r="BR86" i="22"/>
  <c r="BS86" i="22" s="1"/>
  <c r="BS88" i="22" s="1"/>
  <c r="BT86" i="22" s="1"/>
  <c r="BP25" i="31"/>
  <c r="BU86" i="22" l="1"/>
  <c r="BR88" i="22"/>
  <c r="BV86" i="22" l="1"/>
  <c r="BU88" i="22"/>
  <c r="BW86" i="22" l="1"/>
  <c r="BW88" i="22" s="1"/>
  <c r="BV88" i="22"/>
  <c r="BT23" i="24" l="1"/>
  <c r="BU23" i="24"/>
  <c r="BT24" i="24" l="1"/>
  <c r="BT7" i="24" s="1"/>
  <c r="BU24" i="24"/>
  <c r="BU7" i="24" s="1"/>
  <c r="BT7" i="22"/>
  <c r="BT84" i="22" l="1"/>
  <c r="BT88" i="22" s="1"/>
  <c r="BU16" i="16"/>
  <c r="BU18" i="16" s="1"/>
  <c r="BT16" i="16"/>
  <c r="BT18" i="16" s="1"/>
  <c r="BT84" i="24" l="1"/>
  <c r="BT88" i="24" s="1"/>
  <c r="BU86" i="24" s="1"/>
  <c r="BU84" i="24"/>
  <c r="BU88" i="24" l="1"/>
  <c r="BV86" i="24" s="1"/>
  <c r="BV88" i="24" s="1"/>
  <c r="BW86" i="24" s="1"/>
  <c r="BW88" i="24" s="1"/>
  <c r="BL8" i="27" l="1"/>
  <c r="BL18" i="27" l="1"/>
  <c r="BL11" i="27"/>
  <c r="BL21" i="27" s="1"/>
  <c r="BT42" i="16"/>
  <c r="BT43" i="16" s="1"/>
  <c r="BT48" i="16"/>
  <c r="BT47" i="16"/>
  <c r="BL17" i="27" l="1"/>
  <c r="BT46" i="16"/>
  <c r="BT45" i="16"/>
</calcChain>
</file>

<file path=xl/sharedStrings.xml><?xml version="1.0" encoding="utf-8"?>
<sst xmlns="http://schemas.openxmlformats.org/spreadsheetml/2006/main" count="1742" uniqueCount="663">
  <si>
    <t>This is an unaudited document.
No parts of this material may be redistributed to third parties without Tupy's written authorization.
Despite the best efforts of research and analysis, the views herein are subject to refinements and adjustments.
The indexes shown at the "Panel" tab were calculated for illustrative purposes and in order to assist the analyst, not necessarily representing the performance ratios monitored by the company</t>
  </si>
  <si>
    <t>Disclaimer</t>
  </si>
  <si>
    <t>On 02.13.2013, all preferred stocks (TUPY4) where converted into common stocks (TUPY3). On 02.14.2013,  all common stocks were split 2-for-1. All ratios related to the total number of stocks were properly adjusted to reflect the aforementioned events</t>
  </si>
  <si>
    <t>Some values may not add up due to roundings</t>
  </si>
  <si>
    <t>Values present in thousands of Brazilian Reais [BRL thousands], except if otherwise indicated</t>
  </si>
  <si>
    <t>Financial statements presented accordingly to International Financial Reporting Standards (IFRS)</t>
  </si>
  <si>
    <t>This is a free translation of the Portuguese version</t>
  </si>
  <si>
    <t>Notices</t>
  </si>
  <si>
    <t>O presente documento não foi auditado.
Nenhuma parte deste material pode ser retransmitida a terceiros sem a autorização formal da Tupy.
Apesar dos melhores esforços de pesquisa e análises, as visões aqui descritas estão sujeitas a refinamentos e ajustes.
Os indicadores da aba "Painel" foram calculados com finalidade ilustrativa e auxiliar ao analista, não necessariamente representando os indicadores de desempenho acompanhados pela companhia</t>
  </si>
  <si>
    <t>Aviso importante</t>
  </si>
  <si>
    <t>Em 13.02.2013, houve a conversão de todas as ações preferenciais (PN) de emissão da Companhia em ações ordinárias (ON). Em 14.02.2013, houve o desdobramento (2:1) de todas as ações ON. Todos os indicadores relacionados ao número de ações da Companhia foram apropriadamente ajustados</t>
  </si>
  <si>
    <t>Alguns valores podem não somar adequadamente devido ao arredondamento</t>
  </si>
  <si>
    <t>Valores em [mil BRL], exceto quando indicado</t>
  </si>
  <si>
    <t>Informações apresentadas conforme as normas internacionais de relatório financeiro (IFRS)</t>
  </si>
  <si>
    <t>Observações</t>
  </si>
  <si>
    <t>[mil BRL]</t>
  </si>
  <si>
    <t>[BRL Thousands]</t>
  </si>
  <si>
    <t>1T2008</t>
  </si>
  <si>
    <t>2T2008</t>
  </si>
  <si>
    <t>3T2008</t>
  </si>
  <si>
    <t>4T2008</t>
  </si>
  <si>
    <t>1T2009</t>
  </si>
  <si>
    <t>2T2009</t>
  </si>
  <si>
    <t>3T2009</t>
  </si>
  <si>
    <t>4T2009</t>
  </si>
  <si>
    <t>1T2010</t>
  </si>
  <si>
    <t>2T2010</t>
  </si>
  <si>
    <t>3T2010</t>
  </si>
  <si>
    <t>4T2010</t>
  </si>
  <si>
    <t>1T2011</t>
  </si>
  <si>
    <t>2T2011</t>
  </si>
  <si>
    <t>3T2011</t>
  </si>
  <si>
    <t>4T2011</t>
  </si>
  <si>
    <t>1T2012</t>
  </si>
  <si>
    <t>2T2012</t>
  </si>
  <si>
    <t>3T2012</t>
  </si>
  <si>
    <t>4T2012</t>
  </si>
  <si>
    <t>1T2013</t>
  </si>
  <si>
    <t>2T2013</t>
  </si>
  <si>
    <t>3T2013</t>
  </si>
  <si>
    <t>4T2013</t>
  </si>
  <si>
    <t>1T2014</t>
  </si>
  <si>
    <t>2T2014</t>
  </si>
  <si>
    <t>3T2014</t>
  </si>
  <si>
    <t>4T2014</t>
  </si>
  <si>
    <t>1T2015</t>
  </si>
  <si>
    <t>2T2015</t>
  </si>
  <si>
    <t>3T2015</t>
  </si>
  <si>
    <t>4T2015</t>
  </si>
  <si>
    <t>1T2016</t>
  </si>
  <si>
    <t>2T2016</t>
  </si>
  <si>
    <t>3T2016</t>
  </si>
  <si>
    <t>4T2016</t>
  </si>
  <si>
    <t>1T2017</t>
  </si>
  <si>
    <t>Resultados</t>
  </si>
  <si>
    <t>Results</t>
  </si>
  <si>
    <t>Receitas</t>
  </si>
  <si>
    <t>Revenues</t>
  </si>
  <si>
    <t>EBITDA Ajustado</t>
  </si>
  <si>
    <t>Adjusted EBITDA¹</t>
  </si>
  <si>
    <t>Lucro (Prejuízo) Líquido</t>
  </si>
  <si>
    <t>Net income</t>
  </si>
  <si>
    <t>Lucro por ação [BRL]</t>
  </si>
  <si>
    <t>Profit per share [BRL]</t>
  </si>
  <si>
    <t>Alíquota efetiva de impostos [%]</t>
  </si>
  <si>
    <t>Cash flow from operating activities</t>
  </si>
  <si>
    <t>Investimentos</t>
  </si>
  <si>
    <t>Investments in PP&amp;E and intangibles</t>
  </si>
  <si>
    <t>Fluxo de caixa livre</t>
  </si>
  <si>
    <t>Free cash flow</t>
  </si>
  <si>
    <t>Dívida líquida</t>
  </si>
  <si>
    <t>Net debt</t>
  </si>
  <si>
    <t>Margens</t>
  </si>
  <si>
    <t>Margins</t>
  </si>
  <si>
    <t>Margem bruta [% Receitas]</t>
  </si>
  <si>
    <t>Gross margin [% Revenues]</t>
  </si>
  <si>
    <t>Margem líquida [% Receitas]</t>
  </si>
  <si>
    <t>Net margin [% Revenues]</t>
  </si>
  <si>
    <t>Margem operacional [% Receitas]</t>
  </si>
  <si>
    <t>Margem EBITDA ajustado [% Receitas]</t>
  </si>
  <si>
    <t>Adjusted EBITDA margin [% Revenues]</t>
  </si>
  <si>
    <t>Taxas de crescimento trimestral (t/t-4)</t>
  </si>
  <si>
    <t>Adjusted EBITDA</t>
  </si>
  <si>
    <t>Lucro (prejuízo) líquido</t>
  </si>
  <si>
    <t>Mercado de capitais</t>
  </si>
  <si>
    <t>Capital market</t>
  </si>
  <si>
    <t>TUPY3 (fechamento) [BRL]</t>
  </si>
  <si>
    <t>TUPY3 (close) [BRL]</t>
  </si>
  <si>
    <t>Maior</t>
  </si>
  <si>
    <t>Highest</t>
  </si>
  <si>
    <t>Menor</t>
  </si>
  <si>
    <t>Lowest</t>
  </si>
  <si>
    <t>Volume de negociação médio diário</t>
  </si>
  <si>
    <t>ADTV</t>
  </si>
  <si>
    <t>Ações em circulação [mil ações]</t>
  </si>
  <si>
    <t># of shares outstanding [thousands of shares]</t>
  </si>
  <si>
    <t>Market Cap</t>
  </si>
  <si>
    <t>Enterprise Value</t>
  </si>
  <si>
    <t>EV/EBITDA Ajustado 12M</t>
  </si>
  <si>
    <t>Trailing EV/Adjusted EBITDA</t>
  </si>
  <si>
    <t>EV/Receitas 12M</t>
  </si>
  <si>
    <t>Trailing EV/Revenues</t>
  </si>
  <si>
    <t>P/L 12M</t>
  </si>
  <si>
    <t>Trailing P/E</t>
  </si>
  <si>
    <t>P/PL</t>
  </si>
  <si>
    <t>P/B</t>
  </si>
  <si>
    <t>Indicadores financeiros</t>
  </si>
  <si>
    <t>ROE 12M</t>
  </si>
  <si>
    <t>ROE LTM²</t>
  </si>
  <si>
    <t>ROA 12M</t>
  </si>
  <si>
    <t>ROA LTM</t>
  </si>
  <si>
    <t>Financial leverage</t>
  </si>
  <si>
    <t>Capital investido</t>
  </si>
  <si>
    <t>Invested capital</t>
  </si>
  <si>
    <t>ROIC LTM</t>
  </si>
  <si>
    <t>Indicadores de investimento</t>
  </si>
  <si>
    <t>CAPEX/Receitas</t>
  </si>
  <si>
    <t>CAPEX/Revenues</t>
  </si>
  <si>
    <t>CAPEX/Depreciação</t>
  </si>
  <si>
    <t>CAPEX (ex-expansão &amp; intangíveis)/Receitas</t>
  </si>
  <si>
    <t>CAPEX (ex-expansion &amp; intangibles)/Revenues</t>
  </si>
  <si>
    <t>CAPEX (ex-expansão &amp; intangíveis)/Depreciação</t>
  </si>
  <si>
    <t>Indicadores de solvência</t>
  </si>
  <si>
    <t>Dívida líquida/EBITDA Ajustado 12m</t>
  </si>
  <si>
    <t>Trailing Net debt/Adjusted EBITDA</t>
  </si>
  <si>
    <t>Net debt/Equity</t>
  </si>
  <si>
    <t>Net debt/Assets</t>
  </si>
  <si>
    <t>Prazo médio de recebimento [dias]</t>
  </si>
  <si>
    <t>DSO</t>
  </si>
  <si>
    <t>Dias de estoque [dias]</t>
  </si>
  <si>
    <t>DIO</t>
  </si>
  <si>
    <t>Prazo médio de pagamento [dias]</t>
  </si>
  <si>
    <t>DPO</t>
  </si>
  <si>
    <t>Ciclo de conversão de caixa [dias]</t>
  </si>
  <si>
    <t>CCC</t>
  </si>
  <si>
    <t>Liquidez corrente</t>
  </si>
  <si>
    <t>Liquidez seca</t>
  </si>
  <si>
    <t>Liquidez geral</t>
  </si>
  <si>
    <t>Total assets/Total liabilities</t>
  </si>
  <si>
    <t>*Referências às fórmulas utilizadas nos indicadores podem ser encontradas na aba "Fórmulas"</t>
  </si>
  <si>
    <t>2T2017</t>
  </si>
  <si>
    <t>-</t>
  </si>
  <si>
    <t>Painel/Panel</t>
  </si>
  <si>
    <t>Demonstrativo de fluxo de caixa/Cash flow statement</t>
  </si>
  <si>
    <t>DFC/CFS</t>
  </si>
  <si>
    <t>Balanço patrimonial/Balance sheet</t>
  </si>
  <si>
    <t>BP/BS</t>
  </si>
  <si>
    <t>Demostrativo de resultados/Income statement</t>
  </si>
  <si>
    <t>DRE/IS</t>
  </si>
  <si>
    <t>Demonstrativos financeiros/Financial statements</t>
  </si>
  <si>
    <t>Demonstrativo de resultados/Income statement</t>
  </si>
  <si>
    <t>[BRL thousands]</t>
  </si>
  <si>
    <t>Mercado interno</t>
  </si>
  <si>
    <t>Domestic market</t>
  </si>
  <si>
    <t>Mercado externo</t>
  </si>
  <si>
    <t>Foreign market</t>
  </si>
  <si>
    <t>Receita bruta</t>
  </si>
  <si>
    <t>Gross revenues</t>
  </si>
  <si>
    <t>Devoluções e abatimentos</t>
  </si>
  <si>
    <t>Returns and rebates</t>
  </si>
  <si>
    <t>Impostos sobre vendas</t>
  </si>
  <si>
    <t>Sales taxes</t>
  </si>
  <si>
    <t>Off-road</t>
  </si>
  <si>
    <t>Custo dos produtos vendidos</t>
  </si>
  <si>
    <t>COGS</t>
  </si>
  <si>
    <t>Custo dos produtos vendidos Cash</t>
  </si>
  <si>
    <t>Cash COGS</t>
  </si>
  <si>
    <t>Matéria-Prima</t>
  </si>
  <si>
    <t>Raw materials</t>
  </si>
  <si>
    <t>Mão-de-obra e programa de participação no resultado</t>
  </si>
  <si>
    <t>Labor and profit sharing</t>
  </si>
  <si>
    <t>Energia</t>
  </si>
  <si>
    <t>Electricity</t>
  </si>
  <si>
    <t>Materiais de manutenção</t>
  </si>
  <si>
    <t>Maintenance</t>
  </si>
  <si>
    <t>Outros</t>
  </si>
  <si>
    <t>Other</t>
  </si>
  <si>
    <t>Lucro Bruto Cash</t>
  </si>
  <si>
    <t>Cash Gross profit</t>
  </si>
  <si>
    <t>% sobre Receitas</t>
  </si>
  <si>
    <t>% over Revenues</t>
  </si>
  <si>
    <t>Depreciação do CPV</t>
  </si>
  <si>
    <t>COGS depreciation</t>
  </si>
  <si>
    <t xml:space="preserve">Lucro Bruto </t>
  </si>
  <si>
    <t>Gross profit</t>
  </si>
  <si>
    <t>Despesas de vendas</t>
  </si>
  <si>
    <t>Sales expenses</t>
  </si>
  <si>
    <t>Despesas administrativas</t>
  </si>
  <si>
    <t>Administrative expenses</t>
  </si>
  <si>
    <t>Honorários da administração</t>
  </si>
  <si>
    <t>Management fees</t>
  </si>
  <si>
    <t>Outras despesas operacionais líquidas</t>
  </si>
  <si>
    <t>Other operating expenses, net</t>
  </si>
  <si>
    <t>Participação no resultado das controladas</t>
  </si>
  <si>
    <t>Share of profit of equity-accounted investments</t>
  </si>
  <si>
    <t>Resultado antes do resultado financeiro e dos tributos</t>
  </si>
  <si>
    <t>Net income before financial results and income taxes</t>
  </si>
  <si>
    <t>Despesas financeiras</t>
  </si>
  <si>
    <t>Financial expenses</t>
  </si>
  <si>
    <t>Receitas financeiras</t>
  </si>
  <si>
    <t>Financial revenues</t>
  </si>
  <si>
    <t>Variações monetárias e cambiais líquidas</t>
  </si>
  <si>
    <t>Net monetary and remeasurement gains or losses</t>
  </si>
  <si>
    <t>Resultado antes dos tributos sobre o lucro</t>
  </si>
  <si>
    <t>Net income before income taxes</t>
  </si>
  <si>
    <t xml:space="preserve">Imposto de renda e contribuição social </t>
  </si>
  <si>
    <t>Income tax and social contribution</t>
  </si>
  <si>
    <t>Lucro (Prejuízo) líquido</t>
  </si>
  <si>
    <t>Ativo</t>
  </si>
  <si>
    <t>Assets</t>
  </si>
  <si>
    <t>Caixa e equivalentes de caixa</t>
  </si>
  <si>
    <t>Cash and cash equivalents</t>
  </si>
  <si>
    <t>Instrumentos financeiros derivativos</t>
  </si>
  <si>
    <t>Derivatives</t>
  </si>
  <si>
    <t>Contas a receber</t>
  </si>
  <si>
    <t>Accounts receivables</t>
  </si>
  <si>
    <t xml:space="preserve">Estoques </t>
  </si>
  <si>
    <t>Inventories</t>
  </si>
  <si>
    <t>Ferramentais de terceiros</t>
  </si>
  <si>
    <t>Third-party tools</t>
  </si>
  <si>
    <t xml:space="preserve">Impostos de renda e contribuição social a recuperar </t>
  </si>
  <si>
    <t>Recoverable income tax and social contribution assets</t>
  </si>
  <si>
    <t>Demais tributos a recuperar</t>
  </si>
  <si>
    <t>Other recoverable tax assets</t>
  </si>
  <si>
    <t>Ativos mantidos para venda</t>
  </si>
  <si>
    <t>Assets held for sale</t>
  </si>
  <si>
    <t>Títulos a receber e outros</t>
  </si>
  <si>
    <t>Notes and other receivables</t>
  </si>
  <si>
    <t>Ativo circulante</t>
  </si>
  <si>
    <t>Current assets</t>
  </si>
  <si>
    <t>Aplicações financeiras</t>
  </si>
  <si>
    <t>Financial investments</t>
  </si>
  <si>
    <t>Impostos de renda e contribuição social a recuperar</t>
  </si>
  <si>
    <t xml:space="preserve">Imposto de renda e contribuição social diferidos </t>
  </si>
  <si>
    <t>Deferred income tax and social contribution</t>
  </si>
  <si>
    <t xml:space="preserve">Créditos Eletrobrás </t>
  </si>
  <si>
    <t xml:space="preserve">Eletrobrás credits </t>
  </si>
  <si>
    <t>Depósitos judiciais e outros</t>
  </si>
  <si>
    <t>Legal deposits and other</t>
  </si>
  <si>
    <t>Investimentos em instrumentos patrimoniais</t>
  </si>
  <si>
    <t>Equity investments</t>
  </si>
  <si>
    <t>Propriedades para investimento</t>
  </si>
  <si>
    <t>Investment properties</t>
  </si>
  <si>
    <t xml:space="preserve">Imobilizado </t>
  </si>
  <si>
    <t>PP&amp;E</t>
  </si>
  <si>
    <t>Intangível</t>
  </si>
  <si>
    <t>Intangible assets</t>
  </si>
  <si>
    <t>Ativo não-circulante</t>
  </si>
  <si>
    <t>Long-term assets</t>
  </si>
  <si>
    <t>Passivo</t>
  </si>
  <si>
    <t>Liabilities</t>
  </si>
  <si>
    <t>Fornecedores</t>
  </si>
  <si>
    <t>Accounts payables</t>
  </si>
  <si>
    <t xml:space="preserve">Financiamentos e empréstimos </t>
  </si>
  <si>
    <t>Loans</t>
  </si>
  <si>
    <t>Debêntures</t>
  </si>
  <si>
    <t>Debentures</t>
  </si>
  <si>
    <t xml:space="preserve">Financiamentos de impostos e encargos sociais </t>
  </si>
  <si>
    <t>Financing of taxes and social security charges</t>
  </si>
  <si>
    <t>Imposto de renda e contribuição social a pagar</t>
  </si>
  <si>
    <t>Income tax and social contributions payable</t>
  </si>
  <si>
    <t>Demais tributos a pagar</t>
  </si>
  <si>
    <t>Other taxes payable</t>
  </si>
  <si>
    <t>Salários, encargos sociais e participações</t>
  </si>
  <si>
    <t>Payroll, related charges and profit sharing program</t>
  </si>
  <si>
    <t xml:space="preserve">Adiantamentos de clientes </t>
  </si>
  <si>
    <t>Unearned revenues</t>
  </si>
  <si>
    <t>Partes relacionadas</t>
  </si>
  <si>
    <t>Related parties</t>
  </si>
  <si>
    <t>Dividendos e juros sobre capital próprio</t>
  </si>
  <si>
    <t>Dividends and interest on shareholders's equity</t>
  </si>
  <si>
    <t>Provisões tributárias, cíveis, previdenciárias e trabalhistas</t>
  </si>
  <si>
    <t>Provision for tax, civil, social security and labor contingencies</t>
  </si>
  <si>
    <t>Títulos a pagar e outros</t>
  </si>
  <si>
    <t>Notes and others payable</t>
  </si>
  <si>
    <t>Passivo circulante</t>
  </si>
  <si>
    <t>Current liabilites</t>
  </si>
  <si>
    <t>Impostos de renda e contribuição social diferidos</t>
  </si>
  <si>
    <t>Obrigações de benefícios de aposentadoria</t>
  </si>
  <si>
    <t>Retirement benefit obligations</t>
  </si>
  <si>
    <t>Outros passivos de longo prazo</t>
  </si>
  <si>
    <t>Other long-term liabilities</t>
  </si>
  <si>
    <t>Passivo não-circulante</t>
  </si>
  <si>
    <t>Long-term liabilites</t>
  </si>
  <si>
    <t>Patrimônio Líquido</t>
  </si>
  <si>
    <t>Equity</t>
  </si>
  <si>
    <t xml:space="preserve">Capital social </t>
  </si>
  <si>
    <t>Paid in capital</t>
  </si>
  <si>
    <t>Gastos com emissão de ações</t>
  </si>
  <si>
    <t>Expenses with issue of shares</t>
  </si>
  <si>
    <t>Remuneração baseada em ações</t>
  </si>
  <si>
    <t>Stock option plan</t>
  </si>
  <si>
    <t>Ajuste de avaliação patrimonial</t>
  </si>
  <si>
    <t>Equity valuation adjustments</t>
  </si>
  <si>
    <t>Reservas de lucros</t>
  </si>
  <si>
    <t>Profit reserves</t>
  </si>
  <si>
    <t>Lucros acumulados</t>
  </si>
  <si>
    <t>Retained Earnings</t>
  </si>
  <si>
    <t>Fluxo de caixa de atividades operacionais</t>
  </si>
  <si>
    <t>Lucro líquido antes do IR e CSLL</t>
  </si>
  <si>
    <t>Ajustes para conciliar o lucro líquido ao caixa oriundo de atividades operacionais</t>
  </si>
  <si>
    <t>Adjustments to reconcile net income to cash flow from operating activities</t>
  </si>
  <si>
    <t>D&amp;A</t>
  </si>
  <si>
    <t>Participação no resultado de controladas</t>
  </si>
  <si>
    <t>Exaustões em reflorestamento</t>
  </si>
  <si>
    <t>Forest depletion</t>
  </si>
  <si>
    <t>Prejuízo (lucro) na venda de investimentos e ativos florestais</t>
  </si>
  <si>
    <t>Loss on sale of other investments</t>
  </si>
  <si>
    <t>Baixa de bens do imobilizado</t>
  </si>
  <si>
    <t>Disposal of property, plant and equipment</t>
  </si>
  <si>
    <t>Juros apropriados e variações cambiais</t>
  </si>
  <si>
    <t>Interest and exchange variations</t>
  </si>
  <si>
    <t>Provisão para créditos de liquidação duvidosa</t>
  </si>
  <si>
    <t>Provision for impairment of trade receivables</t>
  </si>
  <si>
    <t>Provisão para perdas nos estoques</t>
  </si>
  <si>
    <t>Provision for inventory losses</t>
  </si>
  <si>
    <t>Adhesion to REFIS</t>
  </si>
  <si>
    <t>Stock option</t>
  </si>
  <si>
    <t>Provisão de parte do Crédito Prêmio IPI</t>
  </si>
  <si>
    <t>Provision for a portion of IPI credit premium</t>
  </si>
  <si>
    <t>Variation of Eletrobrás credit fair value</t>
  </si>
  <si>
    <t>Variação nos ativos e passivos operacionais</t>
  </si>
  <si>
    <t>Changes in operating assets and liabilities</t>
  </si>
  <si>
    <t>Trade receivables</t>
  </si>
  <si>
    <t>Estoques</t>
  </si>
  <si>
    <t>Ferramentais de clientes</t>
  </si>
  <si>
    <t>Other taxes recoverable</t>
  </si>
  <si>
    <t>Notes and others receivable</t>
  </si>
  <si>
    <t>Trade payables</t>
  </si>
  <si>
    <t>Adiantamentos de clientes</t>
  </si>
  <si>
    <t>Advances from clients</t>
  </si>
  <si>
    <t>Notes and other payable</t>
  </si>
  <si>
    <t>Other long term liabilities</t>
  </si>
  <si>
    <t>Juros pagos</t>
  </si>
  <si>
    <t>Interest paid</t>
  </si>
  <si>
    <t>Imposto de renda e contribuição social pagos</t>
  </si>
  <si>
    <t>Income tax and social contribution paid</t>
  </si>
  <si>
    <t>Fluxo de caixa de atividades de investimento</t>
  </si>
  <si>
    <t>Cash flow from investing activities</t>
  </si>
  <si>
    <t>Adições aos investimentos</t>
  </si>
  <si>
    <t>Investment increase</t>
  </si>
  <si>
    <t>Aquisição das empresas do México - líquido de caixa adquirido</t>
  </si>
  <si>
    <t>Acquisition of mexican subsidiaries - net of acquired cash</t>
  </si>
  <si>
    <t>Aumento de capital das empresas do México</t>
  </si>
  <si>
    <t>Capital increase of mexican subsidiaries</t>
  </si>
  <si>
    <t>Adições ao imobilizado e intangível</t>
  </si>
  <si>
    <t>Purchase of property, plant and equipment, and intagible increase</t>
  </si>
  <si>
    <t>Vendas de bens do ativo permanente e ativos florestais</t>
  </si>
  <si>
    <t>Sale of other investments</t>
  </si>
  <si>
    <t>Caixa gerado na venda de ativo imobilizado</t>
  </si>
  <si>
    <t>Financiamento de clientes para investimento</t>
  </si>
  <si>
    <t>Investments financed by clients</t>
  </si>
  <si>
    <t>Fluxo de caixa de atividades de financiamento</t>
  </si>
  <si>
    <t>Cash flow from financing activities</t>
  </si>
  <si>
    <t>Pagamentos de financiamentos e empréstimos</t>
  </si>
  <si>
    <t>Loan paydown</t>
  </si>
  <si>
    <t>Amortização de financiamento de impostos</t>
  </si>
  <si>
    <t>Amortization of tax financing</t>
  </si>
  <si>
    <t>Novos financiamentos e empréstimos</t>
  </si>
  <si>
    <t>New loans</t>
  </si>
  <si>
    <t>Controladas e coligadas</t>
  </si>
  <si>
    <t>Subsidiaries and affiliates</t>
  </si>
  <si>
    <t>Realização de parte dos créditos da Eletrobrás</t>
  </si>
  <si>
    <t>Collection of a portion of Eletrobrás credits</t>
  </si>
  <si>
    <t>Aumento de capital, líquido dos gastos com emissão de ações</t>
  </si>
  <si>
    <t>Increase in capital, net of share issue expenses</t>
  </si>
  <si>
    <t>Juros sobre capital próprio e dividendos pagos</t>
  </si>
  <si>
    <t>Dividends and interest on shareholder's equity paid</t>
  </si>
  <si>
    <t>Aplicações financeiras de longo prazo</t>
  </si>
  <si>
    <t>Long term financial investments</t>
  </si>
  <si>
    <t>Efeito cambial no caixa do período</t>
  </si>
  <si>
    <t>Effect of exchange rate changes on cash and cash equivalents</t>
  </si>
  <si>
    <t>Aumento (diminuição) da disponibilidade de caixa</t>
  </si>
  <si>
    <t>Increase (decrease) of cash and cash equivalents</t>
  </si>
  <si>
    <t>Caixa e equivalentes de caixa no início do exercício</t>
  </si>
  <si>
    <t>Cash and cash equivalents at the beginning of the period</t>
  </si>
  <si>
    <t>Caixa e equivalentes de caixa ao fim do exercício</t>
  </si>
  <si>
    <t>Cash and cash equivalents at the end of the period</t>
  </si>
  <si>
    <t>Planilhas auxiliares/Auxiliary sheets</t>
  </si>
  <si>
    <t>Capacidade/Productive capacity</t>
  </si>
  <si>
    <t>Capacidade nominal de produção/Nominal productive capacity</t>
  </si>
  <si>
    <t>Segmentação de negócios/Business segments</t>
  </si>
  <si>
    <t>Resultado operacional por segmento/Operating result by business segment</t>
  </si>
  <si>
    <t>Segmentação geográfica/Geographical segments</t>
  </si>
  <si>
    <t>Receita por região/Revenues by region</t>
  </si>
  <si>
    <t>Custos e despesas/COGS and SG&amp;A</t>
  </si>
  <si>
    <t>Quebra de custos e despesas por linha/COGS &amp; SG&amp;A by nature</t>
  </si>
  <si>
    <t>Reconciliação EBITDA/EBITDA</t>
  </si>
  <si>
    <t>Reconciliação do lucro líquido com EBITDA e EBITDA Ajustado/Reconciliation between Net income and EBITDA</t>
  </si>
  <si>
    <t>Investimentos/Investment in PP&amp;E</t>
  </si>
  <si>
    <t>Investimentos e depreciação/Investments in PP&amp;E and Depreciation</t>
  </si>
  <si>
    <t>Endividamento/Debt</t>
  </si>
  <si>
    <t>Dívida líquida e linhas de endividamento/Breakdown of debt lines, costs and maturity</t>
  </si>
  <si>
    <t>Proventos/Dividends</t>
  </si>
  <si>
    <t>Pagamento de dividendos e juros sobre capital próprio/Dividend payments</t>
  </si>
  <si>
    <t>[%]</t>
  </si>
  <si>
    <t>Segmentação geográfica/Geographical segmentation</t>
  </si>
  <si>
    <t>Brasil</t>
  </si>
  <si>
    <t>Brazil</t>
  </si>
  <si>
    <t>América do Norte</t>
  </si>
  <si>
    <t>North America</t>
  </si>
  <si>
    <t>Europa*</t>
  </si>
  <si>
    <t>Europe*</t>
  </si>
  <si>
    <t>Other countries</t>
  </si>
  <si>
    <t>*Principais mercados europeus</t>
  </si>
  <si>
    <t>*Main european markets</t>
  </si>
  <si>
    <t>Custos e despesas por natureza/Costs and expenses by nature</t>
  </si>
  <si>
    <t>Matéria prima e materiais de processo</t>
  </si>
  <si>
    <t>Raw and process materials</t>
  </si>
  <si>
    <t>Materiais de manutenção e consumo</t>
  </si>
  <si>
    <t>Consumption and maintenance materials</t>
  </si>
  <si>
    <t>Salários e encargos e programa de participação no resultado</t>
  </si>
  <si>
    <t>Salaries and related charges e profit sharing program</t>
  </si>
  <si>
    <t>Energia Elétrica</t>
  </si>
  <si>
    <t>Electrical power</t>
  </si>
  <si>
    <t>Fretes e comissões sobre vendas</t>
  </si>
  <si>
    <t>Sales-freight</t>
  </si>
  <si>
    <t>Outros custos</t>
  </si>
  <si>
    <t>Other costs</t>
  </si>
  <si>
    <t>Depreciação</t>
  </si>
  <si>
    <t>Depreciation</t>
  </si>
  <si>
    <t>Total</t>
  </si>
  <si>
    <t>Fretes sobre vendas</t>
  </si>
  <si>
    <t>Reconciliação EBITDA/EBITDA reconciliation</t>
  </si>
  <si>
    <t>Lucro Líquido (prejuízo) do Período</t>
  </si>
  <si>
    <t>(-) Resultado Financeiro Líquido</t>
  </si>
  <si>
    <t>(-) Net financial result</t>
  </si>
  <si>
    <t>(+) Imposto de Renda e Contribuição Social</t>
  </si>
  <si>
    <t>(+) Income tax and social contribution</t>
  </si>
  <si>
    <t>(+) Depreciações e Amortizações</t>
  </si>
  <si>
    <t>(+) Depreciation and amortization</t>
  </si>
  <si>
    <t>EBITDA (segundo a metodologia da Instrução CVM 527/12)</t>
  </si>
  <si>
    <t>EBITDA (accordingly to CVM 527/12 Instruction methodology)</t>
  </si>
  <si>
    <t>(-) Outras Receitas (Despesas) Operacionais, Líquidas  (*)</t>
  </si>
  <si>
    <t>(-) Other operating revenues (expenses), net (*)</t>
  </si>
  <si>
    <t>(*) Outras Despesas Operacionais, Líquidas está apresentada líquida das despesas de amortização e depreciação.</t>
  </si>
  <si>
    <t>(*) 'Other operating revenues (expenses), net' do not include expenses with depreciation and amortization.</t>
  </si>
  <si>
    <t>Investimentos em ativo imobilizado e intangível/Investments in PP&amp;E and intangibles</t>
  </si>
  <si>
    <t>Investimentos estratégicos</t>
  </si>
  <si>
    <t>Capacity expansion</t>
  </si>
  <si>
    <t>Sustentação e modernização</t>
  </si>
  <si>
    <t>Maintenance and modernization of operating capacity</t>
  </si>
  <si>
    <t>Meio ambiente</t>
  </si>
  <si>
    <t>Environment</t>
  </si>
  <si>
    <t>Juros e encargos financeiros</t>
  </si>
  <si>
    <t>Interest and financial charges</t>
  </si>
  <si>
    <t>Total investimentos em Imobilizado</t>
  </si>
  <si>
    <t>Total investments in PP&amp;E</t>
  </si>
  <si>
    <t>Intangibles</t>
  </si>
  <si>
    <t>Total investimentos</t>
  </si>
  <si>
    <t>Total investments</t>
  </si>
  <si>
    <t>Amortização de intangíveis</t>
  </si>
  <si>
    <t>Amortization of intangible assets</t>
  </si>
  <si>
    <t>Total Depreciação e Amortização</t>
  </si>
  <si>
    <t>Total D&amp;A</t>
  </si>
  <si>
    <t>Dívida curto prazo</t>
  </si>
  <si>
    <t>Short term debt</t>
  </si>
  <si>
    <t>Dívida longo prazo</t>
  </si>
  <si>
    <t>Long term debt</t>
  </si>
  <si>
    <t>Dívida bruta</t>
  </si>
  <si>
    <t>Net Debt</t>
  </si>
  <si>
    <t>Financiamentos e empréstimos [mil BRL]</t>
  </si>
  <si>
    <t>Em moeda nacional</t>
  </si>
  <si>
    <t>Caixa e equivalentes de caixa em moeda nacional</t>
  </si>
  <si>
    <t>Caixa e equivalentes de caixa em moeda estrangeira</t>
  </si>
  <si>
    <t>Financiamentos e empréstimos</t>
  </si>
  <si>
    <t>Vencimento/Due date</t>
  </si>
  <si>
    <t>Custo médio/ Average cost</t>
  </si>
  <si>
    <t>Moeda Nacional</t>
  </si>
  <si>
    <t>Domestic currency</t>
  </si>
  <si>
    <t>Moeda Estrangeira</t>
  </si>
  <si>
    <t>Foreign currency</t>
  </si>
  <si>
    <t>Fluxo de vencimentos de longo prazo</t>
  </si>
  <si>
    <t>Long term maturity flow</t>
  </si>
  <si>
    <t>Fórmulas/Formulas</t>
  </si>
  <si>
    <t>ROE</t>
  </si>
  <si>
    <t>ROA</t>
  </si>
  <si>
    <t>NOPAT</t>
  </si>
  <si>
    <t>ROIC</t>
  </si>
  <si>
    <t>P. Médio Recebimento</t>
  </si>
  <si>
    <t>Dias de estoque</t>
  </si>
  <si>
    <t>P. Médio Pagamento</t>
  </si>
  <si>
    <t>Current liquidity ratio</t>
  </si>
  <si>
    <t>Quick liquidity ratio</t>
  </si>
  <si>
    <t>General liquidity ratio</t>
  </si>
  <si>
    <t>3T2017</t>
  </si>
  <si>
    <t>Imposto de renda retido na fonte sobre JSCP pagos</t>
  </si>
  <si>
    <t>Income tax on IoE paid</t>
  </si>
  <si>
    <t>4T2017</t>
  </si>
  <si>
    <t>Aplicações financeiras curto prazo</t>
  </si>
  <si>
    <t>Short-term investments</t>
  </si>
  <si>
    <t>1T2018</t>
  </si>
  <si>
    <t>Ações em tesouraria</t>
  </si>
  <si>
    <t>Treasury stock</t>
  </si>
  <si>
    <t>(-) Ações em tesouraria</t>
  </si>
  <si>
    <t>(-) Treasury stocks</t>
  </si>
  <si>
    <t>2T2018</t>
  </si>
  <si>
    <t>Em moeda estrangeira*</t>
  </si>
  <si>
    <t>*Não incluído derivativos</t>
  </si>
  <si>
    <t>*Does not included derivatives</t>
  </si>
  <si>
    <t>Local currency</t>
  </si>
  <si>
    <t>Foreign currencies*</t>
  </si>
  <si>
    <t>Gross debt</t>
  </si>
  <si>
    <t>Cash and cash equivalents in local currency</t>
  </si>
  <si>
    <t>Cash and cash equivalents in foreign currencies</t>
  </si>
  <si>
    <t>ROIC 12M*</t>
  </si>
  <si>
    <t>3T2018</t>
  </si>
  <si>
    <t>4T2018</t>
  </si>
  <si>
    <t>1T2019</t>
  </si>
  <si>
    <t>Pagamento de Arrendamentos s/ Direito Uso Ativos</t>
  </si>
  <si>
    <t xml:space="preserve">Leasing payments on assets held for use </t>
  </si>
  <si>
    <t>Arrendamentos Direito Uso de Ativos</t>
  </si>
  <si>
    <t>2T2019</t>
  </si>
  <si>
    <t>3T2019</t>
  </si>
  <si>
    <t>4T2019</t>
  </si>
  <si>
    <t>Eletrobrás</t>
  </si>
  <si>
    <t>Lucro líquido</t>
  </si>
  <si>
    <t>Net profit</t>
  </si>
  <si>
    <t>(-) Constituição de reserva legal</t>
  </si>
  <si>
    <t>(-) Legal reserve</t>
  </si>
  <si>
    <t>Lucro líquido após destinações legais</t>
  </si>
  <si>
    <t>Net profit after legal deductions</t>
  </si>
  <si>
    <t>Proventos propostos</t>
  </si>
  <si>
    <t>Proposed dividends</t>
  </si>
  <si>
    <t>Dividendos</t>
  </si>
  <si>
    <t>Dividends</t>
  </si>
  <si>
    <t>Juros sobre capital próprio bruto</t>
  </si>
  <si>
    <t>Interest on shareholder's equity</t>
  </si>
  <si>
    <t>% do lucro líquido após destinações legais*</t>
  </si>
  <si>
    <t>% of net profit after legal deductions**</t>
  </si>
  <si>
    <t>Dividendos por ação</t>
  </si>
  <si>
    <t>Dividends per share</t>
  </si>
  <si>
    <t>JCP por ação</t>
  </si>
  <si>
    <t>Interest on Capital per share</t>
  </si>
  <si>
    <t>Proventos por ação</t>
  </si>
  <si>
    <t>Total dividends per share</t>
  </si>
  <si>
    <t>Dividend yield no final do período</t>
  </si>
  <si>
    <t>Dividend yield at the end of the year</t>
  </si>
  <si>
    <t>*Líquidos dos efeitos fiscais na parcela paga a título de juros sobre o capital próprio (15% de IRRF)</t>
  </si>
  <si>
    <t>**Interest on capital is net of taxes (15% income tax)</t>
  </si>
  <si>
    <t>(-/+) Impairment de imobilizado e intangível</t>
  </si>
  <si>
    <t>(-/+) Impairment tangible and tangible assets</t>
  </si>
  <si>
    <t>1T2020</t>
  </si>
  <si>
    <t>2T2020</t>
  </si>
  <si>
    <t>3T2020</t>
  </si>
  <si>
    <t>4T2020</t>
  </si>
  <si>
    <t>Reversal (constitution) of impairment</t>
  </si>
  <si>
    <r>
      <t xml:space="preserve">Reversão (constituição) de </t>
    </r>
    <r>
      <rPr>
        <i/>
        <sz val="11"/>
        <rFont val="Calibri"/>
        <family val="2"/>
      </rPr>
      <t>Impairment</t>
    </r>
  </si>
  <si>
    <t>1T2021</t>
  </si>
  <si>
    <t>2T2021</t>
  </si>
  <si>
    <t>3T2021</t>
  </si>
  <si>
    <t>4T2021</t>
  </si>
  <si>
    <t>Effective tax base [%]</t>
  </si>
  <si>
    <t>Trimestral growth rate (q/q-4)</t>
  </si>
  <si>
    <t>Financial ratios</t>
  </si>
  <si>
    <t>** ROIC (LTM) = Lucro operac ajustado depois de impostos / Ativo imobilizado, intangível e capital de giro</t>
  </si>
  <si>
    <t>¹Adjusted EBITDA is EBITDA net of the account "Other Operating Expenses"</t>
  </si>
  <si>
    <t>Dívida líquida/Ativo</t>
  </si>
  <si>
    <t>Dívida líquida/Patrimônio líquido</t>
  </si>
  <si>
    <t>CAPEX (ex-expansion &amp; intangibles)/Depreciation</t>
  </si>
  <si>
    <t>CAPEX/Depreciation</t>
  </si>
  <si>
    <t>NOPAT 12M</t>
  </si>
  <si>
    <t>NOPAT LTM</t>
  </si>
  <si>
    <t>Ativo/Patrimônio líquido</t>
  </si>
  <si>
    <t>Caixa oriundo de atividades operacionais</t>
  </si>
  <si>
    <t>Operating margin [% Revenues]</t>
  </si>
  <si>
    <t>Investment ratios</t>
  </si>
  <si>
    <t>Solvency ratios</t>
  </si>
  <si>
    <t>Activity and liquidity ratios</t>
  </si>
  <si>
    <t>Indicadores de atividade e liquidez</t>
  </si>
  <si>
    <t>Current ratio</t>
  </si>
  <si>
    <t>Quick ratio</t>
  </si>
  <si>
    <t>Reference to the formulas used to generate the ratios can be found at sheet "Formulas"</t>
  </si>
  <si>
    <t>Senior Unsecured Notes - US$375.000</t>
  </si>
  <si>
    <t>Senior Unsecured Notes - US$375,000</t>
  </si>
  <si>
    <t>Participação não controladores</t>
  </si>
  <si>
    <t>Caixa e Equivalente de Caixa adquiridos em combinação de negócio</t>
  </si>
  <si>
    <t>Aquisição de Empresa</t>
  </si>
  <si>
    <t>Ganho Compra Vantajosa</t>
  </si>
  <si>
    <t>Compra Vantajosa</t>
  </si>
  <si>
    <t>Resultado não controladores</t>
  </si>
  <si>
    <t>,</t>
  </si>
  <si>
    <t>Operação de Risco Sacado</t>
  </si>
  <si>
    <t>Caixa e equivalente de caixa adquiridos em combinação de negócio</t>
  </si>
  <si>
    <t>Gain on bargain purchase</t>
  </si>
  <si>
    <t>Non controller interests</t>
  </si>
  <si>
    <t>forfaiting operation</t>
  </si>
  <si>
    <t>cash and equivalents acquired in business</t>
  </si>
  <si>
    <t>Company Acquisiton</t>
  </si>
  <si>
    <t>Non controller results</t>
  </si>
  <si>
    <t>1T2022</t>
  </si>
  <si>
    <t>2T2022</t>
  </si>
  <si>
    <t>3T2022</t>
  </si>
  <si>
    <t>4T2022</t>
  </si>
  <si>
    <t>Financiadora de estudos e projetos – FINEP</t>
  </si>
  <si>
    <t>Emissão de Debêntures</t>
  </si>
  <si>
    <t>Issue of Debentures</t>
  </si>
  <si>
    <t>Impairment Reintegra</t>
  </si>
  <si>
    <t>Obrigações de combinação de negócios</t>
  </si>
  <si>
    <t>Recebimento (pagamento) de aquisição de empresa</t>
  </si>
  <si>
    <t>Distribuição</t>
  </si>
  <si>
    <t>Spare Parts</t>
  </si>
  <si>
    <t>1T2023</t>
  </si>
  <si>
    <t>2T2023</t>
  </si>
  <si>
    <t>3T2023</t>
  </si>
  <si>
    <t>4T2023</t>
  </si>
  <si>
    <t>Energia e Descarbonização</t>
  </si>
  <si>
    <t>Componentes Estruturais &amp; Contratos de Manufatura</t>
  </si>
  <si>
    <t>Juros sobre Debêntures</t>
  </si>
  <si>
    <t>Interests on Debentures</t>
  </si>
  <si>
    <t>Depreciações e amortizações</t>
  </si>
  <si>
    <t>Structural Components &amp; Contract Manufacturing</t>
  </si>
  <si>
    <t>Energy &amp; Decarbonization</t>
  </si>
  <si>
    <t>Obrigações Combinação de negócios</t>
  </si>
  <si>
    <t>Obligations Business combination</t>
  </si>
  <si>
    <t>Receipt (payment) for acquisition of company</t>
  </si>
  <si>
    <t>Cash and cash equivalents acquired in business combination</t>
  </si>
  <si>
    <t>Variação de instrumentos patrimoniais</t>
  </si>
  <si>
    <t>Captação de financiamentos e empréstimos</t>
  </si>
  <si>
    <t>Raising finance and loan</t>
  </si>
  <si>
    <t>Provisões para contigências</t>
  </si>
  <si>
    <t>BNDES - Exim</t>
  </si>
  <si>
    <t>FINEP</t>
  </si>
  <si>
    <t>Leasing from right of use</t>
  </si>
  <si>
    <t>Valores consolidados com as empresas adquiridas: México à partir do 2T12; Betim-MG e Aveiro-PT à partir de 4T21; e, MWM do Brasil à partir de 4T22 (sendo dez/22 apenas). Devido a esta, itens diretamente vinculados a Receita e Endividamento sofrem descontinuidade neste mesmo trimestre.</t>
  </si>
  <si>
    <t>Consolidation with: Mexican subsidiaries starts at 2Q12, Betim-MG and Aveiro-PT at 4Q21, and MWM of Brazil at 4Q22 (considered only Dec-22 into results). Therefore, items directly related with Revenues and Indebtedness are discontinued at the aforementioned quarter.</t>
  </si>
  <si>
    <t>Adiantamento de contrato de câmbio - ACC</t>
  </si>
  <si>
    <t>Advance of Exchange contract – ACC</t>
  </si>
  <si>
    <t>Veículos comerciais (e carros de passeio)</t>
  </si>
  <si>
    <t>Commercial vehicles (and passenger cars)</t>
  </si>
  <si>
    <t>1T2024</t>
  </si>
  <si>
    <t>2T2024</t>
  </si>
  <si>
    <t>3T2024</t>
  </si>
  <si>
    <t>4T2024</t>
  </si>
  <si>
    <r>
      <rPr>
        <i/>
        <sz val="11"/>
        <color theme="1"/>
        <rFont val="Calibri"/>
        <family val="2"/>
      </rPr>
      <t>Impairment</t>
    </r>
    <r>
      <rPr>
        <sz val="11"/>
        <color theme="1"/>
        <rFont val="Calibri"/>
        <family val="2"/>
        <scheme val="minor"/>
      </rPr>
      <t xml:space="preserve"> Reintegra</t>
    </r>
  </si>
  <si>
    <t>Adesão ao REFIS - Lei 12.685/13</t>
  </si>
  <si>
    <t>Pagamento de Debêntures</t>
  </si>
  <si>
    <t>Loan paydown of Debentures</t>
  </si>
  <si>
    <t>2028-2030</t>
  </si>
  <si>
    <t>2031-2032</t>
  </si>
  <si>
    <t>Debênture</t>
  </si>
  <si>
    <t>Debenture</t>
  </si>
  <si>
    <t>Jul/2029</t>
  </si>
  <si>
    <t>0,94% a.a.</t>
  </si>
  <si>
    <t>Constitution of impairment</t>
  </si>
  <si>
    <r>
      <t xml:space="preserve">Constituição </t>
    </r>
    <r>
      <rPr>
        <i/>
        <sz val="11"/>
        <color theme="1"/>
        <rFont val="Calibri"/>
        <family val="2"/>
      </rPr>
      <t>impairment</t>
    </r>
  </si>
  <si>
    <r>
      <t xml:space="preserve"> Reversão </t>
    </r>
    <r>
      <rPr>
        <i/>
        <sz val="11"/>
        <color theme="1"/>
        <rFont val="Calibri"/>
        <family val="2"/>
      </rPr>
      <t>impairment</t>
    </r>
  </si>
  <si>
    <t>Reversion of impairment</t>
  </si>
  <si>
    <t>1T2025</t>
  </si>
  <si>
    <t>2T2025</t>
  </si>
  <si>
    <t>3T2025</t>
  </si>
  <si>
    <t>4T2025</t>
  </si>
  <si>
    <t>Posição 1T25/ As of 1Q25</t>
  </si>
  <si>
    <t>Jul/2032</t>
  </si>
  <si>
    <t>TJLP + 6,42% a.a.</t>
  </si>
  <si>
    <t>Mai/2025</t>
  </si>
  <si>
    <t>VC + 6,35% a.a.</t>
  </si>
  <si>
    <t>Abr/2029</t>
  </si>
  <si>
    <t>VC + 5,63% a.a.</t>
  </si>
  <si>
    <t>Fev/2031</t>
  </si>
  <si>
    <t>VC + 4,50% a.a.</t>
  </si>
  <si>
    <t>Valores do último trimestre publicado (1T25), exceto quando indicado</t>
  </si>
  <si>
    <t>Values presented refer to the last published financial report (1Q25), except if otherwise indicated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</si>
</sst>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8">
    <numFmt numFmtId="164" formatCode="_(&quot;R$&quot;* #,##0_);_(&quot;R$&quot;* \(#,##0\);_(&quot;R$&quot;* &quot;-&quot;_);_(@_)"/>
    <numFmt numFmtId="165" formatCode="_(* #,##0_);_(* \(#,##0\);_(* &quot;-&quot;_);_(@_)"/>
    <numFmt numFmtId="166" formatCode="_(&quot;R$&quot;* #,##0.00_);_(&quot;R$&quot;* \(#,##0.00\);_(&quot;R$&quot;* &quot;-&quot;??_);_(@_)"/>
    <numFmt numFmtId="167" formatCode="_(* #,##0.00_);_(* \(#,##0.00\);_(* &quot;-&quot;??_);_(@_)"/>
    <numFmt numFmtId="168" formatCode="#,##0,"/>
    <numFmt numFmtId="169" formatCode="#,##0;\(#,##0\);&quot;-&quot;"/>
    <numFmt numFmtId="170" formatCode="0.0%"/>
    <numFmt numFmtId="171" formatCode="0\)"/>
    <numFmt numFmtId="172" formatCode="#,##0.00;\(#,##0.00\);&quot;-&quot;"/>
    <numFmt numFmtId="173" formatCode="#,##0.0;\(#,##0.0\);&quot;-&quot;"/>
    <numFmt numFmtId="174" formatCode="#,##0.0"/>
    <numFmt numFmtId="175" formatCode="0.0"/>
    <numFmt numFmtId="176" formatCode="0.0000"/>
    <numFmt numFmtId="177" formatCode="#,##0.0000;\(#,##0.0000\);&quot;-&quot;"/>
    <numFmt numFmtId="178" formatCode="#,##0_ ;[Red]\-#,##0\ "/>
    <numFmt numFmtId="179" formatCode="#,##0.0000"/>
    <numFmt numFmtId="180" formatCode="0.00000"/>
    <numFmt numFmtId="181" formatCode="#,##0.000000;\(#,##0.000000\);&quot;-&quot;"/>
  </numFmts>
  <fonts count="41" x14ac:knownFonts="1">
    <font>
      <sz val="11"/>
      <color theme="1"/>
      <name val="Calibri"/>
      <family val="2"/>
      <scheme val="minor"/>
    </font>
    <font>
      <sz val="8"/>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theme="0"/>
      <name val="Calibri"/>
      <family val="2"/>
      <scheme val="minor"/>
    </font>
    <font>
      <sz val="11"/>
      <color rgb="FF9C0006"/>
      <name val="Calibri"/>
      <family val="2"/>
      <scheme val="minor"/>
    </font>
    <font>
      <sz val="11"/>
      <color rgb="FF006100"/>
      <name val="Calibri"/>
      <family val="2"/>
      <scheme val="minor"/>
    </font>
    <font>
      <sz val="11"/>
      <color rgb="FF9C65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name val="Calibri"/>
      <family val="2"/>
      <scheme val="minor"/>
    </font>
    <font>
      <sz val="10"/>
      <color theme="1"/>
      <name val="Calibri"/>
      <family val="2"/>
      <scheme val="minor"/>
    </font>
    <font>
      <b/>
      <sz val="11"/>
      <color theme="6"/>
      <name val="Calibri"/>
      <family val="2"/>
      <scheme val="minor"/>
    </font>
    <font>
      <b/>
      <sz val="11"/>
      <name val="Calibri"/>
      <family val="2"/>
      <scheme val="minor"/>
    </font>
    <font>
      <b/>
      <sz val="11"/>
      <color theme="4"/>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b/>
      <i/>
      <sz val="14"/>
      <color theme="4"/>
      <name val="Calibri"/>
      <family val="2"/>
      <scheme val="minor"/>
    </font>
    <font>
      <sz val="8"/>
      <color theme="4"/>
      <name val="Calibri"/>
      <family val="2"/>
      <scheme val="minor"/>
    </font>
    <font>
      <sz val="10"/>
      <name val="Calibri"/>
      <family val="2"/>
      <scheme val="minor"/>
    </font>
    <font>
      <b/>
      <sz val="11"/>
      <color rgb="FF002060"/>
      <name val="Calibri"/>
      <family val="2"/>
      <scheme val="minor"/>
    </font>
    <font>
      <b/>
      <sz val="18"/>
      <color rgb="FF002060"/>
      <name val="Calibri"/>
      <family val="2"/>
      <scheme val="minor"/>
    </font>
    <font>
      <sz val="11"/>
      <color indexed="8"/>
      <name val="Calibri"/>
      <family val="2"/>
    </font>
    <font>
      <b/>
      <sz val="11"/>
      <color indexed="56"/>
      <name val="Calibri"/>
      <family val="2"/>
    </font>
    <font>
      <b/>
      <sz val="16"/>
      <color rgb="FF002060"/>
      <name val="Calibri"/>
      <family val="2"/>
      <scheme val="minor"/>
    </font>
    <font>
      <i/>
      <sz val="11"/>
      <color theme="1"/>
      <name val="Calibri"/>
      <family val="2"/>
      <scheme val="minor"/>
    </font>
    <font>
      <b/>
      <i/>
      <sz val="14"/>
      <color rgb="FF002060"/>
      <name val="Calibri"/>
      <family val="2"/>
      <scheme val="minor"/>
    </font>
    <font>
      <b/>
      <sz val="18"/>
      <color theme="4"/>
      <name val="Calibri"/>
      <family val="2"/>
      <scheme val="minor"/>
    </font>
    <font>
      <sz val="8"/>
      <color rgb="FF002060"/>
      <name val="Calibri"/>
      <family val="2"/>
      <scheme val="minor"/>
    </font>
    <font>
      <sz val="11"/>
      <color rgb="FF002060"/>
      <name val="Calibri"/>
      <family val="2"/>
      <scheme val="minor"/>
    </font>
    <font>
      <b/>
      <sz val="14"/>
      <color rgb="FF002060"/>
      <name val="Calibri"/>
      <family val="2"/>
      <scheme val="minor"/>
    </font>
    <font>
      <i/>
      <sz val="11"/>
      <color theme="1"/>
      <name val="Calibri"/>
      <family val="2"/>
    </font>
    <font>
      <i/>
      <sz val="11"/>
      <name val="Calibri"/>
      <family val="2"/>
    </font>
    <font>
      <sz val="8"/>
      <name val="Calibri"/>
      <family val="2"/>
      <scheme val="minor"/>
    </font>
  </fonts>
  <fills count="45">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FFFF00"/>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theme="3"/>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theme="4"/>
        <bgColor indexed="64"/>
      </patternFill>
    </fill>
    <fill>
      <patternFill patternType="solid">
        <fgColor rgb="FF002060"/>
        <bgColor indexed="64"/>
      </patternFill>
    </fill>
    <fill>
      <patternFill patternType="solid">
        <fgColor theme="9"/>
        <bgColor indexed="64"/>
      </patternFill>
    </fill>
    <fill>
      <patternFill patternType="solid">
        <fgColor theme="0" tint="-0.249977111117893"/>
        <bgColor indexed="64"/>
      </patternFill>
    </fill>
    <fill>
      <patternFill patternType="solid">
        <fgColor rgb="FFFFFFFF"/>
        <bgColor indexed="64"/>
      </patternFill>
    </fill>
    <fill>
      <patternFill patternType="solid">
        <fgColor theme="4" tint="0.79998168889431442"/>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theme="5"/>
      </left>
      <right style="thin">
        <color theme="5"/>
      </right>
      <top style="thin">
        <color theme="5"/>
      </top>
      <bottom style="thin">
        <color theme="5"/>
      </bottom>
      <diagonal/>
    </border>
    <border>
      <left/>
      <right/>
      <top/>
      <bottom style="medium">
        <color theme="4"/>
      </bottom>
      <diagonal/>
    </border>
    <border>
      <left style="thin">
        <color theme="8"/>
      </left>
      <right style="thin">
        <color theme="8"/>
      </right>
      <top style="thin">
        <color theme="8"/>
      </top>
      <bottom style="thin">
        <color theme="8"/>
      </bottom>
      <diagonal/>
    </border>
    <border>
      <left/>
      <right/>
      <top style="thin">
        <color theme="4"/>
      </top>
      <bottom style="thin">
        <color theme="4"/>
      </bottom>
      <diagonal/>
    </border>
    <border>
      <left/>
      <right/>
      <top/>
      <bottom style="hair">
        <color theme="8"/>
      </bottom>
      <diagonal/>
    </border>
    <border>
      <left/>
      <right/>
      <top style="hair">
        <color rgb="FF002060"/>
      </top>
      <bottom style="medium">
        <color rgb="FF002060"/>
      </bottom>
      <diagonal/>
    </border>
    <border>
      <left/>
      <right/>
      <top/>
      <bottom style="hair">
        <color theme="4"/>
      </bottom>
      <diagonal/>
    </border>
    <border>
      <left/>
      <right/>
      <top/>
      <bottom style="medium">
        <color rgb="FF002060"/>
      </bottom>
      <diagonal/>
    </border>
    <border>
      <left/>
      <right/>
      <top style="hair">
        <color theme="8"/>
      </top>
      <bottom/>
      <diagonal/>
    </border>
    <border>
      <left/>
      <right/>
      <top style="hair">
        <color rgb="FFBFBFBF"/>
      </top>
      <bottom/>
      <diagonal/>
    </border>
    <border>
      <left/>
      <right/>
      <top/>
      <bottom style="medium">
        <color rgb="FF162E59"/>
      </bottom>
      <diagonal/>
    </border>
    <border>
      <left/>
      <right/>
      <top style="hair">
        <color theme="8"/>
      </top>
      <bottom style="hair">
        <color theme="8"/>
      </bottom>
      <diagonal/>
    </border>
    <border>
      <left/>
      <right/>
      <top style="hair">
        <color rgb="FF002060"/>
      </top>
      <bottom style="hair">
        <color rgb="FF002060"/>
      </bottom>
      <diagonal/>
    </border>
    <border>
      <left/>
      <right/>
      <top style="hair">
        <color rgb="FF002060"/>
      </top>
      <bottom/>
      <diagonal/>
    </border>
    <border>
      <left/>
      <right/>
      <top/>
      <bottom style="hair">
        <color rgb="FF002060"/>
      </bottom>
      <diagonal/>
    </border>
    <border>
      <left/>
      <right/>
      <top style="thin">
        <color rgb="FF002060"/>
      </top>
      <bottom style="thin">
        <color rgb="FF002060"/>
      </bottom>
      <diagonal/>
    </border>
  </borders>
  <cellStyleXfs count="71">
    <xf numFmtId="0" fontId="0" fillId="29" borderId="0"/>
    <xf numFmtId="168" fontId="2" fillId="0" borderId="0" applyFont="0" applyFill="0" applyBorder="0" applyAlignment="0" applyProtection="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4" fillId="0" borderId="4" applyNumberFormat="0" applyFill="0" applyAlignment="0" applyProtection="0"/>
    <xf numFmtId="0" fontId="9"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9" fillId="25" borderId="0" applyNumberFormat="0" applyBorder="0" applyAlignment="0" applyProtection="0"/>
    <xf numFmtId="0" fontId="16" fillId="36" borderId="0" applyNumberFormat="0" applyFont="0" applyBorder="0" applyAlignment="0" applyProtection="0"/>
    <xf numFmtId="0" fontId="16" fillId="37" borderId="0" applyNumberFormat="0" applyFont="0" applyBorder="0" applyAlignment="0" applyProtection="0"/>
    <xf numFmtId="0" fontId="16" fillId="38" borderId="0" applyNumberFormat="0" applyFont="0" applyBorder="0" applyAlignment="0" applyProtection="0"/>
    <xf numFmtId="0" fontId="19" fillId="36" borderId="12" applyNumberFormat="0" applyAlignment="0" applyProtection="0"/>
    <xf numFmtId="0" fontId="4" fillId="29" borderId="13" applyNumberFormat="0" applyFill="0" applyAlignment="0" applyProtection="0"/>
    <xf numFmtId="165" fontId="2" fillId="0" borderId="0" applyFont="0" applyFill="0" applyBorder="0" applyAlignment="0" applyProtection="0"/>
    <xf numFmtId="164" fontId="2" fillId="0" borderId="0" applyFont="0" applyFill="0" applyBorder="0" applyAlignment="0" applyProtection="0"/>
    <xf numFmtId="0" fontId="11" fillId="26" borderId="0" applyNumberFormat="0" applyBorder="0" applyAlignment="0" applyProtection="0"/>
    <xf numFmtId="0" fontId="10" fillId="30" borderId="0" applyNumberFormat="0" applyBorder="0" applyAlignment="0" applyProtection="0"/>
    <xf numFmtId="0" fontId="12" fillId="27" borderId="0" applyNumberFormat="0" applyBorder="0" applyAlignment="0" applyProtection="0"/>
    <xf numFmtId="0" fontId="13" fillId="0" borderId="5" applyNumberFormat="0" applyFill="0" applyAlignment="0" applyProtection="0"/>
    <xf numFmtId="0" fontId="14" fillId="0" borderId="0" applyNumberFormat="0" applyFill="0" applyBorder="0" applyAlignment="0" applyProtection="0"/>
    <xf numFmtId="0" fontId="2" fillId="28" borderId="6" applyNumberFormat="0" applyFont="0" applyAlignment="0" applyProtection="0"/>
    <xf numFmtId="0" fontId="15" fillId="0" borderId="0" applyNumberForma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9" fontId="2" fillId="0" borderId="0" applyFont="0" applyFill="0" applyBorder="0" applyAlignment="0" applyProtection="0"/>
    <xf numFmtId="0" fontId="21" fillId="31" borderId="7" applyNumberFormat="0" applyAlignment="0" applyProtection="0"/>
    <xf numFmtId="0" fontId="22" fillId="32" borderId="8" applyNumberFormat="0" applyAlignment="0" applyProtection="0"/>
    <xf numFmtId="0" fontId="23" fillId="32" borderId="7" applyNumberFormat="0" applyAlignment="0" applyProtection="0"/>
    <xf numFmtId="0" fontId="3" fillId="33" borderId="9" applyNumberFormat="0" applyAlignment="0" applyProtection="0"/>
    <xf numFmtId="169" fontId="2" fillId="0" borderId="0" applyFont="0" applyFill="0" applyBorder="0" applyAlignment="0" applyProtection="0">
      <alignment horizontal="right"/>
    </xf>
    <xf numFmtId="0" fontId="20" fillId="34" borderId="10" applyNumberFormat="0" applyProtection="0">
      <alignment vertical="center"/>
    </xf>
    <xf numFmtId="0" fontId="18" fillId="35" borderId="0" applyNumberFormat="0" applyBorder="0" applyAlignment="0" applyProtection="0">
      <alignment vertical="center"/>
    </xf>
    <xf numFmtId="0" fontId="2" fillId="29" borderId="14" applyNumberFormat="0" applyFont="0" applyFill="0" applyAlignment="0" applyProtection="0">
      <alignment horizontal="left" vertical="center"/>
    </xf>
    <xf numFmtId="170" fontId="17" fillId="29" borderId="0" applyFill="0" applyProtection="0">
      <alignment vertical="center"/>
    </xf>
    <xf numFmtId="0" fontId="2" fillId="0" borderId="0"/>
    <xf numFmtId="0" fontId="2" fillId="29" borderId="18" applyNumberFormat="0" applyFont="0" applyFill="0" applyAlignment="0" applyProtection="0"/>
    <xf numFmtId="0" fontId="29" fillId="0" borderId="19" applyNumberFormat="0" applyFont="0" applyFill="0" applyAlignment="0" applyProtection="0"/>
    <xf numFmtId="0" fontId="30" fillId="0" borderId="20" applyNumberFormat="0" applyProtection="0">
      <alignment horizontal="right" vertical="center"/>
    </xf>
    <xf numFmtId="0" fontId="4" fillId="41" borderId="21" applyNumberFormat="0" applyProtection="0">
      <alignment vertical="center"/>
    </xf>
    <xf numFmtId="0" fontId="2" fillId="29" borderId="0"/>
    <xf numFmtId="168" fontId="29" fillId="0" borderId="0" applyFont="0" applyFill="0" applyBorder="0" applyAlignment="0" applyProtection="0"/>
    <xf numFmtId="0" fontId="16" fillId="37" borderId="0" applyNumberFormat="0" applyBorder="0" applyAlignment="0" applyProtection="0"/>
    <xf numFmtId="0" fontId="2" fillId="29" borderId="14" applyNumberFormat="0" applyFill="0" applyAlignment="0" applyProtection="0">
      <alignment horizontal="left" vertical="center"/>
    </xf>
    <xf numFmtId="9" fontId="2" fillId="0" borderId="0" applyFont="0" applyFill="0" applyBorder="0" applyAlignment="0" applyProtection="0"/>
    <xf numFmtId="0" fontId="6" fillId="0" borderId="1" applyNumberFormat="0" applyFill="0" applyAlignment="0" applyProtection="0"/>
    <xf numFmtId="0" fontId="22" fillId="32" borderId="8" applyNumberFormat="0" applyAlignment="0" applyProtection="0"/>
    <xf numFmtId="169" fontId="2" fillId="29" borderId="0" applyFont="0" applyFill="0" applyBorder="0" applyAlignment="0" applyProtection="0"/>
  </cellStyleXfs>
  <cellXfs count="395">
    <xf numFmtId="0" fontId="0" fillId="29" borderId="0" xfId="0"/>
    <xf numFmtId="0" fontId="1" fillId="29" borderId="0" xfId="0" applyFont="1" applyAlignment="1">
      <alignment horizontal="left" vertical="center"/>
    </xf>
    <xf numFmtId="0" fontId="0" fillId="29" borderId="0" xfId="0" applyAlignment="1">
      <alignment horizontal="left" vertical="center"/>
    </xf>
    <xf numFmtId="0" fontId="1" fillId="29" borderId="0" xfId="0" applyFont="1" applyAlignment="1">
      <alignment horizontal="left" vertical="center" indent="7"/>
    </xf>
    <xf numFmtId="0" fontId="0" fillId="29" borderId="0" xfId="0" applyAlignment="1">
      <alignment vertical="center"/>
    </xf>
    <xf numFmtId="0" fontId="1" fillId="29" borderId="0" xfId="0" applyFont="1" applyAlignment="1">
      <alignment horizontal="right" vertical="center"/>
    </xf>
    <xf numFmtId="0" fontId="25" fillId="29" borderId="0" xfId="0" applyFont="1" applyAlignment="1">
      <alignment horizontal="left" vertical="center" indent="10"/>
    </xf>
    <xf numFmtId="0" fontId="24" fillId="29" borderId="0" xfId="0" applyFont="1" applyAlignment="1">
      <alignment horizontal="left" indent="9"/>
    </xf>
    <xf numFmtId="0" fontId="0" fillId="0" borderId="0" xfId="58" applyFont="1"/>
    <xf numFmtId="0" fontId="0" fillId="0" borderId="0" xfId="58" applyFont="1" applyAlignment="1">
      <alignment vertical="center"/>
    </xf>
    <xf numFmtId="0" fontId="0" fillId="39" borderId="0" xfId="58" applyFont="1" applyFill="1" applyAlignment="1">
      <alignment vertical="center"/>
    </xf>
    <xf numFmtId="0" fontId="0" fillId="40" borderId="0" xfId="58" applyFont="1" applyFill="1" applyAlignment="1">
      <alignment vertical="center"/>
    </xf>
    <xf numFmtId="0" fontId="0" fillId="0" borderId="0" xfId="58" applyFont="1" applyAlignment="1">
      <alignment vertical="center" wrapText="1"/>
    </xf>
    <xf numFmtId="0" fontId="26" fillId="0" borderId="0" xfId="58" applyFont="1" applyAlignment="1">
      <alignment vertical="center" wrapText="1"/>
    </xf>
    <xf numFmtId="0" fontId="20" fillId="0" borderId="0" xfId="58" applyFont="1"/>
    <xf numFmtId="0" fontId="27" fillId="0" borderId="0" xfId="58" applyFont="1"/>
    <xf numFmtId="0" fontId="16" fillId="0" borderId="0" xfId="58" applyFont="1" applyAlignment="1">
      <alignment vertical="center" wrapText="1"/>
    </xf>
    <xf numFmtId="171" fontId="4" fillId="0" borderId="0" xfId="58" applyNumberFormat="1" applyFont="1" applyAlignment="1">
      <alignment vertical="top"/>
    </xf>
    <xf numFmtId="0" fontId="16" fillId="0" borderId="0" xfId="58" applyFont="1" applyAlignment="1">
      <alignment vertical="center"/>
    </xf>
    <xf numFmtId="0" fontId="28" fillId="0" borderId="15" xfId="58" applyFont="1" applyBorder="1" applyAlignment="1">
      <alignment horizontal="center" vertical="center"/>
    </xf>
    <xf numFmtId="0" fontId="20" fillId="0" borderId="16" xfId="58" applyFont="1" applyBorder="1"/>
    <xf numFmtId="0" fontId="0" fillId="0" borderId="0" xfId="58" applyFont="1" applyAlignment="1">
      <alignment wrapText="1"/>
    </xf>
    <xf numFmtId="0" fontId="17" fillId="0" borderId="0" xfId="58" applyFont="1" applyAlignment="1">
      <alignment vertical="center" wrapText="1"/>
    </xf>
    <xf numFmtId="171" fontId="4" fillId="0" borderId="0" xfId="58" applyNumberFormat="1" applyFont="1" applyAlignment="1">
      <alignment vertical="center"/>
    </xf>
    <xf numFmtId="0" fontId="28" fillId="0" borderId="17" xfId="58" applyFont="1" applyBorder="1" applyAlignment="1">
      <alignment horizontal="center" vertical="center"/>
    </xf>
    <xf numFmtId="0" fontId="0" fillId="34" borderId="0" xfId="58" applyFont="1" applyFill="1" applyAlignment="1">
      <alignment vertical="center"/>
    </xf>
    <xf numFmtId="0" fontId="0" fillId="34" borderId="0" xfId="58" applyFont="1" applyFill="1"/>
    <xf numFmtId="0" fontId="1" fillId="34" borderId="0" xfId="58" applyFont="1" applyFill="1" applyAlignment="1">
      <alignment horizontal="right" vertical="center"/>
    </xf>
    <xf numFmtId="0" fontId="1" fillId="34" borderId="0" xfId="58" applyFont="1" applyFill="1" applyAlignment="1">
      <alignment horizontal="left" vertical="center"/>
    </xf>
    <xf numFmtId="0" fontId="0" fillId="0" borderId="0" xfId="58" applyFont="1" applyAlignment="1">
      <alignment horizontal="left" vertical="center"/>
    </xf>
    <xf numFmtId="0" fontId="24" fillId="0" borderId="0" xfId="58" applyFont="1" applyAlignment="1">
      <alignment horizontal="left" indent="9"/>
    </xf>
    <xf numFmtId="0" fontId="1" fillId="0" borderId="0" xfId="58" applyFont="1" applyAlignment="1">
      <alignment horizontal="left" vertical="center"/>
    </xf>
    <xf numFmtId="0" fontId="27" fillId="0" borderId="17" xfId="3" applyFont="1" applyBorder="1" applyAlignment="1">
      <alignment horizontal="left" vertical="center"/>
    </xf>
    <xf numFmtId="0" fontId="27" fillId="0" borderId="17" xfId="3" applyFont="1" applyBorder="1" applyAlignment="1">
      <alignment horizontal="right" vertical="center"/>
    </xf>
    <xf numFmtId="0" fontId="4" fillId="42" borderId="22" xfId="62" applyFill="1" applyBorder="1" applyAlignment="1">
      <alignment horizontal="left" vertical="center"/>
    </xf>
    <xf numFmtId="0" fontId="0" fillId="29" borderId="22" xfId="59" applyFont="1" applyFill="1" applyBorder="1" applyAlignment="1">
      <alignment horizontal="left" indent="1"/>
    </xf>
    <xf numFmtId="0" fontId="0" fillId="29" borderId="0" xfId="59" applyFont="1" applyFill="1" applyBorder="1" applyAlignment="1">
      <alignment horizontal="left" indent="1"/>
    </xf>
    <xf numFmtId="0" fontId="0" fillId="29" borderId="22" xfId="59" applyFont="1" applyFill="1" applyBorder="1" applyAlignment="1">
      <alignment horizontal="left" vertical="center" indent="1"/>
    </xf>
    <xf numFmtId="0" fontId="0" fillId="29" borderId="23" xfId="59" applyFont="1" applyFill="1" applyBorder="1" applyAlignment="1">
      <alignment horizontal="left" vertical="center" indent="1"/>
    </xf>
    <xf numFmtId="0" fontId="16" fillId="29" borderId="22" xfId="59" applyFont="1" applyFill="1" applyBorder="1" applyAlignment="1">
      <alignment horizontal="left" vertical="center" indent="1"/>
    </xf>
    <xf numFmtId="0" fontId="16" fillId="29" borderId="23" xfId="59" applyFont="1" applyFill="1" applyBorder="1" applyAlignment="1">
      <alignment horizontal="left" vertical="center" indent="1"/>
    </xf>
    <xf numFmtId="170" fontId="0" fillId="29" borderId="22" xfId="59" applyNumberFormat="1" applyFont="1" applyFill="1" applyBorder="1" applyAlignment="1">
      <alignment horizontal="left" vertical="center" indent="1"/>
    </xf>
    <xf numFmtId="170" fontId="0" fillId="29" borderId="23" xfId="59" applyNumberFormat="1" applyFont="1" applyFill="1" applyBorder="1" applyAlignment="1">
      <alignment horizontal="left" vertical="center" indent="1"/>
    </xf>
    <xf numFmtId="0" fontId="0" fillId="29" borderId="23" xfId="59" applyFont="1" applyFill="1" applyBorder="1" applyAlignment="1">
      <alignment horizontal="left" indent="1"/>
    </xf>
    <xf numFmtId="0" fontId="0" fillId="29" borderId="18" xfId="59" applyFont="1" applyFill="1" applyAlignment="1">
      <alignment horizontal="left" vertical="center" indent="1"/>
    </xf>
    <xf numFmtId="0" fontId="16" fillId="29" borderId="18" xfId="59" applyFont="1" applyFill="1" applyAlignment="1">
      <alignment horizontal="left" vertical="center" indent="1"/>
    </xf>
    <xf numFmtId="170" fontId="17" fillId="29" borderId="0" xfId="57" applyAlignment="1">
      <alignment vertical="center" wrapText="1"/>
    </xf>
    <xf numFmtId="170" fontId="26" fillId="29" borderId="0" xfId="57" applyFont="1" applyAlignment="1">
      <alignment vertical="center" wrapText="1"/>
    </xf>
    <xf numFmtId="0" fontId="4" fillId="42" borderId="22" xfId="62" applyFill="1" applyBorder="1" applyAlignment="1">
      <alignment horizontal="right" vertical="center"/>
    </xf>
    <xf numFmtId="0" fontId="4" fillId="42" borderId="22" xfId="62" applyFill="1" applyBorder="1">
      <alignment vertical="center"/>
    </xf>
    <xf numFmtId="169" fontId="0" fillId="29" borderId="22" xfId="53" applyFont="1" applyFill="1" applyBorder="1" applyAlignment="1">
      <alignment horizontal="right"/>
    </xf>
    <xf numFmtId="169" fontId="0" fillId="29" borderId="0" xfId="53" applyFont="1" applyFill="1" applyAlignment="1"/>
    <xf numFmtId="169" fontId="0" fillId="29" borderId="23" xfId="59" applyNumberFormat="1" applyFont="1" applyFill="1" applyBorder="1" applyAlignment="1">
      <alignment horizontal="right"/>
    </xf>
    <xf numFmtId="0" fontId="0" fillId="29" borderId="24" xfId="0" applyBorder="1"/>
    <xf numFmtId="0" fontId="0" fillId="29" borderId="24" xfId="0" applyBorder="1" applyAlignment="1">
      <alignment horizontal="right"/>
    </xf>
    <xf numFmtId="169" fontId="0" fillId="29" borderId="0" xfId="59" applyNumberFormat="1" applyFont="1" applyFill="1" applyBorder="1" applyAlignment="1">
      <alignment horizontal="right"/>
    </xf>
    <xf numFmtId="169" fontId="0" fillId="29" borderId="0" xfId="59" applyNumberFormat="1" applyFont="1" applyFill="1" applyBorder="1" applyAlignment="1"/>
    <xf numFmtId="169" fontId="0" fillId="29" borderId="22" xfId="59" applyNumberFormat="1" applyFont="1" applyFill="1" applyBorder="1" applyAlignment="1">
      <alignment horizontal="right"/>
    </xf>
    <xf numFmtId="169" fontId="0" fillId="29" borderId="22" xfId="59" applyNumberFormat="1" applyFont="1" applyFill="1" applyBorder="1" applyAlignment="1"/>
    <xf numFmtId="2" fontId="0" fillId="29" borderId="0" xfId="59" applyNumberFormat="1" applyFont="1" applyBorder="1" applyAlignment="1">
      <alignment horizontal="right" vertical="center"/>
    </xf>
    <xf numFmtId="0" fontId="0" fillId="29" borderId="0" xfId="0" applyAlignment="1">
      <alignment horizontal="right"/>
    </xf>
    <xf numFmtId="9" fontId="0" fillId="29" borderId="23" xfId="59" applyNumberFormat="1" applyFont="1" applyBorder="1" applyAlignment="1">
      <alignment horizontal="right" vertical="center"/>
    </xf>
    <xf numFmtId="170" fontId="0" fillId="29" borderId="24" xfId="0" applyNumberFormat="1" applyBorder="1" applyAlignment="1">
      <alignment horizontal="right"/>
    </xf>
    <xf numFmtId="170" fontId="0" fillId="29" borderId="22" xfId="59" applyNumberFormat="1" applyFont="1" applyBorder="1" applyAlignment="1">
      <alignment horizontal="right" vertical="center"/>
    </xf>
    <xf numFmtId="170" fontId="0" fillId="29" borderId="0" xfId="0" applyNumberFormat="1"/>
    <xf numFmtId="170" fontId="0" fillId="29" borderId="0" xfId="59" applyNumberFormat="1" applyFont="1" applyBorder="1" applyAlignment="1">
      <alignment horizontal="right"/>
    </xf>
    <xf numFmtId="170" fontId="0" fillId="29" borderId="0" xfId="59" applyNumberFormat="1" applyFont="1" applyBorder="1"/>
    <xf numFmtId="9" fontId="0" fillId="29" borderId="22" xfId="59" applyNumberFormat="1" applyFont="1" applyBorder="1" applyAlignment="1">
      <alignment horizontal="right" vertical="center"/>
    </xf>
    <xf numFmtId="9" fontId="0" fillId="29" borderId="0" xfId="59" applyNumberFormat="1" applyFont="1" applyBorder="1" applyAlignment="1">
      <alignment horizontal="right"/>
    </xf>
    <xf numFmtId="9" fontId="0" fillId="29" borderId="0" xfId="59" applyNumberFormat="1" applyFont="1" applyBorder="1"/>
    <xf numFmtId="172" fontId="0" fillId="29" borderId="22" xfId="53" applyNumberFormat="1" applyFont="1" applyFill="1" applyBorder="1" applyAlignment="1">
      <alignment horizontal="right"/>
    </xf>
    <xf numFmtId="172" fontId="0" fillId="29" borderId="23" xfId="53" applyNumberFormat="1" applyFont="1" applyFill="1" applyBorder="1" applyAlignment="1">
      <alignment horizontal="right"/>
    </xf>
    <xf numFmtId="0" fontId="29" fillId="43" borderId="0" xfId="58" applyFont="1" applyFill="1"/>
    <xf numFmtId="168" fontId="0" fillId="29" borderId="23" xfId="1" applyFont="1" applyFill="1" applyBorder="1" applyAlignment="1">
      <alignment horizontal="right" vertical="center"/>
    </xf>
    <xf numFmtId="168" fontId="29" fillId="43" borderId="23" xfId="64" applyFont="1" applyFill="1" applyBorder="1" applyAlignment="1">
      <alignment horizontal="right" vertical="center"/>
    </xf>
    <xf numFmtId="169" fontId="29" fillId="43" borderId="23" xfId="60" applyNumberFormat="1" applyFont="1" applyFill="1" applyBorder="1" applyAlignment="1">
      <alignment horizontal="right"/>
    </xf>
    <xf numFmtId="169" fontId="0" fillId="29" borderId="22" xfId="53" applyFont="1" applyFill="1" applyBorder="1" applyAlignment="1">
      <alignment horizontal="right" vertical="center"/>
    </xf>
    <xf numFmtId="169" fontId="29" fillId="43" borderId="23" xfId="60" applyNumberFormat="1" applyFont="1" applyFill="1" applyBorder="1" applyAlignment="1">
      <alignment vertical="center"/>
    </xf>
    <xf numFmtId="173" fontId="0" fillId="29" borderId="22" xfId="53" applyNumberFormat="1" applyFont="1" applyFill="1" applyBorder="1" applyAlignment="1">
      <alignment horizontal="right" vertical="center"/>
    </xf>
    <xf numFmtId="173" fontId="0" fillId="29" borderId="22" xfId="53" applyNumberFormat="1" applyFont="1" applyFill="1" applyBorder="1" applyAlignment="1">
      <alignment horizontal="right"/>
    </xf>
    <xf numFmtId="173" fontId="0" fillId="29" borderId="23" xfId="53" applyNumberFormat="1" applyFont="1" applyFill="1" applyBorder="1" applyAlignment="1">
      <alignment horizontal="right" vertical="center"/>
    </xf>
    <xf numFmtId="9" fontId="0" fillId="29" borderId="0" xfId="0" applyNumberFormat="1" applyAlignment="1">
      <alignment horizontal="right"/>
    </xf>
    <xf numFmtId="172" fontId="0" fillId="29" borderId="23" xfId="53" applyNumberFormat="1" applyFont="1" applyFill="1" applyBorder="1" applyAlignment="1">
      <alignment horizontal="right" vertical="center"/>
    </xf>
    <xf numFmtId="169" fontId="0" fillId="29" borderId="0" xfId="0" applyNumberFormat="1"/>
    <xf numFmtId="170" fontId="29" fillId="43" borderId="23" xfId="60" applyNumberFormat="1" applyFont="1" applyFill="1" applyBorder="1" applyAlignment="1">
      <alignment horizontal="right" vertical="center"/>
    </xf>
    <xf numFmtId="0" fontId="0" fillId="29" borderId="0" xfId="0" applyAlignment="1">
      <alignment horizontal="right" vertical="center"/>
    </xf>
    <xf numFmtId="172" fontId="0" fillId="29" borderId="22" xfId="53" applyNumberFormat="1" applyFont="1" applyFill="1" applyBorder="1" applyAlignment="1">
      <alignment horizontal="right" vertical="center"/>
    </xf>
    <xf numFmtId="9" fontId="0" fillId="29" borderId="22" xfId="59" applyNumberFormat="1" applyFont="1" applyBorder="1" applyAlignment="1">
      <alignment horizontal="right"/>
    </xf>
    <xf numFmtId="174" fontId="0" fillId="29" borderId="22" xfId="59" applyNumberFormat="1" applyFont="1" applyBorder="1" applyAlignment="1">
      <alignment horizontal="right" vertical="center"/>
    </xf>
    <xf numFmtId="174" fontId="0" fillId="29" borderId="0" xfId="0" applyNumberFormat="1" applyAlignment="1">
      <alignment horizontal="right" vertical="center"/>
    </xf>
    <xf numFmtId="175" fontId="0" fillId="29" borderId="22" xfId="59" applyNumberFormat="1" applyFont="1" applyBorder="1" applyAlignment="1">
      <alignment horizontal="right"/>
    </xf>
    <xf numFmtId="175" fontId="0" fillId="29" borderId="22" xfId="59" applyNumberFormat="1" applyFont="1" applyBorder="1"/>
    <xf numFmtId="175" fontId="0" fillId="29" borderId="23" xfId="59" applyNumberFormat="1" applyFont="1" applyBorder="1" applyAlignment="1">
      <alignment horizontal="right"/>
    </xf>
    <xf numFmtId="175" fontId="0" fillId="29" borderId="23" xfId="59" applyNumberFormat="1" applyFont="1" applyBorder="1"/>
    <xf numFmtId="0" fontId="0" fillId="0" borderId="0" xfId="0" applyFill="1" applyAlignment="1">
      <alignment horizontal="left" vertical="center"/>
    </xf>
    <xf numFmtId="169" fontId="0" fillId="0" borderId="0" xfId="59" applyNumberFormat="1" applyFont="1" applyFill="1" applyBorder="1" applyAlignment="1">
      <alignment horizontal="right"/>
    </xf>
    <xf numFmtId="0" fontId="0" fillId="0" borderId="0" xfId="0" applyFill="1"/>
    <xf numFmtId="0" fontId="0" fillId="0" borderId="0" xfId="0" applyFill="1" applyAlignment="1">
      <alignment vertical="center"/>
    </xf>
    <xf numFmtId="0" fontId="20" fillId="0" borderId="24" xfId="58" applyFont="1" applyBorder="1"/>
    <xf numFmtId="0" fontId="31" fillId="0" borderId="0" xfId="58" applyFont="1" applyAlignment="1">
      <alignment horizontal="center" vertical="center"/>
    </xf>
    <xf numFmtId="3" fontId="4" fillId="42" borderId="22" xfId="62" applyNumberFormat="1" applyFill="1" applyBorder="1" applyAlignment="1">
      <alignment horizontal="left" vertical="center"/>
    </xf>
    <xf numFmtId="3" fontId="4" fillId="42" borderId="22" xfId="62" applyNumberFormat="1" applyFill="1" applyBorder="1" applyAlignment="1">
      <alignment horizontal="right" vertical="center"/>
    </xf>
    <xf numFmtId="0" fontId="0" fillId="29" borderId="18" xfId="59" applyFont="1" applyAlignment="1">
      <alignment horizontal="left" vertical="center" indent="1"/>
    </xf>
    <xf numFmtId="169" fontId="0" fillId="29" borderId="18" xfId="59" applyNumberFormat="1" applyFont="1" applyFill="1" applyAlignment="1">
      <alignment horizontal="right"/>
    </xf>
    <xf numFmtId="3" fontId="0" fillId="29" borderId="0" xfId="0" applyNumberFormat="1"/>
    <xf numFmtId="0" fontId="4" fillId="29" borderId="22" xfId="56" applyFont="1" applyFill="1" applyBorder="1" applyAlignment="1">
      <alignment horizontal="left" vertical="center"/>
    </xf>
    <xf numFmtId="169" fontId="4" fillId="29" borderId="22" xfId="56" applyNumberFormat="1" applyFont="1" applyFill="1" applyBorder="1" applyAlignment="1">
      <alignment horizontal="right" vertical="center"/>
    </xf>
    <xf numFmtId="0" fontId="2" fillId="29" borderId="22" xfId="56" applyFont="1" applyFill="1" applyBorder="1" applyAlignment="1">
      <alignment horizontal="left" vertical="center" indent="1"/>
    </xf>
    <xf numFmtId="0" fontId="0" fillId="29" borderId="22" xfId="56" applyFont="1" applyFill="1" applyBorder="1" applyAlignment="1">
      <alignment horizontal="left" vertical="center" indent="1"/>
    </xf>
    <xf numFmtId="169" fontId="2" fillId="29" borderId="22" xfId="53" applyFill="1" applyBorder="1" applyAlignment="1"/>
    <xf numFmtId="0" fontId="32" fillId="29" borderId="22" xfId="56" applyFont="1" applyFill="1" applyBorder="1" applyAlignment="1">
      <alignment horizontal="left" vertical="center" indent="1"/>
    </xf>
    <xf numFmtId="169" fontId="4" fillId="29" borderId="22" xfId="53" applyFont="1" applyFill="1" applyBorder="1" applyAlignment="1"/>
    <xf numFmtId="170" fontId="0" fillId="29" borderId="18" xfId="59" applyNumberFormat="1" applyFont="1" applyFill="1" applyAlignment="1">
      <alignment horizontal="right"/>
    </xf>
    <xf numFmtId="0" fontId="4" fillId="42" borderId="18" xfId="62" applyFill="1" applyBorder="1">
      <alignment vertical="center"/>
    </xf>
    <xf numFmtId="169" fontId="4" fillId="42" borderId="18" xfId="53" applyFont="1" applyFill="1" applyBorder="1" applyAlignment="1">
      <alignment horizontal="right" vertical="center"/>
    </xf>
    <xf numFmtId="169" fontId="4" fillId="42" borderId="18" xfId="53" applyFont="1" applyFill="1" applyBorder="1" applyAlignment="1">
      <alignment vertical="center"/>
    </xf>
    <xf numFmtId="169" fontId="4" fillId="42" borderId="0" xfId="53" applyFont="1" applyFill="1" applyBorder="1" applyAlignment="1">
      <alignment vertical="center"/>
    </xf>
    <xf numFmtId="169" fontId="4" fillId="29" borderId="22" xfId="53" applyFont="1" applyFill="1" applyBorder="1" applyAlignment="1">
      <alignment horizontal="right" vertical="center"/>
    </xf>
    <xf numFmtId="169" fontId="19" fillId="29" borderId="22" xfId="53" applyFont="1" applyFill="1" applyBorder="1" applyAlignment="1">
      <alignment horizontal="right" vertical="center"/>
    </xf>
    <xf numFmtId="169" fontId="0" fillId="29" borderId="22" xfId="53" applyFont="1" applyFill="1" applyBorder="1" applyAlignment="1"/>
    <xf numFmtId="169" fontId="16" fillId="29" borderId="22" xfId="53" applyFont="1" applyFill="1" applyBorder="1" applyAlignment="1"/>
    <xf numFmtId="169" fontId="0" fillId="29" borderId="0" xfId="53" applyFont="1" applyFill="1" applyBorder="1" applyAlignment="1"/>
    <xf numFmtId="0" fontId="4" fillId="29" borderId="25" xfId="36" applyBorder="1" applyAlignment="1">
      <alignment vertical="center"/>
    </xf>
    <xf numFmtId="0" fontId="19" fillId="29" borderId="25" xfId="36" applyFont="1" applyBorder="1" applyAlignment="1">
      <alignment vertical="center"/>
    </xf>
    <xf numFmtId="169" fontId="4" fillId="29" borderId="25" xfId="36" applyNumberFormat="1" applyFill="1" applyBorder="1" applyAlignment="1">
      <alignment horizontal="right" vertical="center"/>
    </xf>
    <xf numFmtId="0" fontId="17" fillId="29" borderId="0" xfId="59" applyFont="1" applyBorder="1" applyAlignment="1">
      <alignment vertical="center"/>
    </xf>
    <xf numFmtId="170" fontId="17" fillId="29" borderId="0" xfId="59" applyNumberFormat="1" applyFont="1" applyFill="1" applyBorder="1" applyAlignment="1">
      <alignment horizontal="right"/>
    </xf>
    <xf numFmtId="0" fontId="0" fillId="29" borderId="14" xfId="56" applyFont="1" applyFill="1" applyAlignment="1">
      <alignment horizontal="left" vertical="center" indent="1"/>
    </xf>
    <xf numFmtId="169" fontId="2" fillId="29" borderId="14" xfId="53" applyFill="1" applyBorder="1" applyAlignment="1"/>
    <xf numFmtId="170" fontId="17" fillId="29" borderId="18" xfId="57" applyBorder="1">
      <alignment vertical="center"/>
    </xf>
    <xf numFmtId="170" fontId="17" fillId="29" borderId="18" xfId="57" applyFill="1" applyBorder="1">
      <alignment vertical="center"/>
    </xf>
    <xf numFmtId="0" fontId="16" fillId="29" borderId="0" xfId="0" applyFont="1"/>
    <xf numFmtId="169" fontId="0" fillId="29" borderId="0" xfId="53" applyFont="1" applyFill="1" applyBorder="1" applyAlignment="1">
      <alignment horizontal="right"/>
    </xf>
    <xf numFmtId="169" fontId="4" fillId="29" borderId="0" xfId="53" applyFont="1" applyFill="1" applyBorder="1" applyAlignment="1">
      <alignment horizontal="right" vertical="center"/>
    </xf>
    <xf numFmtId="169" fontId="0" fillId="29" borderId="23" xfId="53" applyFont="1" applyFill="1" applyBorder="1" applyAlignment="1">
      <alignment horizontal="right"/>
    </xf>
    <xf numFmtId="169" fontId="4" fillId="29" borderId="25" xfId="36" applyNumberFormat="1" applyBorder="1" applyAlignment="1">
      <alignment horizontal="right" vertical="center"/>
    </xf>
    <xf numFmtId="0" fontId="14" fillId="29" borderId="0" xfId="0" applyFont="1" applyAlignment="1">
      <alignment vertical="center"/>
    </xf>
    <xf numFmtId="0" fontId="14" fillId="29" borderId="0" xfId="0" applyFont="1"/>
    <xf numFmtId="0" fontId="16" fillId="29" borderId="0" xfId="0" applyFont="1" applyAlignment="1">
      <alignment vertical="center"/>
    </xf>
    <xf numFmtId="0" fontId="16" fillId="29" borderId="18" xfId="59" applyFont="1" applyAlignment="1">
      <alignment horizontal="left" vertical="center" indent="1"/>
    </xf>
    <xf numFmtId="169" fontId="0" fillId="29" borderId="18" xfId="59" applyNumberFormat="1" applyFont="1" applyFill="1" applyAlignment="1">
      <alignment horizontal="right" vertical="center"/>
    </xf>
    <xf numFmtId="0" fontId="4" fillId="0" borderId="0" xfId="58" applyFont="1"/>
    <xf numFmtId="0" fontId="1" fillId="0" borderId="0" xfId="58" applyFont="1" applyAlignment="1">
      <alignment horizontal="right" vertical="center"/>
    </xf>
    <xf numFmtId="0" fontId="33" fillId="0" borderId="0" xfId="58" applyFont="1" applyAlignment="1">
      <alignment horizontal="left" indent="9"/>
    </xf>
    <xf numFmtId="0" fontId="0" fillId="0" borderId="0" xfId="58" applyFont="1" applyAlignment="1">
      <alignment horizontal="right"/>
    </xf>
    <xf numFmtId="0" fontId="0" fillId="0" borderId="0" xfId="58" applyFont="1" applyAlignment="1">
      <alignment horizontal="right" vertical="center"/>
    </xf>
    <xf numFmtId="169" fontId="1" fillId="0" borderId="0" xfId="58" applyNumberFormat="1" applyFont="1" applyAlignment="1">
      <alignment horizontal="right" vertical="center"/>
    </xf>
    <xf numFmtId="0" fontId="4" fillId="0" borderId="0" xfId="58" applyFont="1" applyAlignment="1">
      <alignment vertical="center"/>
    </xf>
    <xf numFmtId="169" fontId="4" fillId="42" borderId="21" xfId="62" applyNumberFormat="1" applyFill="1">
      <alignment vertical="center"/>
    </xf>
    <xf numFmtId="0" fontId="16" fillId="0" borderId="0" xfId="58" applyFont="1"/>
    <xf numFmtId="169" fontId="4" fillId="29" borderId="25" xfId="36" applyNumberFormat="1" applyBorder="1" applyAlignment="1">
      <alignment horizontal="left" vertical="center"/>
    </xf>
    <xf numFmtId="169" fontId="19" fillId="29" borderId="25" xfId="36" applyNumberFormat="1" applyFont="1" applyBorder="1" applyAlignment="1">
      <alignment horizontal="left" vertical="center"/>
    </xf>
    <xf numFmtId="169" fontId="4" fillId="29" borderId="25" xfId="36" applyNumberFormat="1" applyBorder="1" applyAlignment="1">
      <alignment vertical="center"/>
    </xf>
    <xf numFmtId="169" fontId="4" fillId="29" borderId="0" xfId="59" applyNumberFormat="1" applyFont="1" applyFill="1" applyBorder="1" applyAlignment="1"/>
    <xf numFmtId="169" fontId="19" fillId="29" borderId="0" xfId="59" applyNumberFormat="1" applyFont="1" applyFill="1" applyBorder="1" applyAlignment="1"/>
    <xf numFmtId="169" fontId="0" fillId="0" borderId="0" xfId="58" applyNumberFormat="1" applyFont="1"/>
    <xf numFmtId="169" fontId="0" fillId="29" borderId="22" xfId="59" applyNumberFormat="1" applyFont="1" applyFill="1" applyBorder="1" applyAlignment="1">
      <alignment horizontal="left" indent="1"/>
    </xf>
    <xf numFmtId="169" fontId="16" fillId="29" borderId="22" xfId="59" applyNumberFormat="1" applyFont="1" applyFill="1" applyBorder="1" applyAlignment="1">
      <alignment horizontal="left" indent="1"/>
    </xf>
    <xf numFmtId="169" fontId="0" fillId="29" borderId="0" xfId="53" applyFont="1" applyFill="1" applyAlignment="1">
      <alignment vertical="center"/>
    </xf>
    <xf numFmtId="169" fontId="0" fillId="29" borderId="0" xfId="59" applyNumberFormat="1" applyFont="1" applyFill="1" applyBorder="1" applyAlignment="1">
      <alignment horizontal="left" indent="1"/>
    </xf>
    <xf numFmtId="169" fontId="16" fillId="29" borderId="0" xfId="59" applyNumberFormat="1" applyFont="1" applyFill="1" applyBorder="1" applyAlignment="1">
      <alignment horizontal="left" indent="1"/>
    </xf>
    <xf numFmtId="0" fontId="19" fillId="0" borderId="0" xfId="58" applyFont="1" applyAlignment="1">
      <alignment vertical="center"/>
    </xf>
    <xf numFmtId="169" fontId="0" fillId="29" borderId="0" xfId="53" applyFont="1" applyFill="1" applyAlignment="1">
      <alignment horizontal="right"/>
    </xf>
    <xf numFmtId="170" fontId="0" fillId="29" borderId="0" xfId="53" applyNumberFormat="1" applyFont="1" applyFill="1" applyAlignment="1">
      <alignment horizontal="right"/>
    </xf>
    <xf numFmtId="169" fontId="0" fillId="29" borderId="0" xfId="53" applyFont="1" applyFill="1" applyAlignment="1">
      <alignment horizontal="right" vertical="center"/>
    </xf>
    <xf numFmtId="169" fontId="0" fillId="29" borderId="23" xfId="59" applyNumberFormat="1" applyFont="1" applyFill="1" applyBorder="1" applyAlignment="1">
      <alignment horizontal="left" indent="1"/>
    </xf>
    <xf numFmtId="169" fontId="16" fillId="29" borderId="23" xfId="59" applyNumberFormat="1" applyFont="1" applyFill="1" applyBorder="1" applyAlignment="1">
      <alignment horizontal="left" indent="1"/>
    </xf>
    <xf numFmtId="169" fontId="0" fillId="29" borderId="23" xfId="59" applyNumberFormat="1" applyFont="1" applyFill="1" applyBorder="1" applyAlignment="1"/>
    <xf numFmtId="169" fontId="16" fillId="29" borderId="0" xfId="59" applyNumberFormat="1" applyFont="1" applyFill="1" applyBorder="1" applyAlignment="1"/>
    <xf numFmtId="168" fontId="0" fillId="29" borderId="0" xfId="1" applyFont="1" applyFill="1"/>
    <xf numFmtId="0" fontId="28" fillId="0" borderId="17" xfId="58" applyFont="1" applyBorder="1" applyAlignment="1">
      <alignment horizontal="centerContinuous" vertical="center"/>
    </xf>
    <xf numFmtId="0" fontId="34" fillId="0" borderId="11" xfId="58" applyFont="1" applyBorder="1" applyAlignment="1">
      <alignment horizontal="center" vertical="center"/>
    </xf>
    <xf numFmtId="0" fontId="0" fillId="0" borderId="0" xfId="58" applyFont="1" applyAlignment="1">
      <alignment horizontal="left" vertical="center" wrapText="1"/>
    </xf>
    <xf numFmtId="169" fontId="0" fillId="0" borderId="0" xfId="58" applyNumberFormat="1" applyFont="1" applyAlignment="1">
      <alignment horizontal="right"/>
    </xf>
    <xf numFmtId="0" fontId="25" fillId="0" borderId="0" xfId="58" applyFont="1" applyAlignment="1">
      <alignment horizontal="left" vertical="center" indent="10"/>
    </xf>
    <xf numFmtId="3" fontId="0" fillId="0" borderId="0" xfId="58" applyNumberFormat="1" applyFont="1" applyAlignment="1">
      <alignment horizontal="right" vertical="center"/>
    </xf>
    <xf numFmtId="0" fontId="17" fillId="29" borderId="18" xfId="59" applyFont="1" applyAlignment="1">
      <alignment vertical="center"/>
    </xf>
    <xf numFmtId="170" fontId="17" fillId="29" borderId="0" xfId="57">
      <alignment vertical="center"/>
    </xf>
    <xf numFmtId="0" fontId="0" fillId="29" borderId="22" xfId="59" applyFont="1" applyBorder="1" applyAlignment="1">
      <alignment horizontal="left" vertical="center" indent="1"/>
    </xf>
    <xf numFmtId="0" fontId="0" fillId="29" borderId="0" xfId="59" applyFont="1" applyBorder="1" applyAlignment="1">
      <alignment horizontal="left" vertical="center" indent="1"/>
    </xf>
    <xf numFmtId="0" fontId="0" fillId="29" borderId="18" xfId="59" applyFont="1" applyAlignment="1">
      <alignment vertical="center"/>
    </xf>
    <xf numFmtId="0" fontId="0" fillId="29" borderId="22" xfId="59" applyFont="1" applyBorder="1" applyAlignment="1">
      <alignment vertical="center"/>
    </xf>
    <xf numFmtId="169" fontId="0" fillId="29" borderId="22" xfId="59" applyNumberFormat="1" applyFont="1" applyFill="1" applyBorder="1" applyAlignment="1">
      <alignment horizontal="right" vertical="center"/>
    </xf>
    <xf numFmtId="0" fontId="0" fillId="29" borderId="0" xfId="59" applyFont="1" applyBorder="1" applyAlignment="1">
      <alignment vertical="center"/>
    </xf>
    <xf numFmtId="169" fontId="0" fillId="29" borderId="0" xfId="59" applyNumberFormat="1" applyFont="1" applyFill="1" applyBorder="1" applyAlignment="1">
      <alignment horizontal="right" vertical="center"/>
    </xf>
    <xf numFmtId="169" fontId="0" fillId="29" borderId="0" xfId="53" applyFont="1" applyFill="1" applyBorder="1" applyAlignment="1">
      <alignment horizontal="right" vertical="center"/>
    </xf>
    <xf numFmtId="9" fontId="4" fillId="42" borderId="22" xfId="62" applyNumberFormat="1" applyFill="1" applyBorder="1">
      <alignment vertical="center"/>
    </xf>
    <xf numFmtId="9" fontId="0" fillId="29" borderId="22" xfId="59" applyNumberFormat="1" applyFont="1" applyFill="1" applyBorder="1" applyAlignment="1">
      <alignment horizontal="right" vertical="center"/>
    </xf>
    <xf numFmtId="170" fontId="0" fillId="0" borderId="0" xfId="58" applyNumberFormat="1" applyFont="1" applyAlignment="1">
      <alignment vertical="center"/>
    </xf>
    <xf numFmtId="0" fontId="0" fillId="29" borderId="23" xfId="59" applyFont="1" applyBorder="1" applyAlignment="1">
      <alignment vertical="center"/>
    </xf>
    <xf numFmtId="169" fontId="0" fillId="29" borderId="23" xfId="59" applyNumberFormat="1" applyFont="1" applyFill="1" applyBorder="1" applyAlignment="1">
      <alignment horizontal="right" vertical="center"/>
    </xf>
    <xf numFmtId="9" fontId="0" fillId="0" borderId="0" xfId="58" applyNumberFormat="1" applyFont="1"/>
    <xf numFmtId="9" fontId="0" fillId="29" borderId="22" xfId="67" applyFont="1" applyFill="1" applyBorder="1" applyAlignment="1">
      <alignment horizontal="right" vertical="center"/>
    </xf>
    <xf numFmtId="9" fontId="0" fillId="29" borderId="23" xfId="67" applyFont="1" applyFill="1" applyBorder="1" applyAlignment="1">
      <alignment horizontal="right" vertical="center"/>
    </xf>
    <xf numFmtId="9" fontId="4" fillId="29" borderId="25" xfId="67" applyFont="1" applyFill="1" applyBorder="1" applyAlignment="1">
      <alignment horizontal="right" vertical="center"/>
    </xf>
    <xf numFmtId="169" fontId="4" fillId="42" borderId="21" xfId="53" applyFont="1" applyFill="1" applyBorder="1" applyAlignment="1">
      <alignment vertical="center"/>
    </xf>
    <xf numFmtId="169" fontId="0" fillId="29" borderId="18" xfId="53" applyFont="1" applyFill="1" applyBorder="1" applyAlignment="1">
      <alignment horizontal="right" vertical="center"/>
    </xf>
    <xf numFmtId="0" fontId="16" fillId="29" borderId="22" xfId="59" applyFont="1" applyBorder="1" applyAlignment="1">
      <alignment horizontal="left" vertical="center" indent="1"/>
    </xf>
    <xf numFmtId="0" fontId="16" fillId="29" borderId="0" xfId="59" applyFont="1" applyBorder="1" applyAlignment="1">
      <alignment horizontal="left" vertical="center" indent="1"/>
    </xf>
    <xf numFmtId="0" fontId="4" fillId="29" borderId="25" xfId="36" applyBorder="1" applyAlignment="1">
      <alignment vertical="center" wrapText="1"/>
    </xf>
    <xf numFmtId="169" fontId="4" fillId="29" borderId="25" xfId="53" applyFont="1" applyFill="1" applyBorder="1" applyAlignment="1">
      <alignment horizontal="right" vertical="center"/>
    </xf>
    <xf numFmtId="0" fontId="26" fillId="29" borderId="0" xfId="59" applyFont="1" applyBorder="1" applyAlignment="1">
      <alignment vertical="center"/>
    </xf>
    <xf numFmtId="0" fontId="26" fillId="29" borderId="18" xfId="59" applyFont="1" applyAlignment="1">
      <alignment vertical="center"/>
    </xf>
    <xf numFmtId="170" fontId="0" fillId="0" borderId="0" xfId="58" applyNumberFormat="1" applyFont="1" applyAlignment="1">
      <alignment horizontal="right"/>
    </xf>
    <xf numFmtId="170" fontId="0" fillId="0" borderId="0" xfId="58" applyNumberFormat="1" applyFont="1"/>
    <xf numFmtId="10" fontId="0" fillId="0" borderId="0" xfId="58" applyNumberFormat="1" applyFont="1"/>
    <xf numFmtId="0" fontId="0" fillId="29" borderId="22" xfId="59" applyFont="1" applyBorder="1" applyAlignment="1">
      <alignment horizontal="left" vertical="center"/>
    </xf>
    <xf numFmtId="0" fontId="0" fillId="29" borderId="22" xfId="59" applyFont="1" applyBorder="1" applyAlignment="1">
      <alignment horizontal="left"/>
    </xf>
    <xf numFmtId="0" fontId="0" fillId="29" borderId="0" xfId="59" applyFont="1" applyBorder="1" applyAlignment="1">
      <alignment horizontal="left"/>
    </xf>
    <xf numFmtId="0" fontId="0" fillId="29" borderId="18" xfId="59" applyFont="1" applyAlignment="1">
      <alignment horizontal="left"/>
    </xf>
    <xf numFmtId="0" fontId="4" fillId="29" borderId="0" xfId="36" applyBorder="1"/>
    <xf numFmtId="9" fontId="0" fillId="29" borderId="22" xfId="67" applyFont="1" applyFill="1" applyBorder="1" applyAlignment="1">
      <alignment horizontal="right"/>
    </xf>
    <xf numFmtId="9" fontId="0" fillId="29" borderId="0" xfId="67" applyFont="1" applyFill="1" applyBorder="1" applyAlignment="1">
      <alignment horizontal="right"/>
    </xf>
    <xf numFmtId="9" fontId="0" fillId="29" borderId="18" xfId="67" applyFont="1" applyFill="1" applyBorder="1" applyAlignment="1">
      <alignment horizontal="right"/>
    </xf>
    <xf numFmtId="9" fontId="0" fillId="0" borderId="0" xfId="67" applyFont="1"/>
    <xf numFmtId="10" fontId="1" fillId="0" borderId="0" xfId="58" applyNumberFormat="1" applyFont="1" applyAlignment="1">
      <alignment horizontal="left" vertical="center"/>
    </xf>
    <xf numFmtId="169" fontId="1" fillId="0" borderId="0" xfId="58" applyNumberFormat="1" applyFont="1" applyAlignment="1">
      <alignment horizontal="left" vertical="center"/>
    </xf>
    <xf numFmtId="0" fontId="27" fillId="0" borderId="17" xfId="3" applyFont="1" applyBorder="1" applyAlignment="1">
      <alignment horizontal="left" vertical="center" wrapText="1"/>
    </xf>
    <xf numFmtId="0" fontId="27" fillId="0" borderId="17" xfId="3" applyFont="1" applyBorder="1" applyAlignment="1">
      <alignment horizontal="center" vertical="center" wrapText="1"/>
    </xf>
    <xf numFmtId="0" fontId="4" fillId="42" borderId="0" xfId="62" applyFill="1" applyBorder="1">
      <alignment vertical="center"/>
    </xf>
    <xf numFmtId="0" fontId="19" fillId="42" borderId="0" xfId="62" applyFont="1" applyFill="1" applyBorder="1">
      <alignment vertical="center"/>
    </xf>
    <xf numFmtId="0" fontId="4" fillId="42" borderId="0" xfId="62" applyFill="1" applyBorder="1" applyAlignment="1">
      <alignment horizontal="center" vertical="center"/>
    </xf>
    <xf numFmtId="169" fontId="4" fillId="42" borderId="0" xfId="62" applyNumberFormat="1" applyFill="1" applyBorder="1" applyAlignment="1">
      <alignment horizontal="center" vertical="center"/>
    </xf>
    <xf numFmtId="0" fontId="16" fillId="29" borderId="22" xfId="59" applyFont="1" applyBorder="1" applyAlignment="1">
      <alignment vertical="center"/>
    </xf>
    <xf numFmtId="169" fontId="0" fillId="29" borderId="22" xfId="59" applyNumberFormat="1" applyFont="1" applyFill="1" applyBorder="1" applyAlignment="1">
      <alignment horizontal="center"/>
    </xf>
    <xf numFmtId="169" fontId="0" fillId="0" borderId="22" xfId="59" applyNumberFormat="1" applyFont="1" applyFill="1" applyBorder="1" applyAlignment="1">
      <alignment horizontal="center"/>
    </xf>
    <xf numFmtId="0" fontId="0" fillId="29" borderId="0" xfId="59" applyFont="1" applyBorder="1"/>
    <xf numFmtId="0" fontId="16" fillId="29" borderId="0" xfId="59" applyFont="1" applyBorder="1"/>
    <xf numFmtId="169" fontId="0" fillId="29" borderId="0" xfId="59" applyNumberFormat="1" applyFont="1" applyFill="1" applyBorder="1" applyAlignment="1">
      <alignment horizontal="center"/>
    </xf>
    <xf numFmtId="0" fontId="0" fillId="29" borderId="0" xfId="59" applyFont="1" applyBorder="1" applyAlignment="1">
      <alignment horizontal="center" vertical="center"/>
    </xf>
    <xf numFmtId="0" fontId="16" fillId="29" borderId="0" xfId="59" applyFont="1" applyBorder="1" applyAlignment="1">
      <alignment horizontal="center" vertical="center"/>
    </xf>
    <xf numFmtId="0" fontId="14" fillId="0" borderId="0" xfId="58" applyFont="1" applyAlignment="1">
      <alignment vertical="center"/>
    </xf>
    <xf numFmtId="0" fontId="16" fillId="29" borderId="22" xfId="59" applyFont="1" applyBorder="1" applyAlignment="1">
      <alignment horizontal="left" vertical="center"/>
    </xf>
    <xf numFmtId="0" fontId="35" fillId="0" borderId="0" xfId="58" applyFont="1" applyAlignment="1">
      <alignment horizontal="left" vertical="center"/>
    </xf>
    <xf numFmtId="0" fontId="36" fillId="0" borderId="0" xfId="58" applyFont="1"/>
    <xf numFmtId="0" fontId="36" fillId="0" borderId="0" xfId="58" applyFont="1" applyAlignment="1">
      <alignment horizontal="left" vertical="center"/>
    </xf>
    <xf numFmtId="0" fontId="35" fillId="0" borderId="0" xfId="58" applyFont="1" applyAlignment="1">
      <alignment horizontal="left" vertical="center" indent="7"/>
    </xf>
    <xf numFmtId="0" fontId="37" fillId="29" borderId="22" xfId="59" applyFont="1" applyFill="1" applyBorder="1" applyAlignment="1">
      <alignment horizontal="center" vertical="center" wrapText="1"/>
    </xf>
    <xf numFmtId="0" fontId="36" fillId="29" borderId="22" xfId="59" applyFont="1" applyBorder="1"/>
    <xf numFmtId="0" fontId="37" fillId="29" borderId="0" xfId="59" applyFont="1" applyFill="1" applyBorder="1" applyAlignment="1">
      <alignment horizontal="center" vertical="center" wrapText="1"/>
    </xf>
    <xf numFmtId="0" fontId="36" fillId="29" borderId="0" xfId="59" applyFont="1" applyBorder="1"/>
    <xf numFmtId="0" fontId="36" fillId="0" borderId="0" xfId="58" applyFont="1" applyAlignment="1">
      <alignment horizontal="center" vertical="center"/>
    </xf>
    <xf numFmtId="0" fontId="0" fillId="44" borderId="0" xfId="58" applyFont="1" applyFill="1"/>
    <xf numFmtId="0" fontId="1" fillId="44" borderId="0" xfId="58" applyFont="1" applyFill="1" applyAlignment="1">
      <alignment horizontal="right" vertical="center"/>
    </xf>
    <xf numFmtId="0" fontId="0" fillId="44" borderId="0" xfId="58" applyFont="1" applyFill="1" applyAlignment="1">
      <alignment vertical="center"/>
    </xf>
    <xf numFmtId="169" fontId="0" fillId="29" borderId="0" xfId="0" applyNumberFormat="1" applyAlignment="1">
      <alignment horizontal="right" vertical="center"/>
    </xf>
    <xf numFmtId="170" fontId="1" fillId="0" borderId="0" xfId="67" applyNumberFormat="1" applyFont="1" applyAlignment="1">
      <alignment horizontal="right" vertical="center"/>
    </xf>
    <xf numFmtId="1" fontId="0" fillId="0" borderId="0" xfId="58" applyNumberFormat="1" applyFont="1" applyAlignment="1">
      <alignment horizontal="right" vertical="center"/>
    </xf>
    <xf numFmtId="14" fontId="1" fillId="0" borderId="0" xfId="58" applyNumberFormat="1" applyFont="1" applyAlignment="1">
      <alignment horizontal="right" vertical="center"/>
    </xf>
    <xf numFmtId="0" fontId="4" fillId="0" borderId="23" xfId="59" applyFont="1" applyFill="1" applyBorder="1" applyAlignment="1">
      <alignment horizontal="left" indent="1"/>
    </xf>
    <xf numFmtId="0" fontId="19" fillId="0" borderId="23" xfId="59" applyFont="1" applyFill="1" applyBorder="1" applyAlignment="1">
      <alignment horizontal="left" indent="1"/>
    </xf>
    <xf numFmtId="9" fontId="4" fillId="29" borderId="23" xfId="59" applyNumberFormat="1" applyFont="1" applyBorder="1" applyAlignment="1">
      <alignment horizontal="right"/>
    </xf>
    <xf numFmtId="174" fontId="4" fillId="29" borderId="23" xfId="59" applyNumberFormat="1" applyFont="1" applyBorder="1" applyAlignment="1">
      <alignment horizontal="right" vertical="center"/>
    </xf>
    <xf numFmtId="169" fontId="0" fillId="29" borderId="0" xfId="0" applyNumberFormat="1" applyAlignment="1">
      <alignment horizontal="left" vertical="center"/>
    </xf>
    <xf numFmtId="3" fontId="1" fillId="29" borderId="0" xfId="0" applyNumberFormat="1" applyFont="1" applyAlignment="1">
      <alignment horizontal="left" vertical="center"/>
    </xf>
    <xf numFmtId="0" fontId="4" fillId="29" borderId="0" xfId="36" applyBorder="1" applyAlignment="1">
      <alignment vertical="center" wrapText="1"/>
    </xf>
    <xf numFmtId="0" fontId="19" fillId="29" borderId="0" xfId="36" applyFont="1" applyBorder="1" applyAlignment="1">
      <alignment vertical="center"/>
    </xf>
    <xf numFmtId="9" fontId="4" fillId="29" borderId="0" xfId="67" applyFont="1" applyFill="1" applyBorder="1" applyAlignment="1">
      <alignment horizontal="right" vertical="center"/>
    </xf>
    <xf numFmtId="0" fontId="32" fillId="29" borderId="22" xfId="59" applyFont="1" applyBorder="1" applyAlignment="1">
      <alignment vertical="center"/>
    </xf>
    <xf numFmtId="169" fontId="0" fillId="0" borderId="0" xfId="59" applyNumberFormat="1" applyFont="1" applyFill="1" applyBorder="1" applyAlignment="1">
      <alignment horizontal="center"/>
    </xf>
    <xf numFmtId="0" fontId="0" fillId="0" borderId="0" xfId="59" applyFont="1" applyFill="1" applyBorder="1" applyAlignment="1">
      <alignment horizontal="left" vertical="center"/>
    </xf>
    <xf numFmtId="0" fontId="16" fillId="0" borderId="0" xfId="59" applyFont="1" applyFill="1" applyBorder="1" applyAlignment="1">
      <alignment horizontal="left" vertical="center"/>
    </xf>
    <xf numFmtId="0" fontId="16" fillId="0" borderId="0" xfId="59" applyFont="1" applyFill="1" applyBorder="1" applyAlignment="1">
      <alignment vertical="center"/>
    </xf>
    <xf numFmtId="0" fontId="27" fillId="0" borderId="0" xfId="3" applyFont="1" applyBorder="1" applyAlignment="1">
      <alignment horizontal="center" vertical="center" wrapText="1"/>
    </xf>
    <xf numFmtId="0" fontId="2" fillId="0" borderId="0" xfId="58"/>
    <xf numFmtId="2" fontId="0" fillId="0" borderId="0" xfId="58" applyNumberFormat="1" applyFont="1" applyAlignment="1">
      <alignment horizontal="right" vertical="center"/>
    </xf>
    <xf numFmtId="169" fontId="0" fillId="0" borderId="0" xfId="58" applyNumberFormat="1" applyFont="1" applyAlignment="1">
      <alignment vertical="center"/>
    </xf>
    <xf numFmtId="169" fontId="1" fillId="29" borderId="0" xfId="0" applyNumberFormat="1" applyFont="1" applyAlignment="1">
      <alignment horizontal="right" vertical="center"/>
    </xf>
    <xf numFmtId="169" fontId="1" fillId="29" borderId="0" xfId="0" applyNumberFormat="1" applyFont="1" applyAlignment="1">
      <alignment horizontal="left" vertical="center"/>
    </xf>
    <xf numFmtId="170" fontId="1" fillId="29" borderId="0" xfId="67" applyNumberFormat="1" applyFont="1" applyFill="1" applyBorder="1" applyAlignment="1">
      <alignment horizontal="left" vertical="center"/>
    </xf>
    <xf numFmtId="3" fontId="0" fillId="29" borderId="0" xfId="0" applyNumberFormat="1" applyAlignment="1">
      <alignment vertical="center"/>
    </xf>
    <xf numFmtId="169" fontId="16" fillId="29" borderId="0" xfId="53" applyFont="1" applyFill="1" applyAlignment="1"/>
    <xf numFmtId="0" fontId="16" fillId="29" borderId="23" xfId="59" applyFont="1" applyBorder="1" applyAlignment="1">
      <alignment vertical="center"/>
    </xf>
    <xf numFmtId="169" fontId="0" fillId="29" borderId="23" xfId="59" applyNumberFormat="1" applyFont="1" applyBorder="1" applyAlignment="1">
      <alignment horizontal="right"/>
    </xf>
    <xf numFmtId="0" fontId="4" fillId="42" borderId="21" xfId="62" applyFill="1">
      <alignment vertical="center"/>
    </xf>
    <xf numFmtId="0" fontId="19" fillId="42" borderId="21" xfId="62" applyFont="1" applyFill="1">
      <alignment vertical="center"/>
    </xf>
    <xf numFmtId="169" fontId="0" fillId="29" borderId="18" xfId="59" applyNumberFormat="1" applyFont="1" applyAlignment="1">
      <alignment horizontal="right" vertical="center"/>
    </xf>
    <xf numFmtId="0" fontId="0" fillId="29" borderId="23" xfId="59" applyFont="1" applyBorder="1" applyAlignment="1">
      <alignment horizontal="left" vertical="center" indent="1"/>
    </xf>
    <xf numFmtId="0" fontId="16" fillId="29" borderId="23" xfId="59" applyFont="1" applyBorder="1" applyAlignment="1">
      <alignment horizontal="left" vertical="center" indent="1"/>
    </xf>
    <xf numFmtId="170" fontId="0" fillId="29" borderId="23" xfId="59" applyNumberFormat="1" applyFont="1" applyBorder="1" applyAlignment="1">
      <alignment vertical="center"/>
    </xf>
    <xf numFmtId="170" fontId="16" fillId="29" borderId="23" xfId="59" applyNumberFormat="1" applyFont="1" applyBorder="1" applyAlignment="1">
      <alignment vertical="center"/>
    </xf>
    <xf numFmtId="170" fontId="2" fillId="29" borderId="23" xfId="59" applyNumberFormat="1" applyBorder="1" applyAlignment="1">
      <alignment vertical="center"/>
    </xf>
    <xf numFmtId="0" fontId="16" fillId="29" borderId="0" xfId="59" applyFont="1" applyBorder="1" applyAlignment="1">
      <alignment vertical="center"/>
    </xf>
    <xf numFmtId="176" fontId="0" fillId="29" borderId="0" xfId="59" applyNumberFormat="1" applyFont="1" applyBorder="1" applyAlignment="1">
      <alignment horizontal="right" vertical="center"/>
    </xf>
    <xf numFmtId="177" fontId="0" fillId="29" borderId="23" xfId="59" applyNumberFormat="1" applyFont="1" applyBorder="1" applyAlignment="1">
      <alignment horizontal="right"/>
    </xf>
    <xf numFmtId="177" fontId="4" fillId="29" borderId="25" xfId="36" applyNumberFormat="1" applyBorder="1" applyAlignment="1">
      <alignment vertical="center"/>
    </xf>
    <xf numFmtId="0" fontId="14" fillId="0" borderId="0" xfId="58" applyFont="1"/>
    <xf numFmtId="0" fontId="32" fillId="0" borderId="0" xfId="58" applyFont="1" applyAlignment="1">
      <alignment horizontal="left"/>
    </xf>
    <xf numFmtId="169" fontId="4" fillId="0" borderId="0" xfId="58" applyNumberFormat="1" applyFont="1" applyAlignment="1">
      <alignment vertical="center"/>
    </xf>
    <xf numFmtId="169" fontId="0" fillId="29" borderId="24" xfId="53" applyFont="1" applyFill="1" applyBorder="1" applyAlignment="1">
      <alignment horizontal="right"/>
    </xf>
    <xf numFmtId="0" fontId="16" fillId="29" borderId="22" xfId="56" applyFont="1" applyFill="1" applyBorder="1" applyAlignment="1">
      <alignment horizontal="left" vertical="center" indent="1"/>
    </xf>
    <xf numFmtId="169" fontId="0" fillId="0" borderId="22" xfId="59" applyNumberFormat="1" applyFont="1" applyFill="1" applyBorder="1" applyAlignment="1">
      <alignment horizontal="center" vertical="center"/>
    </xf>
    <xf numFmtId="169" fontId="16" fillId="0" borderId="22" xfId="59" applyNumberFormat="1" applyFont="1" applyFill="1" applyBorder="1" applyAlignment="1">
      <alignment horizontal="center" vertical="center"/>
    </xf>
    <xf numFmtId="0" fontId="0" fillId="0" borderId="22" xfId="59" applyFont="1" applyFill="1" applyBorder="1" applyAlignment="1">
      <alignment horizontal="left" vertical="center"/>
    </xf>
    <xf numFmtId="169" fontId="16" fillId="0" borderId="22" xfId="59" applyNumberFormat="1" applyFont="1" applyFill="1" applyBorder="1" applyAlignment="1">
      <alignment horizontal="center"/>
    </xf>
    <xf numFmtId="169" fontId="0" fillId="0" borderId="23" xfId="59" applyNumberFormat="1" applyFont="1" applyFill="1" applyBorder="1" applyAlignment="1">
      <alignment horizontal="right"/>
    </xf>
    <xf numFmtId="169" fontId="0" fillId="0" borderId="18" xfId="59" applyNumberFormat="1" applyFont="1" applyFill="1" applyAlignment="1">
      <alignment horizontal="right" vertical="center"/>
    </xf>
    <xf numFmtId="169" fontId="0" fillId="0" borderId="22" xfId="59" applyNumberFormat="1" applyFont="1" applyFill="1" applyBorder="1" applyAlignment="1"/>
    <xf numFmtId="0" fontId="0" fillId="0" borderId="22" xfId="59" applyFont="1" applyFill="1" applyBorder="1" applyAlignment="1">
      <alignment horizontal="left" vertical="center" indent="1"/>
    </xf>
    <xf numFmtId="0" fontId="16" fillId="0" borderId="22" xfId="59" applyFont="1" applyFill="1" applyBorder="1" applyAlignment="1">
      <alignment horizontal="left" vertical="center" indent="1"/>
    </xf>
    <xf numFmtId="169" fontId="0" fillId="0" borderId="22" xfId="59" applyNumberFormat="1" applyFont="1" applyFill="1" applyBorder="1" applyAlignment="1">
      <alignment horizontal="right"/>
    </xf>
    <xf numFmtId="169" fontId="0" fillId="0" borderId="22" xfId="53" applyFont="1" applyFill="1" applyBorder="1" applyAlignment="1">
      <alignment horizontal="right"/>
    </xf>
    <xf numFmtId="169" fontId="4" fillId="0" borderId="0" xfId="59" applyNumberFormat="1" applyFont="1" applyFill="1" applyBorder="1" applyAlignment="1"/>
    <xf numFmtId="169" fontId="19" fillId="0" borderId="0" xfId="59" applyNumberFormat="1" applyFont="1" applyFill="1" applyBorder="1" applyAlignment="1"/>
    <xf numFmtId="169" fontId="0" fillId="0" borderId="0" xfId="59" applyNumberFormat="1" applyFont="1" applyFill="1" applyBorder="1" applyAlignment="1"/>
    <xf numFmtId="169" fontId="0" fillId="0" borderId="0" xfId="53" applyFont="1" applyFill="1" applyBorder="1" applyAlignment="1"/>
    <xf numFmtId="169" fontId="2" fillId="0" borderId="22" xfId="59" applyNumberFormat="1" applyFont="1" applyFill="1" applyBorder="1" applyAlignment="1">
      <alignment horizontal="left" indent="1"/>
    </xf>
    <xf numFmtId="169" fontId="16" fillId="0" borderId="22" xfId="59" applyNumberFormat="1" applyFont="1" applyFill="1" applyBorder="1" applyAlignment="1">
      <alignment horizontal="left" indent="1"/>
    </xf>
    <xf numFmtId="169" fontId="0" fillId="0" borderId="22" xfId="59" applyNumberFormat="1" applyFont="1" applyFill="1" applyBorder="1" applyAlignment="1">
      <alignment horizontal="left" indent="1"/>
    </xf>
    <xf numFmtId="169" fontId="0" fillId="0" borderId="0" xfId="59" applyNumberFormat="1" applyFont="1" applyFill="1" applyBorder="1" applyAlignment="1">
      <alignment horizontal="left" indent="1"/>
    </xf>
    <xf numFmtId="169" fontId="16" fillId="0" borderId="0" xfId="59" applyNumberFormat="1" applyFont="1" applyFill="1" applyBorder="1" applyAlignment="1">
      <alignment horizontal="left" indent="1"/>
    </xf>
    <xf numFmtId="169" fontId="0" fillId="0" borderId="0" xfId="53" applyFont="1" applyFill="1" applyAlignment="1">
      <alignment horizontal="right"/>
    </xf>
    <xf numFmtId="169" fontId="0" fillId="0" borderId="23" xfId="53" applyFont="1" applyFill="1" applyBorder="1" applyAlignment="1">
      <alignment horizontal="right"/>
    </xf>
    <xf numFmtId="169" fontId="16" fillId="0" borderId="0" xfId="53" applyFont="1" applyFill="1" applyBorder="1" applyAlignment="1"/>
    <xf numFmtId="0" fontId="0" fillId="0" borderId="22" xfId="59" applyFont="1" applyFill="1" applyBorder="1" applyAlignment="1">
      <alignment horizontal="left"/>
    </xf>
    <xf numFmtId="0" fontId="0" fillId="0" borderId="22" xfId="59" applyFont="1" applyFill="1" applyBorder="1" applyAlignment="1">
      <alignment horizontal="left" indent="1"/>
    </xf>
    <xf numFmtId="0" fontId="0" fillId="0" borderId="23" xfId="59" applyFont="1" applyFill="1" applyBorder="1" applyAlignment="1">
      <alignment horizontal="left" indent="1"/>
    </xf>
    <xf numFmtId="0" fontId="4" fillId="0" borderId="25" xfId="36" applyFill="1" applyBorder="1" applyAlignment="1">
      <alignment vertical="center"/>
    </xf>
    <xf numFmtId="0" fontId="19" fillId="0" borderId="25" xfId="36" applyFont="1" applyFill="1" applyBorder="1" applyAlignment="1">
      <alignment vertical="center"/>
    </xf>
    <xf numFmtId="169" fontId="4" fillId="0" borderId="25" xfId="36" applyNumberFormat="1" applyFill="1" applyBorder="1" applyAlignment="1">
      <alignment horizontal="right" vertical="center"/>
    </xf>
    <xf numFmtId="0" fontId="14" fillId="0" borderId="0" xfId="0" applyFont="1" applyFill="1" applyAlignment="1">
      <alignment vertical="center"/>
    </xf>
    <xf numFmtId="0" fontId="0" fillId="0" borderId="0" xfId="0" applyFill="1" applyAlignment="1">
      <alignment horizontal="right" vertical="center"/>
    </xf>
    <xf numFmtId="0" fontId="0" fillId="0" borderId="0" xfId="56" applyFont="1" applyFill="1" applyBorder="1" applyAlignment="1">
      <alignment horizontal="left" vertical="center" indent="1"/>
    </xf>
    <xf numFmtId="169" fontId="16" fillId="0" borderId="0" xfId="59" applyNumberFormat="1" applyFont="1" applyFill="1" applyBorder="1" applyAlignment="1">
      <alignment horizontal="right"/>
    </xf>
    <xf numFmtId="169" fontId="16" fillId="0" borderId="22" xfId="59" applyNumberFormat="1" applyFont="1" applyFill="1" applyBorder="1" applyAlignment="1">
      <alignment horizontal="right"/>
    </xf>
    <xf numFmtId="169" fontId="16" fillId="29" borderId="0" xfId="59" applyNumberFormat="1" applyFont="1" applyFill="1" applyBorder="1" applyAlignment="1">
      <alignment horizontal="right"/>
    </xf>
    <xf numFmtId="169" fontId="0" fillId="0" borderId="18" xfId="59" applyNumberFormat="1" applyFont="1" applyFill="1" applyAlignment="1">
      <alignment horizontal="right"/>
    </xf>
    <xf numFmtId="169" fontId="4" fillId="0" borderId="22" xfId="53" applyFont="1" applyFill="1" applyBorder="1" applyAlignment="1"/>
    <xf numFmtId="169" fontId="4" fillId="0" borderId="22" xfId="56" applyNumberFormat="1" applyFont="1" applyFill="1" applyBorder="1" applyAlignment="1">
      <alignment horizontal="right" vertical="center"/>
    </xf>
    <xf numFmtId="169" fontId="0" fillId="0" borderId="22" xfId="59" applyNumberFormat="1" applyFont="1" applyFill="1" applyBorder="1" applyAlignment="1">
      <alignment horizontal="right" vertical="center"/>
    </xf>
    <xf numFmtId="169" fontId="0" fillId="0" borderId="22" xfId="53" applyFont="1" applyFill="1" applyBorder="1" applyAlignment="1"/>
    <xf numFmtId="169" fontId="0" fillId="0" borderId="24" xfId="53" applyFont="1" applyFill="1" applyBorder="1" applyAlignment="1">
      <alignment horizontal="right"/>
    </xf>
    <xf numFmtId="169" fontId="2" fillId="29" borderId="22" xfId="59" applyNumberFormat="1" applyFont="1" applyFill="1" applyBorder="1" applyAlignment="1">
      <alignment horizontal="right"/>
    </xf>
    <xf numFmtId="169" fontId="4" fillId="0" borderId="25" xfId="53" applyFont="1" applyFill="1" applyBorder="1" applyAlignment="1">
      <alignment horizontal="right" vertical="center"/>
    </xf>
    <xf numFmtId="172" fontId="0" fillId="0" borderId="22" xfId="53" applyNumberFormat="1" applyFont="1" applyFill="1" applyBorder="1" applyAlignment="1">
      <alignment horizontal="right"/>
    </xf>
    <xf numFmtId="172" fontId="0" fillId="0" borderId="23" xfId="53" applyNumberFormat="1" applyFont="1" applyFill="1" applyBorder="1" applyAlignment="1">
      <alignment horizontal="right"/>
    </xf>
    <xf numFmtId="168" fontId="29" fillId="0" borderId="23" xfId="64" applyFont="1" applyFill="1" applyBorder="1" applyAlignment="1">
      <alignment horizontal="right" vertical="center"/>
    </xf>
    <xf numFmtId="173" fontId="0" fillId="0" borderId="22" xfId="53" applyNumberFormat="1" applyFont="1" applyFill="1" applyBorder="1" applyAlignment="1">
      <alignment horizontal="right" vertical="center"/>
    </xf>
    <xf numFmtId="173" fontId="0" fillId="0" borderId="22" xfId="53" applyNumberFormat="1" applyFont="1" applyFill="1" applyBorder="1" applyAlignment="1">
      <alignment horizontal="right"/>
    </xf>
    <xf numFmtId="173" fontId="0" fillId="0" borderId="23" xfId="53" applyNumberFormat="1" applyFont="1" applyFill="1" applyBorder="1" applyAlignment="1">
      <alignment horizontal="right" vertical="center"/>
    </xf>
    <xf numFmtId="174" fontId="0" fillId="0" borderId="22" xfId="59" applyNumberFormat="1" applyFont="1" applyFill="1" applyBorder="1" applyAlignment="1">
      <alignment horizontal="right" vertical="center"/>
    </xf>
    <xf numFmtId="174" fontId="4" fillId="0" borderId="23" xfId="59" applyNumberFormat="1" applyFont="1" applyFill="1" applyBorder="1" applyAlignment="1">
      <alignment horizontal="right" vertical="center"/>
    </xf>
    <xf numFmtId="0" fontId="0" fillId="0" borderId="22" xfId="56" applyFont="1" applyFill="1" applyBorder="1" applyAlignment="1">
      <alignment horizontal="left" vertical="center" indent="1"/>
    </xf>
    <xf numFmtId="169" fontId="0" fillId="0" borderId="0" xfId="58" applyNumberFormat="1" applyFont="1" applyAlignment="1">
      <alignment horizontal="left"/>
    </xf>
    <xf numFmtId="169" fontId="0" fillId="29" borderId="0" xfId="0" applyNumberFormat="1" applyAlignment="1">
      <alignment vertical="center"/>
    </xf>
    <xf numFmtId="169" fontId="2" fillId="0" borderId="22" xfId="59" applyNumberFormat="1" applyFont="1" applyFill="1" applyBorder="1" applyAlignment="1">
      <alignment horizontal="right"/>
    </xf>
    <xf numFmtId="169" fontId="4" fillId="0" borderId="22" xfId="53" applyFont="1" applyFill="1" applyBorder="1" applyAlignment="1">
      <alignment horizontal="right" vertical="center"/>
    </xf>
    <xf numFmtId="169" fontId="2" fillId="0" borderId="14" xfId="53" applyFill="1" applyBorder="1" applyAlignment="1"/>
    <xf numFmtId="0" fontId="4" fillId="0" borderId="0" xfId="58" applyFont="1" applyAlignment="1">
      <alignment wrapText="1"/>
    </xf>
    <xf numFmtId="178" fontId="0" fillId="0" borderId="0" xfId="58" applyNumberFormat="1" applyFont="1"/>
    <xf numFmtId="169" fontId="0" fillId="29" borderId="0" xfId="0" applyNumberFormat="1" applyAlignment="1">
      <alignment horizontal="right"/>
    </xf>
    <xf numFmtId="10" fontId="0" fillId="29" borderId="0" xfId="67" applyNumberFormat="1" applyFont="1" applyFill="1" applyAlignment="1">
      <alignment horizontal="right"/>
    </xf>
    <xf numFmtId="169" fontId="0" fillId="29" borderId="24" xfId="0" applyNumberFormat="1" applyBorder="1"/>
    <xf numFmtId="170" fontId="0" fillId="0" borderId="0" xfId="67" applyNumberFormat="1" applyFont="1"/>
    <xf numFmtId="170" fontId="29" fillId="29" borderId="23" xfId="60" applyNumberFormat="1" applyFont="1" applyFill="1" applyBorder="1" applyAlignment="1">
      <alignment horizontal="right" vertical="center"/>
    </xf>
    <xf numFmtId="0" fontId="2" fillId="29" borderId="22" xfId="56" applyFont="1" applyFill="1" applyBorder="1" applyAlignment="1">
      <alignment horizontal="left" vertical="center"/>
    </xf>
    <xf numFmtId="169" fontId="2" fillId="29" borderId="22" xfId="56" applyNumberFormat="1" applyFont="1" applyFill="1" applyBorder="1" applyAlignment="1"/>
    <xf numFmtId="169" fontId="2" fillId="29" borderId="22" xfId="53" applyFont="1" applyFill="1" applyBorder="1" applyAlignment="1"/>
    <xf numFmtId="169" fontId="2" fillId="0" borderId="22" xfId="53" applyFont="1" applyFill="1" applyBorder="1" applyAlignment="1"/>
    <xf numFmtId="169" fontId="2" fillId="29" borderId="22" xfId="56" applyNumberFormat="1" applyFont="1" applyFill="1" applyBorder="1" applyAlignment="1">
      <alignment horizontal="right" vertical="center"/>
    </xf>
    <xf numFmtId="0" fontId="4" fillId="29" borderId="22" xfId="56" applyFont="1" applyFill="1" applyBorder="1" applyAlignment="1">
      <alignment vertical="center"/>
    </xf>
    <xf numFmtId="170" fontId="0" fillId="29" borderId="0" xfId="67" applyNumberFormat="1" applyFont="1" applyFill="1" applyAlignment="1">
      <alignment vertical="center"/>
    </xf>
    <xf numFmtId="170" fontId="0" fillId="0" borderId="0" xfId="67" applyNumberFormat="1" applyFont="1" applyFill="1"/>
    <xf numFmtId="169" fontId="0" fillId="0" borderId="0" xfId="0" applyNumberFormat="1" applyFill="1"/>
    <xf numFmtId="170" fontId="1" fillId="29" borderId="0" xfId="0" applyNumberFormat="1" applyFont="1" applyAlignment="1">
      <alignment horizontal="left" vertical="center"/>
    </xf>
    <xf numFmtId="169" fontId="0" fillId="0" borderId="0" xfId="59" applyNumberFormat="1" applyFont="1" applyFill="1" applyBorder="1" applyAlignment="1">
      <alignment horizontal="center" vertical="center"/>
    </xf>
    <xf numFmtId="169" fontId="16" fillId="0" borderId="0" xfId="59" applyNumberFormat="1" applyFont="1" applyFill="1" applyBorder="1" applyAlignment="1">
      <alignment horizontal="center" vertical="center"/>
    </xf>
    <xf numFmtId="3" fontId="4" fillId="42" borderId="0" xfId="62" applyNumberFormat="1" applyFill="1" applyBorder="1" applyAlignment="1">
      <alignment horizontal="right" vertical="center"/>
    </xf>
    <xf numFmtId="3" fontId="16" fillId="0" borderId="22" xfId="59" applyNumberFormat="1" applyFont="1" applyFill="1" applyBorder="1" applyAlignment="1">
      <alignment horizontal="right" vertical="center"/>
    </xf>
    <xf numFmtId="3" fontId="16" fillId="29" borderId="0" xfId="59" applyNumberFormat="1" applyFont="1" applyBorder="1" applyAlignment="1">
      <alignment horizontal="right" vertical="center"/>
    </xf>
    <xf numFmtId="0" fontId="2" fillId="29" borderId="22" xfId="59" applyFont="1" applyBorder="1" applyAlignment="1">
      <alignment vertical="center"/>
    </xf>
    <xf numFmtId="179" fontId="0" fillId="0" borderId="0" xfId="58" applyNumberFormat="1" applyFont="1"/>
    <xf numFmtId="0" fontId="2" fillId="0" borderId="22" xfId="56" applyFont="1" applyFill="1" applyBorder="1" applyAlignment="1">
      <alignment horizontal="left" vertical="center" indent="1"/>
    </xf>
    <xf numFmtId="169" fontId="2" fillId="0" borderId="22" xfId="56" applyNumberFormat="1" applyFont="1" applyFill="1" applyBorder="1" applyAlignment="1"/>
    <xf numFmtId="0" fontId="32" fillId="0" borderId="22" xfId="56" applyFont="1" applyFill="1" applyBorder="1" applyAlignment="1">
      <alignment horizontal="left" vertical="center" indent="1"/>
    </xf>
    <xf numFmtId="169" fontId="2" fillId="0" borderId="22" xfId="53" applyFill="1" applyBorder="1" applyAlignment="1"/>
    <xf numFmtId="0" fontId="4" fillId="0" borderId="22" xfId="56" applyFont="1" applyFill="1" applyBorder="1" applyAlignment="1">
      <alignment horizontal="left" vertical="center"/>
    </xf>
    <xf numFmtId="0" fontId="4" fillId="0" borderId="22" xfId="56" applyFont="1" applyFill="1" applyBorder="1" applyAlignment="1">
      <alignment vertical="center"/>
    </xf>
    <xf numFmtId="0" fontId="2" fillId="0" borderId="22" xfId="56" applyFont="1" applyFill="1" applyBorder="1" applyAlignment="1">
      <alignment horizontal="left" vertical="center"/>
    </xf>
    <xf numFmtId="169" fontId="2" fillId="0" borderId="0" xfId="53" applyFill="1" applyBorder="1" applyAlignment="1"/>
    <xf numFmtId="172" fontId="0" fillId="0" borderId="0" xfId="0" applyNumberFormat="1" applyFill="1"/>
    <xf numFmtId="169" fontId="0" fillId="0" borderId="22" xfId="59" quotePrefix="1" applyNumberFormat="1" applyFont="1" applyFill="1" applyBorder="1" applyAlignment="1">
      <alignment horizontal="right"/>
    </xf>
    <xf numFmtId="3" fontId="16" fillId="0" borderId="23" xfId="59" applyNumberFormat="1" applyFont="1" applyFill="1" applyBorder="1" applyAlignment="1">
      <alignment horizontal="right" vertical="center"/>
    </xf>
    <xf numFmtId="169" fontId="16" fillId="0" borderId="23" xfId="59" applyNumberFormat="1" applyFont="1" applyFill="1" applyBorder="1" applyAlignment="1">
      <alignment horizontal="center" vertical="center"/>
    </xf>
    <xf numFmtId="169" fontId="2" fillId="29" borderId="22" xfId="59" applyNumberFormat="1" applyFont="1" applyFill="1" applyBorder="1" applyAlignment="1">
      <alignment horizontal="left" indent="1"/>
    </xf>
    <xf numFmtId="4" fontId="0" fillId="29" borderId="0" xfId="0" applyNumberFormat="1" applyAlignment="1">
      <alignment vertical="center"/>
    </xf>
    <xf numFmtId="180" fontId="0" fillId="0" borderId="0" xfId="58" applyNumberFormat="1" applyFont="1" applyAlignment="1">
      <alignment horizontal="right" vertical="center"/>
    </xf>
    <xf numFmtId="169" fontId="0" fillId="30" borderId="0" xfId="58" applyNumberFormat="1" applyFont="1" applyFill="1" applyAlignment="1">
      <alignment vertical="center"/>
    </xf>
    <xf numFmtId="3" fontId="16" fillId="0" borderId="22" xfId="59" quotePrefix="1" applyNumberFormat="1" applyFont="1" applyFill="1" applyBorder="1" applyAlignment="1">
      <alignment horizontal="right" vertical="center"/>
    </xf>
    <xf numFmtId="170" fontId="0" fillId="0" borderId="0" xfId="67" applyNumberFormat="1" applyFont="1" applyAlignment="1">
      <alignment horizontal="left" vertical="center"/>
    </xf>
    <xf numFmtId="3" fontId="1" fillId="0" borderId="0" xfId="58" applyNumberFormat="1" applyFont="1" applyAlignment="1">
      <alignment horizontal="left" vertical="center"/>
    </xf>
    <xf numFmtId="177" fontId="0" fillId="29" borderId="0" xfId="0" applyNumberFormat="1"/>
    <xf numFmtId="181" fontId="1" fillId="29" borderId="0" xfId="0" applyNumberFormat="1" applyFont="1" applyAlignment="1">
      <alignment horizontal="left" vertical="center"/>
    </xf>
    <xf numFmtId="0" fontId="28" fillId="0" borderId="17" xfId="58" applyFont="1" applyBorder="1" applyAlignment="1">
      <alignment horizontal="center" vertical="center"/>
    </xf>
    <xf numFmtId="169" fontId="0" fillId="0" borderId="0" xfId="58" applyNumberFormat="1" applyFont="1" applyAlignment="1">
      <alignment horizontal="center" vertical="center" wrapText="1"/>
    </xf>
  </cellXfs>
  <cellStyles count="71">
    <cellStyle name="20% - Accent1" xfId="9" builtinId="30" hidden="1"/>
    <cellStyle name="20% - Accent2" xfId="13" builtinId="34" hidden="1"/>
    <cellStyle name="20% - Accent3" xfId="17" builtinId="38" hidden="1"/>
    <cellStyle name="20% - Accent4" xfId="21" builtinId="42" hidden="1"/>
    <cellStyle name="20% - Accent5" xfId="25" builtinId="46" hidden="1"/>
    <cellStyle name="20% - Accent6" xfId="29" builtinId="50" hidden="1"/>
    <cellStyle name="40% - Accent1" xfId="10" builtinId="31" hidden="1"/>
    <cellStyle name="40% - Accent2" xfId="14" builtinId="35" hidden="1"/>
    <cellStyle name="40% - Accent3" xfId="18" builtinId="39" hidden="1"/>
    <cellStyle name="40% - Accent4" xfId="22" builtinId="43" hidden="1"/>
    <cellStyle name="40% - Accent5" xfId="26" builtinId="47" hidden="1"/>
    <cellStyle name="40% - Accent6" xfId="30" builtinId="51" hidden="1"/>
    <cellStyle name="60% - Accent1" xfId="11" builtinId="32" hidden="1"/>
    <cellStyle name="60% - Accent2" xfId="15" builtinId="36" hidden="1"/>
    <cellStyle name="60% - Accent3" xfId="19" builtinId="40" hidden="1"/>
    <cellStyle name="60% - Accent4" xfId="23" builtinId="44" hidden="1"/>
    <cellStyle name="60% - Accent5" xfId="27" builtinId="48" hidden="1"/>
    <cellStyle name="60% - Accent6" xfId="31" builtinId="52" hidden="1"/>
    <cellStyle name="Accent1" xfId="8" builtinId="29" hidden="1"/>
    <cellStyle name="Accent2" xfId="12" builtinId="33" hidden="1"/>
    <cellStyle name="Accent3" xfId="16" builtinId="37" hidden="1"/>
    <cellStyle name="Accent4" xfId="20" builtinId="41" hidden="1"/>
    <cellStyle name="Accent5" xfId="24" builtinId="45" hidden="1"/>
    <cellStyle name="Accent6" xfId="28" builtinId="49" hidden="1"/>
    <cellStyle name="Bad" xfId="40" builtinId="27" hidden="1" customBuiltin="1"/>
    <cellStyle name="Borda inferior" xfId="56" xr:uid="{00000000-0005-0000-0000-000013000000}"/>
    <cellStyle name="Borda inferior 2" xfId="66" xr:uid="{00000000-0005-0000-0000-000014000000}"/>
    <cellStyle name="Bordas divisórias" xfId="59" xr:uid="{00000000-0005-0000-0000-000015000000}"/>
    <cellStyle name="Bordas divisórias 2" xfId="60" xr:uid="{00000000-0005-0000-0000-000016000000}"/>
    <cellStyle name="Cabeçalho 1" xfId="3" hidden="1" xr:uid="{00000000-0005-0000-0000-000017000000}"/>
    <cellStyle name="Cabeçalho 1" xfId="68" hidden="1" xr:uid="{E264B86E-0488-4429-8C0C-148F5C4B2886}"/>
    <cellStyle name="Cabeçalho 1 2" xfId="61" xr:uid="{00000000-0005-0000-0000-000018000000}"/>
    <cellStyle name="Calculation" xfId="51" builtinId="22" hidden="1"/>
    <cellStyle name="Check Cell" xfId="52" builtinId="23" hidden="1"/>
    <cellStyle name="Comma" xfId="46" builtinId="3" hidden="1"/>
    <cellStyle name="Comma [0]" xfId="37" builtinId="6" hidden="1"/>
    <cellStyle name="Currency" xfId="47" builtinId="4" hidden="1"/>
    <cellStyle name="Currency [0]" xfId="38" builtinId="7" hidden="1"/>
    <cellStyle name="Diferença 1" xfId="32" xr:uid="{00000000-0005-0000-0000-00001C000000}"/>
    <cellStyle name="Diferença 2" xfId="33" xr:uid="{00000000-0005-0000-0000-00001D000000}"/>
    <cellStyle name="Diferença 2 2" xfId="65" xr:uid="{00000000-0005-0000-0000-00001E000000}"/>
    <cellStyle name="Diferença 3" xfId="34" xr:uid="{00000000-0005-0000-0000-00001F000000}"/>
    <cellStyle name="Entradas" xfId="62" xr:uid="{00000000-0005-0000-0000-000027000000}"/>
    <cellStyle name="Explanatory Text" xfId="45" builtinId="53" hidden="1"/>
    <cellStyle name="Good" xfId="39" builtinId="26" hidden="1"/>
    <cellStyle name="Heading 2" xfId="4" builtinId="17" hidden="1"/>
    <cellStyle name="Heading 3" xfId="5" builtinId="18" hidden="1"/>
    <cellStyle name="Heading 4" xfId="6" builtinId="19" hidden="1"/>
    <cellStyle name="Incorreto" xfId="55" xr:uid="{00000000-0005-0000-0000-000029000000}"/>
    <cellStyle name="Input" xfId="49" builtinId="20" hidden="1"/>
    <cellStyle name="Inputs" xfId="35" xr:uid="{00000000-0005-0000-0000-00002A000000}"/>
    <cellStyle name="Linked Cell" xfId="42" builtinId="24" hidden="1"/>
    <cellStyle name="Neutral" xfId="41" builtinId="28" hidden="1"/>
    <cellStyle name="Normal" xfId="0" builtinId="0" customBuiltin="1"/>
    <cellStyle name="Normal 2" xfId="58" xr:uid="{00000000-0005-0000-0000-00002F000000}"/>
    <cellStyle name="Normal 3" xfId="63" xr:uid="{00000000-0005-0000-0000-000030000000}"/>
    <cellStyle name="Note" xfId="44" builtinId="10" hidden="1"/>
    <cellStyle name="Número [kton]" xfId="1" xr:uid="{00000000-0005-0000-0000-000032000000}"/>
    <cellStyle name="Número [kton] 2" xfId="64" xr:uid="{00000000-0005-0000-0000-000033000000}"/>
    <cellStyle name="Número Contábil" xfId="53" xr:uid="{00000000-0005-0000-0000-000034000000}"/>
    <cellStyle name="Output" xfId="50" hidden="1" xr:uid="{00000000-0005-0000-0000-000035000000}"/>
    <cellStyle name="Output" xfId="69" hidden="1" xr:uid="{24196B71-3CFE-41BA-BE35-CB34C2BA85DB}"/>
    <cellStyle name="Padrão ITR" xfId="70" xr:uid="{9036DA11-38C2-44E5-B059-39FEDD9DC747}"/>
    <cellStyle name="Percent" xfId="48" builtinId="5" hidden="1"/>
    <cellStyle name="Percent" xfId="67" builtinId="5"/>
    <cellStyle name="Premissa" xfId="54" xr:uid="{00000000-0005-0000-0000-000038000000}"/>
    <cellStyle name="Sub" xfId="57" xr:uid="{00000000-0005-0000-0000-00003A000000}"/>
    <cellStyle name="Title" xfId="2" builtinId="15" hidden="1"/>
    <cellStyle name="Total" xfId="7" builtinId="25" hidden="1"/>
    <cellStyle name="Total Máscara" xfId="36" xr:uid="{00000000-0005-0000-0000-000042000000}"/>
    <cellStyle name="Warning Text" xfId="43" builtinId="11" hidden="1"/>
  </cellStyles>
  <dxfs count="3">
    <dxf>
      <fill>
        <patternFill patternType="none">
          <bgColor auto="1"/>
        </patternFill>
      </fill>
      <border diagonalUp="1" diagonalDown="0">
        <left/>
        <right/>
        <top style="hair">
          <color theme="8"/>
        </top>
        <bottom style="hair">
          <color theme="8"/>
        </bottom>
        <diagonal style="hair">
          <color theme="8"/>
        </diagonal>
        <vertical/>
        <horizontal style="hair">
          <color theme="8"/>
        </horizontal>
      </border>
    </dxf>
    <dxf>
      <font>
        <b/>
        <i val="0"/>
        <color theme="4"/>
      </font>
      <fill>
        <patternFill patternType="none">
          <bgColor auto="1"/>
        </patternFill>
      </fill>
      <border diagonalUp="0" diagonalDown="0">
        <left/>
        <right/>
        <top/>
        <bottom style="medium">
          <color theme="4"/>
        </bottom>
        <vertical/>
        <horizontal/>
      </border>
    </dxf>
    <dxf>
      <font>
        <b/>
        <i val="0"/>
        <color theme="4"/>
      </font>
      <fill>
        <patternFill patternType="none">
          <fgColor indexed="64"/>
          <bgColor auto="1"/>
        </patternFill>
      </fill>
      <border diagonalUp="0" diagonalDown="0">
        <left/>
        <right/>
        <top/>
        <bottom style="medium">
          <color theme="4"/>
        </bottom>
        <vertical/>
        <horizontal/>
      </border>
    </dxf>
  </dxfs>
  <tableStyles count="2" defaultTableStyle="TableStyleMedium2" defaultPivotStyle="PivotStyleLight16">
    <tableStyle name="Estilo de Tabela 1" pivot="0" count="1" xr9:uid="{00000000-0011-0000-FFFF-FFFF00000000}">
      <tableStyleElement type="headerRow" dxfId="2"/>
    </tableStyle>
    <tableStyle name="Padrão Tabela de Dados" pivot="0" count="2" xr9:uid="{00000000-0011-0000-FFFF-FFFF01000000}">
      <tableStyleElement type="headerRow"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5.xml.rels><?xml version="1.0" encoding="UTF-8" standalone="yes"?>
<Relationships xmlns="http://schemas.openxmlformats.org/package/2006/relationships"><Relationship Id="rId8" Type="http://schemas.openxmlformats.org/officeDocument/2006/relationships/image" Target="../media/image14.png"/><Relationship Id="rId13" Type="http://schemas.openxmlformats.org/officeDocument/2006/relationships/image" Target="../media/image19.emf"/><Relationship Id="rId18" Type="http://schemas.openxmlformats.org/officeDocument/2006/relationships/image" Target="../media/image24.emf"/><Relationship Id="rId26" Type="http://schemas.openxmlformats.org/officeDocument/2006/relationships/image" Target="../media/image2.jpeg"/><Relationship Id="rId3" Type="http://schemas.openxmlformats.org/officeDocument/2006/relationships/image" Target="../media/image9.png"/><Relationship Id="rId21" Type="http://schemas.openxmlformats.org/officeDocument/2006/relationships/image" Target="../media/image27.emf"/><Relationship Id="rId7" Type="http://schemas.openxmlformats.org/officeDocument/2006/relationships/image" Target="../media/image13.png"/><Relationship Id="rId12" Type="http://schemas.openxmlformats.org/officeDocument/2006/relationships/image" Target="../media/image18.png"/><Relationship Id="rId17" Type="http://schemas.openxmlformats.org/officeDocument/2006/relationships/image" Target="../media/image23.emf"/><Relationship Id="rId25" Type="http://schemas.openxmlformats.org/officeDocument/2006/relationships/image" Target="../media/image4.png"/><Relationship Id="rId2" Type="http://schemas.openxmlformats.org/officeDocument/2006/relationships/image" Target="../media/image8.png"/><Relationship Id="rId16" Type="http://schemas.openxmlformats.org/officeDocument/2006/relationships/image" Target="../media/image22.emf"/><Relationship Id="rId20" Type="http://schemas.openxmlformats.org/officeDocument/2006/relationships/image" Target="../media/image26.emf"/><Relationship Id="rId29" Type="http://schemas.openxmlformats.org/officeDocument/2006/relationships/image" Target="../media/image32.tmp"/><Relationship Id="rId1" Type="http://schemas.openxmlformats.org/officeDocument/2006/relationships/image" Target="../media/image7.tmp"/><Relationship Id="rId6" Type="http://schemas.openxmlformats.org/officeDocument/2006/relationships/image" Target="../media/image12.png"/><Relationship Id="rId11" Type="http://schemas.openxmlformats.org/officeDocument/2006/relationships/image" Target="../media/image17.png"/><Relationship Id="rId24" Type="http://schemas.openxmlformats.org/officeDocument/2006/relationships/image" Target="../media/image30.emf"/><Relationship Id="rId5" Type="http://schemas.openxmlformats.org/officeDocument/2006/relationships/image" Target="../media/image11.png"/><Relationship Id="rId15" Type="http://schemas.openxmlformats.org/officeDocument/2006/relationships/image" Target="../media/image21.emf"/><Relationship Id="rId23" Type="http://schemas.openxmlformats.org/officeDocument/2006/relationships/image" Target="../media/image29.emf"/><Relationship Id="rId28" Type="http://schemas.openxmlformats.org/officeDocument/2006/relationships/image" Target="../media/image5.jpeg"/><Relationship Id="rId10" Type="http://schemas.openxmlformats.org/officeDocument/2006/relationships/image" Target="../media/image16.png"/><Relationship Id="rId19" Type="http://schemas.openxmlformats.org/officeDocument/2006/relationships/image" Target="../media/image25.emf"/><Relationship Id="rId31" Type="http://schemas.openxmlformats.org/officeDocument/2006/relationships/image" Target="../media/image34.tmp"/><Relationship Id="rId4" Type="http://schemas.openxmlformats.org/officeDocument/2006/relationships/image" Target="../media/image10.png"/><Relationship Id="rId9" Type="http://schemas.openxmlformats.org/officeDocument/2006/relationships/image" Target="../media/image15.png"/><Relationship Id="rId14" Type="http://schemas.openxmlformats.org/officeDocument/2006/relationships/image" Target="../media/image20.jpeg"/><Relationship Id="rId22" Type="http://schemas.openxmlformats.org/officeDocument/2006/relationships/image" Target="../media/image28.emf"/><Relationship Id="rId27" Type="http://schemas.openxmlformats.org/officeDocument/2006/relationships/image" Target="../media/image31.png"/><Relationship Id="rId30" Type="http://schemas.openxmlformats.org/officeDocument/2006/relationships/image" Target="../media/image33.tmp"/></Relationships>
</file>

<file path=xl/drawings/_rels/drawing2.xml.rels><?xml version="1.0" encoding="UTF-8" standalone="yes"?>
<Relationships xmlns="http://schemas.openxmlformats.org/package/2006/relationships"><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6.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2</xdr:col>
      <xdr:colOff>1232641</xdr:colOff>
      <xdr:row>2</xdr:row>
      <xdr:rowOff>134470</xdr:rowOff>
    </xdr:from>
    <xdr:to>
      <xdr:col>2</xdr:col>
      <xdr:colOff>3037084</xdr:colOff>
      <xdr:row>12</xdr:row>
      <xdr:rowOff>44823</xdr:rowOff>
    </xdr:to>
    <xdr:pic>
      <xdr:nvPicPr>
        <xdr:cNvPr id="2" name="Picture 2" descr="L:\01. Gestão Interna\02. Padrão de documentos e ferramentas operacionais\04. Identidade visual Tupy\T acima TUPY - azul.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994641" y="560294"/>
          <a:ext cx="1810793" cy="18153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3810003</xdr:colOff>
      <xdr:row>14</xdr:row>
      <xdr:rowOff>134469</xdr:rowOff>
    </xdr:from>
    <xdr:to>
      <xdr:col>2</xdr:col>
      <xdr:colOff>4206003</xdr:colOff>
      <xdr:row>15</xdr:row>
      <xdr:rowOff>240969</xdr:rowOff>
    </xdr:to>
    <xdr:pic>
      <xdr:nvPicPr>
        <xdr:cNvPr id="3" name="Picture 11" descr="Round icon. Flag of Brazi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16827" y="2793998"/>
          <a:ext cx="396000" cy="293265"/>
        </a:xfrm>
        <a:prstGeom prst="rect">
          <a:avLst/>
        </a:prstGeom>
        <a:noFill/>
        <a:effectLst/>
      </xdr:spPr>
    </xdr:pic>
    <xdr:clientData/>
  </xdr:twoCellAnchor>
  <xdr:twoCellAnchor editAs="oneCell">
    <xdr:from>
      <xdr:col>2</xdr:col>
      <xdr:colOff>3462607</xdr:colOff>
      <xdr:row>5</xdr:row>
      <xdr:rowOff>12579</xdr:rowOff>
    </xdr:from>
    <xdr:to>
      <xdr:col>2</xdr:col>
      <xdr:colOff>4856501</xdr:colOff>
      <xdr:row>9</xdr:row>
      <xdr:rowOff>83297</xdr:rowOff>
    </xdr:to>
    <xdr:pic>
      <xdr:nvPicPr>
        <xdr:cNvPr id="4" name="Imagem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16575"/>
        <a:stretch/>
      </xdr:blipFill>
      <xdr:spPr>
        <a:xfrm>
          <a:off x="4224607" y="1009903"/>
          <a:ext cx="1393894" cy="839068"/>
        </a:xfrm>
        <a:prstGeom prst="rect">
          <a:avLst/>
        </a:prstGeom>
      </xdr:spPr>
    </xdr:pic>
    <xdr:clientData/>
  </xdr:twoCellAnchor>
  <xdr:twoCellAnchor editAs="oneCell">
    <xdr:from>
      <xdr:col>2</xdr:col>
      <xdr:colOff>3702576</xdr:colOff>
      <xdr:row>28</xdr:row>
      <xdr:rowOff>33619</xdr:rowOff>
    </xdr:from>
    <xdr:to>
      <xdr:col>2</xdr:col>
      <xdr:colOff>3959470</xdr:colOff>
      <xdr:row>28</xdr:row>
      <xdr:rowOff>287857</xdr:rowOff>
    </xdr:to>
    <xdr:pic>
      <xdr:nvPicPr>
        <xdr:cNvPr id="5" name="Picture 1" descr="M:\IB\M&amp;A\5. Pastas Pessoais\Sano\Power Point Tools\Bandeiras\Redondas_3D_2\Midway Islands.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464576" y="7261413"/>
          <a:ext cx="256894" cy="254238"/>
        </a:xfrm>
        <a:prstGeom prst="rect">
          <a:avLst/>
        </a:prstGeom>
        <a:noFill/>
        <a:effectLst/>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1</xdr:col>
      <xdr:colOff>0</xdr:colOff>
      <xdr:row>0</xdr:row>
      <xdr:rowOff>0</xdr:rowOff>
    </xdr:from>
    <xdr:to>
      <xdr:col>1</xdr:col>
      <xdr:colOff>429620</xdr:colOff>
      <xdr:row>2</xdr:row>
      <xdr:rowOff>49501</xdr:rowOff>
    </xdr:to>
    <xdr:grpSp>
      <xdr:nvGrpSpPr>
        <xdr:cNvPr id="2" name="Grupo 1">
          <a:extLst>
            <a:ext uri="{FF2B5EF4-FFF2-40B4-BE49-F238E27FC236}">
              <a16:creationId xmlns:a16="http://schemas.microsoft.com/office/drawing/2014/main" id="{00000000-0008-0000-0B00-000002000000}"/>
            </a:ext>
          </a:extLst>
        </xdr:cNvPr>
        <xdr:cNvGrpSpPr/>
      </xdr:nvGrpSpPr>
      <xdr:grpSpPr>
        <a:xfrm>
          <a:off x="194235" y="0"/>
          <a:ext cx="429620" cy="467854"/>
          <a:chOff x="212912" y="0"/>
          <a:chExt cx="429620" cy="475325"/>
        </a:xfrm>
      </xdr:grpSpPr>
      <xdr:sp macro="" textlink="">
        <xdr:nvSpPr>
          <xdr:cNvPr id="3" name="Retângulo 2">
            <a:extLst>
              <a:ext uri="{FF2B5EF4-FFF2-40B4-BE49-F238E27FC236}">
                <a16:creationId xmlns:a16="http://schemas.microsoft.com/office/drawing/2014/main" id="{00000000-0008-0000-0B00-000003000000}"/>
              </a:ext>
            </a:extLst>
          </xdr:cNvPr>
          <xdr:cNvSpPr/>
        </xdr:nvSpPr>
        <xdr:spPr>
          <a:xfrm>
            <a:off x="212912" y="0"/>
            <a:ext cx="145677" cy="108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pic>
        <xdr:nvPicPr>
          <xdr:cNvPr id="4" name="Imagem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532" y="78295"/>
            <a:ext cx="396000" cy="397030"/>
          </a:xfrm>
          <a:prstGeom prst="rect">
            <a:avLst/>
          </a:prstGeom>
          <a:noFill/>
          <a:ln>
            <a:noFill/>
          </a:ln>
        </xdr:spPr>
      </xdr:pic>
    </xdr:grpSp>
    <xdr:clientData/>
  </xdr:twoCellAnchor>
</xdr:wsDr>
</file>

<file path=xl/drawings/drawing11.xml><?xml version="1.0" encoding="utf-8"?>
<xdr:wsDr xmlns:xdr="http://schemas.openxmlformats.org/drawingml/2006/spreadsheetDrawing" xmlns:a="http://schemas.openxmlformats.org/drawingml/2006/main">
  <xdr:twoCellAnchor editAs="absolute">
    <xdr:from>
      <xdr:col>1</xdr:col>
      <xdr:colOff>3116</xdr:colOff>
      <xdr:row>0</xdr:row>
      <xdr:rowOff>0</xdr:rowOff>
    </xdr:from>
    <xdr:to>
      <xdr:col>1</xdr:col>
      <xdr:colOff>429620</xdr:colOff>
      <xdr:row>2</xdr:row>
      <xdr:rowOff>49501</xdr:rowOff>
    </xdr:to>
    <xdr:grpSp>
      <xdr:nvGrpSpPr>
        <xdr:cNvPr id="2" name="Grupo 1">
          <a:extLst>
            <a:ext uri="{FF2B5EF4-FFF2-40B4-BE49-F238E27FC236}">
              <a16:creationId xmlns:a16="http://schemas.microsoft.com/office/drawing/2014/main" id="{00000000-0008-0000-0C00-000002000000}"/>
            </a:ext>
          </a:extLst>
        </xdr:cNvPr>
        <xdr:cNvGrpSpPr/>
      </xdr:nvGrpSpPr>
      <xdr:grpSpPr>
        <a:xfrm>
          <a:off x="197351" y="0"/>
          <a:ext cx="426504" cy="467854"/>
          <a:chOff x="212912" y="0"/>
          <a:chExt cx="429620" cy="475325"/>
        </a:xfrm>
      </xdr:grpSpPr>
      <xdr:sp macro="" textlink="">
        <xdr:nvSpPr>
          <xdr:cNvPr id="3" name="Retângulo 2">
            <a:extLst>
              <a:ext uri="{FF2B5EF4-FFF2-40B4-BE49-F238E27FC236}">
                <a16:creationId xmlns:a16="http://schemas.microsoft.com/office/drawing/2014/main" id="{00000000-0008-0000-0C00-000003000000}"/>
              </a:ext>
            </a:extLst>
          </xdr:cNvPr>
          <xdr:cNvSpPr/>
        </xdr:nvSpPr>
        <xdr:spPr>
          <a:xfrm>
            <a:off x="212912" y="0"/>
            <a:ext cx="145677" cy="108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pic>
        <xdr:nvPicPr>
          <xdr:cNvPr id="4" name="Imagem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532" y="78295"/>
            <a:ext cx="396000" cy="397030"/>
          </a:xfrm>
          <a:prstGeom prst="rect">
            <a:avLst/>
          </a:prstGeom>
          <a:noFill/>
          <a:ln>
            <a:noFill/>
          </a:ln>
        </xdr:spPr>
      </xdr:pic>
    </xdr:grpSp>
    <xdr:clientData/>
  </xdr:twoCellAnchor>
</xdr:wsDr>
</file>

<file path=xl/drawings/drawing12.xml><?xml version="1.0" encoding="utf-8"?>
<xdr:wsDr xmlns:xdr="http://schemas.openxmlformats.org/drawingml/2006/spreadsheetDrawing" xmlns:a="http://schemas.openxmlformats.org/drawingml/2006/main">
  <xdr:twoCellAnchor editAs="absolute">
    <xdr:from>
      <xdr:col>1</xdr:col>
      <xdr:colOff>0</xdr:colOff>
      <xdr:row>0</xdr:row>
      <xdr:rowOff>0</xdr:rowOff>
    </xdr:from>
    <xdr:to>
      <xdr:col>1</xdr:col>
      <xdr:colOff>429620</xdr:colOff>
      <xdr:row>2</xdr:row>
      <xdr:rowOff>49501</xdr:rowOff>
    </xdr:to>
    <xdr:grpSp>
      <xdr:nvGrpSpPr>
        <xdr:cNvPr id="2" name="Grupo 1">
          <a:extLst>
            <a:ext uri="{FF2B5EF4-FFF2-40B4-BE49-F238E27FC236}">
              <a16:creationId xmlns:a16="http://schemas.microsoft.com/office/drawing/2014/main" id="{00000000-0008-0000-0D00-000002000000}"/>
            </a:ext>
          </a:extLst>
        </xdr:cNvPr>
        <xdr:cNvGrpSpPr/>
      </xdr:nvGrpSpPr>
      <xdr:grpSpPr>
        <a:xfrm>
          <a:off x="194235" y="0"/>
          <a:ext cx="429620" cy="467854"/>
          <a:chOff x="212912" y="0"/>
          <a:chExt cx="429620" cy="475325"/>
        </a:xfrm>
      </xdr:grpSpPr>
      <xdr:sp macro="" textlink="">
        <xdr:nvSpPr>
          <xdr:cNvPr id="3" name="Retângulo 2">
            <a:extLst>
              <a:ext uri="{FF2B5EF4-FFF2-40B4-BE49-F238E27FC236}">
                <a16:creationId xmlns:a16="http://schemas.microsoft.com/office/drawing/2014/main" id="{00000000-0008-0000-0D00-000003000000}"/>
              </a:ext>
            </a:extLst>
          </xdr:cNvPr>
          <xdr:cNvSpPr/>
        </xdr:nvSpPr>
        <xdr:spPr>
          <a:xfrm>
            <a:off x="212912" y="0"/>
            <a:ext cx="145677" cy="108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pic>
        <xdr:nvPicPr>
          <xdr:cNvPr id="4" name="Imagem 3">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532" y="78295"/>
            <a:ext cx="396000" cy="397030"/>
          </a:xfrm>
          <a:prstGeom prst="rect">
            <a:avLst/>
          </a:prstGeom>
          <a:noFill/>
          <a:ln>
            <a:noFill/>
          </a:ln>
        </xdr:spPr>
      </xdr:pic>
    </xdr:grpSp>
    <xdr:clientData/>
  </xdr:twoCellAnchor>
</xdr:wsDr>
</file>

<file path=xl/drawings/drawing13.xml><?xml version="1.0" encoding="utf-8"?>
<xdr:wsDr xmlns:xdr="http://schemas.openxmlformats.org/drawingml/2006/spreadsheetDrawing" xmlns:a="http://schemas.openxmlformats.org/drawingml/2006/main">
  <xdr:twoCellAnchor editAs="absolute">
    <xdr:from>
      <xdr:col>1</xdr:col>
      <xdr:colOff>0</xdr:colOff>
      <xdr:row>0</xdr:row>
      <xdr:rowOff>0</xdr:rowOff>
    </xdr:from>
    <xdr:to>
      <xdr:col>1</xdr:col>
      <xdr:colOff>429620</xdr:colOff>
      <xdr:row>2</xdr:row>
      <xdr:rowOff>49501</xdr:rowOff>
    </xdr:to>
    <xdr:grpSp>
      <xdr:nvGrpSpPr>
        <xdr:cNvPr id="2" name="Grupo 1">
          <a:extLst>
            <a:ext uri="{FF2B5EF4-FFF2-40B4-BE49-F238E27FC236}">
              <a16:creationId xmlns:a16="http://schemas.microsoft.com/office/drawing/2014/main" id="{00000000-0008-0000-0E00-000002000000}"/>
            </a:ext>
          </a:extLst>
        </xdr:cNvPr>
        <xdr:cNvGrpSpPr/>
      </xdr:nvGrpSpPr>
      <xdr:grpSpPr>
        <a:xfrm>
          <a:off x="194235" y="0"/>
          <a:ext cx="429620" cy="467854"/>
          <a:chOff x="212912" y="0"/>
          <a:chExt cx="429620" cy="475325"/>
        </a:xfrm>
      </xdr:grpSpPr>
      <xdr:sp macro="" textlink="">
        <xdr:nvSpPr>
          <xdr:cNvPr id="3" name="Retângulo 2">
            <a:extLst>
              <a:ext uri="{FF2B5EF4-FFF2-40B4-BE49-F238E27FC236}">
                <a16:creationId xmlns:a16="http://schemas.microsoft.com/office/drawing/2014/main" id="{00000000-0008-0000-0E00-000003000000}"/>
              </a:ext>
            </a:extLst>
          </xdr:cNvPr>
          <xdr:cNvSpPr/>
        </xdr:nvSpPr>
        <xdr:spPr>
          <a:xfrm>
            <a:off x="212912" y="0"/>
            <a:ext cx="145677" cy="108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pic>
        <xdr:nvPicPr>
          <xdr:cNvPr id="4" name="Imagem 3">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532" y="78295"/>
            <a:ext cx="396000" cy="397030"/>
          </a:xfrm>
          <a:prstGeom prst="rect">
            <a:avLst/>
          </a:prstGeom>
          <a:noFill/>
          <a:ln>
            <a:noFill/>
          </a:ln>
        </xdr:spPr>
      </xdr:pic>
    </xdr:grpSp>
    <xdr:clientData/>
  </xdr:twoCellAnchor>
</xdr:wsDr>
</file>

<file path=xl/drawings/drawing14.xml><?xml version="1.0" encoding="utf-8"?>
<xdr:wsDr xmlns:xdr="http://schemas.openxmlformats.org/drawingml/2006/spreadsheetDrawing" xmlns:a="http://schemas.openxmlformats.org/drawingml/2006/main">
  <xdr:twoCellAnchor editAs="absolute">
    <xdr:from>
      <xdr:col>1</xdr:col>
      <xdr:colOff>0</xdr:colOff>
      <xdr:row>0</xdr:row>
      <xdr:rowOff>0</xdr:rowOff>
    </xdr:from>
    <xdr:to>
      <xdr:col>1</xdr:col>
      <xdr:colOff>426445</xdr:colOff>
      <xdr:row>2</xdr:row>
      <xdr:rowOff>46326</xdr:rowOff>
    </xdr:to>
    <xdr:grpSp>
      <xdr:nvGrpSpPr>
        <xdr:cNvPr id="2" name="Grupo 1">
          <a:extLst>
            <a:ext uri="{FF2B5EF4-FFF2-40B4-BE49-F238E27FC236}">
              <a16:creationId xmlns:a16="http://schemas.microsoft.com/office/drawing/2014/main" id="{8543C1CB-CFC9-4AC3-B054-028E489FDE27}"/>
            </a:ext>
          </a:extLst>
        </xdr:cNvPr>
        <xdr:cNvGrpSpPr/>
      </xdr:nvGrpSpPr>
      <xdr:grpSpPr>
        <a:xfrm>
          <a:off x="194235" y="0"/>
          <a:ext cx="426445" cy="464679"/>
          <a:chOff x="212912" y="0"/>
          <a:chExt cx="429620" cy="475325"/>
        </a:xfrm>
      </xdr:grpSpPr>
      <xdr:sp macro="" textlink="">
        <xdr:nvSpPr>
          <xdr:cNvPr id="3" name="Retângulo 2">
            <a:extLst>
              <a:ext uri="{FF2B5EF4-FFF2-40B4-BE49-F238E27FC236}">
                <a16:creationId xmlns:a16="http://schemas.microsoft.com/office/drawing/2014/main" id="{4A9267F0-136F-499F-A8A6-E41A96DB332D}"/>
              </a:ext>
            </a:extLst>
          </xdr:cNvPr>
          <xdr:cNvSpPr/>
        </xdr:nvSpPr>
        <xdr:spPr>
          <a:xfrm>
            <a:off x="212912" y="0"/>
            <a:ext cx="145677" cy="108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pic>
        <xdr:nvPicPr>
          <xdr:cNvPr id="4" name="Imagem 3">
            <a:extLst>
              <a:ext uri="{FF2B5EF4-FFF2-40B4-BE49-F238E27FC236}">
                <a16:creationId xmlns:a16="http://schemas.microsoft.com/office/drawing/2014/main" id="{55661C1B-68FF-43A2-A99F-2ED7C6F74C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532" y="78295"/>
            <a:ext cx="396000" cy="397030"/>
          </a:xfrm>
          <a:prstGeom prst="rect">
            <a:avLst/>
          </a:prstGeom>
          <a:noFill/>
          <a:ln>
            <a:noFill/>
          </a:ln>
        </xdr:spPr>
      </xdr:pic>
    </xdr:grpSp>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1360714</xdr:colOff>
      <xdr:row>9</xdr:row>
      <xdr:rowOff>40821</xdr:rowOff>
    </xdr:from>
    <xdr:to>
      <xdr:col>2</xdr:col>
      <xdr:colOff>6715241</xdr:colOff>
      <xdr:row>9</xdr:row>
      <xdr:rowOff>585107</xdr:rowOff>
    </xdr:to>
    <xdr:pic>
      <xdr:nvPicPr>
        <xdr:cNvPr id="35" name="Imagem 34" descr="Recorte de Tela">
          <a:extLst>
            <a:ext uri="{FF2B5EF4-FFF2-40B4-BE49-F238E27FC236}">
              <a16:creationId xmlns:a16="http://schemas.microsoft.com/office/drawing/2014/main" id="{00000000-0008-0000-1000-00002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16006"/>
        <a:stretch/>
      </xdr:blipFill>
      <xdr:spPr>
        <a:xfrm>
          <a:off x="3061607" y="4191000"/>
          <a:ext cx="5354527" cy="544286"/>
        </a:xfrm>
        <a:prstGeom prst="rect">
          <a:avLst/>
        </a:prstGeom>
      </xdr:spPr>
    </xdr:pic>
    <xdr:clientData/>
  </xdr:twoCellAnchor>
  <xdr:oneCellAnchor>
    <xdr:from>
      <xdr:col>2</xdr:col>
      <xdr:colOff>58431</xdr:colOff>
      <xdr:row>15</xdr:row>
      <xdr:rowOff>116063</xdr:rowOff>
    </xdr:from>
    <xdr:ext cx="6438096" cy="409524"/>
    <xdr:pic>
      <xdr:nvPicPr>
        <xdr:cNvPr id="2" name="Imagem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2" cstate="print"/>
        <a:stretch>
          <a:fillRect/>
        </a:stretch>
      </xdr:blipFill>
      <xdr:spPr>
        <a:xfrm>
          <a:off x="1753881" y="8259938"/>
          <a:ext cx="6438096" cy="409524"/>
        </a:xfrm>
        <a:prstGeom prst="rect">
          <a:avLst/>
        </a:prstGeom>
      </xdr:spPr>
    </xdr:pic>
    <xdr:clientData/>
  </xdr:oneCellAnchor>
  <xdr:oneCellAnchor>
    <xdr:from>
      <xdr:col>2</xdr:col>
      <xdr:colOff>18409</xdr:colOff>
      <xdr:row>14</xdr:row>
      <xdr:rowOff>148880</xdr:rowOff>
    </xdr:from>
    <xdr:ext cx="6438096" cy="409524"/>
    <xdr:pic>
      <xdr:nvPicPr>
        <xdr:cNvPr id="3" name="Imagem 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3" cstate="print"/>
        <a:stretch>
          <a:fillRect/>
        </a:stretch>
      </xdr:blipFill>
      <xdr:spPr>
        <a:xfrm>
          <a:off x="1713859" y="7626005"/>
          <a:ext cx="6438096" cy="409524"/>
        </a:xfrm>
        <a:prstGeom prst="rect">
          <a:avLst/>
        </a:prstGeom>
      </xdr:spPr>
    </xdr:pic>
    <xdr:clientData/>
  </xdr:oneCellAnchor>
  <xdr:oneCellAnchor>
    <xdr:from>
      <xdr:col>2</xdr:col>
      <xdr:colOff>58431</xdr:colOff>
      <xdr:row>13</xdr:row>
      <xdr:rowOff>132071</xdr:rowOff>
    </xdr:from>
    <xdr:ext cx="6438096" cy="409524"/>
    <xdr:pic>
      <xdr:nvPicPr>
        <xdr:cNvPr id="4" name="Imagem 3">
          <a:extLst>
            <a:ext uri="{FF2B5EF4-FFF2-40B4-BE49-F238E27FC236}">
              <a16:creationId xmlns:a16="http://schemas.microsoft.com/office/drawing/2014/main" id="{00000000-0008-0000-1000-000004000000}"/>
            </a:ext>
          </a:extLst>
        </xdr:cNvPr>
        <xdr:cNvPicPr>
          <a:picLocks noChangeAspect="1"/>
        </xdr:cNvPicPr>
      </xdr:nvPicPr>
      <xdr:blipFill>
        <a:blip xmlns:r="http://schemas.openxmlformats.org/officeDocument/2006/relationships" r:embed="rId4" cstate="print"/>
        <a:stretch>
          <a:fillRect/>
        </a:stretch>
      </xdr:blipFill>
      <xdr:spPr>
        <a:xfrm>
          <a:off x="1753881" y="6942446"/>
          <a:ext cx="6438096" cy="409524"/>
        </a:xfrm>
        <a:prstGeom prst="rect">
          <a:avLst/>
        </a:prstGeom>
      </xdr:spPr>
    </xdr:pic>
    <xdr:clientData/>
  </xdr:oneCellAnchor>
  <xdr:oneCellAnchor>
    <xdr:from>
      <xdr:col>1</xdr:col>
      <xdr:colOff>1373275</xdr:colOff>
      <xdr:row>12</xdr:row>
      <xdr:rowOff>137693</xdr:rowOff>
    </xdr:from>
    <xdr:ext cx="7824667" cy="414857"/>
    <xdr:pic>
      <xdr:nvPicPr>
        <xdr:cNvPr id="5" name="Imagem 4">
          <a:extLst>
            <a:ext uri="{FF2B5EF4-FFF2-40B4-BE49-F238E27FC236}">
              <a16:creationId xmlns:a16="http://schemas.microsoft.com/office/drawing/2014/main" id="{00000000-0008-0000-1000-000005000000}"/>
            </a:ext>
          </a:extLst>
        </xdr:cNvPr>
        <xdr:cNvPicPr>
          <a:picLocks noChangeAspect="1"/>
        </xdr:cNvPicPr>
      </xdr:nvPicPr>
      <xdr:blipFill>
        <a:blip xmlns:r="http://schemas.openxmlformats.org/officeDocument/2006/relationships" r:embed="rId5" cstate="print"/>
        <a:stretch>
          <a:fillRect/>
        </a:stretch>
      </xdr:blipFill>
      <xdr:spPr>
        <a:xfrm>
          <a:off x="1604596" y="6288122"/>
          <a:ext cx="7824667" cy="414857"/>
        </a:xfrm>
        <a:prstGeom prst="rect">
          <a:avLst/>
        </a:prstGeom>
      </xdr:spPr>
    </xdr:pic>
    <xdr:clientData/>
  </xdr:oneCellAnchor>
  <xdr:oneCellAnchor>
    <xdr:from>
      <xdr:col>2</xdr:col>
      <xdr:colOff>58431</xdr:colOff>
      <xdr:row>10</xdr:row>
      <xdr:rowOff>140075</xdr:rowOff>
    </xdr:from>
    <xdr:ext cx="6438096" cy="438095"/>
    <xdr:pic>
      <xdr:nvPicPr>
        <xdr:cNvPr id="7" name="Imagem 6">
          <a:extLst>
            <a:ext uri="{FF2B5EF4-FFF2-40B4-BE49-F238E27FC236}">
              <a16:creationId xmlns:a16="http://schemas.microsoft.com/office/drawing/2014/main" id="{00000000-0008-0000-1000-000007000000}"/>
            </a:ext>
          </a:extLst>
        </xdr:cNvPr>
        <xdr:cNvPicPr>
          <a:picLocks noChangeAspect="1"/>
        </xdr:cNvPicPr>
      </xdr:nvPicPr>
      <xdr:blipFill>
        <a:blip xmlns:r="http://schemas.openxmlformats.org/officeDocument/2006/relationships" r:embed="rId6" cstate="print"/>
        <a:stretch>
          <a:fillRect/>
        </a:stretch>
      </xdr:blipFill>
      <xdr:spPr>
        <a:xfrm>
          <a:off x="1753881" y="4950200"/>
          <a:ext cx="6438096" cy="438095"/>
        </a:xfrm>
        <a:prstGeom prst="rect">
          <a:avLst/>
        </a:prstGeom>
        <a:noFill/>
        <a:ln>
          <a:noFill/>
        </a:ln>
      </xdr:spPr>
    </xdr:pic>
    <xdr:clientData/>
  </xdr:oneCellAnchor>
  <xdr:oneCellAnchor>
    <xdr:from>
      <xdr:col>2</xdr:col>
      <xdr:colOff>347382</xdr:colOff>
      <xdr:row>6</xdr:row>
      <xdr:rowOff>145677</xdr:rowOff>
    </xdr:from>
    <xdr:ext cx="6447619" cy="438095"/>
    <xdr:pic>
      <xdr:nvPicPr>
        <xdr:cNvPr id="9" name="Imagem 8">
          <a:extLst>
            <a:ext uri="{FF2B5EF4-FFF2-40B4-BE49-F238E27FC236}">
              <a16:creationId xmlns:a16="http://schemas.microsoft.com/office/drawing/2014/main" id="{00000000-0008-0000-1000-000009000000}"/>
            </a:ext>
          </a:extLst>
        </xdr:cNvPr>
        <xdr:cNvPicPr>
          <a:picLocks noChangeAspect="1"/>
        </xdr:cNvPicPr>
      </xdr:nvPicPr>
      <xdr:blipFill>
        <a:blip xmlns:r="http://schemas.openxmlformats.org/officeDocument/2006/relationships" r:embed="rId7" cstate="print"/>
        <a:stretch>
          <a:fillRect/>
        </a:stretch>
      </xdr:blipFill>
      <xdr:spPr>
        <a:xfrm>
          <a:off x="2042832" y="2288802"/>
          <a:ext cx="6447619" cy="438095"/>
        </a:xfrm>
        <a:prstGeom prst="rect">
          <a:avLst/>
        </a:prstGeom>
      </xdr:spPr>
    </xdr:pic>
    <xdr:clientData/>
  </xdr:oneCellAnchor>
  <xdr:oneCellAnchor>
    <xdr:from>
      <xdr:col>2</xdr:col>
      <xdr:colOff>347382</xdr:colOff>
      <xdr:row>5</xdr:row>
      <xdr:rowOff>156882</xdr:rowOff>
    </xdr:from>
    <xdr:ext cx="6447619" cy="438095"/>
    <xdr:pic>
      <xdr:nvPicPr>
        <xdr:cNvPr id="10" name="Imagem 9">
          <a:extLst>
            <a:ext uri="{FF2B5EF4-FFF2-40B4-BE49-F238E27FC236}">
              <a16:creationId xmlns:a16="http://schemas.microsoft.com/office/drawing/2014/main" id="{00000000-0008-0000-1000-00000A000000}"/>
            </a:ext>
          </a:extLst>
        </xdr:cNvPr>
        <xdr:cNvPicPr>
          <a:picLocks noChangeAspect="1"/>
        </xdr:cNvPicPr>
      </xdr:nvPicPr>
      <xdr:blipFill>
        <a:blip xmlns:r="http://schemas.openxmlformats.org/officeDocument/2006/relationships" r:embed="rId8" cstate="print"/>
        <a:stretch>
          <a:fillRect/>
        </a:stretch>
      </xdr:blipFill>
      <xdr:spPr>
        <a:xfrm>
          <a:off x="2042832" y="1633257"/>
          <a:ext cx="6447619" cy="438095"/>
        </a:xfrm>
        <a:prstGeom prst="rect">
          <a:avLst/>
        </a:prstGeom>
      </xdr:spPr>
    </xdr:pic>
    <xdr:clientData/>
  </xdr:oneCellAnchor>
  <xdr:oneCellAnchor>
    <xdr:from>
      <xdr:col>2</xdr:col>
      <xdr:colOff>515472</xdr:colOff>
      <xdr:row>4</xdr:row>
      <xdr:rowOff>280146</xdr:rowOff>
    </xdr:from>
    <xdr:ext cx="6438096" cy="209524"/>
    <xdr:pic>
      <xdr:nvPicPr>
        <xdr:cNvPr id="11" name="Imagem 10">
          <a:extLst>
            <a:ext uri="{FF2B5EF4-FFF2-40B4-BE49-F238E27FC236}">
              <a16:creationId xmlns:a16="http://schemas.microsoft.com/office/drawing/2014/main" id="{00000000-0008-0000-1000-00000B000000}"/>
            </a:ext>
          </a:extLst>
        </xdr:cNvPr>
        <xdr:cNvPicPr>
          <a:picLocks noChangeAspect="1"/>
        </xdr:cNvPicPr>
      </xdr:nvPicPr>
      <xdr:blipFill>
        <a:blip xmlns:r="http://schemas.openxmlformats.org/officeDocument/2006/relationships" r:embed="rId9" cstate="print"/>
        <a:stretch>
          <a:fillRect/>
        </a:stretch>
      </xdr:blipFill>
      <xdr:spPr>
        <a:xfrm>
          <a:off x="2210922" y="1089771"/>
          <a:ext cx="6438096" cy="209524"/>
        </a:xfrm>
        <a:prstGeom prst="rect">
          <a:avLst/>
        </a:prstGeom>
      </xdr:spPr>
    </xdr:pic>
    <xdr:clientData/>
  </xdr:oneCellAnchor>
  <xdr:oneCellAnchor>
    <xdr:from>
      <xdr:col>2</xdr:col>
      <xdr:colOff>1026458</xdr:colOff>
      <xdr:row>10</xdr:row>
      <xdr:rowOff>94498</xdr:rowOff>
    </xdr:from>
    <xdr:ext cx="7209524" cy="542857"/>
    <xdr:pic>
      <xdr:nvPicPr>
        <xdr:cNvPr id="12" name="Imagem 11">
          <a:extLst>
            <a:ext uri="{FF2B5EF4-FFF2-40B4-BE49-F238E27FC236}">
              <a16:creationId xmlns:a16="http://schemas.microsoft.com/office/drawing/2014/main" id="{00000000-0008-0000-1000-00000C000000}"/>
            </a:ext>
          </a:extLst>
        </xdr:cNvPr>
        <xdr:cNvPicPr>
          <a:picLocks noChangeAspect="1"/>
        </xdr:cNvPicPr>
      </xdr:nvPicPr>
      <xdr:blipFill>
        <a:blip xmlns:r="http://schemas.openxmlformats.org/officeDocument/2006/relationships" r:embed="rId10" cstate="print"/>
        <a:stretch>
          <a:fillRect/>
        </a:stretch>
      </xdr:blipFill>
      <xdr:spPr>
        <a:xfrm>
          <a:off x="2721908" y="4904623"/>
          <a:ext cx="7209524" cy="542857"/>
        </a:xfrm>
        <a:prstGeom prst="rect">
          <a:avLst/>
        </a:prstGeom>
      </xdr:spPr>
    </xdr:pic>
    <xdr:clientData/>
  </xdr:oneCellAnchor>
  <xdr:oneCellAnchor>
    <xdr:from>
      <xdr:col>2</xdr:col>
      <xdr:colOff>533328</xdr:colOff>
      <xdr:row>10</xdr:row>
      <xdr:rowOff>89649</xdr:rowOff>
    </xdr:from>
    <xdr:ext cx="8123810" cy="523810"/>
    <xdr:pic>
      <xdr:nvPicPr>
        <xdr:cNvPr id="13" name="Imagem 12">
          <a:extLst>
            <a:ext uri="{FF2B5EF4-FFF2-40B4-BE49-F238E27FC236}">
              <a16:creationId xmlns:a16="http://schemas.microsoft.com/office/drawing/2014/main" id="{00000000-0008-0000-1000-00000D000000}"/>
            </a:ext>
          </a:extLst>
        </xdr:cNvPr>
        <xdr:cNvPicPr>
          <a:picLocks noChangeAspect="1"/>
        </xdr:cNvPicPr>
      </xdr:nvPicPr>
      <xdr:blipFill>
        <a:blip xmlns:r="http://schemas.openxmlformats.org/officeDocument/2006/relationships" r:embed="rId11" cstate="print"/>
        <a:stretch>
          <a:fillRect/>
        </a:stretch>
      </xdr:blipFill>
      <xdr:spPr>
        <a:xfrm>
          <a:off x="2228778" y="4899774"/>
          <a:ext cx="8123810" cy="523810"/>
        </a:xfrm>
        <a:prstGeom prst="rect">
          <a:avLst/>
        </a:prstGeom>
      </xdr:spPr>
    </xdr:pic>
    <xdr:clientData/>
  </xdr:oneCellAnchor>
  <xdr:oneCellAnchor>
    <xdr:from>
      <xdr:col>2</xdr:col>
      <xdr:colOff>141255</xdr:colOff>
      <xdr:row>7</xdr:row>
      <xdr:rowOff>111881</xdr:rowOff>
    </xdr:from>
    <xdr:ext cx="7113372" cy="475808"/>
    <xdr:pic>
      <xdr:nvPicPr>
        <xdr:cNvPr id="14" name="Imagem 13">
          <a:extLst>
            <a:ext uri="{FF2B5EF4-FFF2-40B4-BE49-F238E27FC236}">
              <a16:creationId xmlns:a16="http://schemas.microsoft.com/office/drawing/2014/main" id="{00000000-0008-0000-1000-00000E000000}"/>
            </a:ext>
          </a:extLst>
        </xdr:cNvPr>
        <xdr:cNvPicPr>
          <a:picLocks noChangeAspect="1"/>
        </xdr:cNvPicPr>
      </xdr:nvPicPr>
      <xdr:blipFill rotWithShape="1">
        <a:blip xmlns:r="http://schemas.openxmlformats.org/officeDocument/2006/relationships" r:embed="rId12" cstate="print"/>
        <a:srcRect r="27448" b="19206"/>
        <a:stretch/>
      </xdr:blipFill>
      <xdr:spPr>
        <a:xfrm>
          <a:off x="1842148" y="2928560"/>
          <a:ext cx="7113372" cy="475808"/>
        </a:xfrm>
        <a:prstGeom prst="rect">
          <a:avLst/>
        </a:prstGeom>
      </xdr:spPr>
    </xdr:pic>
    <xdr:clientData/>
  </xdr:oneCellAnchor>
  <xdr:oneCellAnchor>
    <xdr:from>
      <xdr:col>2</xdr:col>
      <xdr:colOff>784408</xdr:colOff>
      <xdr:row>8</xdr:row>
      <xdr:rowOff>50611</xdr:rowOff>
    </xdr:from>
    <xdr:ext cx="6240558" cy="593544"/>
    <xdr:pic>
      <xdr:nvPicPr>
        <xdr:cNvPr id="15" name="Imagem 14">
          <a:extLst>
            <a:ext uri="{FF2B5EF4-FFF2-40B4-BE49-F238E27FC236}">
              <a16:creationId xmlns:a16="http://schemas.microsoft.com/office/drawing/2014/main" id="{00000000-0008-0000-1000-00000F000000}"/>
            </a:ext>
          </a:extLst>
        </xdr:cNvPr>
        <xdr:cNvPicPr>
          <a:picLocks noChangeAspect="1" noChangeArrowheads="1"/>
        </xdr:cNvPicPr>
      </xdr:nvPicPr>
      <xdr:blipFill rotWithShape="1">
        <a:blip xmlns:r="http://schemas.openxmlformats.org/officeDocument/2006/relationships" r:embed="rId13" cstate="print">
          <a:extLst>
            <a:ext uri="{28A0092B-C50C-407E-A947-70E740481C1C}">
              <a14:useLocalDpi xmlns:a14="http://schemas.microsoft.com/office/drawing/2010/main" val="0"/>
            </a:ext>
          </a:extLst>
        </a:blip>
        <a:srcRect b="15119"/>
        <a:stretch/>
      </xdr:blipFill>
      <xdr:spPr bwMode="auto">
        <a:xfrm>
          <a:off x="2479858" y="3527236"/>
          <a:ext cx="6240558" cy="59354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506354</xdr:colOff>
      <xdr:row>8</xdr:row>
      <xdr:rowOff>10523</xdr:rowOff>
    </xdr:from>
    <xdr:ext cx="6796889" cy="647323"/>
    <xdr:pic>
      <xdr:nvPicPr>
        <xdr:cNvPr id="16" name="Imagem 15">
          <a:extLst>
            <a:ext uri="{FF2B5EF4-FFF2-40B4-BE49-F238E27FC236}">
              <a16:creationId xmlns:a16="http://schemas.microsoft.com/office/drawing/2014/main" id="{00000000-0008-0000-1000-000010000000}"/>
            </a:ext>
          </a:extLst>
        </xdr:cNvPr>
        <xdr:cNvPicPr>
          <a:picLocks noChangeAspect="1"/>
        </xdr:cNvPicPr>
      </xdr:nvPicPr>
      <xdr:blipFill>
        <a:blip xmlns:r="http://schemas.openxmlformats.org/officeDocument/2006/relationships" r:embed="rId14"/>
        <a:stretch>
          <a:fillRect/>
        </a:stretch>
      </xdr:blipFill>
      <xdr:spPr>
        <a:xfrm>
          <a:off x="2207247" y="3493952"/>
          <a:ext cx="6796889" cy="647323"/>
        </a:xfrm>
        <a:prstGeom prst="rect">
          <a:avLst/>
        </a:prstGeom>
      </xdr:spPr>
    </xdr:pic>
    <xdr:clientData/>
  </xdr:oneCellAnchor>
  <xdr:oneCellAnchor>
    <xdr:from>
      <xdr:col>5</xdr:col>
      <xdr:colOff>910899</xdr:colOff>
      <xdr:row>7</xdr:row>
      <xdr:rowOff>112057</xdr:rowOff>
    </xdr:from>
    <xdr:ext cx="6128356" cy="609600"/>
    <xdr:pic>
      <xdr:nvPicPr>
        <xdr:cNvPr id="17" name="Imagem 16">
          <a:extLst>
            <a:ext uri="{FF2B5EF4-FFF2-40B4-BE49-F238E27FC236}">
              <a16:creationId xmlns:a16="http://schemas.microsoft.com/office/drawing/2014/main" id="{00000000-0008-0000-1000-000011000000}"/>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13350549" y="2921932"/>
          <a:ext cx="6128356" cy="609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910898</xdr:colOff>
      <xdr:row>6</xdr:row>
      <xdr:rowOff>143808</xdr:rowOff>
    </xdr:from>
    <xdr:ext cx="6128357" cy="590550"/>
    <xdr:pic>
      <xdr:nvPicPr>
        <xdr:cNvPr id="18" name="Imagem 17">
          <a:extLst>
            <a:ext uri="{FF2B5EF4-FFF2-40B4-BE49-F238E27FC236}">
              <a16:creationId xmlns:a16="http://schemas.microsoft.com/office/drawing/2014/main" id="{00000000-0008-0000-1000-000012000000}"/>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13350548" y="2286933"/>
          <a:ext cx="6128357" cy="590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910898</xdr:colOff>
      <xdr:row>5</xdr:row>
      <xdr:rowOff>120151</xdr:rowOff>
    </xdr:from>
    <xdr:ext cx="6128357" cy="619125"/>
    <xdr:pic>
      <xdr:nvPicPr>
        <xdr:cNvPr id="19" name="Imagem 18">
          <a:extLst>
            <a:ext uri="{FF2B5EF4-FFF2-40B4-BE49-F238E27FC236}">
              <a16:creationId xmlns:a16="http://schemas.microsoft.com/office/drawing/2014/main" id="{00000000-0008-0000-1000-000013000000}"/>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13350548" y="1596526"/>
          <a:ext cx="6128357" cy="6191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910898</xdr:colOff>
      <xdr:row>4</xdr:row>
      <xdr:rowOff>229101</xdr:rowOff>
    </xdr:from>
    <xdr:ext cx="6128357" cy="371475"/>
    <xdr:pic>
      <xdr:nvPicPr>
        <xdr:cNvPr id="20" name="Imagem 19">
          <a:extLst>
            <a:ext uri="{FF2B5EF4-FFF2-40B4-BE49-F238E27FC236}">
              <a16:creationId xmlns:a16="http://schemas.microsoft.com/office/drawing/2014/main" id="{00000000-0008-0000-1000-000014000000}"/>
            </a:ext>
          </a:extLst>
        </xdr:cNvPr>
        <xdr:cNvPicPr>
          <a:picLocks noChangeAspect="1" noChangeArrowheads="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13350548" y="1038726"/>
          <a:ext cx="6128357" cy="3714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853888</xdr:colOff>
      <xdr:row>13</xdr:row>
      <xdr:rowOff>124979</xdr:rowOff>
    </xdr:from>
    <xdr:ext cx="6181725" cy="556372"/>
    <xdr:pic>
      <xdr:nvPicPr>
        <xdr:cNvPr id="23" name="Imagem 22">
          <a:extLst>
            <a:ext uri="{FF2B5EF4-FFF2-40B4-BE49-F238E27FC236}">
              <a16:creationId xmlns:a16="http://schemas.microsoft.com/office/drawing/2014/main" id="{00000000-0008-0000-1000-000017000000}"/>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13293538" y="6935354"/>
          <a:ext cx="6181725" cy="55637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853888</xdr:colOff>
      <xdr:row>15</xdr:row>
      <xdr:rowOff>91284</xdr:rowOff>
    </xdr:from>
    <xdr:ext cx="6181725" cy="559173"/>
    <xdr:pic>
      <xdr:nvPicPr>
        <xdr:cNvPr id="24" name="Imagem 23">
          <a:extLst>
            <a:ext uri="{FF2B5EF4-FFF2-40B4-BE49-F238E27FC236}">
              <a16:creationId xmlns:a16="http://schemas.microsoft.com/office/drawing/2014/main" id="{00000000-0008-0000-1000-000018000000}"/>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13293538" y="8235159"/>
          <a:ext cx="6181725" cy="55917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2095500</xdr:colOff>
      <xdr:row>10</xdr:row>
      <xdr:rowOff>123265</xdr:rowOff>
    </xdr:from>
    <xdr:ext cx="4146177" cy="595593"/>
    <xdr:pic>
      <xdr:nvPicPr>
        <xdr:cNvPr id="25" name="Imagem 24">
          <a:extLst>
            <a:ext uri="{FF2B5EF4-FFF2-40B4-BE49-F238E27FC236}">
              <a16:creationId xmlns:a16="http://schemas.microsoft.com/office/drawing/2014/main" id="{00000000-0008-0000-1000-000019000000}"/>
            </a:ext>
          </a:extLst>
        </xdr:cNvPr>
        <xdr:cNvPicPr>
          <a:picLocks noChangeAspect="1" noChangeArrowheads="1"/>
        </xdr:cNvPicPr>
      </xdr:nvPicPr>
      <xdr:blipFill rotWithShape="1">
        <a:blip xmlns:r="http://schemas.openxmlformats.org/officeDocument/2006/relationships" r:embed="rId21" cstate="print">
          <a:extLst>
            <a:ext uri="{28A0092B-C50C-407E-A947-70E740481C1C}">
              <a14:useLocalDpi xmlns:a14="http://schemas.microsoft.com/office/drawing/2010/main" val="0"/>
            </a:ext>
          </a:extLst>
        </a:blip>
        <a:srcRect l="23025" r="22015"/>
        <a:stretch/>
      </xdr:blipFill>
      <xdr:spPr bwMode="auto">
        <a:xfrm>
          <a:off x="14535150" y="4933390"/>
          <a:ext cx="4146177" cy="59559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638736</xdr:colOff>
      <xdr:row>12</xdr:row>
      <xdr:rowOff>100854</xdr:rowOff>
    </xdr:from>
    <xdr:ext cx="6400799" cy="614643"/>
    <xdr:pic>
      <xdr:nvPicPr>
        <xdr:cNvPr id="26" name="Imagem 25">
          <a:extLst>
            <a:ext uri="{FF2B5EF4-FFF2-40B4-BE49-F238E27FC236}">
              <a16:creationId xmlns:a16="http://schemas.microsoft.com/office/drawing/2014/main" id="{00000000-0008-0000-1000-00001A000000}"/>
            </a:ext>
          </a:extLst>
        </xdr:cNvPr>
        <xdr:cNvPicPr>
          <a:picLocks noChangeAspect="1" noChangeArrowheads="1"/>
        </xdr:cNvPicPr>
      </xdr:nvPicPr>
      <xdr:blipFill rotWithShape="1">
        <a:blip xmlns:r="http://schemas.openxmlformats.org/officeDocument/2006/relationships" r:embed="rId22" cstate="print">
          <a:extLst>
            <a:ext uri="{28A0092B-C50C-407E-A947-70E740481C1C}">
              <a14:useLocalDpi xmlns:a14="http://schemas.microsoft.com/office/drawing/2010/main" val="0"/>
            </a:ext>
          </a:extLst>
        </a:blip>
        <a:srcRect l="3417" r="3001"/>
        <a:stretch/>
      </xdr:blipFill>
      <xdr:spPr bwMode="auto">
        <a:xfrm>
          <a:off x="13078386" y="6244479"/>
          <a:ext cx="6400799" cy="61464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1518397</xdr:colOff>
      <xdr:row>14</xdr:row>
      <xdr:rowOff>134470</xdr:rowOff>
    </xdr:from>
    <xdr:ext cx="5300383" cy="550769"/>
    <xdr:pic>
      <xdr:nvPicPr>
        <xdr:cNvPr id="27" name="Imagem 26">
          <a:extLst>
            <a:ext uri="{FF2B5EF4-FFF2-40B4-BE49-F238E27FC236}">
              <a16:creationId xmlns:a16="http://schemas.microsoft.com/office/drawing/2014/main" id="{00000000-0008-0000-1000-00001B000000}"/>
            </a:ext>
          </a:extLst>
        </xdr:cNvPr>
        <xdr:cNvPicPr>
          <a:picLocks noChangeAspect="1" noChangeArrowheads="1"/>
        </xdr:cNvPicPr>
      </xdr:nvPicPr>
      <xdr:blipFill rotWithShape="1">
        <a:blip xmlns:r="http://schemas.openxmlformats.org/officeDocument/2006/relationships" r:embed="rId23" cstate="print">
          <a:extLst>
            <a:ext uri="{28A0092B-C50C-407E-A947-70E740481C1C}">
              <a14:useLocalDpi xmlns:a14="http://schemas.microsoft.com/office/drawing/2010/main" val="0"/>
            </a:ext>
          </a:extLst>
        </a:blip>
        <a:srcRect l="15152" r="14587"/>
        <a:stretch/>
      </xdr:blipFill>
      <xdr:spPr bwMode="auto">
        <a:xfrm>
          <a:off x="13958047" y="7611595"/>
          <a:ext cx="5300383" cy="55076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1046240</xdr:colOff>
      <xdr:row>8</xdr:row>
      <xdr:rowOff>31234</xdr:rowOff>
    </xdr:from>
    <xdr:ext cx="6108555" cy="621093"/>
    <xdr:pic>
      <xdr:nvPicPr>
        <xdr:cNvPr id="28" name="Imagem 27">
          <a:extLst>
            <a:ext uri="{FF2B5EF4-FFF2-40B4-BE49-F238E27FC236}">
              <a16:creationId xmlns:a16="http://schemas.microsoft.com/office/drawing/2014/main" id="{00000000-0008-0000-1000-00001C000000}"/>
            </a:ext>
          </a:extLst>
        </xdr:cNvPr>
        <xdr:cNvPicPr>
          <a:picLocks noChangeAspect="1" noChangeArrowheads="1"/>
        </xdr:cNvPicPr>
      </xdr:nvPicPr>
      <xdr:blipFill rotWithShape="1">
        <a:blip xmlns:r="http://schemas.openxmlformats.org/officeDocument/2006/relationships" r:embed="rId24" cstate="print">
          <a:extLst>
            <a:ext uri="{28A0092B-C50C-407E-A947-70E740481C1C}">
              <a14:useLocalDpi xmlns:a14="http://schemas.microsoft.com/office/drawing/2010/main" val="0"/>
            </a:ext>
          </a:extLst>
        </a:blip>
        <a:srcRect b="16446"/>
        <a:stretch/>
      </xdr:blipFill>
      <xdr:spPr bwMode="auto">
        <a:xfrm>
          <a:off x="13496776" y="3514663"/>
          <a:ext cx="6108555" cy="62109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6465795</xdr:colOff>
      <xdr:row>1</xdr:row>
      <xdr:rowOff>224118</xdr:rowOff>
    </xdr:from>
    <xdr:ext cx="256894" cy="254238"/>
    <xdr:pic>
      <xdr:nvPicPr>
        <xdr:cNvPr id="29" name="Picture 1" descr="M:\IB\M&amp;A\5. Pastas Pessoais\Sano\Power Point Tools\Bandeiras\Redondas_3D_2\Midway Islands.png">
          <a:extLst>
            <a:ext uri="{FF2B5EF4-FFF2-40B4-BE49-F238E27FC236}">
              <a16:creationId xmlns:a16="http://schemas.microsoft.com/office/drawing/2014/main" id="{00000000-0008-0000-1000-00001D000000}"/>
            </a:ext>
          </a:extLst>
        </xdr:cNvPr>
        <xdr:cNvPicPr>
          <a:picLocks noChangeAspect="1" noChangeArrowheads="1"/>
        </xdr:cNvPicPr>
      </xdr:nvPicPr>
      <xdr:blipFill>
        <a:blip xmlns:r="http://schemas.openxmlformats.org/officeDocument/2006/relationships" r:embed="rId25" cstate="print"/>
        <a:srcRect/>
        <a:stretch>
          <a:fillRect/>
        </a:stretch>
      </xdr:blipFill>
      <xdr:spPr bwMode="auto">
        <a:xfrm>
          <a:off x="18905445" y="414618"/>
          <a:ext cx="256894" cy="254238"/>
        </a:xfrm>
        <a:prstGeom prst="rect">
          <a:avLst/>
        </a:prstGeom>
        <a:noFill/>
        <a:effectLst/>
      </xdr:spPr>
    </xdr:pic>
    <xdr:clientData/>
  </xdr:oneCellAnchor>
  <xdr:oneCellAnchor>
    <xdr:from>
      <xdr:col>2</xdr:col>
      <xdr:colOff>8135471</xdr:colOff>
      <xdr:row>2</xdr:row>
      <xdr:rowOff>0</xdr:rowOff>
    </xdr:from>
    <xdr:ext cx="396000" cy="297000"/>
    <xdr:pic>
      <xdr:nvPicPr>
        <xdr:cNvPr id="30" name="Picture 11" descr="Round icon. Flag of Brazil">
          <a:extLst>
            <a:ext uri="{FF2B5EF4-FFF2-40B4-BE49-F238E27FC236}">
              <a16:creationId xmlns:a16="http://schemas.microsoft.com/office/drawing/2014/main" id="{00000000-0008-0000-1000-00001E000000}"/>
            </a:ext>
          </a:extLst>
        </xdr:cNvPr>
        <xdr:cNvPicPr>
          <a:picLocks noChangeAspect="1" noChangeArrowheads="1"/>
        </xdr:cNvPicPr>
      </xdr:nvPicPr>
      <xdr:blipFill>
        <a:blip xmlns:r="http://schemas.openxmlformats.org/officeDocument/2006/relationships" r:embed="rId26" cstate="print"/>
        <a:srcRect/>
        <a:stretch>
          <a:fillRect/>
        </a:stretch>
      </xdr:blipFill>
      <xdr:spPr bwMode="auto">
        <a:xfrm>
          <a:off x="9830921" y="428625"/>
          <a:ext cx="396000" cy="297000"/>
        </a:xfrm>
        <a:prstGeom prst="rect">
          <a:avLst/>
        </a:prstGeom>
        <a:noFill/>
        <a:effectLst/>
      </xdr:spPr>
    </xdr:pic>
    <xdr:clientData/>
  </xdr:oneCellAnchor>
  <xdr:twoCellAnchor editAs="oneCell">
    <xdr:from>
      <xdr:col>4</xdr:col>
      <xdr:colOff>0</xdr:colOff>
      <xdr:row>0</xdr:row>
      <xdr:rowOff>112059</xdr:rowOff>
    </xdr:from>
    <xdr:to>
      <xdr:col>4</xdr:col>
      <xdr:colOff>679512</xdr:colOff>
      <xdr:row>2</xdr:row>
      <xdr:rowOff>176547</xdr:rowOff>
    </xdr:to>
    <xdr:pic>
      <xdr:nvPicPr>
        <xdr:cNvPr id="31" name="Imagem 30">
          <a:extLst>
            <a:ext uri="{FF2B5EF4-FFF2-40B4-BE49-F238E27FC236}">
              <a16:creationId xmlns:a16="http://schemas.microsoft.com/office/drawing/2014/main" id="{00000000-0008-0000-1000-00001F000000}"/>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10972800" y="112059"/>
          <a:ext cx="679512" cy="493113"/>
        </a:xfrm>
        <a:prstGeom prst="rect">
          <a:avLst/>
        </a:prstGeom>
      </xdr:spPr>
    </xdr:pic>
    <xdr:clientData/>
  </xdr:twoCellAnchor>
  <xdr:twoCellAnchor editAs="absolute">
    <xdr:from>
      <xdr:col>1</xdr:col>
      <xdr:colOff>0</xdr:colOff>
      <xdr:row>0</xdr:row>
      <xdr:rowOff>0</xdr:rowOff>
    </xdr:from>
    <xdr:to>
      <xdr:col>1</xdr:col>
      <xdr:colOff>429620</xdr:colOff>
      <xdr:row>2</xdr:row>
      <xdr:rowOff>39896</xdr:rowOff>
    </xdr:to>
    <xdr:grpSp>
      <xdr:nvGrpSpPr>
        <xdr:cNvPr id="32" name="Grupo 31">
          <a:extLst>
            <a:ext uri="{FF2B5EF4-FFF2-40B4-BE49-F238E27FC236}">
              <a16:creationId xmlns:a16="http://schemas.microsoft.com/office/drawing/2014/main" id="{00000000-0008-0000-1000-000020000000}"/>
            </a:ext>
          </a:extLst>
        </xdr:cNvPr>
        <xdr:cNvGrpSpPr/>
      </xdr:nvGrpSpPr>
      <xdr:grpSpPr>
        <a:xfrm>
          <a:off x="244929" y="0"/>
          <a:ext cx="429620" cy="457182"/>
          <a:chOff x="212912" y="0"/>
          <a:chExt cx="429620" cy="475325"/>
        </a:xfrm>
      </xdr:grpSpPr>
      <xdr:sp macro="" textlink="">
        <xdr:nvSpPr>
          <xdr:cNvPr id="33" name="Retângulo 32">
            <a:extLst>
              <a:ext uri="{FF2B5EF4-FFF2-40B4-BE49-F238E27FC236}">
                <a16:creationId xmlns:a16="http://schemas.microsoft.com/office/drawing/2014/main" id="{00000000-0008-0000-1000-000021000000}"/>
              </a:ext>
            </a:extLst>
          </xdr:cNvPr>
          <xdr:cNvSpPr/>
        </xdr:nvSpPr>
        <xdr:spPr>
          <a:xfrm>
            <a:off x="212912" y="0"/>
            <a:ext cx="145677" cy="108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pic>
        <xdr:nvPicPr>
          <xdr:cNvPr id="34" name="Imagem 33">
            <a:extLst>
              <a:ext uri="{FF2B5EF4-FFF2-40B4-BE49-F238E27FC236}">
                <a16:creationId xmlns:a16="http://schemas.microsoft.com/office/drawing/2014/main" id="{00000000-0008-0000-1000-000022000000}"/>
              </a:ext>
            </a:extLst>
          </xdr:cNvPr>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Lst>
          </a:blip>
          <a:stretch>
            <a:fillRect/>
          </a:stretch>
        </xdr:blipFill>
        <xdr:spPr>
          <a:xfrm>
            <a:off x="246532" y="78295"/>
            <a:ext cx="396000" cy="397030"/>
          </a:xfrm>
          <a:prstGeom prst="rect">
            <a:avLst/>
          </a:prstGeom>
          <a:noFill/>
          <a:ln>
            <a:noFill/>
          </a:ln>
        </xdr:spPr>
      </xdr:pic>
    </xdr:grpSp>
    <xdr:clientData/>
  </xdr:twoCellAnchor>
  <xdr:twoCellAnchor editAs="oneCell">
    <xdr:from>
      <xdr:col>5</xdr:col>
      <xdr:colOff>1292678</xdr:colOff>
      <xdr:row>9</xdr:row>
      <xdr:rowOff>40821</xdr:rowOff>
    </xdr:from>
    <xdr:to>
      <xdr:col>5</xdr:col>
      <xdr:colOff>6530682</xdr:colOff>
      <xdr:row>9</xdr:row>
      <xdr:rowOff>652821</xdr:rowOff>
    </xdr:to>
    <xdr:pic>
      <xdr:nvPicPr>
        <xdr:cNvPr id="36" name="Imagem 35" descr="Recorte de Tela">
          <a:extLst>
            <a:ext uri="{FF2B5EF4-FFF2-40B4-BE49-F238E27FC236}">
              <a16:creationId xmlns:a16="http://schemas.microsoft.com/office/drawing/2014/main" id="{00000000-0008-0000-1000-000024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13743214" y="4191000"/>
          <a:ext cx="5238004" cy="612000"/>
        </a:xfrm>
        <a:prstGeom prst="rect">
          <a:avLst/>
        </a:prstGeom>
      </xdr:spPr>
    </xdr:pic>
    <xdr:clientData/>
  </xdr:twoCellAnchor>
  <xdr:twoCellAnchor editAs="oneCell">
    <xdr:from>
      <xdr:col>5</xdr:col>
      <xdr:colOff>2992885</xdr:colOff>
      <xdr:row>11</xdr:row>
      <xdr:rowOff>80947</xdr:rowOff>
    </xdr:from>
    <xdr:to>
      <xdr:col>5</xdr:col>
      <xdr:colOff>5189452</xdr:colOff>
      <xdr:row>11</xdr:row>
      <xdr:rowOff>592692</xdr:rowOff>
    </xdr:to>
    <xdr:pic>
      <xdr:nvPicPr>
        <xdr:cNvPr id="21" name="Picture 20">
          <a:extLst>
            <a:ext uri="{FF2B5EF4-FFF2-40B4-BE49-F238E27FC236}">
              <a16:creationId xmlns:a16="http://schemas.microsoft.com/office/drawing/2014/main" id="{024A8C10-177E-40BD-93E9-467BDEB50AD2}"/>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15443421" y="5564626"/>
          <a:ext cx="2196567" cy="511745"/>
        </a:xfrm>
        <a:prstGeom prst="rect">
          <a:avLst/>
        </a:prstGeom>
      </xdr:spPr>
    </xdr:pic>
    <xdr:clientData/>
  </xdr:twoCellAnchor>
  <xdr:twoCellAnchor editAs="oneCell">
    <xdr:from>
      <xdr:col>2</xdr:col>
      <xdr:colOff>1341904</xdr:colOff>
      <xdr:row>11</xdr:row>
      <xdr:rowOff>42619</xdr:rowOff>
    </xdr:from>
    <xdr:to>
      <xdr:col>2</xdr:col>
      <xdr:colOff>6408179</xdr:colOff>
      <xdr:row>11</xdr:row>
      <xdr:rowOff>622859</xdr:rowOff>
    </xdr:to>
    <xdr:pic>
      <xdr:nvPicPr>
        <xdr:cNvPr id="38" name="Picture 37">
          <a:extLst>
            <a:ext uri="{FF2B5EF4-FFF2-40B4-BE49-F238E27FC236}">
              <a16:creationId xmlns:a16="http://schemas.microsoft.com/office/drawing/2014/main" id="{2B708891-E846-4709-8325-D4DB9C6B5927}"/>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3042797" y="5526298"/>
          <a:ext cx="5066275" cy="5802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0</xdr:colOff>
      <xdr:row>0</xdr:row>
      <xdr:rowOff>0</xdr:rowOff>
    </xdr:from>
    <xdr:to>
      <xdr:col>1</xdr:col>
      <xdr:colOff>429620</xdr:colOff>
      <xdr:row>2</xdr:row>
      <xdr:rowOff>94325</xdr:rowOff>
    </xdr:to>
    <xdr:grpSp>
      <xdr:nvGrpSpPr>
        <xdr:cNvPr id="24" name="Grupo 23">
          <a:extLst>
            <a:ext uri="{FF2B5EF4-FFF2-40B4-BE49-F238E27FC236}">
              <a16:creationId xmlns:a16="http://schemas.microsoft.com/office/drawing/2014/main" id="{00000000-0008-0000-0100-000018000000}"/>
            </a:ext>
          </a:extLst>
        </xdr:cNvPr>
        <xdr:cNvGrpSpPr/>
      </xdr:nvGrpSpPr>
      <xdr:grpSpPr>
        <a:xfrm>
          <a:off x="194235" y="0"/>
          <a:ext cx="429620" cy="482796"/>
          <a:chOff x="212912" y="0"/>
          <a:chExt cx="429620" cy="475325"/>
        </a:xfrm>
      </xdr:grpSpPr>
      <xdr:sp macro="" textlink="">
        <xdr:nvSpPr>
          <xdr:cNvPr id="25" name="Retângulo 24">
            <a:extLst>
              <a:ext uri="{FF2B5EF4-FFF2-40B4-BE49-F238E27FC236}">
                <a16:creationId xmlns:a16="http://schemas.microsoft.com/office/drawing/2014/main" id="{00000000-0008-0000-0100-000019000000}"/>
              </a:ext>
            </a:extLst>
          </xdr:cNvPr>
          <xdr:cNvSpPr/>
        </xdr:nvSpPr>
        <xdr:spPr>
          <a:xfrm>
            <a:off x="212912" y="0"/>
            <a:ext cx="145677" cy="108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pic>
        <xdr:nvPicPr>
          <xdr:cNvPr id="26" name="Imagem 25">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532" y="78295"/>
            <a:ext cx="396000" cy="397030"/>
          </a:xfrm>
          <a:prstGeom prst="rect">
            <a:avLst/>
          </a:prstGeom>
          <a:noFill/>
          <a:ln>
            <a:noFill/>
          </a:ln>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1165411</xdr:colOff>
      <xdr:row>2</xdr:row>
      <xdr:rowOff>156882</xdr:rowOff>
    </xdr:from>
    <xdr:to>
      <xdr:col>2</xdr:col>
      <xdr:colOff>791057</xdr:colOff>
      <xdr:row>12</xdr:row>
      <xdr:rowOff>67235</xdr:rowOff>
    </xdr:to>
    <xdr:pic>
      <xdr:nvPicPr>
        <xdr:cNvPr id="2" name="Picture 2" descr="L:\01. Gestão Interna\02. Padrão de documentos e ferramentas operacionais\04. Identidade visual Tupy\T acima TUPY - azul.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748117" y="582706"/>
          <a:ext cx="1810793" cy="18153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1333494</xdr:colOff>
      <xdr:row>5</xdr:row>
      <xdr:rowOff>79815</xdr:rowOff>
    </xdr:from>
    <xdr:to>
      <xdr:col>2</xdr:col>
      <xdr:colOff>2727388</xdr:colOff>
      <xdr:row>9</xdr:row>
      <xdr:rowOff>156883</xdr:rowOff>
    </xdr:to>
    <xdr:pic>
      <xdr:nvPicPr>
        <xdr:cNvPr id="3" name="Imagem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16575"/>
        <a:stretch/>
      </xdr:blipFill>
      <xdr:spPr>
        <a:xfrm>
          <a:off x="4101347" y="1077139"/>
          <a:ext cx="1393894" cy="8390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0</xdr:colOff>
      <xdr:row>0</xdr:row>
      <xdr:rowOff>0</xdr:rowOff>
    </xdr:from>
    <xdr:to>
      <xdr:col>1</xdr:col>
      <xdr:colOff>426445</xdr:colOff>
      <xdr:row>2</xdr:row>
      <xdr:rowOff>44587</xdr:rowOff>
    </xdr:to>
    <xdr:grpSp>
      <xdr:nvGrpSpPr>
        <xdr:cNvPr id="2" name="Grupo 1">
          <a:extLst>
            <a:ext uri="{FF2B5EF4-FFF2-40B4-BE49-F238E27FC236}">
              <a16:creationId xmlns:a16="http://schemas.microsoft.com/office/drawing/2014/main" id="{00000000-0008-0000-0300-000002000000}"/>
            </a:ext>
          </a:extLst>
        </xdr:cNvPr>
        <xdr:cNvGrpSpPr/>
      </xdr:nvGrpSpPr>
      <xdr:grpSpPr>
        <a:xfrm>
          <a:off x="194235" y="0"/>
          <a:ext cx="426445" cy="433058"/>
          <a:chOff x="212912" y="0"/>
          <a:chExt cx="429620" cy="475325"/>
        </a:xfrm>
      </xdr:grpSpPr>
      <xdr:sp macro="" textlink="">
        <xdr:nvSpPr>
          <xdr:cNvPr id="3" name="Retângulo 2">
            <a:extLst>
              <a:ext uri="{FF2B5EF4-FFF2-40B4-BE49-F238E27FC236}">
                <a16:creationId xmlns:a16="http://schemas.microsoft.com/office/drawing/2014/main" id="{00000000-0008-0000-0300-000003000000}"/>
              </a:ext>
            </a:extLst>
          </xdr:cNvPr>
          <xdr:cNvSpPr/>
        </xdr:nvSpPr>
        <xdr:spPr>
          <a:xfrm>
            <a:off x="212912" y="0"/>
            <a:ext cx="145677" cy="108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pic>
        <xdr:nvPicPr>
          <xdr:cNvPr id="4" name="Imagem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532" y="78295"/>
            <a:ext cx="396000" cy="397030"/>
          </a:xfrm>
          <a:prstGeom prst="rect">
            <a:avLst/>
          </a:prstGeom>
          <a:noFill/>
          <a:ln>
            <a:noFill/>
          </a:ln>
        </xdr:spPr>
      </xdr:pic>
    </xdr:grpSp>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0</xdr:colOff>
      <xdr:row>0</xdr:row>
      <xdr:rowOff>0</xdr:rowOff>
    </xdr:from>
    <xdr:to>
      <xdr:col>1</xdr:col>
      <xdr:colOff>426445</xdr:colOff>
      <xdr:row>2</xdr:row>
      <xdr:rowOff>94325</xdr:rowOff>
    </xdr:to>
    <xdr:grpSp>
      <xdr:nvGrpSpPr>
        <xdr:cNvPr id="2" name="Grupo 1">
          <a:extLst>
            <a:ext uri="{FF2B5EF4-FFF2-40B4-BE49-F238E27FC236}">
              <a16:creationId xmlns:a16="http://schemas.microsoft.com/office/drawing/2014/main" id="{00000000-0008-0000-0400-000002000000}"/>
            </a:ext>
          </a:extLst>
        </xdr:cNvPr>
        <xdr:cNvGrpSpPr/>
      </xdr:nvGrpSpPr>
      <xdr:grpSpPr>
        <a:xfrm>
          <a:off x="194235" y="0"/>
          <a:ext cx="426445" cy="482796"/>
          <a:chOff x="212912" y="0"/>
          <a:chExt cx="429620" cy="475325"/>
        </a:xfrm>
      </xdr:grpSpPr>
      <xdr:sp macro="" textlink="">
        <xdr:nvSpPr>
          <xdr:cNvPr id="3" name="Retângulo 2">
            <a:extLst>
              <a:ext uri="{FF2B5EF4-FFF2-40B4-BE49-F238E27FC236}">
                <a16:creationId xmlns:a16="http://schemas.microsoft.com/office/drawing/2014/main" id="{00000000-0008-0000-0400-000003000000}"/>
              </a:ext>
            </a:extLst>
          </xdr:cNvPr>
          <xdr:cNvSpPr/>
        </xdr:nvSpPr>
        <xdr:spPr>
          <a:xfrm>
            <a:off x="212912" y="0"/>
            <a:ext cx="145677" cy="108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pic>
        <xdr:nvPicPr>
          <xdr:cNvPr id="4" name="Imagem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532" y="78295"/>
            <a:ext cx="396000" cy="397030"/>
          </a:xfrm>
          <a:prstGeom prst="rect">
            <a:avLst/>
          </a:prstGeom>
          <a:noFill/>
          <a:ln>
            <a:noFill/>
          </a:ln>
        </xdr:spPr>
      </xdr:pic>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0</xdr:colOff>
      <xdr:row>0</xdr:row>
      <xdr:rowOff>0</xdr:rowOff>
    </xdr:from>
    <xdr:to>
      <xdr:col>1</xdr:col>
      <xdr:colOff>429620</xdr:colOff>
      <xdr:row>2</xdr:row>
      <xdr:rowOff>49501</xdr:rowOff>
    </xdr:to>
    <xdr:grpSp>
      <xdr:nvGrpSpPr>
        <xdr:cNvPr id="2" name="Grupo 1">
          <a:extLst>
            <a:ext uri="{FF2B5EF4-FFF2-40B4-BE49-F238E27FC236}">
              <a16:creationId xmlns:a16="http://schemas.microsoft.com/office/drawing/2014/main" id="{00000000-0008-0000-0500-000002000000}"/>
            </a:ext>
          </a:extLst>
        </xdr:cNvPr>
        <xdr:cNvGrpSpPr/>
      </xdr:nvGrpSpPr>
      <xdr:grpSpPr>
        <a:xfrm>
          <a:off x="194235" y="0"/>
          <a:ext cx="429620" cy="467854"/>
          <a:chOff x="212912" y="0"/>
          <a:chExt cx="429620" cy="475325"/>
        </a:xfrm>
      </xdr:grpSpPr>
      <xdr:sp macro="" textlink="">
        <xdr:nvSpPr>
          <xdr:cNvPr id="3" name="Retângulo 2">
            <a:extLst>
              <a:ext uri="{FF2B5EF4-FFF2-40B4-BE49-F238E27FC236}">
                <a16:creationId xmlns:a16="http://schemas.microsoft.com/office/drawing/2014/main" id="{00000000-0008-0000-0500-000003000000}"/>
              </a:ext>
            </a:extLst>
          </xdr:cNvPr>
          <xdr:cNvSpPr/>
        </xdr:nvSpPr>
        <xdr:spPr>
          <a:xfrm>
            <a:off x="212912" y="0"/>
            <a:ext cx="145677" cy="108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pic>
        <xdr:nvPicPr>
          <xdr:cNvPr id="4" name="Imagem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532" y="78295"/>
            <a:ext cx="396000" cy="397030"/>
          </a:xfrm>
          <a:prstGeom prst="rect">
            <a:avLst/>
          </a:prstGeom>
          <a:noFill/>
          <a:ln>
            <a:noFill/>
          </a:ln>
        </xdr:spPr>
      </xdr:pic>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2106707</xdr:colOff>
      <xdr:row>2</xdr:row>
      <xdr:rowOff>145676</xdr:rowOff>
    </xdr:from>
    <xdr:to>
      <xdr:col>1</xdr:col>
      <xdr:colOff>3917500</xdr:colOff>
      <xdr:row>12</xdr:row>
      <xdr:rowOff>56029</xdr:rowOff>
    </xdr:to>
    <xdr:pic>
      <xdr:nvPicPr>
        <xdr:cNvPr id="2" name="Picture 2" descr="L:\01. Gestão Interna\02. Padrão de documentos e ferramentas operacionais\04. Identidade visual Tupy\T acima TUPY - azul.jpg">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689413" y="571500"/>
          <a:ext cx="1810793" cy="18153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459441</xdr:colOff>
      <xdr:row>5</xdr:row>
      <xdr:rowOff>68609</xdr:rowOff>
    </xdr:from>
    <xdr:to>
      <xdr:col>2</xdr:col>
      <xdr:colOff>1853335</xdr:colOff>
      <xdr:row>9</xdr:row>
      <xdr:rowOff>145677</xdr:rowOff>
    </xdr:to>
    <xdr:pic>
      <xdr:nvPicPr>
        <xdr:cNvPr id="3" name="Imagem 2">
          <a:extLst>
            <a:ext uri="{FF2B5EF4-FFF2-40B4-BE49-F238E27FC236}">
              <a16:creationId xmlns:a16="http://schemas.microsoft.com/office/drawing/2014/main" id="{00000000-0008-0000-06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16575"/>
        <a:stretch/>
      </xdr:blipFill>
      <xdr:spPr>
        <a:xfrm>
          <a:off x="5423647" y="1065933"/>
          <a:ext cx="1393894" cy="83906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1</xdr:col>
      <xdr:colOff>0</xdr:colOff>
      <xdr:row>0</xdr:row>
      <xdr:rowOff>0</xdr:rowOff>
    </xdr:from>
    <xdr:to>
      <xdr:col>1</xdr:col>
      <xdr:colOff>426445</xdr:colOff>
      <xdr:row>2</xdr:row>
      <xdr:rowOff>46326</xdr:rowOff>
    </xdr:to>
    <xdr:grpSp>
      <xdr:nvGrpSpPr>
        <xdr:cNvPr id="2" name="Grupo 1">
          <a:extLst>
            <a:ext uri="{FF2B5EF4-FFF2-40B4-BE49-F238E27FC236}">
              <a16:creationId xmlns:a16="http://schemas.microsoft.com/office/drawing/2014/main" id="{00000000-0008-0000-0700-000002000000}"/>
            </a:ext>
          </a:extLst>
        </xdr:cNvPr>
        <xdr:cNvGrpSpPr/>
      </xdr:nvGrpSpPr>
      <xdr:grpSpPr>
        <a:xfrm>
          <a:off x="194235" y="0"/>
          <a:ext cx="426445" cy="464679"/>
          <a:chOff x="212912" y="0"/>
          <a:chExt cx="429620" cy="475325"/>
        </a:xfrm>
      </xdr:grpSpPr>
      <xdr:sp macro="" textlink="">
        <xdr:nvSpPr>
          <xdr:cNvPr id="3" name="Retângulo 2">
            <a:extLst>
              <a:ext uri="{FF2B5EF4-FFF2-40B4-BE49-F238E27FC236}">
                <a16:creationId xmlns:a16="http://schemas.microsoft.com/office/drawing/2014/main" id="{00000000-0008-0000-0700-000003000000}"/>
              </a:ext>
            </a:extLst>
          </xdr:cNvPr>
          <xdr:cNvSpPr/>
        </xdr:nvSpPr>
        <xdr:spPr>
          <a:xfrm>
            <a:off x="212912" y="0"/>
            <a:ext cx="145677" cy="108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pic>
        <xdr:nvPicPr>
          <xdr:cNvPr id="4" name="Imagem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532" y="78295"/>
            <a:ext cx="396000" cy="397030"/>
          </a:xfrm>
          <a:prstGeom prst="rect">
            <a:avLst/>
          </a:prstGeom>
          <a:noFill/>
          <a:ln>
            <a:noFill/>
          </a:ln>
        </xdr:spPr>
      </xdr:pic>
    </xdr:grpSp>
    <xdr:clientData/>
  </xdr:twoCellAnchor>
</xdr:wsDr>
</file>

<file path=xl/drawings/drawing9.xml><?xml version="1.0" encoding="utf-8"?>
<xdr:wsDr xmlns:xdr="http://schemas.openxmlformats.org/drawingml/2006/spreadsheetDrawing" xmlns:a="http://schemas.openxmlformats.org/drawingml/2006/main">
  <xdr:twoCellAnchor editAs="absolute">
    <xdr:from>
      <xdr:col>1</xdr:col>
      <xdr:colOff>0</xdr:colOff>
      <xdr:row>0</xdr:row>
      <xdr:rowOff>0</xdr:rowOff>
    </xdr:from>
    <xdr:to>
      <xdr:col>1</xdr:col>
      <xdr:colOff>429620</xdr:colOff>
      <xdr:row>2</xdr:row>
      <xdr:rowOff>49501</xdr:rowOff>
    </xdr:to>
    <xdr:grpSp>
      <xdr:nvGrpSpPr>
        <xdr:cNvPr id="2" name="Grupo 1">
          <a:extLst>
            <a:ext uri="{FF2B5EF4-FFF2-40B4-BE49-F238E27FC236}">
              <a16:creationId xmlns:a16="http://schemas.microsoft.com/office/drawing/2014/main" id="{00000000-0008-0000-0A00-000002000000}"/>
            </a:ext>
          </a:extLst>
        </xdr:cNvPr>
        <xdr:cNvGrpSpPr/>
      </xdr:nvGrpSpPr>
      <xdr:grpSpPr>
        <a:xfrm>
          <a:off x="194235" y="0"/>
          <a:ext cx="429620" cy="467854"/>
          <a:chOff x="212912" y="0"/>
          <a:chExt cx="429620" cy="475325"/>
        </a:xfrm>
      </xdr:grpSpPr>
      <xdr:sp macro="" textlink="">
        <xdr:nvSpPr>
          <xdr:cNvPr id="3" name="Retângulo 2">
            <a:extLst>
              <a:ext uri="{FF2B5EF4-FFF2-40B4-BE49-F238E27FC236}">
                <a16:creationId xmlns:a16="http://schemas.microsoft.com/office/drawing/2014/main" id="{00000000-0008-0000-0A00-000003000000}"/>
              </a:ext>
            </a:extLst>
          </xdr:cNvPr>
          <xdr:cNvSpPr/>
        </xdr:nvSpPr>
        <xdr:spPr>
          <a:xfrm>
            <a:off x="212912" y="0"/>
            <a:ext cx="145677" cy="108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pic>
        <xdr:nvPicPr>
          <xdr:cNvPr id="4" name="Imagem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532" y="78295"/>
            <a:ext cx="396000" cy="397030"/>
          </a:xfrm>
          <a:prstGeom prst="rect">
            <a:avLst/>
          </a:prstGeom>
          <a:noFill/>
          <a:ln>
            <a:noFill/>
          </a:ln>
        </xdr:spPr>
      </xdr:pic>
    </xdr:grpSp>
    <xdr:clientData/>
  </xdr:twoCellAnchor>
</xdr:wsDr>
</file>

<file path=xl/theme/theme1.xml><?xml version="1.0" encoding="utf-8"?>
<a:theme xmlns:a="http://schemas.openxmlformats.org/drawingml/2006/main" name="Tema do Office">
  <a:themeElements>
    <a:clrScheme name="TUPY">
      <a:dk1>
        <a:srgbClr val="000000"/>
      </a:dk1>
      <a:lt1>
        <a:srgbClr val="FFFFFF"/>
      </a:lt1>
      <a:dk2>
        <a:srgbClr val="E6ECFA"/>
      </a:dk2>
      <a:lt2>
        <a:srgbClr val="3FA996"/>
      </a:lt2>
      <a:accent1>
        <a:srgbClr val="162E59"/>
      </a:accent1>
      <a:accent2>
        <a:srgbClr val="4B6DAC"/>
      </a:accent2>
      <a:accent3>
        <a:srgbClr val="C30C3E"/>
      </a:accent3>
      <a:accent4>
        <a:srgbClr val="0E534C"/>
      </a:accent4>
      <a:accent5>
        <a:srgbClr val="BFBFBF"/>
      </a:accent5>
      <a:accent6>
        <a:srgbClr val="EAEAEA"/>
      </a:accent6>
      <a:hlink>
        <a:srgbClr val="BFBFBF"/>
      </a:hlink>
      <a:folHlink>
        <a:srgbClr val="0E534C"/>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Y45"/>
  <sheetViews>
    <sheetView showGridLines="0" tabSelected="1" zoomScale="85" zoomScaleNormal="85" workbookViewId="0"/>
  </sheetViews>
  <sheetFormatPr defaultColWidth="0" defaultRowHeight="14.5" zeroHeight="1" x14ac:dyDescent="0.35"/>
  <cols>
    <col min="1" max="1" width="8.7265625" style="8" customWidth="1"/>
    <col min="2" max="2" width="2.7265625" style="8" customWidth="1"/>
    <col min="3" max="3" width="89.54296875" style="8" customWidth="1"/>
    <col min="4" max="4" width="2.7265625" style="8" customWidth="1"/>
    <col min="5" max="5" width="8.7265625" style="8" customWidth="1"/>
    <col min="6" max="25" width="0" style="8" hidden="1" customWidth="1"/>
    <col min="26" max="62" width="9.1796875" style="8" hidden="1" customWidth="1"/>
    <col min="63" max="16384" width="9.1796875" style="8" hidden="1"/>
  </cols>
  <sheetData>
    <row r="1" spans="1:25" x14ac:dyDescent="0.35">
      <c r="A1" s="264"/>
      <c r="C1" s="31"/>
      <c r="F1" s="31"/>
      <c r="G1" s="31"/>
      <c r="H1" s="31"/>
      <c r="I1" s="31"/>
      <c r="J1" s="31"/>
      <c r="K1" s="31"/>
      <c r="L1" s="31"/>
      <c r="M1" s="31"/>
      <c r="N1" s="31"/>
      <c r="O1" s="31"/>
      <c r="P1" s="31"/>
      <c r="Q1" s="31"/>
      <c r="R1" s="31"/>
      <c r="S1" s="31"/>
      <c r="T1" s="31"/>
      <c r="U1" s="31"/>
      <c r="V1" s="31"/>
      <c r="W1" s="31"/>
      <c r="X1" s="31"/>
      <c r="Y1" s="31"/>
    </row>
    <row r="2" spans="1:25" ht="18.5" x14ac:dyDescent="0.45">
      <c r="A2" s="30"/>
      <c r="B2" s="30"/>
      <c r="D2" s="30"/>
      <c r="E2" s="30"/>
      <c r="G2" s="29"/>
      <c r="H2" s="29"/>
      <c r="I2" s="29"/>
      <c r="J2" s="29"/>
      <c r="K2" s="29"/>
      <c r="L2" s="29"/>
      <c r="M2" s="29"/>
      <c r="N2" s="29"/>
      <c r="O2" s="29"/>
      <c r="P2" s="29"/>
      <c r="Q2" s="29"/>
      <c r="R2" s="29"/>
      <c r="S2" s="29"/>
      <c r="T2" s="29"/>
      <c r="U2" s="29"/>
      <c r="V2" s="29"/>
      <c r="W2" s="29"/>
      <c r="X2" s="29"/>
      <c r="Y2" s="29"/>
    </row>
    <row r="3" spans="1:25" x14ac:dyDescent="0.35">
      <c r="A3" s="242"/>
      <c r="B3" s="242"/>
      <c r="C3" s="242"/>
      <c r="D3" s="242"/>
      <c r="E3" s="242"/>
      <c r="F3" s="26"/>
      <c r="G3" s="28"/>
      <c r="H3" s="28"/>
      <c r="I3" s="28"/>
      <c r="J3" s="28"/>
      <c r="K3" s="28"/>
      <c r="L3" s="28"/>
      <c r="M3" s="28"/>
      <c r="N3" s="28"/>
      <c r="O3" s="28"/>
      <c r="P3" s="28"/>
      <c r="Q3" s="28"/>
      <c r="R3" s="28"/>
      <c r="S3" s="28"/>
      <c r="T3" s="28"/>
      <c r="U3" s="28"/>
      <c r="V3" s="28"/>
      <c r="W3" s="28"/>
      <c r="X3" s="28"/>
      <c r="Y3" s="28"/>
    </row>
    <row r="4" spans="1:25" x14ac:dyDescent="0.35">
      <c r="A4" s="242"/>
      <c r="B4" s="242"/>
      <c r="C4" s="242"/>
      <c r="D4" s="242"/>
      <c r="E4" s="242"/>
      <c r="F4" s="26"/>
      <c r="G4" s="28"/>
      <c r="H4" s="28"/>
      <c r="I4" s="28"/>
      <c r="J4" s="28"/>
      <c r="K4" s="28"/>
      <c r="L4" s="28"/>
      <c r="M4" s="28"/>
      <c r="N4" s="28"/>
      <c r="O4" s="28"/>
      <c r="P4" s="28"/>
      <c r="Q4" s="28"/>
      <c r="R4" s="28"/>
      <c r="S4" s="28"/>
      <c r="T4" s="28"/>
      <c r="U4" s="28"/>
      <c r="V4" s="28"/>
      <c r="W4" s="28"/>
      <c r="X4" s="28"/>
      <c r="Y4" s="28"/>
    </row>
    <row r="5" spans="1:25" x14ac:dyDescent="0.35">
      <c r="A5" s="242"/>
      <c r="B5" s="242"/>
      <c r="C5" s="242"/>
      <c r="D5" s="242"/>
      <c r="E5" s="242"/>
      <c r="F5" s="26"/>
      <c r="G5" s="28"/>
      <c r="H5" s="28"/>
      <c r="I5" s="28"/>
      <c r="J5" s="28"/>
      <c r="K5" s="28"/>
      <c r="L5" s="28"/>
      <c r="M5" s="28"/>
      <c r="N5" s="28"/>
      <c r="O5" s="28"/>
      <c r="P5" s="28"/>
      <c r="Q5" s="28"/>
      <c r="R5" s="28"/>
      <c r="S5" s="28"/>
      <c r="T5" s="28"/>
      <c r="U5" s="28"/>
      <c r="V5" s="28"/>
      <c r="W5" s="28"/>
      <c r="X5" s="28"/>
      <c r="Y5" s="28"/>
    </row>
    <row r="6" spans="1:25" x14ac:dyDescent="0.35">
      <c r="A6" s="242"/>
      <c r="B6" s="242"/>
      <c r="C6" s="243"/>
      <c r="D6" s="242"/>
      <c r="E6" s="242"/>
      <c r="F6" s="26"/>
      <c r="G6" s="26"/>
      <c r="H6" s="26"/>
      <c r="I6" s="26"/>
      <c r="J6" s="26"/>
      <c r="K6" s="26"/>
      <c r="L6" s="26"/>
      <c r="M6" s="26"/>
      <c r="N6" s="26"/>
      <c r="O6" s="26"/>
      <c r="P6" s="26"/>
      <c r="Q6" s="26"/>
      <c r="R6" s="26"/>
      <c r="S6" s="26"/>
      <c r="T6" s="26"/>
      <c r="U6" s="26"/>
      <c r="V6" s="26"/>
      <c r="W6" s="26"/>
      <c r="X6" s="26"/>
      <c r="Y6" s="27"/>
    </row>
    <row r="7" spans="1:25" x14ac:dyDescent="0.35">
      <c r="A7" s="244"/>
      <c r="B7" s="244"/>
      <c r="C7" s="244"/>
      <c r="D7" s="244"/>
      <c r="E7" s="244"/>
      <c r="F7" s="26"/>
      <c r="G7" s="26"/>
      <c r="H7" s="26"/>
      <c r="I7" s="26"/>
      <c r="J7" s="26"/>
      <c r="K7" s="26"/>
      <c r="L7" s="26"/>
      <c r="M7" s="26"/>
      <c r="N7" s="26"/>
      <c r="O7" s="26"/>
      <c r="P7" s="26"/>
      <c r="Q7" s="26"/>
      <c r="R7" s="26"/>
      <c r="S7" s="26"/>
      <c r="T7" s="26"/>
      <c r="U7" s="26"/>
      <c r="V7" s="26"/>
      <c r="W7" s="26"/>
      <c r="X7" s="26"/>
      <c r="Y7" s="25"/>
    </row>
    <row r="8" spans="1:25" x14ac:dyDescent="0.35">
      <c r="A8" s="244"/>
      <c r="B8" s="244"/>
      <c r="C8" s="244"/>
      <c r="D8" s="244"/>
      <c r="E8" s="244"/>
      <c r="F8" s="26"/>
      <c r="G8" s="26"/>
      <c r="H8" s="26"/>
      <c r="I8" s="26"/>
      <c r="J8" s="26"/>
      <c r="K8" s="26"/>
      <c r="L8" s="26"/>
      <c r="M8" s="26"/>
      <c r="N8" s="26"/>
      <c r="O8" s="26"/>
      <c r="P8" s="26"/>
      <c r="Q8" s="26"/>
      <c r="R8" s="26"/>
      <c r="S8" s="26"/>
      <c r="T8" s="26"/>
      <c r="U8" s="26"/>
      <c r="V8" s="26"/>
      <c r="W8" s="26"/>
      <c r="X8" s="26"/>
      <c r="Y8" s="25"/>
    </row>
    <row r="9" spans="1:25" x14ac:dyDescent="0.35">
      <c r="A9" s="244"/>
      <c r="B9" s="244"/>
      <c r="C9" s="244"/>
      <c r="D9" s="244"/>
      <c r="E9" s="244"/>
      <c r="F9" s="26"/>
      <c r="G9" s="26"/>
      <c r="H9" s="26"/>
      <c r="I9" s="26"/>
      <c r="J9" s="26"/>
      <c r="K9" s="26"/>
      <c r="L9" s="26"/>
      <c r="M9" s="26"/>
      <c r="N9" s="26"/>
      <c r="O9" s="26"/>
      <c r="P9" s="26"/>
      <c r="Q9" s="26"/>
      <c r="R9" s="26"/>
      <c r="S9" s="26"/>
      <c r="T9" s="26"/>
      <c r="U9" s="26"/>
      <c r="V9" s="26"/>
      <c r="W9" s="26"/>
      <c r="X9" s="26"/>
      <c r="Y9" s="25"/>
    </row>
    <row r="10" spans="1:25" x14ac:dyDescent="0.35">
      <c r="A10" s="244"/>
      <c r="B10" s="244"/>
      <c r="C10" s="244"/>
      <c r="D10" s="244"/>
      <c r="E10" s="244"/>
      <c r="F10" s="26"/>
      <c r="G10" s="26"/>
      <c r="H10" s="26"/>
      <c r="I10" s="26"/>
      <c r="J10" s="26"/>
      <c r="K10" s="26"/>
      <c r="L10" s="26"/>
      <c r="M10" s="26"/>
      <c r="N10" s="26"/>
      <c r="O10" s="26"/>
      <c r="P10" s="26"/>
      <c r="Q10" s="26"/>
      <c r="R10" s="26"/>
      <c r="S10" s="26"/>
      <c r="T10" s="26"/>
      <c r="U10" s="26"/>
      <c r="V10" s="26"/>
      <c r="W10" s="26"/>
      <c r="X10" s="26"/>
      <c r="Y10" s="25"/>
    </row>
    <row r="11" spans="1:25" x14ac:dyDescent="0.35">
      <c r="A11" s="244"/>
      <c r="B11" s="244"/>
      <c r="C11" s="242"/>
      <c r="D11" s="244"/>
      <c r="E11" s="244"/>
      <c r="F11" s="26"/>
      <c r="G11" s="26"/>
      <c r="H11" s="26"/>
      <c r="I11" s="26"/>
      <c r="J11" s="26"/>
      <c r="K11" s="26"/>
      <c r="L11" s="26"/>
      <c r="M11" s="26"/>
      <c r="N11" s="26"/>
      <c r="O11" s="26"/>
      <c r="P11" s="26"/>
      <c r="Q11" s="26"/>
      <c r="R11" s="26"/>
      <c r="S11" s="26"/>
      <c r="T11" s="26"/>
      <c r="U11" s="26"/>
      <c r="V11" s="26"/>
      <c r="W11" s="26"/>
      <c r="X11" s="26"/>
      <c r="Y11" s="25"/>
    </row>
    <row r="12" spans="1:25" x14ac:dyDescent="0.35">
      <c r="A12" s="244"/>
      <c r="B12" s="244"/>
      <c r="C12" s="242"/>
      <c r="D12" s="244"/>
      <c r="E12" s="244"/>
      <c r="F12" s="26"/>
      <c r="G12" s="26"/>
      <c r="H12" s="26"/>
      <c r="I12" s="26"/>
      <c r="J12" s="26"/>
      <c r="K12" s="26"/>
      <c r="L12" s="26"/>
      <c r="M12" s="26"/>
      <c r="N12" s="26"/>
      <c r="O12" s="26"/>
      <c r="P12" s="26"/>
      <c r="Q12" s="26"/>
      <c r="R12" s="26"/>
      <c r="S12" s="26"/>
      <c r="T12" s="26"/>
      <c r="U12" s="26"/>
      <c r="V12" s="26"/>
      <c r="W12" s="26"/>
      <c r="X12" s="26"/>
      <c r="Y12" s="25"/>
    </row>
    <row r="13" spans="1:25" x14ac:dyDescent="0.35">
      <c r="A13" s="244"/>
      <c r="B13" s="244"/>
      <c r="C13" s="244"/>
      <c r="D13" s="244"/>
      <c r="E13" s="244"/>
      <c r="F13" s="26"/>
      <c r="G13" s="26"/>
      <c r="H13" s="26"/>
      <c r="I13" s="26"/>
      <c r="J13" s="26"/>
      <c r="K13" s="26"/>
      <c r="L13" s="26"/>
      <c r="M13" s="26"/>
      <c r="N13" s="26"/>
      <c r="O13" s="26"/>
      <c r="P13" s="26"/>
      <c r="Q13" s="26"/>
      <c r="R13" s="26"/>
      <c r="S13" s="26"/>
      <c r="T13" s="26"/>
      <c r="U13" s="26"/>
      <c r="V13" s="26"/>
      <c r="W13" s="26"/>
      <c r="X13" s="26"/>
      <c r="Y13" s="25"/>
    </row>
    <row r="14" spans="1:25" x14ac:dyDescent="0.35">
      <c r="A14" s="9"/>
      <c r="B14" s="9"/>
      <c r="C14" s="9"/>
      <c r="D14" s="9"/>
      <c r="E14" s="9"/>
      <c r="Y14" s="9"/>
    </row>
    <row r="15" spans="1:25" x14ac:dyDescent="0.35">
      <c r="A15" s="9"/>
      <c r="B15" s="9"/>
      <c r="D15" s="9"/>
      <c r="E15" s="9"/>
      <c r="Y15" s="9"/>
    </row>
    <row r="16" spans="1:25" ht="24" thickBot="1" x14ac:dyDescent="0.4">
      <c r="A16" s="24"/>
      <c r="B16" s="24"/>
      <c r="C16" s="24" t="s">
        <v>14</v>
      </c>
      <c r="D16" s="24"/>
      <c r="E16" s="24"/>
      <c r="F16" s="9"/>
      <c r="G16" s="9"/>
      <c r="H16" s="9"/>
      <c r="I16" s="9"/>
      <c r="J16" s="9"/>
      <c r="K16" s="9"/>
      <c r="L16" s="9"/>
      <c r="N16" s="9"/>
      <c r="O16" s="9"/>
      <c r="P16" s="9"/>
      <c r="Q16" s="9"/>
      <c r="R16" s="9"/>
      <c r="S16" s="9"/>
      <c r="T16" s="9"/>
      <c r="U16" s="9"/>
      <c r="V16" s="9"/>
      <c r="W16" s="9"/>
      <c r="X16" s="9"/>
      <c r="Y16" s="9"/>
    </row>
    <row r="17" spans="1:25" x14ac:dyDescent="0.35">
      <c r="A17" s="9"/>
      <c r="B17" s="9"/>
      <c r="D17" s="9"/>
      <c r="E17" s="9"/>
      <c r="F17" s="9"/>
      <c r="G17" s="9"/>
      <c r="H17" s="9"/>
      <c r="I17" s="9"/>
      <c r="J17" s="9"/>
      <c r="K17" s="9"/>
      <c r="L17" s="9"/>
      <c r="N17" s="9"/>
      <c r="O17" s="9"/>
      <c r="P17" s="9"/>
      <c r="Q17" s="9"/>
      <c r="R17" s="9"/>
      <c r="S17" s="9"/>
      <c r="T17" s="9"/>
      <c r="U17" s="9"/>
      <c r="V17" s="9"/>
      <c r="W17" s="9"/>
      <c r="X17" s="9"/>
      <c r="Y17" s="9"/>
    </row>
    <row r="18" spans="1:25" x14ac:dyDescent="0.35">
      <c r="A18" s="9"/>
      <c r="B18" s="15" t="s">
        <v>14</v>
      </c>
      <c r="C18" s="14"/>
      <c r="D18" s="9"/>
      <c r="E18" s="9"/>
      <c r="F18" s="9"/>
      <c r="G18" s="9"/>
      <c r="H18" s="9"/>
      <c r="I18" s="9"/>
      <c r="J18" s="9"/>
      <c r="K18" s="9"/>
      <c r="L18" s="9"/>
      <c r="N18" s="9"/>
      <c r="O18" s="9"/>
      <c r="P18" s="9"/>
      <c r="Q18" s="9"/>
      <c r="R18" s="9"/>
      <c r="S18" s="9"/>
      <c r="T18" s="9"/>
      <c r="U18" s="9"/>
      <c r="V18" s="9"/>
      <c r="W18" s="9"/>
      <c r="X18" s="9"/>
      <c r="Y18" s="9"/>
    </row>
    <row r="19" spans="1:25" x14ac:dyDescent="0.35">
      <c r="A19" s="9"/>
      <c r="B19" s="23">
        <v>1</v>
      </c>
      <c r="C19" s="12" t="s">
        <v>13</v>
      </c>
      <c r="D19" s="9"/>
      <c r="E19" s="9"/>
      <c r="F19" s="9"/>
      <c r="G19" s="9"/>
      <c r="H19" s="9"/>
      <c r="I19" s="9"/>
      <c r="J19" s="9"/>
      <c r="K19" s="9"/>
      <c r="L19" s="9"/>
      <c r="N19" s="9"/>
      <c r="O19" s="9"/>
      <c r="P19" s="9"/>
      <c r="Q19" s="9"/>
      <c r="R19" s="9"/>
      <c r="S19" s="9"/>
      <c r="T19" s="9"/>
      <c r="U19" s="9"/>
      <c r="V19" s="9"/>
      <c r="W19" s="9"/>
      <c r="X19" s="9"/>
      <c r="Y19" s="9"/>
    </row>
    <row r="20" spans="1:25" x14ac:dyDescent="0.35">
      <c r="A20" s="9"/>
      <c r="B20" s="17">
        <v>2</v>
      </c>
      <c r="C20" s="9" t="s">
        <v>12</v>
      </c>
      <c r="D20" s="9"/>
      <c r="E20" s="9"/>
      <c r="Y20" s="9"/>
    </row>
    <row r="21" spans="1:25" x14ac:dyDescent="0.35">
      <c r="A21" s="9"/>
      <c r="B21" s="17">
        <v>3</v>
      </c>
      <c r="C21" s="9" t="s">
        <v>661</v>
      </c>
      <c r="D21" s="9"/>
      <c r="E21" s="9"/>
      <c r="Y21" s="9"/>
    </row>
    <row r="22" spans="1:25" ht="43.5" x14ac:dyDescent="0.35">
      <c r="A22" s="9"/>
      <c r="B22" s="17">
        <v>4</v>
      </c>
      <c r="C22" s="12" t="s">
        <v>624</v>
      </c>
      <c r="D22" s="9"/>
      <c r="E22" s="9"/>
      <c r="Y22" s="9"/>
    </row>
    <row r="23" spans="1:25" x14ac:dyDescent="0.35">
      <c r="A23" s="9"/>
      <c r="B23" s="17">
        <v>5</v>
      </c>
      <c r="C23" s="9" t="s">
        <v>11</v>
      </c>
      <c r="D23" s="9"/>
      <c r="E23" s="9"/>
      <c r="Y23" s="9"/>
    </row>
    <row r="24" spans="1:25" ht="43.5" x14ac:dyDescent="0.35">
      <c r="A24" s="9"/>
      <c r="B24" s="17">
        <v>6</v>
      </c>
      <c r="C24" s="12" t="s">
        <v>10</v>
      </c>
      <c r="D24" s="9"/>
      <c r="E24" s="9"/>
      <c r="Y24" s="9"/>
    </row>
    <row r="25" spans="1:25" x14ac:dyDescent="0.35">
      <c r="A25" s="9"/>
      <c r="B25" s="9"/>
      <c r="C25" s="9"/>
      <c r="D25" s="9"/>
      <c r="E25" s="9"/>
      <c r="Y25" s="9"/>
    </row>
    <row r="26" spans="1:25" x14ac:dyDescent="0.35">
      <c r="A26" s="9"/>
      <c r="B26" s="15" t="s">
        <v>9</v>
      </c>
      <c r="C26" s="14"/>
      <c r="D26" s="9"/>
      <c r="E26" s="9"/>
      <c r="Y26" s="9"/>
    </row>
    <row r="27" spans="1:25" ht="78" x14ac:dyDescent="0.35">
      <c r="A27" s="9"/>
      <c r="B27" s="9"/>
      <c r="C27" s="22" t="s">
        <v>8</v>
      </c>
      <c r="D27" s="9"/>
      <c r="E27" s="12"/>
      <c r="F27" s="21"/>
      <c r="G27" s="21"/>
      <c r="H27" s="21"/>
      <c r="I27" s="21"/>
      <c r="J27" s="21"/>
      <c r="K27" s="21"/>
      <c r="Y27" s="9"/>
    </row>
    <row r="28" spans="1:25" x14ac:dyDescent="0.35">
      <c r="A28" s="14"/>
      <c r="B28" s="14"/>
      <c r="C28" s="14"/>
      <c r="D28" s="14"/>
      <c r="E28" s="14"/>
      <c r="F28" s="20"/>
      <c r="G28" s="20"/>
      <c r="H28" s="20"/>
      <c r="I28" s="20"/>
      <c r="J28" s="20"/>
      <c r="K28" s="20"/>
      <c r="L28" s="20"/>
      <c r="M28" s="20"/>
      <c r="N28" s="20"/>
      <c r="O28" s="20"/>
      <c r="P28" s="20"/>
      <c r="Q28" s="20"/>
      <c r="R28" s="20"/>
      <c r="S28" s="20"/>
      <c r="T28" s="20"/>
      <c r="U28" s="20"/>
      <c r="V28" s="20"/>
      <c r="W28" s="20"/>
      <c r="X28" s="20"/>
      <c r="Y28" s="20"/>
    </row>
    <row r="29" spans="1:25" ht="24" thickBot="1" x14ac:dyDescent="0.4">
      <c r="A29" s="19"/>
      <c r="B29" s="19"/>
      <c r="C29" s="19" t="s">
        <v>7</v>
      </c>
      <c r="D29" s="19"/>
      <c r="E29" s="19"/>
      <c r="F29" s="9"/>
      <c r="G29" s="9"/>
      <c r="H29" s="9"/>
      <c r="I29" s="9"/>
      <c r="J29" s="9"/>
      <c r="K29" s="9"/>
      <c r="L29" s="9"/>
      <c r="M29" s="9"/>
      <c r="N29" s="9"/>
      <c r="O29" s="9"/>
      <c r="P29" s="9"/>
      <c r="Q29" s="9"/>
      <c r="R29" s="9"/>
      <c r="S29" s="9"/>
      <c r="T29" s="9"/>
      <c r="U29" s="9"/>
      <c r="V29" s="9"/>
      <c r="W29" s="9"/>
      <c r="X29" s="9"/>
      <c r="Y29" s="9"/>
    </row>
    <row r="30" spans="1:25" x14ac:dyDescent="0.35">
      <c r="A30" s="9"/>
      <c r="B30" s="9"/>
      <c r="D30" s="9"/>
      <c r="E30" s="9"/>
      <c r="F30" s="9"/>
      <c r="G30" s="9"/>
      <c r="H30" s="9"/>
      <c r="I30" s="9"/>
      <c r="J30" s="9"/>
      <c r="K30" s="9"/>
      <c r="L30" s="9"/>
      <c r="M30" s="9"/>
      <c r="N30" s="9"/>
      <c r="O30" s="9"/>
      <c r="P30" s="9"/>
      <c r="Q30" s="9"/>
      <c r="R30" s="9"/>
      <c r="S30" s="9"/>
      <c r="T30" s="9"/>
      <c r="U30" s="9"/>
      <c r="V30" s="9"/>
      <c r="W30" s="9"/>
      <c r="X30" s="9"/>
      <c r="Y30" s="9"/>
    </row>
    <row r="31" spans="1:25" x14ac:dyDescent="0.35">
      <c r="A31" s="9"/>
      <c r="B31" s="15" t="s">
        <v>7</v>
      </c>
      <c r="C31" s="14"/>
      <c r="D31" s="9"/>
      <c r="E31" s="9"/>
      <c r="F31" s="9"/>
      <c r="G31" s="9"/>
      <c r="H31" s="9"/>
      <c r="I31" s="9"/>
      <c r="J31" s="9"/>
      <c r="K31" s="9"/>
      <c r="L31" s="9"/>
      <c r="M31" s="9"/>
      <c r="N31" s="9"/>
      <c r="O31" s="9"/>
      <c r="P31" s="9"/>
      <c r="Q31" s="9"/>
      <c r="R31" s="9"/>
      <c r="S31" s="9"/>
      <c r="T31" s="9"/>
      <c r="U31" s="9"/>
      <c r="V31" s="9"/>
      <c r="W31" s="9"/>
      <c r="X31" s="9"/>
      <c r="Y31" s="9"/>
    </row>
    <row r="32" spans="1:25" x14ac:dyDescent="0.35">
      <c r="A32" s="9"/>
      <c r="B32" s="17">
        <v>1</v>
      </c>
      <c r="C32" s="16" t="s">
        <v>6</v>
      </c>
      <c r="D32" s="9"/>
      <c r="E32" s="9"/>
      <c r="F32" s="9"/>
      <c r="G32" s="9"/>
      <c r="H32" s="9"/>
      <c r="I32" s="9"/>
      <c r="J32" s="9"/>
      <c r="K32" s="9"/>
      <c r="L32" s="9"/>
      <c r="M32" s="9"/>
      <c r="N32" s="9"/>
      <c r="O32" s="9"/>
      <c r="P32" s="9"/>
      <c r="Q32" s="9"/>
      <c r="R32" s="9"/>
      <c r="S32" s="9"/>
      <c r="T32" s="9"/>
      <c r="U32" s="9"/>
      <c r="V32" s="9"/>
      <c r="W32" s="9"/>
      <c r="X32" s="9"/>
      <c r="Y32" s="9"/>
    </row>
    <row r="33" spans="1:25" x14ac:dyDescent="0.35">
      <c r="A33" s="9"/>
      <c r="B33" s="17">
        <v>2</v>
      </c>
      <c r="C33" s="16" t="s">
        <v>5</v>
      </c>
      <c r="D33" s="9"/>
      <c r="E33" s="9"/>
      <c r="F33" s="9"/>
      <c r="G33" s="9"/>
      <c r="H33" s="9"/>
      <c r="I33" s="9"/>
      <c r="J33" s="9"/>
      <c r="K33" s="9"/>
      <c r="L33" s="9"/>
      <c r="M33" s="9"/>
      <c r="N33" s="9"/>
      <c r="O33" s="9"/>
      <c r="P33" s="9"/>
      <c r="Q33" s="9"/>
      <c r="R33" s="9"/>
      <c r="S33" s="9"/>
      <c r="T33" s="9"/>
      <c r="U33" s="9"/>
      <c r="V33" s="9"/>
      <c r="W33" s="9"/>
      <c r="X33" s="9"/>
      <c r="Y33" s="9"/>
    </row>
    <row r="34" spans="1:25" x14ac:dyDescent="0.35">
      <c r="A34" s="9"/>
      <c r="B34" s="17">
        <v>3</v>
      </c>
      <c r="C34" s="16" t="s">
        <v>4</v>
      </c>
      <c r="D34" s="9"/>
      <c r="E34" s="9"/>
      <c r="F34" s="9"/>
      <c r="G34" s="9"/>
      <c r="H34" s="9"/>
      <c r="I34" s="9"/>
      <c r="J34" s="9"/>
      <c r="K34" s="9"/>
      <c r="L34" s="9"/>
      <c r="M34" s="9"/>
      <c r="N34" s="9"/>
      <c r="O34" s="9"/>
      <c r="P34" s="9"/>
      <c r="Q34" s="9"/>
      <c r="R34" s="9"/>
      <c r="S34" s="9"/>
      <c r="T34" s="9"/>
      <c r="U34" s="9"/>
      <c r="V34" s="9"/>
      <c r="W34" s="9"/>
      <c r="X34" s="9"/>
      <c r="Y34" s="9"/>
    </row>
    <row r="35" spans="1:25" x14ac:dyDescent="0.35">
      <c r="A35" s="9"/>
      <c r="B35" s="17">
        <v>4</v>
      </c>
      <c r="C35" s="16" t="s">
        <v>662</v>
      </c>
      <c r="D35" s="9"/>
      <c r="E35" s="9"/>
      <c r="F35" s="9"/>
      <c r="G35" s="9"/>
      <c r="H35" s="9"/>
      <c r="I35" s="9"/>
      <c r="J35" s="9"/>
      <c r="K35" s="9"/>
      <c r="L35" s="9"/>
      <c r="M35" s="9"/>
      <c r="N35" s="9"/>
      <c r="O35" s="9"/>
      <c r="P35" s="9"/>
      <c r="Q35" s="9"/>
      <c r="R35" s="9"/>
      <c r="S35" s="9"/>
      <c r="T35" s="9"/>
      <c r="U35" s="9"/>
      <c r="V35" s="9"/>
      <c r="W35" s="9"/>
      <c r="X35" s="9"/>
      <c r="Y35" s="9"/>
    </row>
    <row r="36" spans="1:25" ht="43.5" x14ac:dyDescent="0.35">
      <c r="A36" s="9"/>
      <c r="B36" s="17">
        <v>5</v>
      </c>
      <c r="C36" s="16" t="s">
        <v>625</v>
      </c>
      <c r="D36" s="9"/>
      <c r="E36" s="9"/>
      <c r="F36" s="9"/>
      <c r="G36" s="9"/>
      <c r="H36" s="9"/>
      <c r="I36" s="9"/>
      <c r="J36" s="9"/>
      <c r="K36" s="9"/>
      <c r="L36" s="9"/>
      <c r="M36" s="9"/>
      <c r="N36" s="9"/>
      <c r="O36" s="9"/>
      <c r="P36" s="9"/>
      <c r="Q36" s="9"/>
      <c r="R36" s="9"/>
      <c r="S36" s="9"/>
      <c r="T36" s="9"/>
      <c r="U36" s="9"/>
      <c r="V36" s="9"/>
      <c r="W36" s="9"/>
      <c r="X36" s="9"/>
      <c r="Y36" s="9"/>
    </row>
    <row r="37" spans="1:25" x14ac:dyDescent="0.35">
      <c r="A37" s="9"/>
      <c r="B37" s="17">
        <v>6</v>
      </c>
      <c r="C37" s="18" t="s">
        <v>3</v>
      </c>
      <c r="D37" s="9"/>
      <c r="E37" s="9"/>
      <c r="F37" s="9"/>
      <c r="G37" s="9"/>
      <c r="H37" s="9"/>
      <c r="I37" s="9"/>
      <c r="J37" s="9"/>
      <c r="K37" s="9"/>
      <c r="L37" s="9"/>
      <c r="M37" s="9"/>
      <c r="N37" s="9"/>
      <c r="O37" s="9"/>
      <c r="P37" s="9"/>
      <c r="Q37" s="9"/>
      <c r="R37" s="9"/>
      <c r="S37" s="9"/>
      <c r="T37" s="9"/>
      <c r="U37" s="9"/>
      <c r="V37" s="9"/>
      <c r="W37" s="9"/>
      <c r="X37" s="9"/>
      <c r="Y37" s="9"/>
    </row>
    <row r="38" spans="1:25" ht="43.5" x14ac:dyDescent="0.35">
      <c r="A38" s="9"/>
      <c r="B38" s="17">
        <v>7</v>
      </c>
      <c r="C38" s="16" t="s">
        <v>2</v>
      </c>
      <c r="D38" s="9"/>
      <c r="E38" s="9"/>
      <c r="F38" s="9"/>
      <c r="G38" s="9"/>
      <c r="H38" s="9"/>
      <c r="I38" s="9"/>
      <c r="J38" s="9"/>
      <c r="K38" s="9"/>
      <c r="L38" s="9"/>
      <c r="M38" s="9"/>
      <c r="N38" s="9"/>
      <c r="O38" s="9"/>
      <c r="P38" s="9"/>
      <c r="Q38" s="9"/>
      <c r="R38" s="9"/>
      <c r="S38" s="9"/>
      <c r="T38" s="9"/>
      <c r="U38" s="9"/>
      <c r="V38" s="9"/>
      <c r="W38" s="9"/>
      <c r="X38" s="9"/>
      <c r="Y38" s="9"/>
    </row>
    <row r="39" spans="1:25" x14ac:dyDescent="0.35">
      <c r="A39" s="9"/>
      <c r="B39" s="9"/>
      <c r="C39" s="9"/>
      <c r="D39" s="9"/>
      <c r="E39" s="9"/>
      <c r="F39" s="9"/>
      <c r="G39" s="9"/>
      <c r="H39" s="9"/>
      <c r="I39" s="9"/>
      <c r="J39" s="9"/>
      <c r="K39" s="9"/>
      <c r="L39" s="9"/>
      <c r="M39" s="9"/>
      <c r="N39" s="9"/>
      <c r="O39" s="9"/>
      <c r="P39" s="9"/>
      <c r="Q39" s="9"/>
      <c r="R39" s="9"/>
      <c r="S39" s="9"/>
      <c r="T39" s="9"/>
      <c r="U39" s="9"/>
      <c r="V39" s="9"/>
      <c r="W39" s="9"/>
      <c r="X39" s="9"/>
      <c r="Y39" s="9"/>
    </row>
    <row r="40" spans="1:25" x14ac:dyDescent="0.35">
      <c r="A40" s="9"/>
      <c r="B40" s="15" t="s">
        <v>1</v>
      </c>
      <c r="C40" s="14"/>
      <c r="D40" s="9"/>
      <c r="E40" s="9"/>
      <c r="F40" s="9"/>
      <c r="G40" s="9"/>
      <c r="H40" s="9"/>
      <c r="I40" s="9"/>
      <c r="J40" s="9"/>
      <c r="K40" s="9"/>
      <c r="L40" s="9"/>
      <c r="M40" s="9"/>
      <c r="N40" s="9"/>
      <c r="O40" s="9"/>
      <c r="P40" s="9"/>
      <c r="Q40" s="9"/>
      <c r="R40" s="9"/>
      <c r="S40" s="9"/>
      <c r="T40" s="9"/>
      <c r="U40" s="9"/>
      <c r="V40" s="9"/>
      <c r="W40" s="9"/>
      <c r="X40" s="9"/>
      <c r="Y40" s="9"/>
    </row>
    <row r="41" spans="1:25" ht="65" x14ac:dyDescent="0.35">
      <c r="A41" s="9"/>
      <c r="B41" s="9"/>
      <c r="C41" s="13" t="s">
        <v>0</v>
      </c>
      <c r="D41" s="9"/>
      <c r="E41" s="12"/>
      <c r="F41" s="9"/>
      <c r="G41" s="9"/>
      <c r="H41" s="9"/>
      <c r="I41" s="9"/>
      <c r="J41" s="9"/>
      <c r="K41" s="9"/>
      <c r="L41" s="9"/>
      <c r="M41" s="9"/>
      <c r="N41" s="9"/>
      <c r="O41" s="9"/>
      <c r="P41" s="9"/>
      <c r="Q41" s="9"/>
      <c r="R41" s="9"/>
      <c r="S41" s="9"/>
      <c r="T41" s="9"/>
      <c r="U41" s="9"/>
      <c r="V41" s="9"/>
      <c r="W41" s="9"/>
      <c r="X41" s="9"/>
      <c r="Y41" s="9"/>
    </row>
    <row r="42" spans="1:25" x14ac:dyDescent="0.35">
      <c r="A42" s="9"/>
      <c r="B42" s="9"/>
      <c r="C42" s="9"/>
      <c r="D42" s="9"/>
      <c r="E42" s="9"/>
      <c r="F42" s="9"/>
      <c r="G42" s="9"/>
      <c r="H42" s="9"/>
      <c r="I42" s="9"/>
      <c r="J42" s="9"/>
      <c r="K42" s="9"/>
      <c r="L42" s="9"/>
      <c r="M42" s="9"/>
      <c r="N42" s="9"/>
      <c r="O42" s="9"/>
      <c r="P42" s="9"/>
      <c r="Q42" s="9"/>
      <c r="R42" s="9"/>
      <c r="S42" s="9"/>
      <c r="T42" s="9"/>
      <c r="U42" s="9"/>
      <c r="V42" s="9"/>
      <c r="W42" s="9"/>
      <c r="X42" s="9"/>
      <c r="Y42" s="9"/>
    </row>
    <row r="43" spans="1:25" x14ac:dyDescent="0.35">
      <c r="A43" s="11"/>
      <c r="B43" s="11"/>
      <c r="C43" s="11"/>
      <c r="D43" s="11"/>
      <c r="E43" s="11"/>
      <c r="F43" s="10"/>
      <c r="G43" s="10"/>
      <c r="H43" s="10"/>
      <c r="I43" s="10"/>
      <c r="J43" s="10"/>
      <c r="K43" s="10"/>
      <c r="L43" s="10"/>
      <c r="M43" s="10"/>
      <c r="N43" s="10"/>
      <c r="O43" s="10"/>
      <c r="P43" s="10"/>
      <c r="Q43" s="10"/>
      <c r="R43" s="10"/>
      <c r="S43" s="10"/>
      <c r="T43" s="10"/>
      <c r="U43" s="10"/>
      <c r="V43" s="10"/>
      <c r="W43" s="10"/>
      <c r="X43" s="10"/>
      <c r="Y43" s="10"/>
    </row>
    <row r="44" spans="1:25" x14ac:dyDescent="0.35">
      <c r="A44" s="9"/>
      <c r="B44" s="9"/>
      <c r="C44" s="9"/>
      <c r="D44" s="9"/>
      <c r="E44" s="9"/>
      <c r="F44" s="9"/>
      <c r="G44" s="9"/>
      <c r="H44" s="9"/>
      <c r="I44" s="9"/>
      <c r="J44" s="9"/>
      <c r="K44" s="9"/>
      <c r="L44" s="9"/>
      <c r="M44" s="9"/>
      <c r="N44" s="9"/>
      <c r="O44" s="9"/>
      <c r="P44" s="9"/>
      <c r="Q44" s="9"/>
      <c r="R44" s="9"/>
      <c r="S44" s="9"/>
      <c r="T44" s="9"/>
      <c r="U44" s="9"/>
      <c r="V44" s="9"/>
      <c r="W44" s="9"/>
      <c r="X44" s="9"/>
      <c r="Y44" s="9"/>
    </row>
    <row r="45" spans="1:25" x14ac:dyDescent="0.35"/>
  </sheetData>
  <pageMargins left="0.511811024" right="0.511811024" top="0.78740157499999996" bottom="0.78740157499999996" header="0.31496062000000002" footer="0.31496062000000002"/>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79998168889431442"/>
  </sheetPr>
  <dimension ref="A1:CF30"/>
  <sheetViews>
    <sheetView showGridLines="0" zoomScale="85" zoomScaleNormal="85" workbookViewId="0">
      <pane xSplit="2" ySplit="5" topLeftCell="BF6" activePane="bottomRight" state="frozen"/>
      <selection activeCell="AB25" sqref="AB25"/>
      <selection pane="topRight" activeCell="AB25" sqref="AB25"/>
      <selection pane="bottomLeft" activeCell="AB25" sqref="AB25"/>
      <selection pane="bottomRight" activeCell="BL5" sqref="BL5"/>
    </sheetView>
  </sheetViews>
  <sheetFormatPr defaultColWidth="9.1796875" defaultRowHeight="0" customHeight="1" zeroHeight="1" x14ac:dyDescent="0.35"/>
  <cols>
    <col min="1" max="1" width="2.81640625" style="8" customWidth="1"/>
    <col min="2" max="3" width="55.453125" style="8" customWidth="1"/>
    <col min="4" max="64" width="12.7265625" style="8" customWidth="1"/>
    <col min="65" max="67" width="12.7265625" style="8" hidden="1" customWidth="1"/>
    <col min="68" max="68" width="3.453125" style="8" customWidth="1"/>
    <col min="69" max="72" width="9.1796875" style="8" hidden="1" customWidth="1"/>
    <col min="73" max="80" width="12.7265625" style="8" hidden="1" customWidth="1"/>
    <col min="81" max="81" width="10.81640625" style="8" customWidth="1"/>
    <col min="82" max="82" width="11.81640625" style="8" bestFit="1" customWidth="1"/>
    <col min="83" max="83" width="11.81640625" style="8" customWidth="1"/>
    <col min="84" max="84" width="3.453125" style="8" customWidth="1"/>
    <col min="85" max="16384" width="9.1796875" style="8"/>
  </cols>
  <sheetData>
    <row r="1" spans="1:84" ht="14.5" x14ac:dyDescent="0.35">
      <c r="B1" s="31"/>
      <c r="C1" s="31"/>
      <c r="D1" s="31"/>
      <c r="E1" s="31"/>
      <c r="F1" s="31"/>
      <c r="G1" s="31"/>
      <c r="H1" s="31"/>
      <c r="I1" s="31"/>
      <c r="J1" s="31"/>
      <c r="K1" s="31"/>
      <c r="L1" s="31"/>
      <c r="M1" s="31"/>
      <c r="N1" s="31"/>
      <c r="O1" s="31"/>
      <c r="P1" s="31"/>
      <c r="Q1" s="142"/>
      <c r="R1" s="142"/>
      <c r="S1" s="142"/>
      <c r="T1" s="142"/>
      <c r="U1" s="142"/>
      <c r="V1" s="142"/>
      <c r="W1" s="142"/>
      <c r="X1" s="142"/>
      <c r="Y1" s="142"/>
      <c r="Z1" s="142"/>
      <c r="AA1" s="142"/>
      <c r="AB1" s="142"/>
      <c r="AC1" s="142"/>
      <c r="AD1" s="146"/>
      <c r="AE1" s="146"/>
      <c r="AF1" s="142"/>
      <c r="AG1" s="142"/>
      <c r="AH1" s="142"/>
      <c r="AI1" s="142"/>
      <c r="AJ1" s="142"/>
      <c r="AK1" s="142"/>
      <c r="AL1" s="142"/>
      <c r="AM1" s="142"/>
      <c r="AN1" s="142"/>
      <c r="AO1" s="142"/>
      <c r="AP1" s="142"/>
      <c r="AQ1" s="142"/>
      <c r="AR1" s="142"/>
      <c r="AS1" s="142"/>
      <c r="AT1" s="142"/>
      <c r="AU1" s="142"/>
      <c r="AV1" s="142"/>
      <c r="AW1" s="142"/>
      <c r="AX1" s="142"/>
      <c r="AY1" s="142"/>
      <c r="AZ1" s="142"/>
      <c r="BA1" s="142"/>
      <c r="BB1" s="142"/>
      <c r="BC1" s="142"/>
      <c r="BD1" s="142"/>
      <c r="BE1" s="142"/>
      <c r="BF1" s="142"/>
      <c r="BG1" s="142"/>
      <c r="BH1" s="142"/>
      <c r="BI1" s="142"/>
      <c r="BJ1" s="142"/>
      <c r="BK1" s="142"/>
      <c r="BL1" s="142"/>
      <c r="BM1" s="142"/>
      <c r="BN1" s="142"/>
      <c r="BO1" s="142"/>
      <c r="BP1" s="142"/>
      <c r="BQ1" s="142"/>
      <c r="BR1" s="142"/>
      <c r="BS1" s="142"/>
      <c r="BT1" s="142"/>
      <c r="BU1" s="142"/>
      <c r="BV1" s="142"/>
      <c r="BW1" s="142"/>
      <c r="BX1" s="142"/>
      <c r="BY1" s="142"/>
      <c r="BZ1" s="142"/>
      <c r="CA1" s="142"/>
      <c r="CB1" s="142"/>
    </row>
    <row r="2" spans="1:84" ht="18.5" x14ac:dyDescent="0.45">
      <c r="A2" s="143" t="s">
        <v>406</v>
      </c>
      <c r="F2" s="29"/>
      <c r="G2" s="29"/>
      <c r="H2" s="29"/>
      <c r="I2" s="29"/>
      <c r="J2" s="29"/>
      <c r="K2" s="29"/>
      <c r="L2" s="29"/>
      <c r="M2" s="29"/>
      <c r="N2" s="29"/>
      <c r="O2" s="29"/>
      <c r="P2" s="29"/>
      <c r="Q2" s="145"/>
      <c r="R2" s="145"/>
      <c r="S2" s="145"/>
      <c r="T2" s="145"/>
      <c r="U2" s="145"/>
      <c r="V2" s="145"/>
      <c r="W2" s="145"/>
      <c r="X2" s="145"/>
      <c r="Y2" s="145"/>
      <c r="Z2" s="145"/>
      <c r="AA2" s="145"/>
      <c r="AB2" s="145"/>
      <c r="AC2" s="145"/>
      <c r="AD2" s="146"/>
      <c r="AE2" s="146"/>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row>
    <row r="3" spans="1:84" ht="14.5" x14ac:dyDescent="0.35">
      <c r="A3" s="174"/>
      <c r="F3" s="31"/>
      <c r="G3" s="31"/>
      <c r="H3" s="31"/>
      <c r="I3" s="31"/>
      <c r="J3" s="31"/>
      <c r="K3" s="31"/>
      <c r="L3" s="31"/>
      <c r="M3" s="31"/>
      <c r="N3" s="31"/>
      <c r="O3" s="31"/>
      <c r="P3" s="31"/>
      <c r="Q3" s="142"/>
      <c r="R3" s="142"/>
      <c r="S3" s="142"/>
      <c r="T3" s="142"/>
      <c r="U3" s="142"/>
      <c r="V3" s="142"/>
      <c r="W3" s="142"/>
      <c r="X3" s="142"/>
      <c r="Y3" s="142"/>
      <c r="Z3" s="142"/>
      <c r="AA3" s="142"/>
      <c r="AB3" s="142"/>
      <c r="AC3" s="142"/>
      <c r="AD3" s="146"/>
      <c r="AE3" s="146"/>
      <c r="AF3" s="142"/>
      <c r="AG3" s="142"/>
      <c r="AH3" s="142"/>
      <c r="AI3" s="142"/>
      <c r="AJ3" s="142"/>
      <c r="AK3" s="142"/>
      <c r="AL3" s="142"/>
      <c r="AM3" s="142"/>
      <c r="AN3" s="142"/>
      <c r="AO3" s="142"/>
      <c r="AP3" s="142"/>
      <c r="AQ3" s="142"/>
      <c r="AR3" s="142"/>
      <c r="AS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row>
    <row r="4" spans="1:84" ht="14.5" x14ac:dyDescent="0.35">
      <c r="Q4" s="144"/>
      <c r="R4" s="144"/>
      <c r="S4" s="144"/>
      <c r="T4" s="144"/>
      <c r="U4" s="144"/>
      <c r="V4" s="144"/>
      <c r="W4" s="144"/>
      <c r="X4" s="144"/>
      <c r="Y4" s="144"/>
      <c r="Z4" s="144"/>
      <c r="AA4" s="144"/>
      <c r="AB4" s="144"/>
      <c r="AC4" s="144"/>
      <c r="AD4" s="146"/>
      <c r="AE4" s="146"/>
      <c r="AF4" s="144"/>
      <c r="AG4" s="144"/>
      <c r="AH4" s="144"/>
      <c r="AI4" s="144"/>
      <c r="AJ4" s="144"/>
      <c r="AK4" s="144"/>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4"/>
      <c r="BY4" s="144"/>
      <c r="BZ4" s="144"/>
      <c r="CA4" s="144"/>
      <c r="CB4" s="144"/>
    </row>
    <row r="5" spans="1:84" ht="15" thickBot="1" x14ac:dyDescent="0.4">
      <c r="A5" s="9"/>
      <c r="B5" s="32" t="s">
        <v>15</v>
      </c>
      <c r="C5" s="32" t="s">
        <v>151</v>
      </c>
      <c r="D5" s="33" t="s">
        <v>25</v>
      </c>
      <c r="E5" s="33" t="s">
        <v>26</v>
      </c>
      <c r="F5" s="33" t="s">
        <v>27</v>
      </c>
      <c r="G5" s="33" t="s">
        <v>28</v>
      </c>
      <c r="H5" s="33" t="s">
        <v>29</v>
      </c>
      <c r="I5" s="33" t="s">
        <v>30</v>
      </c>
      <c r="J5" s="33" t="s">
        <v>31</v>
      </c>
      <c r="K5" s="33" t="s">
        <v>32</v>
      </c>
      <c r="L5" s="33" t="s">
        <v>33</v>
      </c>
      <c r="M5" s="33" t="s">
        <v>34</v>
      </c>
      <c r="N5" s="33" t="s">
        <v>35</v>
      </c>
      <c r="O5" s="33" t="s">
        <v>36</v>
      </c>
      <c r="P5" s="33" t="s">
        <v>37</v>
      </c>
      <c r="Q5" s="33" t="s">
        <v>38</v>
      </c>
      <c r="R5" s="33" t="s">
        <v>39</v>
      </c>
      <c r="S5" s="33" t="s">
        <v>40</v>
      </c>
      <c r="T5" s="33" t="s">
        <v>41</v>
      </c>
      <c r="U5" s="33" t="s">
        <v>42</v>
      </c>
      <c r="V5" s="33" t="s">
        <v>43</v>
      </c>
      <c r="W5" s="33" t="s">
        <v>44</v>
      </c>
      <c r="X5" s="33" t="s">
        <v>45</v>
      </c>
      <c r="Y5" s="33" t="s">
        <v>46</v>
      </c>
      <c r="Z5" s="33" t="s">
        <v>47</v>
      </c>
      <c r="AA5" s="33" t="s">
        <v>48</v>
      </c>
      <c r="AB5" s="33" t="s">
        <v>49</v>
      </c>
      <c r="AC5" s="33" t="s">
        <v>50</v>
      </c>
      <c r="AD5" s="33" t="s">
        <v>51</v>
      </c>
      <c r="AE5" s="33" t="s">
        <v>52</v>
      </c>
      <c r="AF5" s="33" t="s">
        <v>53</v>
      </c>
      <c r="AG5" s="33" t="s">
        <v>140</v>
      </c>
      <c r="AH5" s="33" t="s">
        <v>485</v>
      </c>
      <c r="AI5" s="33" t="s">
        <v>488</v>
      </c>
      <c r="AJ5" s="33" t="s">
        <v>491</v>
      </c>
      <c r="AK5" s="33" t="s">
        <v>496</v>
      </c>
      <c r="AL5" s="33" t="s">
        <v>506</v>
      </c>
      <c r="AM5" s="33" t="s">
        <v>507</v>
      </c>
      <c r="AN5" s="33" t="s">
        <v>508</v>
      </c>
      <c r="AO5" s="33" t="s">
        <v>512</v>
      </c>
      <c r="AP5" s="33" t="s">
        <v>513</v>
      </c>
      <c r="AQ5" s="33" t="s">
        <v>514</v>
      </c>
      <c r="AR5" s="33" t="s">
        <v>542</v>
      </c>
      <c r="AS5" s="33" t="s">
        <v>543</v>
      </c>
      <c r="AT5" s="33" t="s">
        <v>544</v>
      </c>
      <c r="AU5" s="33" t="s">
        <v>545</v>
      </c>
      <c r="AV5" s="33" t="s">
        <v>548</v>
      </c>
      <c r="AW5" s="33" t="s">
        <v>549</v>
      </c>
      <c r="AX5" s="33" t="s">
        <v>550</v>
      </c>
      <c r="AY5" s="33" t="s">
        <v>551</v>
      </c>
      <c r="AZ5" s="33" t="s">
        <v>590</v>
      </c>
      <c r="BA5" s="33" t="s">
        <v>591</v>
      </c>
      <c r="BB5" s="33" t="s">
        <v>592</v>
      </c>
      <c r="BC5" s="33" t="s">
        <v>593</v>
      </c>
      <c r="BD5" s="33" t="s">
        <v>602</v>
      </c>
      <c r="BE5" s="33" t="s">
        <v>603</v>
      </c>
      <c r="BF5" s="33" t="s">
        <v>604</v>
      </c>
      <c r="BG5" s="33" t="s">
        <v>605</v>
      </c>
      <c r="BH5" s="33" t="s">
        <v>630</v>
      </c>
      <c r="BI5" s="33" t="s">
        <v>631</v>
      </c>
      <c r="BJ5" s="33" t="s">
        <v>632</v>
      </c>
      <c r="BK5" s="33" t="s">
        <v>633</v>
      </c>
      <c r="BL5" s="33" t="s">
        <v>648</v>
      </c>
      <c r="BM5" s="33" t="s">
        <v>649</v>
      </c>
      <c r="BN5" s="33" t="s">
        <v>650</v>
      </c>
      <c r="BO5" s="33" t="s">
        <v>651</v>
      </c>
      <c r="BP5" s="141"/>
      <c r="BQ5" s="33">
        <v>2010</v>
      </c>
      <c r="BR5" s="33">
        <v>2011</v>
      </c>
      <c r="BS5" s="33">
        <v>2012</v>
      </c>
      <c r="BT5" s="33">
        <v>2013</v>
      </c>
      <c r="BU5" s="33">
        <v>2014</v>
      </c>
      <c r="BV5" s="33">
        <v>2015</v>
      </c>
      <c r="BW5" s="33">
        <v>2016</v>
      </c>
      <c r="BX5" s="33">
        <v>2017</v>
      </c>
      <c r="BY5" s="33">
        <v>2018</v>
      </c>
      <c r="BZ5" s="33">
        <v>2019</v>
      </c>
      <c r="CA5" s="33">
        <v>2020</v>
      </c>
      <c r="CB5" s="33">
        <v>2021</v>
      </c>
      <c r="CC5" s="33">
        <v>2022</v>
      </c>
      <c r="CD5" s="33">
        <v>2023</v>
      </c>
      <c r="CE5" s="33">
        <v>2024</v>
      </c>
      <c r="CF5" s="141"/>
    </row>
    <row r="6" spans="1:84" ht="14.5" x14ac:dyDescent="0.35"/>
    <row r="7" spans="1:84" ht="14.5" x14ac:dyDescent="0.35">
      <c r="A7" s="9"/>
      <c r="B7" s="181" t="s">
        <v>407</v>
      </c>
      <c r="C7" s="181" t="s">
        <v>408</v>
      </c>
      <c r="D7" s="182">
        <v>173122</v>
      </c>
      <c r="E7" s="182">
        <v>205832</v>
      </c>
      <c r="F7" s="182">
        <v>221697</v>
      </c>
      <c r="G7" s="182">
        <v>203006</v>
      </c>
      <c r="H7" s="182">
        <v>223129</v>
      </c>
      <c r="I7" s="182">
        <v>240023</v>
      </c>
      <c r="J7" s="182">
        <v>253972</v>
      </c>
      <c r="K7" s="182">
        <v>223103</v>
      </c>
      <c r="L7" s="182">
        <v>228503</v>
      </c>
      <c r="M7" s="182">
        <v>349266</v>
      </c>
      <c r="N7" s="182">
        <v>355793</v>
      </c>
      <c r="O7" s="182">
        <v>313230</v>
      </c>
      <c r="P7" s="182">
        <v>332116</v>
      </c>
      <c r="Q7" s="182">
        <v>368295</v>
      </c>
      <c r="R7" s="182">
        <v>361271</v>
      </c>
      <c r="S7" s="182">
        <v>366933</v>
      </c>
      <c r="T7" s="182">
        <v>365404</v>
      </c>
      <c r="U7" s="182">
        <v>347188</v>
      </c>
      <c r="V7" s="182">
        <v>364926</v>
      </c>
      <c r="W7" s="182">
        <v>326833</v>
      </c>
      <c r="X7" s="182">
        <v>320073</v>
      </c>
      <c r="Y7" s="182">
        <v>366734</v>
      </c>
      <c r="Z7" s="182">
        <v>357991</v>
      </c>
      <c r="AA7" s="182">
        <v>394677</v>
      </c>
      <c r="AB7" s="182">
        <v>342351</v>
      </c>
      <c r="AC7" s="182">
        <v>371231</v>
      </c>
      <c r="AD7" s="182">
        <v>321431</v>
      </c>
      <c r="AE7" s="182">
        <v>330227</v>
      </c>
      <c r="AF7" s="182">
        <v>364486</v>
      </c>
      <c r="AG7" s="182">
        <v>403595</v>
      </c>
      <c r="AH7" s="182">
        <v>399375</v>
      </c>
      <c r="AI7" s="182">
        <v>422978</v>
      </c>
      <c r="AJ7" s="182">
        <v>498154.92649597814</v>
      </c>
      <c r="AK7" s="182">
        <v>574370</v>
      </c>
      <c r="AL7" s="182">
        <v>625565</v>
      </c>
      <c r="AM7" s="182">
        <v>587571.07350402186</v>
      </c>
      <c r="AN7" s="182">
        <v>627004</v>
      </c>
      <c r="AO7" s="182">
        <v>655269.07959448081</v>
      </c>
      <c r="AP7" s="182">
        <v>595652</v>
      </c>
      <c r="AQ7" s="182">
        <v>481058.27656169998</v>
      </c>
      <c r="AR7" s="182">
        <v>428350</v>
      </c>
      <c r="AS7" s="182">
        <v>287793</v>
      </c>
      <c r="AT7" s="182">
        <v>519763</v>
      </c>
      <c r="AU7" s="182">
        <v>558051</v>
      </c>
      <c r="AV7" s="182">
        <v>763166</v>
      </c>
      <c r="AW7" s="182">
        <v>829821</v>
      </c>
      <c r="AX7" s="182">
        <v>911585</v>
      </c>
      <c r="AY7" s="182">
        <v>1022303.2576033284</v>
      </c>
      <c r="AZ7" s="182">
        <v>-1173868</v>
      </c>
      <c r="BA7" s="182">
        <v>-1212746.660072569</v>
      </c>
      <c r="BB7" s="182">
        <v>-1315586</v>
      </c>
      <c r="BC7" s="182">
        <v>-1320378.4094029074</v>
      </c>
      <c r="BD7" s="182">
        <v>-1436331</v>
      </c>
      <c r="BE7" s="182">
        <v>-1507160.379902933</v>
      </c>
      <c r="BF7" s="182">
        <v>-1538073</v>
      </c>
      <c r="BG7" s="182">
        <v>-1326633.8791392795</v>
      </c>
      <c r="BH7" s="182">
        <v>-1297975</v>
      </c>
      <c r="BI7" s="182">
        <v>-1359757</v>
      </c>
      <c r="BJ7" s="182">
        <v>-1381986</v>
      </c>
      <c r="BK7" s="182">
        <v>-1259048.781422938</v>
      </c>
      <c r="BL7" s="182">
        <v>-1222749</v>
      </c>
      <c r="BM7" s="182"/>
      <c r="BN7" s="182"/>
      <c r="BO7" s="182"/>
      <c r="BQ7" s="182">
        <v>803657</v>
      </c>
      <c r="BR7" s="182">
        <v>940227</v>
      </c>
      <c r="BS7" s="182">
        <v>1246792</v>
      </c>
      <c r="BT7" s="182">
        <v>1428615</v>
      </c>
      <c r="BU7" s="182">
        <v>1404351</v>
      </c>
      <c r="BV7" s="182">
        <v>1439475</v>
      </c>
      <c r="BW7" s="182">
        <v>1365240</v>
      </c>
      <c r="BX7" s="182">
        <f t="shared" ref="BX7:BX14" si="0">SUM(AF7:AI7)</f>
        <v>1590434</v>
      </c>
      <c r="BY7" s="182">
        <f t="shared" ref="BY7:BY14" si="1">SUM(AJ7:AM7)</f>
        <v>2285661</v>
      </c>
      <c r="BZ7" s="182">
        <f t="shared" ref="BZ7:BZ14" si="2">SUM(AN7:AQ7)</f>
        <v>2358983.3561561806</v>
      </c>
      <c r="CA7" s="182">
        <f t="shared" ref="CA7:CA14" si="3">+SUM(AR7:AU7)</f>
        <v>1793957</v>
      </c>
      <c r="CB7" s="182">
        <f t="shared" ref="CB7:CB14" si="4">+SUM(AV7:AY7)</f>
        <v>3526875.2576033287</v>
      </c>
      <c r="CC7" s="182">
        <f t="shared" ref="CC7:CC14" si="5">+SUM(AZ7:BC7)</f>
        <v>-5022579.0694754757</v>
      </c>
      <c r="CD7" s="182">
        <f>+SUM(BD7:BG7)</f>
        <v>-5808198.2590422127</v>
      </c>
      <c r="CE7" s="182">
        <f t="shared" ref="CE7:CE14" si="6">+SUM(BH7:BK7)</f>
        <v>-5298766.7814229382</v>
      </c>
    </row>
    <row r="8" spans="1:84" ht="14.5" x14ac:dyDescent="0.35">
      <c r="A8" s="9"/>
      <c r="B8" s="181" t="s">
        <v>409</v>
      </c>
      <c r="C8" s="181" t="s">
        <v>410</v>
      </c>
      <c r="D8" s="182">
        <v>33816</v>
      </c>
      <c r="E8" s="182">
        <v>36429</v>
      </c>
      <c r="F8" s="182">
        <v>34449</v>
      </c>
      <c r="G8" s="182">
        <v>43953</v>
      </c>
      <c r="H8" s="182">
        <v>45342</v>
      </c>
      <c r="I8" s="182">
        <v>49957</v>
      </c>
      <c r="J8" s="182">
        <v>48512</v>
      </c>
      <c r="K8" s="182">
        <v>15568</v>
      </c>
      <c r="L8" s="182">
        <v>38488</v>
      </c>
      <c r="M8" s="182">
        <v>52124</v>
      </c>
      <c r="N8" s="182">
        <v>28547</v>
      </c>
      <c r="O8" s="182">
        <v>41423</v>
      </c>
      <c r="P8" s="182">
        <v>51710</v>
      </c>
      <c r="Q8" s="182">
        <v>51445</v>
      </c>
      <c r="R8" s="182">
        <v>49895</v>
      </c>
      <c r="S8" s="182">
        <v>59288</v>
      </c>
      <c r="T8" s="182">
        <v>54822</v>
      </c>
      <c r="U8" s="182">
        <v>53213</v>
      </c>
      <c r="V8" s="182">
        <v>55283</v>
      </c>
      <c r="W8" s="182">
        <v>55203</v>
      </c>
      <c r="X8" s="182">
        <v>59274</v>
      </c>
      <c r="Y8" s="182">
        <v>63091</v>
      </c>
      <c r="Z8" s="182">
        <v>61292</v>
      </c>
      <c r="AA8" s="182">
        <v>53345</v>
      </c>
      <c r="AB8" s="182">
        <v>72897</v>
      </c>
      <c r="AC8" s="182">
        <v>87086</v>
      </c>
      <c r="AD8" s="182">
        <v>72407</v>
      </c>
      <c r="AE8" s="182">
        <v>72677</v>
      </c>
      <c r="AF8" s="182">
        <v>85595</v>
      </c>
      <c r="AG8" s="182">
        <v>93413</v>
      </c>
      <c r="AH8" s="182">
        <v>93350</v>
      </c>
      <c r="AI8" s="182">
        <v>93643</v>
      </c>
      <c r="AJ8" s="182">
        <v>82323</v>
      </c>
      <c r="AK8" s="182">
        <v>97221</v>
      </c>
      <c r="AL8" s="182">
        <v>107840</v>
      </c>
      <c r="AM8" s="182">
        <v>97057</v>
      </c>
      <c r="AN8" s="182">
        <v>110309</v>
      </c>
      <c r="AO8" s="182">
        <v>114183.00448578291</v>
      </c>
      <c r="AP8" s="182">
        <v>109436</v>
      </c>
      <c r="AQ8" s="182">
        <v>100483</v>
      </c>
      <c r="AR8" s="182">
        <v>105990</v>
      </c>
      <c r="AS8" s="182">
        <v>76541</v>
      </c>
      <c r="AT8" s="182">
        <v>99540</v>
      </c>
      <c r="AU8" s="182">
        <v>109884</v>
      </c>
      <c r="AV8" s="182">
        <v>104521</v>
      </c>
      <c r="AW8" s="182">
        <v>113107</v>
      </c>
      <c r="AX8" s="182">
        <v>113243</v>
      </c>
      <c r="AY8" s="182">
        <v>158645.47899652651</v>
      </c>
      <c r="AZ8" s="182">
        <v>-148744</v>
      </c>
      <c r="BA8" s="182">
        <v>-161484.56065078883</v>
      </c>
      <c r="BB8" s="182">
        <v>-163251</v>
      </c>
      <c r="BC8" s="182">
        <v>-169645.28746154666</v>
      </c>
      <c r="BD8" s="182">
        <v>-201298</v>
      </c>
      <c r="BE8" s="182">
        <v>-210712.02284665301</v>
      </c>
      <c r="BF8" s="182">
        <v>-213406</v>
      </c>
      <c r="BG8" s="182">
        <v>-206716.72002741988</v>
      </c>
      <c r="BH8" s="182">
        <v>-201853</v>
      </c>
      <c r="BI8" s="182">
        <v>-203549</v>
      </c>
      <c r="BJ8" s="182">
        <v>-205750</v>
      </c>
      <c r="BK8" s="182">
        <v>-200018.36964366687</v>
      </c>
      <c r="BL8" s="182">
        <v>-202125</v>
      </c>
      <c r="BM8" s="182"/>
      <c r="BN8" s="182"/>
      <c r="BO8" s="182"/>
      <c r="BQ8" s="182">
        <v>148647</v>
      </c>
      <c r="BR8" s="182">
        <v>159379</v>
      </c>
      <c r="BS8" s="182">
        <v>160582</v>
      </c>
      <c r="BT8" s="182">
        <v>212338</v>
      </c>
      <c r="BU8" s="182">
        <v>218521</v>
      </c>
      <c r="BV8" s="182">
        <v>237002</v>
      </c>
      <c r="BW8" s="182">
        <v>305067</v>
      </c>
      <c r="BX8" s="182">
        <f t="shared" si="0"/>
        <v>366001</v>
      </c>
      <c r="BY8" s="182">
        <f t="shared" si="1"/>
        <v>384441</v>
      </c>
      <c r="BZ8" s="182">
        <f t="shared" si="2"/>
        <v>434411.00448578293</v>
      </c>
      <c r="CA8" s="182">
        <f t="shared" si="3"/>
        <v>391955</v>
      </c>
      <c r="CB8" s="182">
        <f t="shared" si="4"/>
        <v>489516.47899652651</v>
      </c>
      <c r="CC8" s="182">
        <f t="shared" si="5"/>
        <v>-643124.84811233543</v>
      </c>
      <c r="CD8" s="182">
        <f>+SUM(BD8:BG8)</f>
        <v>-832132.74287407286</v>
      </c>
      <c r="CE8" s="182">
        <f t="shared" si="6"/>
        <v>-811170.3696436669</v>
      </c>
    </row>
    <row r="9" spans="1:84" ht="14.5" x14ac:dyDescent="0.35">
      <c r="A9" s="9"/>
      <c r="B9" s="181" t="s">
        <v>411</v>
      </c>
      <c r="C9" s="181" t="s">
        <v>412</v>
      </c>
      <c r="D9" s="182">
        <v>93455</v>
      </c>
      <c r="E9" s="182">
        <v>107320</v>
      </c>
      <c r="F9" s="182">
        <v>93722</v>
      </c>
      <c r="G9" s="182">
        <v>141509</v>
      </c>
      <c r="H9" s="182">
        <v>110287</v>
      </c>
      <c r="I9" s="182">
        <v>117082</v>
      </c>
      <c r="J9" s="182">
        <v>118648</v>
      </c>
      <c r="K9" s="182">
        <v>172734</v>
      </c>
      <c r="L9" s="182">
        <v>136790</v>
      </c>
      <c r="M9" s="182">
        <v>158732</v>
      </c>
      <c r="N9" s="182">
        <v>187983</v>
      </c>
      <c r="O9" s="182">
        <v>149855</v>
      </c>
      <c r="P9" s="182">
        <v>154076</v>
      </c>
      <c r="Q9" s="182">
        <v>180650</v>
      </c>
      <c r="R9" s="182">
        <v>201383</v>
      </c>
      <c r="S9" s="182">
        <v>176427</v>
      </c>
      <c r="T9" s="182">
        <v>176944</v>
      </c>
      <c r="U9" s="182">
        <v>188945</v>
      </c>
      <c r="V9" s="182">
        <v>191998</v>
      </c>
      <c r="W9" s="182">
        <v>173064</v>
      </c>
      <c r="X9" s="182">
        <v>190970</v>
      </c>
      <c r="Y9" s="182">
        <v>206336</v>
      </c>
      <c r="Z9" s="182">
        <v>211866</v>
      </c>
      <c r="AA9" s="182">
        <v>221036</v>
      </c>
      <c r="AB9" s="182">
        <v>216724</v>
      </c>
      <c r="AC9" s="182">
        <v>197202</v>
      </c>
      <c r="AD9" s="182">
        <v>181289</v>
      </c>
      <c r="AE9" s="182">
        <v>190709</v>
      </c>
      <c r="AF9" s="182">
        <v>192074</v>
      </c>
      <c r="AG9" s="182">
        <v>212937</v>
      </c>
      <c r="AH9" s="182">
        <v>209718</v>
      </c>
      <c r="AI9" s="182">
        <v>227305</v>
      </c>
      <c r="AJ9" s="182">
        <v>227885</v>
      </c>
      <c r="AK9" s="182">
        <v>253474</v>
      </c>
      <c r="AL9" s="182">
        <v>267512</v>
      </c>
      <c r="AM9" s="182">
        <v>272999</v>
      </c>
      <c r="AN9" s="182">
        <v>277814</v>
      </c>
      <c r="AO9" s="182">
        <v>306111.71358821122</v>
      </c>
      <c r="AP9" s="182">
        <v>297400</v>
      </c>
      <c r="AQ9" s="182">
        <v>280749</v>
      </c>
      <c r="AR9" s="182">
        <v>269323</v>
      </c>
      <c r="AS9" s="182">
        <v>196829.90760000001</v>
      </c>
      <c r="AT9" s="182">
        <v>248675</v>
      </c>
      <c r="AU9" s="182">
        <v>287077</v>
      </c>
      <c r="AV9" s="182">
        <v>313905</v>
      </c>
      <c r="AW9" s="182">
        <v>351394</v>
      </c>
      <c r="AX9" s="182">
        <v>351930</v>
      </c>
      <c r="AY9" s="182">
        <v>428560.96308875497</v>
      </c>
      <c r="AZ9" s="182">
        <v>-456962</v>
      </c>
      <c r="BA9" s="182">
        <v>-498613.62724301271</v>
      </c>
      <c r="BB9" s="182">
        <v>-508097</v>
      </c>
      <c r="BC9" s="182">
        <v>-528564.24706077517</v>
      </c>
      <c r="BD9" s="182">
        <v>-522780</v>
      </c>
      <c r="BE9" s="182">
        <v>-589430.11744105781</v>
      </c>
      <c r="BF9" s="182">
        <v>-553747</v>
      </c>
      <c r="BG9" s="182">
        <v>-556462.03164755355</v>
      </c>
      <c r="BH9" s="182">
        <v>-524767.80306140007</v>
      </c>
      <c r="BI9" s="182">
        <v>-577557</v>
      </c>
      <c r="BJ9" s="182">
        <v>-564742</v>
      </c>
      <c r="BK9" s="182">
        <v>-486443.32545668859</v>
      </c>
      <c r="BL9" s="182">
        <v>-544487</v>
      </c>
      <c r="BM9" s="182"/>
      <c r="BN9" s="182"/>
      <c r="BO9" s="182"/>
      <c r="BQ9" s="182">
        <v>436006</v>
      </c>
      <c r="BR9" s="182">
        <v>518751</v>
      </c>
      <c r="BS9" s="182">
        <v>633360</v>
      </c>
      <c r="BT9" s="182">
        <v>712536</v>
      </c>
      <c r="BU9" s="182">
        <v>730951</v>
      </c>
      <c r="BV9" s="182">
        <v>830208</v>
      </c>
      <c r="BW9" s="182">
        <v>785924</v>
      </c>
      <c r="BX9" s="182">
        <f t="shared" si="0"/>
        <v>842034</v>
      </c>
      <c r="BY9" s="182">
        <f t="shared" si="1"/>
        <v>1021870</v>
      </c>
      <c r="BZ9" s="182">
        <f t="shared" si="2"/>
        <v>1162074.7135882112</v>
      </c>
      <c r="CA9" s="182">
        <f t="shared" si="3"/>
        <v>1001904.9076</v>
      </c>
      <c r="CB9" s="182">
        <f t="shared" si="4"/>
        <v>1445789.963088755</v>
      </c>
      <c r="CC9" s="182">
        <f t="shared" si="5"/>
        <v>-1992236.8743037879</v>
      </c>
      <c r="CD9" s="182">
        <f>+SUM(BD9:BG9)</f>
        <v>-2222419.1490886114</v>
      </c>
      <c r="CE9" s="182">
        <f t="shared" si="6"/>
        <v>-2153510.1285180887</v>
      </c>
    </row>
    <row r="10" spans="1:84" ht="14.5" x14ac:dyDescent="0.35">
      <c r="A10" s="9"/>
      <c r="B10" s="181" t="s">
        <v>413</v>
      </c>
      <c r="C10" s="181" t="s">
        <v>414</v>
      </c>
      <c r="D10" s="182">
        <v>18572</v>
      </c>
      <c r="E10" s="182">
        <v>18478</v>
      </c>
      <c r="F10" s="182">
        <v>24594</v>
      </c>
      <c r="G10" s="182">
        <v>18827</v>
      </c>
      <c r="H10" s="182">
        <v>23814</v>
      </c>
      <c r="I10" s="182">
        <v>23996</v>
      </c>
      <c r="J10" s="182">
        <v>29911</v>
      </c>
      <c r="K10" s="182">
        <v>36754</v>
      </c>
      <c r="L10" s="182">
        <v>29004</v>
      </c>
      <c r="M10" s="182">
        <v>43901</v>
      </c>
      <c r="N10" s="182">
        <v>28856</v>
      </c>
      <c r="O10" s="182">
        <v>35997</v>
      </c>
      <c r="P10" s="182">
        <v>32493</v>
      </c>
      <c r="Q10" s="182">
        <v>36006</v>
      </c>
      <c r="R10" s="182">
        <v>35624</v>
      </c>
      <c r="S10" s="182">
        <v>26817</v>
      </c>
      <c r="T10" s="182">
        <v>38692</v>
      </c>
      <c r="U10" s="182">
        <v>15967</v>
      </c>
      <c r="V10" s="182">
        <v>34046</v>
      </c>
      <c r="W10" s="182">
        <v>17697</v>
      </c>
      <c r="X10" s="182">
        <v>45289</v>
      </c>
      <c r="Y10" s="182">
        <v>47364</v>
      </c>
      <c r="Z10" s="182">
        <v>49289</v>
      </c>
      <c r="AA10" s="182">
        <v>21553</v>
      </c>
      <c r="AB10" s="182">
        <v>54697</v>
      </c>
      <c r="AC10" s="182">
        <v>51661</v>
      </c>
      <c r="AD10" s="182">
        <v>48001</v>
      </c>
      <c r="AE10" s="182">
        <v>45720</v>
      </c>
      <c r="AF10" s="182">
        <v>51412</v>
      </c>
      <c r="AG10" s="182">
        <v>55265</v>
      </c>
      <c r="AH10" s="182">
        <v>55403</v>
      </c>
      <c r="AI10" s="182">
        <v>48304</v>
      </c>
      <c r="AJ10" s="182">
        <v>50650.097722450002</v>
      </c>
      <c r="AK10" s="182">
        <v>56664</v>
      </c>
      <c r="AL10" s="182">
        <v>57565</v>
      </c>
      <c r="AM10" s="182">
        <v>55924.902277549991</v>
      </c>
      <c r="AN10" s="182">
        <v>62177</v>
      </c>
      <c r="AO10" s="182">
        <v>64595.416612277782</v>
      </c>
      <c r="AP10" s="182">
        <v>64465</v>
      </c>
      <c r="AQ10" s="182">
        <v>55233</v>
      </c>
      <c r="AR10" s="182">
        <v>57960</v>
      </c>
      <c r="AS10" s="182">
        <v>41185</v>
      </c>
      <c r="AT10" s="182">
        <v>64614</v>
      </c>
      <c r="AU10" s="182">
        <v>60485</v>
      </c>
      <c r="AV10" s="182">
        <v>74382</v>
      </c>
      <c r="AW10" s="182">
        <v>80108</v>
      </c>
      <c r="AX10" s="182">
        <v>81395</v>
      </c>
      <c r="AY10" s="182">
        <v>108034.01760689213</v>
      </c>
      <c r="AZ10" s="182">
        <v>-127710</v>
      </c>
      <c r="BA10" s="182">
        <v>-123240.07474742715</v>
      </c>
      <c r="BB10" s="182">
        <v>-136791</v>
      </c>
      <c r="BC10" s="182">
        <v>-122010.77710904284</v>
      </c>
      <c r="BD10" s="182">
        <v>-110723</v>
      </c>
      <c r="BE10" s="182">
        <v>-121365.03901849444</v>
      </c>
      <c r="BF10" s="182">
        <v>-122947</v>
      </c>
      <c r="BG10" s="182">
        <v>-111512.43927611446</v>
      </c>
      <c r="BH10" s="182">
        <v>-115621</v>
      </c>
      <c r="BI10" s="182">
        <v>-112173</v>
      </c>
      <c r="BJ10" s="182">
        <v>-109765</v>
      </c>
      <c r="BK10" s="182">
        <v>-108907.70575731626</v>
      </c>
      <c r="BL10" s="182">
        <v>-111910</v>
      </c>
      <c r="BM10" s="182"/>
      <c r="BN10" s="182"/>
      <c r="BO10" s="182"/>
      <c r="BQ10" s="182">
        <v>80471</v>
      </c>
      <c r="BR10" s="182">
        <v>114475</v>
      </c>
      <c r="BS10" s="182">
        <v>137758</v>
      </c>
      <c r="BT10" s="182">
        <v>130940</v>
      </c>
      <c r="BU10" s="182">
        <v>106402</v>
      </c>
      <c r="BV10" s="182">
        <v>163495</v>
      </c>
      <c r="BW10" s="182">
        <v>200079</v>
      </c>
      <c r="BX10" s="182">
        <f t="shared" si="0"/>
        <v>210384</v>
      </c>
      <c r="BY10" s="182">
        <f t="shared" si="1"/>
        <v>220804</v>
      </c>
      <c r="BZ10" s="182">
        <f t="shared" si="2"/>
        <v>246470.4166122778</v>
      </c>
      <c r="CA10" s="182">
        <f t="shared" si="3"/>
        <v>224244</v>
      </c>
      <c r="CB10" s="182">
        <f t="shared" si="4"/>
        <v>343919.01760689216</v>
      </c>
      <c r="CC10" s="182">
        <f t="shared" si="5"/>
        <v>-509751.85185646999</v>
      </c>
      <c r="CD10" s="182">
        <f t="shared" ref="CD10:CD14" si="7">+SUM(BD10:BG10)</f>
        <v>-466547.47829460888</v>
      </c>
      <c r="CE10" s="182">
        <f t="shared" si="6"/>
        <v>-446466.70575731626</v>
      </c>
    </row>
    <row r="11" spans="1:84" ht="14.5" x14ac:dyDescent="0.35">
      <c r="A11" s="9"/>
      <c r="B11" s="181" t="s">
        <v>415</v>
      </c>
      <c r="C11" s="181" t="s">
        <v>416</v>
      </c>
      <c r="D11" s="182">
        <v>11098</v>
      </c>
      <c r="E11" s="182">
        <v>14797</v>
      </c>
      <c r="F11" s="182">
        <v>19744</v>
      </c>
      <c r="G11" s="182">
        <v>15272</v>
      </c>
      <c r="H11" s="182">
        <v>24428</v>
      </c>
      <c r="I11" s="182">
        <v>18450</v>
      </c>
      <c r="J11" s="182">
        <v>24805</v>
      </c>
      <c r="K11" s="182">
        <v>13420</v>
      </c>
      <c r="L11" s="182">
        <v>18710</v>
      </c>
      <c r="M11" s="182">
        <v>28926</v>
      </c>
      <c r="N11" s="182">
        <v>24102</v>
      </c>
      <c r="O11" s="182">
        <v>23311</v>
      </c>
      <c r="P11" s="182">
        <v>23933</v>
      </c>
      <c r="Q11" s="182">
        <v>25004</v>
      </c>
      <c r="R11" s="182">
        <v>24762</v>
      </c>
      <c r="S11" s="182">
        <v>22817</v>
      </c>
      <c r="T11" s="182">
        <v>23472</v>
      </c>
      <c r="U11" s="182">
        <v>22979</v>
      </c>
      <c r="V11" s="182">
        <v>23478</v>
      </c>
      <c r="W11" s="182">
        <v>21784</v>
      </c>
      <c r="X11" s="182">
        <v>21866</v>
      </c>
      <c r="Y11" s="182">
        <v>25320</v>
      </c>
      <c r="Z11" s="182">
        <v>22845</v>
      </c>
      <c r="AA11" s="182">
        <v>23668</v>
      </c>
      <c r="AB11" s="182">
        <v>25825</v>
      </c>
      <c r="AC11" s="182">
        <v>25834</v>
      </c>
      <c r="AD11" s="182">
        <v>22069</v>
      </c>
      <c r="AE11" s="182">
        <v>24468</v>
      </c>
      <c r="AF11" s="182">
        <v>26541</v>
      </c>
      <c r="AG11" s="182">
        <v>28959</v>
      </c>
      <c r="AH11" s="182">
        <v>25682</v>
      </c>
      <c r="AI11" s="182">
        <v>26690</v>
      </c>
      <c r="AJ11" s="182">
        <v>29458</v>
      </c>
      <c r="AK11" s="182">
        <v>32326</v>
      </c>
      <c r="AL11" s="182">
        <v>34516</v>
      </c>
      <c r="AM11" s="182">
        <v>38728</v>
      </c>
      <c r="AN11" s="182">
        <v>40717</v>
      </c>
      <c r="AO11" s="182">
        <v>42022.695065562482</v>
      </c>
      <c r="AP11" s="182">
        <v>38086</v>
      </c>
      <c r="AQ11" s="182">
        <v>35149.69371637117</v>
      </c>
      <c r="AR11" s="182">
        <v>38263</v>
      </c>
      <c r="AS11" s="182">
        <v>22046.476999999999</v>
      </c>
      <c r="AT11" s="182">
        <v>36032</v>
      </c>
      <c r="AU11" s="182">
        <v>40184</v>
      </c>
      <c r="AV11" s="182">
        <v>45888</v>
      </c>
      <c r="AW11" s="182">
        <v>50965</v>
      </c>
      <c r="AX11" s="182">
        <v>54629</v>
      </c>
      <c r="AY11" s="182">
        <v>89859</v>
      </c>
      <c r="AZ11" s="182">
        <v>-95328</v>
      </c>
      <c r="BA11" s="182">
        <v>-148065</v>
      </c>
      <c r="BB11" s="182">
        <v>-161464</v>
      </c>
      <c r="BC11" s="182">
        <v>-138209</v>
      </c>
      <c r="BD11" s="182">
        <v>-148409</v>
      </c>
      <c r="BE11" s="182">
        <v>-102117</v>
      </c>
      <c r="BF11" s="182">
        <v>-104394</v>
      </c>
      <c r="BG11" s="182">
        <v>-103854</v>
      </c>
      <c r="BH11" s="182">
        <v>-97280</v>
      </c>
      <c r="BI11" s="182">
        <v>-81417</v>
      </c>
      <c r="BJ11" s="182">
        <v>-94353</v>
      </c>
      <c r="BK11" s="182">
        <v>-112509</v>
      </c>
      <c r="BL11" s="182">
        <v>-75560</v>
      </c>
      <c r="BM11" s="182"/>
      <c r="BN11" s="182"/>
      <c r="BO11" s="182"/>
      <c r="BQ11" s="182">
        <v>60911</v>
      </c>
      <c r="BR11" s="182">
        <v>81103</v>
      </c>
      <c r="BS11" s="182">
        <v>95049</v>
      </c>
      <c r="BT11" s="182">
        <v>96516</v>
      </c>
      <c r="BU11" s="182">
        <v>91713</v>
      </c>
      <c r="BV11" s="182">
        <v>93699</v>
      </c>
      <c r="BW11" s="182">
        <v>98196</v>
      </c>
      <c r="BX11" s="182">
        <f t="shared" si="0"/>
        <v>107872</v>
      </c>
      <c r="BY11" s="182">
        <f t="shared" si="1"/>
        <v>135028</v>
      </c>
      <c r="BZ11" s="182">
        <f t="shared" si="2"/>
        <v>155975.38878193364</v>
      </c>
      <c r="CA11" s="182">
        <f t="shared" si="3"/>
        <v>136525.47700000001</v>
      </c>
      <c r="CB11" s="182">
        <f t="shared" si="4"/>
        <v>241341</v>
      </c>
      <c r="CC11" s="182">
        <f t="shared" si="5"/>
        <v>-543066</v>
      </c>
      <c r="CD11" s="182">
        <f>+SUM(BD11:BG11)</f>
        <v>-458774</v>
      </c>
      <c r="CE11" s="182">
        <f t="shared" si="6"/>
        <v>-385559</v>
      </c>
    </row>
    <row r="12" spans="1:84" ht="14.5" x14ac:dyDescent="0.35">
      <c r="A12" s="9"/>
      <c r="B12" s="181" t="s">
        <v>189</v>
      </c>
      <c r="C12" s="181" t="s">
        <v>190</v>
      </c>
      <c r="D12" s="182">
        <v>918</v>
      </c>
      <c r="E12" s="182">
        <v>2475</v>
      </c>
      <c r="F12" s="182">
        <v>1745</v>
      </c>
      <c r="G12" s="182">
        <v>1804</v>
      </c>
      <c r="H12" s="182">
        <v>1337</v>
      </c>
      <c r="I12" s="182">
        <v>473</v>
      </c>
      <c r="J12" s="182">
        <v>1569</v>
      </c>
      <c r="K12" s="182">
        <v>1811</v>
      </c>
      <c r="L12" s="182">
        <v>1352</v>
      </c>
      <c r="M12" s="182">
        <v>852</v>
      </c>
      <c r="N12" s="182">
        <v>993</v>
      </c>
      <c r="O12" s="182">
        <v>1401</v>
      </c>
      <c r="P12" s="182">
        <v>1716</v>
      </c>
      <c r="Q12" s="182">
        <v>2068</v>
      </c>
      <c r="R12" s="182">
        <v>2669</v>
      </c>
      <c r="S12" s="182">
        <v>2662</v>
      </c>
      <c r="T12" s="182">
        <v>2468</v>
      </c>
      <c r="U12" s="182">
        <v>2603</v>
      </c>
      <c r="V12" s="182">
        <v>1964</v>
      </c>
      <c r="W12" s="182">
        <v>2469</v>
      </c>
      <c r="X12" s="182">
        <v>2317</v>
      </c>
      <c r="Y12" s="182">
        <v>3054</v>
      </c>
      <c r="Z12" s="182">
        <v>3598</v>
      </c>
      <c r="AA12" s="182">
        <v>3995</v>
      </c>
      <c r="AB12" s="182">
        <v>3134</v>
      </c>
      <c r="AC12" s="182">
        <v>3019</v>
      </c>
      <c r="AD12" s="182">
        <v>1627</v>
      </c>
      <c r="AE12" s="182">
        <v>4622</v>
      </c>
      <c r="AF12" s="182">
        <v>3137</v>
      </c>
      <c r="AG12" s="182">
        <v>2668</v>
      </c>
      <c r="AH12" s="182">
        <v>3208</v>
      </c>
      <c r="AI12" s="182">
        <v>2611</v>
      </c>
      <c r="AJ12" s="182">
        <v>3187</v>
      </c>
      <c r="AK12" s="182">
        <v>2730</v>
      </c>
      <c r="AL12" s="182">
        <v>2422</v>
      </c>
      <c r="AM12" s="182">
        <v>2447</v>
      </c>
      <c r="AN12" s="182">
        <v>2374</v>
      </c>
      <c r="AO12" s="182">
        <v>3089</v>
      </c>
      <c r="AP12" s="182">
        <v>3004</v>
      </c>
      <c r="AQ12" s="182">
        <v>1700</v>
      </c>
      <c r="AR12" s="182">
        <v>3390</v>
      </c>
      <c r="AS12" s="182">
        <v>3013</v>
      </c>
      <c r="AT12" s="182">
        <v>4085</v>
      </c>
      <c r="AU12" s="182">
        <v>4212</v>
      </c>
      <c r="AV12" s="182">
        <v>4234</v>
      </c>
      <c r="AW12" s="182">
        <v>4462</v>
      </c>
      <c r="AX12" s="182">
        <v>4329</v>
      </c>
      <c r="AY12" s="182">
        <v>4175</v>
      </c>
      <c r="AZ12" s="182">
        <v>-5026</v>
      </c>
      <c r="BA12" s="182">
        <v>-6312</v>
      </c>
      <c r="BB12" s="182">
        <v>-5923</v>
      </c>
      <c r="BC12" s="182">
        <v>-9811</v>
      </c>
      <c r="BD12" s="182">
        <v>-5555</v>
      </c>
      <c r="BE12" s="182">
        <v>-6635</v>
      </c>
      <c r="BF12" s="182">
        <v>-6855</v>
      </c>
      <c r="BG12" s="182">
        <v>-5944</v>
      </c>
      <c r="BH12" s="182">
        <v>-5534</v>
      </c>
      <c r="BI12" s="182">
        <v>-7711</v>
      </c>
      <c r="BJ12" s="182">
        <v>-7125</v>
      </c>
      <c r="BK12" s="182">
        <v>-7014</v>
      </c>
      <c r="BL12" s="182">
        <v>-7183</v>
      </c>
      <c r="BM12" s="182"/>
      <c r="BN12" s="182"/>
      <c r="BO12" s="182"/>
      <c r="BQ12" s="182">
        <v>6942</v>
      </c>
      <c r="BR12" s="182">
        <v>5190</v>
      </c>
      <c r="BS12" s="182">
        <v>4598</v>
      </c>
      <c r="BT12" s="182">
        <v>9115</v>
      </c>
      <c r="BU12" s="182">
        <v>9504</v>
      </c>
      <c r="BV12" s="182">
        <v>12964</v>
      </c>
      <c r="BW12" s="182">
        <v>12402</v>
      </c>
      <c r="BX12" s="182">
        <f t="shared" si="0"/>
        <v>11624</v>
      </c>
      <c r="BY12" s="182">
        <f t="shared" si="1"/>
        <v>10786</v>
      </c>
      <c r="BZ12" s="182">
        <f t="shared" si="2"/>
        <v>10167</v>
      </c>
      <c r="CA12" s="182">
        <f t="shared" si="3"/>
        <v>14700</v>
      </c>
      <c r="CB12" s="182">
        <f t="shared" si="4"/>
        <v>17200</v>
      </c>
      <c r="CC12" s="182">
        <f t="shared" si="5"/>
        <v>-27072</v>
      </c>
      <c r="CD12" s="182">
        <f t="shared" si="7"/>
        <v>-24989</v>
      </c>
      <c r="CE12" s="182">
        <f t="shared" si="6"/>
        <v>-27384</v>
      </c>
    </row>
    <row r="13" spans="1:84" ht="14.5" x14ac:dyDescent="0.35">
      <c r="A13" s="9"/>
      <c r="B13" s="181" t="s">
        <v>417</v>
      </c>
      <c r="C13" s="181" t="s">
        <v>418</v>
      </c>
      <c r="D13" s="182">
        <v>5260</v>
      </c>
      <c r="E13" s="182">
        <v>5380</v>
      </c>
      <c r="F13" s="182">
        <v>9843</v>
      </c>
      <c r="G13" s="182">
        <v>-11550</v>
      </c>
      <c r="H13" s="182">
        <v>4559</v>
      </c>
      <c r="I13" s="182">
        <v>2126</v>
      </c>
      <c r="J13" s="182">
        <v>9171</v>
      </c>
      <c r="K13" s="182">
        <v>6253</v>
      </c>
      <c r="L13" s="182">
        <v>3054</v>
      </c>
      <c r="M13" s="182">
        <v>3299</v>
      </c>
      <c r="N13" s="182">
        <v>12445</v>
      </c>
      <c r="O13" s="182">
        <v>10711</v>
      </c>
      <c r="P13" s="182">
        <v>9339</v>
      </c>
      <c r="Q13" s="182">
        <v>14568</v>
      </c>
      <c r="R13" s="182">
        <v>8381</v>
      </c>
      <c r="S13" s="182">
        <v>10507</v>
      </c>
      <c r="T13" s="182">
        <v>9814</v>
      </c>
      <c r="U13" s="182">
        <v>15938</v>
      </c>
      <c r="V13" s="182">
        <v>11226</v>
      </c>
      <c r="W13" s="182">
        <v>9032</v>
      </c>
      <c r="X13" s="182">
        <v>11463</v>
      </c>
      <c r="Y13" s="182">
        <v>15142</v>
      </c>
      <c r="Z13" s="182">
        <v>12078</v>
      </c>
      <c r="AA13" s="182">
        <v>15358</v>
      </c>
      <c r="AB13" s="182">
        <v>11057</v>
      </c>
      <c r="AC13" s="182">
        <v>17262</v>
      </c>
      <c r="AD13" s="182">
        <v>16591</v>
      </c>
      <c r="AE13" s="182">
        <v>25072</v>
      </c>
      <c r="AF13" s="182">
        <v>12208</v>
      </c>
      <c r="AG13" s="182">
        <v>18431</v>
      </c>
      <c r="AH13" s="182">
        <v>12544</v>
      </c>
      <c r="AI13" s="182">
        <v>13470</v>
      </c>
      <c r="AJ13" s="182">
        <v>19266</v>
      </c>
      <c r="AK13" s="182">
        <v>20564</v>
      </c>
      <c r="AL13" s="182">
        <v>23608</v>
      </c>
      <c r="AM13" s="182">
        <v>29123</v>
      </c>
      <c r="AN13" s="182">
        <v>24187</v>
      </c>
      <c r="AO13" s="182">
        <v>14947.718659131806</v>
      </c>
      <c r="AP13" s="182">
        <v>24490.653206051851</v>
      </c>
      <c r="AQ13" s="182">
        <v>31734</v>
      </c>
      <c r="AR13" s="182">
        <v>24721</v>
      </c>
      <c r="AS13" s="182">
        <v>19767.631962040134</v>
      </c>
      <c r="AT13" s="182">
        <v>20152.977342081547</v>
      </c>
      <c r="AU13" s="182">
        <v>24452.999999999942</v>
      </c>
      <c r="AV13" s="182">
        <v>39098</v>
      </c>
      <c r="AW13" s="182">
        <v>29868</v>
      </c>
      <c r="AX13" s="182">
        <v>27719</v>
      </c>
      <c r="AY13" s="182">
        <v>43568.282704498008</v>
      </c>
      <c r="AZ13" s="182">
        <v>-42934</v>
      </c>
      <c r="BA13" s="182">
        <v>-33059.804696728454</v>
      </c>
      <c r="BB13" s="182">
        <v>-44759.134099999777</v>
      </c>
      <c r="BC13" s="182">
        <v>-52123.27896572795</v>
      </c>
      <c r="BD13" s="182">
        <v>-63957</v>
      </c>
      <c r="BE13" s="182">
        <v>-96194.440790861685</v>
      </c>
      <c r="BF13" s="182">
        <v>-69493</v>
      </c>
      <c r="BG13" s="182">
        <v>-60606.400000000001</v>
      </c>
      <c r="BH13" s="182">
        <v>-46812.196938599998</v>
      </c>
      <c r="BI13" s="182">
        <v>-68324</v>
      </c>
      <c r="BJ13" s="182">
        <v>-66155</v>
      </c>
      <c r="BK13" s="182">
        <v>-67062.817719390412</v>
      </c>
      <c r="BL13" s="182">
        <v>-71741</v>
      </c>
      <c r="BM13" s="182"/>
      <c r="BN13" s="182"/>
      <c r="BO13" s="182"/>
      <c r="BQ13" s="182">
        <v>8933</v>
      </c>
      <c r="BR13" s="182">
        <v>22109</v>
      </c>
      <c r="BS13" s="182">
        <v>29509</v>
      </c>
      <c r="BT13" s="182">
        <v>42795</v>
      </c>
      <c r="BU13" s="182">
        <v>46010</v>
      </c>
      <c r="BV13" s="182">
        <v>54041</v>
      </c>
      <c r="BW13" s="182">
        <v>69982</v>
      </c>
      <c r="BX13" s="182">
        <f t="shared" si="0"/>
        <v>56653</v>
      </c>
      <c r="BY13" s="182">
        <f t="shared" si="1"/>
        <v>92561</v>
      </c>
      <c r="BZ13" s="182">
        <f t="shared" si="2"/>
        <v>95359.371865183653</v>
      </c>
      <c r="CA13" s="182">
        <f t="shared" si="3"/>
        <v>89094.609304121623</v>
      </c>
      <c r="CB13" s="182">
        <f t="shared" si="4"/>
        <v>140253.28270449801</v>
      </c>
      <c r="CC13" s="182">
        <f t="shared" si="5"/>
        <v>-172876.21776245616</v>
      </c>
      <c r="CD13" s="182">
        <f>+SUM(BD13:BG13)</f>
        <v>-290250.84079086169</v>
      </c>
      <c r="CE13" s="182">
        <f t="shared" si="6"/>
        <v>-248354.0146579904</v>
      </c>
    </row>
    <row r="14" spans="1:84" ht="14.5" x14ac:dyDescent="0.35">
      <c r="A14" s="9"/>
      <c r="B14" s="189" t="s">
        <v>419</v>
      </c>
      <c r="C14" s="189" t="s">
        <v>420</v>
      </c>
      <c r="D14" s="190">
        <v>17672</v>
      </c>
      <c r="E14" s="190">
        <v>17905</v>
      </c>
      <c r="F14" s="190">
        <v>17801</v>
      </c>
      <c r="G14" s="190">
        <v>23055</v>
      </c>
      <c r="H14" s="190">
        <v>19512</v>
      </c>
      <c r="I14" s="190">
        <v>19545</v>
      </c>
      <c r="J14" s="190">
        <v>19844</v>
      </c>
      <c r="K14" s="190">
        <v>21732</v>
      </c>
      <c r="L14" s="190">
        <v>21173</v>
      </c>
      <c r="M14" s="190">
        <v>34994</v>
      </c>
      <c r="N14" s="190">
        <v>30640</v>
      </c>
      <c r="O14" s="190">
        <v>25691</v>
      </c>
      <c r="P14" s="190">
        <v>34271</v>
      </c>
      <c r="Q14" s="190">
        <v>36024</v>
      </c>
      <c r="R14" s="190">
        <v>37439</v>
      </c>
      <c r="S14" s="190">
        <v>38608</v>
      </c>
      <c r="T14" s="190">
        <v>39631</v>
      </c>
      <c r="U14" s="190">
        <v>40455</v>
      </c>
      <c r="V14" s="190">
        <v>42115</v>
      </c>
      <c r="W14" s="190">
        <v>44039</v>
      </c>
      <c r="X14" s="190">
        <v>45251</v>
      </c>
      <c r="Y14" s="190">
        <v>49251</v>
      </c>
      <c r="Z14" s="190">
        <v>49230</v>
      </c>
      <c r="AA14" s="190">
        <v>57959</v>
      </c>
      <c r="AB14" s="190">
        <v>55922</v>
      </c>
      <c r="AC14" s="190">
        <v>54193</v>
      </c>
      <c r="AD14" s="190">
        <v>54300</v>
      </c>
      <c r="AE14" s="190">
        <v>56165</v>
      </c>
      <c r="AF14" s="190">
        <v>55994</v>
      </c>
      <c r="AG14" s="190">
        <v>53850</v>
      </c>
      <c r="AH14" s="190">
        <v>52128</v>
      </c>
      <c r="AI14" s="190">
        <v>53426</v>
      </c>
      <c r="AJ14" s="190">
        <v>53537.304202248</v>
      </c>
      <c r="AK14" s="190">
        <v>56459</v>
      </c>
      <c r="AL14" s="190">
        <v>59309</v>
      </c>
      <c r="AM14" s="190">
        <v>60277.695797752007</v>
      </c>
      <c r="AN14" s="190">
        <v>62941</v>
      </c>
      <c r="AO14" s="190">
        <v>64430.413387328997</v>
      </c>
      <c r="AP14" s="190">
        <v>65180</v>
      </c>
      <c r="AQ14" s="190">
        <v>69813</v>
      </c>
      <c r="AR14" s="190">
        <v>71846</v>
      </c>
      <c r="AS14" s="190">
        <v>77759</v>
      </c>
      <c r="AT14" s="190">
        <v>78215</v>
      </c>
      <c r="AU14" s="190">
        <v>76420</v>
      </c>
      <c r="AV14" s="190">
        <v>77449</v>
      </c>
      <c r="AW14" s="190">
        <v>73901</v>
      </c>
      <c r="AX14" s="190">
        <v>71704</v>
      </c>
      <c r="AY14" s="190">
        <v>84914</v>
      </c>
      <c r="AZ14" s="190">
        <v>-84038</v>
      </c>
      <c r="BA14" s="190">
        <v>-79992</v>
      </c>
      <c r="BB14" s="190">
        <v>-81704</v>
      </c>
      <c r="BC14" s="182">
        <v>-84617</v>
      </c>
      <c r="BD14" s="182">
        <v>-89574</v>
      </c>
      <c r="BE14" s="182">
        <v>-88175</v>
      </c>
      <c r="BF14" s="182">
        <v>-86058</v>
      </c>
      <c r="BG14" s="182">
        <v>-94098.957631432044</v>
      </c>
      <c r="BH14" s="182">
        <v>-87478</v>
      </c>
      <c r="BI14" s="182">
        <v>-91406</v>
      </c>
      <c r="BJ14" s="182">
        <v>-95416</v>
      </c>
      <c r="BK14" s="182">
        <v>-104328</v>
      </c>
      <c r="BL14" s="182">
        <v>-94928</v>
      </c>
      <c r="BM14" s="182"/>
      <c r="BN14" s="182"/>
      <c r="BO14" s="182"/>
      <c r="BQ14" s="190">
        <v>76433</v>
      </c>
      <c r="BR14" s="190">
        <v>80633</v>
      </c>
      <c r="BS14" s="190">
        <v>112498</v>
      </c>
      <c r="BT14" s="190">
        <v>146342</v>
      </c>
      <c r="BU14" s="190">
        <v>166240</v>
      </c>
      <c r="BV14" s="190">
        <v>201691</v>
      </c>
      <c r="BW14" s="190">
        <v>220580</v>
      </c>
      <c r="BX14" s="190">
        <f t="shared" si="0"/>
        <v>215398</v>
      </c>
      <c r="BY14" s="190">
        <f t="shared" si="1"/>
        <v>229583</v>
      </c>
      <c r="BZ14" s="190">
        <f t="shared" si="2"/>
        <v>262364.41338732897</v>
      </c>
      <c r="CA14" s="190">
        <f t="shared" si="3"/>
        <v>304240</v>
      </c>
      <c r="CB14" s="190">
        <f t="shared" si="4"/>
        <v>307968</v>
      </c>
      <c r="CC14" s="190">
        <f t="shared" si="5"/>
        <v>-330351</v>
      </c>
      <c r="CD14" s="190">
        <f t="shared" si="7"/>
        <v>-357905.95763143204</v>
      </c>
      <c r="CE14" s="190">
        <f t="shared" si="6"/>
        <v>-378628</v>
      </c>
    </row>
    <row r="15" spans="1:84" ht="14.5" x14ac:dyDescent="0.35">
      <c r="A15" s="9"/>
      <c r="B15" s="122" t="s">
        <v>421</v>
      </c>
      <c r="C15" s="123" t="s">
        <v>421</v>
      </c>
      <c r="D15" s="135">
        <f t="shared" ref="D15:AG15" si="8">SUM(D7:D14)</f>
        <v>353913</v>
      </c>
      <c r="E15" s="135">
        <f t="shared" si="8"/>
        <v>408616</v>
      </c>
      <c r="F15" s="135">
        <f t="shared" si="8"/>
        <v>423595</v>
      </c>
      <c r="G15" s="135">
        <f t="shared" si="8"/>
        <v>435876</v>
      </c>
      <c r="H15" s="135">
        <f t="shared" si="8"/>
        <v>452408</v>
      </c>
      <c r="I15" s="135">
        <f t="shared" si="8"/>
        <v>471652</v>
      </c>
      <c r="J15" s="135">
        <f t="shared" si="8"/>
        <v>506432</v>
      </c>
      <c r="K15" s="135">
        <f t="shared" si="8"/>
        <v>491375</v>
      </c>
      <c r="L15" s="135">
        <f t="shared" si="8"/>
        <v>477074</v>
      </c>
      <c r="M15" s="135">
        <f t="shared" si="8"/>
        <v>672094</v>
      </c>
      <c r="N15" s="135">
        <f t="shared" si="8"/>
        <v>669359</v>
      </c>
      <c r="O15" s="135">
        <f t="shared" si="8"/>
        <v>601619</v>
      </c>
      <c r="P15" s="135">
        <f t="shared" si="8"/>
        <v>639654</v>
      </c>
      <c r="Q15" s="135">
        <f t="shared" si="8"/>
        <v>714060</v>
      </c>
      <c r="R15" s="135">
        <f t="shared" si="8"/>
        <v>721424</v>
      </c>
      <c r="S15" s="135">
        <f t="shared" si="8"/>
        <v>704059</v>
      </c>
      <c r="T15" s="135">
        <f t="shared" si="8"/>
        <v>711247</v>
      </c>
      <c r="U15" s="135">
        <f t="shared" si="8"/>
        <v>687288</v>
      </c>
      <c r="V15" s="135">
        <f t="shared" si="8"/>
        <v>725036</v>
      </c>
      <c r="W15" s="135">
        <f t="shared" si="8"/>
        <v>650121</v>
      </c>
      <c r="X15" s="135">
        <f t="shared" si="8"/>
        <v>696503</v>
      </c>
      <c r="Y15" s="135">
        <f t="shared" si="8"/>
        <v>776292</v>
      </c>
      <c r="Z15" s="135">
        <f t="shared" si="8"/>
        <v>768189</v>
      </c>
      <c r="AA15" s="135">
        <f t="shared" si="8"/>
        <v>791591</v>
      </c>
      <c r="AB15" s="135">
        <f t="shared" si="8"/>
        <v>782607</v>
      </c>
      <c r="AC15" s="135">
        <f t="shared" si="8"/>
        <v>807488</v>
      </c>
      <c r="AD15" s="135">
        <f t="shared" si="8"/>
        <v>717715</v>
      </c>
      <c r="AE15" s="135">
        <f t="shared" si="8"/>
        <v>749660</v>
      </c>
      <c r="AF15" s="135">
        <f t="shared" si="8"/>
        <v>791447</v>
      </c>
      <c r="AG15" s="135">
        <f t="shared" si="8"/>
        <v>869118</v>
      </c>
      <c r="AH15" s="135">
        <f t="shared" ref="AH15:AO15" si="9">SUM(AH7:AH14)</f>
        <v>851408</v>
      </c>
      <c r="AI15" s="135">
        <f t="shared" si="9"/>
        <v>888427</v>
      </c>
      <c r="AJ15" s="135">
        <f t="shared" si="9"/>
        <v>964461.32842067617</v>
      </c>
      <c r="AK15" s="135">
        <f t="shared" si="9"/>
        <v>1093808</v>
      </c>
      <c r="AL15" s="135">
        <f t="shared" si="9"/>
        <v>1178337</v>
      </c>
      <c r="AM15" s="135">
        <f t="shared" si="9"/>
        <v>1144127.6715793237</v>
      </c>
      <c r="AN15" s="135">
        <f t="shared" si="9"/>
        <v>1207523</v>
      </c>
      <c r="AO15" s="135">
        <f t="shared" si="9"/>
        <v>1264649.041392776</v>
      </c>
      <c r="AP15" s="135">
        <f t="shared" ref="AP15:AY15" si="10">SUM(AP7:AP14)</f>
        <v>1197713.6532060518</v>
      </c>
      <c r="AQ15" s="135">
        <f t="shared" si="10"/>
        <v>1055919.9702780712</v>
      </c>
      <c r="AR15" s="135">
        <f t="shared" si="10"/>
        <v>999843</v>
      </c>
      <c r="AS15" s="135">
        <f t="shared" si="10"/>
        <v>724935.01656204008</v>
      </c>
      <c r="AT15" s="135">
        <f t="shared" si="10"/>
        <v>1071076.9773420815</v>
      </c>
      <c r="AU15" s="135">
        <f t="shared" si="10"/>
        <v>1160766</v>
      </c>
      <c r="AV15" s="135">
        <f t="shared" si="10"/>
        <v>1422643</v>
      </c>
      <c r="AW15" s="135">
        <f t="shared" si="10"/>
        <v>1533626</v>
      </c>
      <c r="AX15" s="135">
        <f>SUM(AX7:AX14)</f>
        <v>1616534</v>
      </c>
      <c r="AY15" s="135">
        <f t="shared" si="10"/>
        <v>1940060</v>
      </c>
      <c r="AZ15" s="135">
        <f t="shared" ref="AZ15:BF15" si="11">SUM(AZ7:AZ14)</f>
        <v>-2134610</v>
      </c>
      <c r="BA15" s="135">
        <f t="shared" si="11"/>
        <v>-2263513.727410526</v>
      </c>
      <c r="BB15" s="135">
        <f t="shared" si="11"/>
        <v>-2417575.1340999999</v>
      </c>
      <c r="BC15" s="135">
        <f t="shared" si="11"/>
        <v>-2425359</v>
      </c>
      <c r="BD15" s="135">
        <f t="shared" si="11"/>
        <v>-2578627</v>
      </c>
      <c r="BE15" s="135">
        <f t="shared" si="11"/>
        <v>-2721789</v>
      </c>
      <c r="BF15" s="135">
        <f t="shared" si="11"/>
        <v>-2694973</v>
      </c>
      <c r="BG15" s="135">
        <f t="shared" ref="BG15:BO15" si="12">SUM(BG7:BG14)</f>
        <v>-2465828.4277217994</v>
      </c>
      <c r="BH15" s="135">
        <f t="shared" si="12"/>
        <v>-2377321</v>
      </c>
      <c r="BI15" s="135">
        <f t="shared" si="12"/>
        <v>-2501894</v>
      </c>
      <c r="BJ15" s="135">
        <f t="shared" si="12"/>
        <v>-2525292</v>
      </c>
      <c r="BK15" s="135">
        <f t="shared" si="12"/>
        <v>-2345332</v>
      </c>
      <c r="BL15" s="135">
        <f t="shared" si="12"/>
        <v>-2330683</v>
      </c>
      <c r="BM15" s="135">
        <f t="shared" si="12"/>
        <v>0</v>
      </c>
      <c r="BN15" s="135">
        <f t="shared" si="12"/>
        <v>0</v>
      </c>
      <c r="BO15" s="135">
        <f t="shared" si="12"/>
        <v>0</v>
      </c>
      <c r="BQ15" s="135">
        <f t="shared" ref="BQ15:BY15" si="13">SUM(BQ7:BQ14)</f>
        <v>1622000</v>
      </c>
      <c r="BR15" s="135">
        <f t="shared" si="13"/>
        <v>1921867</v>
      </c>
      <c r="BS15" s="135">
        <f t="shared" si="13"/>
        <v>2420146</v>
      </c>
      <c r="BT15" s="135">
        <f t="shared" si="13"/>
        <v>2779197</v>
      </c>
      <c r="BU15" s="135">
        <f t="shared" si="13"/>
        <v>2773692</v>
      </c>
      <c r="BV15" s="135">
        <f t="shared" si="13"/>
        <v>3032575</v>
      </c>
      <c r="BW15" s="135">
        <f t="shared" si="13"/>
        <v>3057470</v>
      </c>
      <c r="BX15" s="135">
        <f t="shared" si="13"/>
        <v>3400400</v>
      </c>
      <c r="BY15" s="135">
        <f t="shared" si="13"/>
        <v>4380734</v>
      </c>
      <c r="BZ15" s="135">
        <f t="shared" ref="BZ15:CE15" si="14">SUM(BZ7:BZ14)</f>
        <v>4725805.6648769006</v>
      </c>
      <c r="CA15" s="135">
        <f t="shared" si="14"/>
        <v>3956620.9939041217</v>
      </c>
      <c r="CB15" s="135">
        <f t="shared" si="14"/>
        <v>6512862.9999999991</v>
      </c>
      <c r="CC15" s="135">
        <f t="shared" si="14"/>
        <v>-9241057.8615105245</v>
      </c>
      <c r="CD15" s="135">
        <f t="shared" si="14"/>
        <v>-10461217.4277218</v>
      </c>
      <c r="CE15" s="135">
        <f t="shared" si="14"/>
        <v>-9749839.0000000019</v>
      </c>
    </row>
    <row r="16" spans="1:84" ht="14.5" x14ac:dyDescent="0.35">
      <c r="A16" s="9"/>
      <c r="B16" s="9"/>
      <c r="C16" s="9"/>
    </row>
    <row r="17" spans="1:83" ht="15" thickBot="1" x14ac:dyDescent="0.4">
      <c r="A17" s="9"/>
      <c r="B17" s="32" t="s">
        <v>395</v>
      </c>
      <c r="C17" s="32" t="s">
        <v>395</v>
      </c>
      <c r="D17" s="33" t="s">
        <v>25</v>
      </c>
      <c r="E17" s="33" t="s">
        <v>26</v>
      </c>
      <c r="F17" s="33" t="s">
        <v>27</v>
      </c>
      <c r="G17" s="33" t="s">
        <v>28</v>
      </c>
      <c r="H17" s="33" t="s">
        <v>29</v>
      </c>
      <c r="I17" s="33" t="s">
        <v>30</v>
      </c>
      <c r="J17" s="33" t="s">
        <v>31</v>
      </c>
      <c r="K17" s="33" t="s">
        <v>32</v>
      </c>
      <c r="L17" s="33" t="s">
        <v>33</v>
      </c>
      <c r="M17" s="33" t="s">
        <v>34</v>
      </c>
      <c r="N17" s="33" t="s">
        <v>35</v>
      </c>
      <c r="O17" s="33" t="s">
        <v>36</v>
      </c>
      <c r="P17" s="33" t="s">
        <v>37</v>
      </c>
      <c r="Q17" s="33" t="s">
        <v>38</v>
      </c>
      <c r="R17" s="33" t="s">
        <v>39</v>
      </c>
      <c r="S17" s="33" t="s">
        <v>40</v>
      </c>
      <c r="T17" s="33" t="s">
        <v>41</v>
      </c>
      <c r="U17" s="33" t="s">
        <v>42</v>
      </c>
      <c r="V17" s="33" t="s">
        <v>43</v>
      </c>
      <c r="W17" s="33" t="s">
        <v>44</v>
      </c>
      <c r="X17" s="33" t="s">
        <v>45</v>
      </c>
      <c r="Y17" s="33" t="s">
        <v>46</v>
      </c>
      <c r="Z17" s="33" t="s">
        <v>47</v>
      </c>
      <c r="AA17" s="33" t="s">
        <v>48</v>
      </c>
      <c r="AB17" s="33" t="s">
        <v>49</v>
      </c>
      <c r="AC17" s="33" t="s">
        <v>50</v>
      </c>
      <c r="AD17" s="33" t="s">
        <v>51</v>
      </c>
      <c r="AE17" s="33" t="s">
        <v>52</v>
      </c>
      <c r="AF17" s="33" t="s">
        <v>53</v>
      </c>
      <c r="AG17" s="33" t="s">
        <v>140</v>
      </c>
      <c r="AH17" s="33" t="s">
        <v>485</v>
      </c>
      <c r="AI17" s="33" t="s">
        <v>488</v>
      </c>
      <c r="AJ17" s="33" t="s">
        <v>491</v>
      </c>
      <c r="AK17" s="33" t="str">
        <f t="shared" ref="AK17:AP17" si="15">AK5</f>
        <v>2T2018</v>
      </c>
      <c r="AL17" s="33" t="str">
        <f t="shared" si="15"/>
        <v>3T2018</v>
      </c>
      <c r="AM17" s="33" t="str">
        <f t="shared" si="15"/>
        <v>4T2018</v>
      </c>
      <c r="AN17" s="33" t="str">
        <f t="shared" si="15"/>
        <v>1T2019</v>
      </c>
      <c r="AO17" s="33" t="str">
        <f t="shared" si="15"/>
        <v>2T2019</v>
      </c>
      <c r="AP17" s="33" t="str">
        <f t="shared" si="15"/>
        <v>3T2019</v>
      </c>
      <c r="AQ17" s="33" t="str">
        <f t="shared" ref="AQ17:BG17" si="16">AQ5</f>
        <v>4T2019</v>
      </c>
      <c r="AR17" s="33" t="str">
        <f t="shared" si="16"/>
        <v>1T2020</v>
      </c>
      <c r="AS17" s="33" t="str">
        <f t="shared" si="16"/>
        <v>2T2020</v>
      </c>
      <c r="AT17" s="33" t="str">
        <f t="shared" si="16"/>
        <v>3T2020</v>
      </c>
      <c r="AU17" s="33" t="str">
        <f t="shared" si="16"/>
        <v>4T2020</v>
      </c>
      <c r="AV17" s="33" t="str">
        <f t="shared" si="16"/>
        <v>1T2021</v>
      </c>
      <c r="AW17" s="33" t="str">
        <f t="shared" si="16"/>
        <v>2T2021</v>
      </c>
      <c r="AX17" s="33" t="str">
        <f t="shared" si="16"/>
        <v>3T2021</v>
      </c>
      <c r="AY17" s="33" t="str">
        <f t="shared" si="16"/>
        <v>4T2021</v>
      </c>
      <c r="AZ17" s="33" t="str">
        <f t="shared" si="16"/>
        <v>1T2022</v>
      </c>
      <c r="BA17" s="33" t="str">
        <f t="shared" si="16"/>
        <v>2T2022</v>
      </c>
      <c r="BB17" s="33" t="str">
        <f t="shared" si="16"/>
        <v>3T2022</v>
      </c>
      <c r="BC17" s="33" t="str">
        <f t="shared" si="16"/>
        <v>4T2022</v>
      </c>
      <c r="BD17" s="33" t="str">
        <f t="shared" si="16"/>
        <v>1T2023</v>
      </c>
      <c r="BE17" s="33" t="str">
        <f t="shared" si="16"/>
        <v>2T2023</v>
      </c>
      <c r="BF17" s="33" t="str">
        <f t="shared" si="16"/>
        <v>3T2023</v>
      </c>
      <c r="BG17" s="33" t="str">
        <f t="shared" si="16"/>
        <v>4T2023</v>
      </c>
      <c r="BH17" s="33" t="str">
        <f t="shared" ref="BH17:BK17" si="17">BH5</f>
        <v>1T2024</v>
      </c>
      <c r="BI17" s="33" t="str">
        <f t="shared" si="17"/>
        <v>2T2024</v>
      </c>
      <c r="BJ17" s="33" t="str">
        <f t="shared" si="17"/>
        <v>3T2024</v>
      </c>
      <c r="BK17" s="33" t="str">
        <f t="shared" si="17"/>
        <v>4T2024</v>
      </c>
      <c r="BL17" s="33" t="str">
        <f t="shared" ref="BL17:BO17" si="18">BL5</f>
        <v>1T2025</v>
      </c>
      <c r="BM17" s="33" t="str">
        <f t="shared" si="18"/>
        <v>2T2025</v>
      </c>
      <c r="BN17" s="33" t="str">
        <f t="shared" si="18"/>
        <v>3T2025</v>
      </c>
      <c r="BO17" s="33" t="str">
        <f t="shared" si="18"/>
        <v>4T2025</v>
      </c>
      <c r="BQ17" s="33">
        <v>2010</v>
      </c>
      <c r="BR17" s="33">
        <v>2011</v>
      </c>
      <c r="BS17" s="33">
        <v>2012</v>
      </c>
      <c r="BT17" s="33">
        <v>2013</v>
      </c>
      <c r="BU17" s="33">
        <v>2014</v>
      </c>
      <c r="BV17" s="33">
        <v>2015</v>
      </c>
      <c r="BW17" s="33">
        <v>2016</v>
      </c>
      <c r="BX17" s="33">
        <f t="shared" ref="BX17:CC17" si="19">BX5</f>
        <v>2017</v>
      </c>
      <c r="BY17" s="33">
        <f t="shared" si="19"/>
        <v>2018</v>
      </c>
      <c r="BZ17" s="33">
        <f t="shared" si="19"/>
        <v>2019</v>
      </c>
      <c r="CA17" s="33">
        <f t="shared" si="19"/>
        <v>2020</v>
      </c>
      <c r="CB17" s="33">
        <f t="shared" si="19"/>
        <v>2021</v>
      </c>
      <c r="CC17" s="33">
        <f t="shared" si="19"/>
        <v>2022</v>
      </c>
      <c r="CD17" s="33">
        <f>CD5</f>
        <v>2023</v>
      </c>
      <c r="CE17" s="33">
        <f>CE5</f>
        <v>2024</v>
      </c>
    </row>
    <row r="18" spans="1:83" ht="14.5" x14ac:dyDescent="0.35">
      <c r="A18" s="9"/>
    </row>
    <row r="19" spans="1:83" ht="14.5" x14ac:dyDescent="0.35">
      <c r="A19" s="9"/>
      <c r="B19" s="181" t="s">
        <v>407</v>
      </c>
      <c r="C19" s="181" t="s">
        <v>408</v>
      </c>
      <c r="D19" s="192">
        <f t="shared" ref="D19:S19" si="20">D7/D$15</f>
        <v>0.48916541635938776</v>
      </c>
      <c r="E19" s="192">
        <f t="shared" si="20"/>
        <v>0.50372966305773637</v>
      </c>
      <c r="F19" s="192">
        <f t="shared" si="20"/>
        <v>0.52337020030925763</v>
      </c>
      <c r="G19" s="192">
        <f t="shared" si="20"/>
        <v>0.46574255063366643</v>
      </c>
      <c r="H19" s="192">
        <f t="shared" si="20"/>
        <v>0.49320303796573006</v>
      </c>
      <c r="I19" s="192">
        <f t="shared" si="20"/>
        <v>0.50889850991832963</v>
      </c>
      <c r="J19" s="192">
        <f t="shared" si="20"/>
        <v>0.50149279666371793</v>
      </c>
      <c r="K19" s="192">
        <f t="shared" si="20"/>
        <v>0.45403815822945814</v>
      </c>
      <c r="L19" s="192">
        <f t="shared" si="20"/>
        <v>0.47896762347141114</v>
      </c>
      <c r="M19" s="192">
        <f t="shared" si="20"/>
        <v>0.5196683797206938</v>
      </c>
      <c r="N19" s="192">
        <f t="shared" si="20"/>
        <v>0.53154286414315788</v>
      </c>
      <c r="O19" s="192">
        <f t="shared" si="20"/>
        <v>0.52064512590194123</v>
      </c>
      <c r="P19" s="192">
        <f t="shared" si="20"/>
        <v>0.51921194895990641</v>
      </c>
      <c r="Q19" s="192">
        <f t="shared" si="20"/>
        <v>0.51577598521132673</v>
      </c>
      <c r="R19" s="192">
        <f t="shared" si="20"/>
        <v>0.50077485639512964</v>
      </c>
      <c r="S19" s="192">
        <f t="shared" si="20"/>
        <v>0.52116797029794382</v>
      </c>
      <c r="T19" s="192">
        <f t="shared" ref="T19:AF26" si="21">T7/T$15</f>
        <v>0.51375120035655686</v>
      </c>
      <c r="U19" s="192">
        <f t="shared" si="21"/>
        <v>0.50515649916774341</v>
      </c>
      <c r="V19" s="192">
        <f t="shared" si="21"/>
        <v>0.50332121439487143</v>
      </c>
      <c r="W19" s="192">
        <f t="shared" si="21"/>
        <v>0.50272641554418329</v>
      </c>
      <c r="X19" s="192">
        <f t="shared" si="21"/>
        <v>0.4595428878267574</v>
      </c>
      <c r="Y19" s="192">
        <f t="shared" si="21"/>
        <v>0.47241759544089079</v>
      </c>
      <c r="Z19" s="192">
        <f t="shared" si="21"/>
        <v>0.46601943011420366</v>
      </c>
      <c r="AA19" s="192">
        <f t="shared" si="21"/>
        <v>0.49858702284386758</v>
      </c>
      <c r="AB19" s="192">
        <f t="shared" si="21"/>
        <v>0.4374494478071369</v>
      </c>
      <c r="AC19" s="192">
        <f t="shared" si="21"/>
        <v>0.45973562455417294</v>
      </c>
      <c r="AD19" s="192">
        <f t="shared" si="21"/>
        <v>0.44785325651546926</v>
      </c>
      <c r="AE19" s="192">
        <f t="shared" si="21"/>
        <v>0.4405023610703519</v>
      </c>
      <c r="AF19" s="192">
        <f t="shared" si="21"/>
        <v>0.46053115369696263</v>
      </c>
      <c r="AG19" s="192">
        <f t="shared" ref="AG19:AY19" si="22">AG7/AG$15</f>
        <v>0.46437307707353892</v>
      </c>
      <c r="AH19" s="192">
        <f t="shared" si="22"/>
        <v>0.46907593069362752</v>
      </c>
      <c r="AI19" s="192">
        <f t="shared" si="22"/>
        <v>0.47609764223734757</v>
      </c>
      <c r="AJ19" s="192">
        <f t="shared" si="22"/>
        <v>0.5165110428136257</v>
      </c>
      <c r="AK19" s="192">
        <f t="shared" si="22"/>
        <v>0.5251104398578178</v>
      </c>
      <c r="AL19" s="192">
        <f t="shared" si="22"/>
        <v>0.53088802269639335</v>
      </c>
      <c r="AM19" s="192">
        <f t="shared" si="22"/>
        <v>0.51355376510818429</v>
      </c>
      <c r="AN19" s="192">
        <f t="shared" si="22"/>
        <v>0.51924808057486271</v>
      </c>
      <c r="AO19" s="192">
        <f t="shared" si="22"/>
        <v>0.51814302478166085</v>
      </c>
      <c r="AP19" s="192">
        <f t="shared" si="22"/>
        <v>0.49732421301665286</v>
      </c>
      <c r="AQ19" s="192">
        <f t="shared" si="22"/>
        <v>0.45558213700136357</v>
      </c>
      <c r="AR19" s="192">
        <f t="shared" si="22"/>
        <v>0.4284172615100571</v>
      </c>
      <c r="AS19" s="192">
        <f t="shared" si="22"/>
        <v>0.39699144533649466</v>
      </c>
      <c r="AT19" s="192">
        <f t="shared" si="22"/>
        <v>0.48527137731016473</v>
      </c>
      <c r="AU19" s="192">
        <f t="shared" si="22"/>
        <v>0.48076098024924918</v>
      </c>
      <c r="AV19" s="192">
        <f t="shared" si="22"/>
        <v>0.53644238224206631</v>
      </c>
      <c r="AW19" s="192">
        <f t="shared" si="22"/>
        <v>0.54108433216442597</v>
      </c>
      <c r="AX19" s="192">
        <f t="shared" si="22"/>
        <v>0.56391328607997104</v>
      </c>
      <c r="AY19" s="192">
        <f t="shared" si="22"/>
        <v>0.52694414482197893</v>
      </c>
      <c r="AZ19" s="192">
        <f t="shared" ref="AZ19:AZ26" si="23">AZ7/AZ$15</f>
        <v>0.54992153133359256</v>
      </c>
      <c r="BA19" s="192">
        <f t="shared" ref="BA19:BG26" si="24">BA7/BA$15</f>
        <v>0.53578056337213331</v>
      </c>
      <c r="BB19" s="192">
        <f t="shared" si="24"/>
        <v>0.54417584853666123</v>
      </c>
      <c r="BC19" s="192">
        <f t="shared" si="24"/>
        <v>0.5444053475806705</v>
      </c>
      <c r="BD19" s="192">
        <f t="shared" si="24"/>
        <v>0.55701386823297827</v>
      </c>
      <c r="BE19" s="192">
        <f t="shared" ref="BE19:BE26" si="25">BE7/BE$15</f>
        <v>0.55373887538781774</v>
      </c>
      <c r="BF19" s="192">
        <f t="shared" si="24"/>
        <v>0.57071926138035523</v>
      </c>
      <c r="BG19" s="192">
        <f t="shared" si="24"/>
        <v>0.53800737481357053</v>
      </c>
      <c r="BH19" s="192">
        <f t="shared" ref="BH19:BK19" si="26">BH7/BH$15</f>
        <v>0.54598222116407502</v>
      </c>
      <c r="BI19" s="192">
        <f t="shared" si="26"/>
        <v>0.54349105117962626</v>
      </c>
      <c r="BJ19" s="192">
        <f t="shared" si="26"/>
        <v>0.54725790126448748</v>
      </c>
      <c r="BK19" s="192">
        <f t="shared" si="26"/>
        <v>0.53683179243831491</v>
      </c>
      <c r="BL19" s="192">
        <f t="shared" ref="BL19:BO19" si="27">BL7/BL$15</f>
        <v>0.52463119180085838</v>
      </c>
      <c r="BM19" s="192" t="e">
        <f t="shared" si="27"/>
        <v>#DIV/0!</v>
      </c>
      <c r="BN19" s="192" t="e">
        <f t="shared" si="27"/>
        <v>#DIV/0!</v>
      </c>
      <c r="BO19" s="192" t="e">
        <f t="shared" si="27"/>
        <v>#DIV/0!</v>
      </c>
      <c r="BQ19" s="192">
        <f t="shared" ref="BQ19:BX26" si="28">BQ7/BQ$15</f>
        <v>0.49547287299630088</v>
      </c>
      <c r="BR19" s="192">
        <f t="shared" si="28"/>
        <v>0.48922584133033137</v>
      </c>
      <c r="BS19" s="192">
        <f t="shared" si="28"/>
        <v>0.51517222514674732</v>
      </c>
      <c r="BT19" s="192">
        <f t="shared" si="28"/>
        <v>0.51403876731300446</v>
      </c>
      <c r="BU19" s="192">
        <f t="shared" si="28"/>
        <v>0.50631108284553583</v>
      </c>
      <c r="BV19" s="192">
        <f t="shared" si="28"/>
        <v>0.47467086551857746</v>
      </c>
      <c r="BW19" s="192">
        <f t="shared" si="28"/>
        <v>0.44652604931528356</v>
      </c>
      <c r="BX19" s="192">
        <f t="shared" si="28"/>
        <v>0.46771968003764264</v>
      </c>
      <c r="BY19" s="192">
        <f t="shared" ref="BY19:CD26" si="29">BY7/BY$15</f>
        <v>0.52175297564289458</v>
      </c>
      <c r="BZ19" s="192">
        <f t="shared" si="29"/>
        <v>0.49917062262813727</v>
      </c>
      <c r="CA19" s="192">
        <f t="shared" si="29"/>
        <v>0.45340632897715244</v>
      </c>
      <c r="CB19" s="192">
        <f t="shared" si="29"/>
        <v>0.54152455803282351</v>
      </c>
      <c r="CC19" s="192">
        <f t="shared" si="29"/>
        <v>0.54350693878833645</v>
      </c>
      <c r="CD19" s="192">
        <f t="shared" si="29"/>
        <v>0.55521245965605526</v>
      </c>
      <c r="CE19" s="192">
        <f t="shared" ref="CE19" si="30">CE7/CE$15</f>
        <v>0.54347223389257371</v>
      </c>
    </row>
    <row r="20" spans="1:83" ht="14.5" x14ac:dyDescent="0.35">
      <c r="A20" s="9"/>
      <c r="B20" s="181" t="s">
        <v>409</v>
      </c>
      <c r="C20" s="181" t="s">
        <v>410</v>
      </c>
      <c r="D20" s="192">
        <f t="shared" ref="D20:S20" si="31">D8/D$15</f>
        <v>9.55489060870892E-2</v>
      </c>
      <c r="E20" s="192">
        <f t="shared" si="31"/>
        <v>8.9152162421442138E-2</v>
      </c>
      <c r="F20" s="192">
        <f t="shared" si="31"/>
        <v>8.1325322536857134E-2</v>
      </c>
      <c r="G20" s="192">
        <f t="shared" si="31"/>
        <v>0.10083831181345153</v>
      </c>
      <c r="H20" s="192">
        <f t="shared" si="31"/>
        <v>0.1002236918887376</v>
      </c>
      <c r="I20" s="192">
        <f t="shared" si="31"/>
        <v>0.10591919466047001</v>
      </c>
      <c r="J20" s="192">
        <f t="shared" si="31"/>
        <v>9.5791735119423738E-2</v>
      </c>
      <c r="K20" s="192">
        <f t="shared" si="31"/>
        <v>3.1682523530908169E-2</v>
      </c>
      <c r="L20" s="192">
        <f t="shared" si="31"/>
        <v>8.0675115390903718E-2</v>
      </c>
      <c r="M20" s="192">
        <f t="shared" si="31"/>
        <v>7.7554627775281437E-2</v>
      </c>
      <c r="N20" s="192">
        <f t="shared" si="31"/>
        <v>4.2648264981870715E-2</v>
      </c>
      <c r="O20" s="192">
        <f t="shared" si="31"/>
        <v>6.8852546212802457E-2</v>
      </c>
      <c r="P20" s="192">
        <f t="shared" si="31"/>
        <v>8.0840579438258814E-2</v>
      </c>
      <c r="Q20" s="192">
        <f t="shared" si="31"/>
        <v>7.2045766462202052E-2</v>
      </c>
      <c r="R20" s="192">
        <f t="shared" si="31"/>
        <v>6.9161824391758525E-2</v>
      </c>
      <c r="S20" s="192">
        <f t="shared" si="31"/>
        <v>8.4208851814975727E-2</v>
      </c>
      <c r="T20" s="192">
        <f t="shared" si="21"/>
        <v>7.7078708240597149E-2</v>
      </c>
      <c r="U20" s="192">
        <f t="shared" si="21"/>
        <v>7.742460220460709E-2</v>
      </c>
      <c r="V20" s="192">
        <f t="shared" si="21"/>
        <v>7.6248627654350962E-2</v>
      </c>
      <c r="W20" s="192">
        <f t="shared" si="21"/>
        <v>8.4911885633597445E-2</v>
      </c>
      <c r="X20" s="192">
        <f t="shared" si="21"/>
        <v>8.5102289580949397E-2</v>
      </c>
      <c r="Y20" s="192">
        <f t="shared" si="21"/>
        <v>8.1272253224302191E-2</v>
      </c>
      <c r="Z20" s="192">
        <f t="shared" si="21"/>
        <v>7.9787656423093795E-2</v>
      </c>
      <c r="AA20" s="192">
        <f t="shared" si="21"/>
        <v>6.738959892166535E-2</v>
      </c>
      <c r="AB20" s="192">
        <f t="shared" si="21"/>
        <v>9.3146368483798384E-2</v>
      </c>
      <c r="AC20" s="192">
        <f t="shared" si="21"/>
        <v>0.10784804232384877</v>
      </c>
      <c r="AD20" s="192">
        <f t="shared" si="21"/>
        <v>0.10088544895954522</v>
      </c>
      <c r="AE20" s="192">
        <f t="shared" si="21"/>
        <v>9.6946615799162292E-2</v>
      </c>
      <c r="AF20" s="192">
        <f t="shared" si="21"/>
        <v>0.10815000878138398</v>
      </c>
      <c r="AG20" s="192">
        <f t="shared" ref="AG20:AY20" si="32">AG8/AG$15</f>
        <v>0.10748022708078765</v>
      </c>
      <c r="AH20" s="192">
        <f t="shared" si="32"/>
        <v>0.10964191081126792</v>
      </c>
      <c r="AI20" s="192">
        <f t="shared" si="32"/>
        <v>0.10540314510927741</v>
      </c>
      <c r="AJ20" s="192">
        <f t="shared" si="32"/>
        <v>8.5356455022209635E-2</v>
      </c>
      <c r="AK20" s="192">
        <f t="shared" si="32"/>
        <v>8.8883058086976871E-2</v>
      </c>
      <c r="AL20" s="192">
        <f t="shared" si="32"/>
        <v>9.1518809983901037E-2</v>
      </c>
      <c r="AM20" s="192">
        <f t="shared" si="32"/>
        <v>8.4830567786220112E-2</v>
      </c>
      <c r="AN20" s="192">
        <f t="shared" si="32"/>
        <v>9.1351469081748335E-2</v>
      </c>
      <c r="AO20" s="192">
        <f t="shared" si="32"/>
        <v>9.0288294023479862E-2</v>
      </c>
      <c r="AP20" s="192">
        <f t="shared" si="32"/>
        <v>9.1370754359408557E-2</v>
      </c>
      <c r="AQ20" s="192">
        <f t="shared" si="32"/>
        <v>9.5161567948694362E-2</v>
      </c>
      <c r="AR20" s="192">
        <f t="shared" si="32"/>
        <v>0.10600664304295775</v>
      </c>
      <c r="AS20" s="192">
        <f t="shared" si="32"/>
        <v>0.10558325677657428</v>
      </c>
      <c r="AT20" s="192">
        <f t="shared" si="32"/>
        <v>9.293449687156223E-2</v>
      </c>
      <c r="AU20" s="192">
        <f t="shared" si="32"/>
        <v>9.4665074614521796E-2</v>
      </c>
      <c r="AV20" s="192">
        <f t="shared" si="32"/>
        <v>7.3469591457589856E-2</v>
      </c>
      <c r="AW20" s="192">
        <f t="shared" si="32"/>
        <v>7.3751357892993474E-2</v>
      </c>
      <c r="AX20" s="192">
        <f t="shared" si="32"/>
        <v>7.0052965171162496E-2</v>
      </c>
      <c r="AY20" s="192">
        <f t="shared" si="32"/>
        <v>8.1773491024260334E-2</v>
      </c>
      <c r="AZ20" s="192">
        <f t="shared" si="23"/>
        <v>6.9682049648413527E-2</v>
      </c>
      <c r="BA20" s="192">
        <f t="shared" si="24"/>
        <v>7.1342426023423403E-2</v>
      </c>
      <c r="BB20" s="192">
        <f t="shared" si="24"/>
        <v>6.752675343874022E-2</v>
      </c>
      <c r="BC20" s="192">
        <f t="shared" si="24"/>
        <v>6.9946464610619152E-2</v>
      </c>
      <c r="BD20" s="192">
        <f t="shared" si="24"/>
        <v>7.806402399416433E-2</v>
      </c>
      <c r="BE20" s="192">
        <f t="shared" si="25"/>
        <v>7.7416736876610576E-2</v>
      </c>
      <c r="BF20" s="192">
        <f t="shared" si="24"/>
        <v>7.9186693150543622E-2</v>
      </c>
      <c r="BG20" s="192">
        <f t="shared" si="24"/>
        <v>8.3832564221999542E-2</v>
      </c>
      <c r="BH20" s="192">
        <f t="shared" ref="BH20:BK20" si="33">BH8/BH$15</f>
        <v>8.4907759616812364E-2</v>
      </c>
      <c r="BI20" s="192">
        <f t="shared" si="33"/>
        <v>8.1357963207074321E-2</v>
      </c>
      <c r="BJ20" s="192">
        <f t="shared" si="33"/>
        <v>8.1475726371445359E-2</v>
      </c>
      <c r="BK20" s="192">
        <f t="shared" si="33"/>
        <v>8.5283605751197214E-2</v>
      </c>
      <c r="BL20" s="192">
        <f t="shared" ref="BL20:BO20" si="34">BL8/BL$15</f>
        <v>8.6723505513190774E-2</v>
      </c>
      <c r="BM20" s="192" t="e">
        <f t="shared" si="34"/>
        <v>#DIV/0!</v>
      </c>
      <c r="BN20" s="192" t="e">
        <f t="shared" si="34"/>
        <v>#DIV/0!</v>
      </c>
      <c r="BO20" s="192" t="e">
        <f t="shared" si="34"/>
        <v>#DIV/0!</v>
      </c>
      <c r="BQ20" s="192">
        <f t="shared" si="28"/>
        <v>9.1644266337854496E-2</v>
      </c>
      <c r="BR20" s="192">
        <f t="shared" si="28"/>
        <v>8.2929255770560609E-2</v>
      </c>
      <c r="BS20" s="192">
        <f t="shared" si="28"/>
        <v>6.6352195280780582E-2</v>
      </c>
      <c r="BT20" s="192">
        <f t="shared" si="28"/>
        <v>7.6402644360943101E-2</v>
      </c>
      <c r="BU20" s="192">
        <f t="shared" si="28"/>
        <v>7.8783440987679962E-2</v>
      </c>
      <c r="BV20" s="192">
        <f t="shared" si="28"/>
        <v>7.8152065488899691E-2</v>
      </c>
      <c r="BW20" s="192">
        <f t="shared" si="28"/>
        <v>9.9777593892989958E-2</v>
      </c>
      <c r="BX20" s="192">
        <f t="shared" si="28"/>
        <v>0.10763469003646629</v>
      </c>
      <c r="BY20" s="192">
        <f t="shared" si="29"/>
        <v>8.7757211462736615E-2</v>
      </c>
      <c r="BZ20" s="192">
        <f t="shared" si="29"/>
        <v>9.1923163009941203E-2</v>
      </c>
      <c r="CA20" s="192">
        <f t="shared" si="29"/>
        <v>9.906306431772878E-2</v>
      </c>
      <c r="CB20" s="192">
        <f t="shared" si="29"/>
        <v>7.5161488733376788E-2</v>
      </c>
      <c r="CC20" s="192">
        <f t="shared" si="29"/>
        <v>6.9594288635609902E-2</v>
      </c>
      <c r="CD20" s="192">
        <f t="shared" si="29"/>
        <v>7.9544541409583461E-2</v>
      </c>
      <c r="CE20" s="192">
        <f t="shared" ref="CE20" si="35">CE8/CE$15</f>
        <v>8.3198334828264012E-2</v>
      </c>
    </row>
    <row r="21" spans="1:83" ht="14.5" x14ac:dyDescent="0.35">
      <c r="A21" s="9"/>
      <c r="B21" s="181" t="s">
        <v>411</v>
      </c>
      <c r="C21" s="181" t="s">
        <v>412</v>
      </c>
      <c r="D21" s="192">
        <f t="shared" ref="D21:S21" si="36">D9/D$15</f>
        <v>0.26406207175209728</v>
      </c>
      <c r="E21" s="192">
        <f t="shared" si="36"/>
        <v>0.26264267674295672</v>
      </c>
      <c r="F21" s="192">
        <f t="shared" si="36"/>
        <v>0.22125379194749703</v>
      </c>
      <c r="G21" s="192">
        <f t="shared" si="36"/>
        <v>0.32465425946828913</v>
      </c>
      <c r="H21" s="192">
        <f t="shared" si="36"/>
        <v>0.24377774044667644</v>
      </c>
      <c r="I21" s="192">
        <f t="shared" si="36"/>
        <v>0.24823810775741437</v>
      </c>
      <c r="J21" s="192">
        <f t="shared" si="36"/>
        <v>0.234282193858208</v>
      </c>
      <c r="K21" s="192">
        <f t="shared" si="36"/>
        <v>0.35153192571864667</v>
      </c>
      <c r="L21" s="192">
        <f t="shared" si="36"/>
        <v>0.286727006711747</v>
      </c>
      <c r="M21" s="192">
        <f t="shared" si="36"/>
        <v>0.23617529690787301</v>
      </c>
      <c r="N21" s="192">
        <f t="shared" si="36"/>
        <v>0.28084032634206757</v>
      </c>
      <c r="O21" s="192">
        <f t="shared" si="36"/>
        <v>0.24908621569465061</v>
      </c>
      <c r="P21" s="192">
        <f t="shared" si="36"/>
        <v>0.24087397249137815</v>
      </c>
      <c r="Q21" s="192">
        <f t="shared" si="36"/>
        <v>0.25298994482256393</v>
      </c>
      <c r="R21" s="192">
        <f t="shared" si="36"/>
        <v>0.27914652132449158</v>
      </c>
      <c r="S21" s="192">
        <f t="shared" si="36"/>
        <v>0.25058553331467959</v>
      </c>
      <c r="T21" s="192">
        <f t="shared" si="21"/>
        <v>0.2487799597045752</v>
      </c>
      <c r="U21" s="192">
        <f t="shared" si="21"/>
        <v>0.27491386434798804</v>
      </c>
      <c r="V21" s="192">
        <f t="shared" si="21"/>
        <v>0.26481167831666291</v>
      </c>
      <c r="W21" s="192">
        <f t="shared" si="21"/>
        <v>0.26620275302597518</v>
      </c>
      <c r="X21" s="192">
        <f t="shared" si="21"/>
        <v>0.27418403079383719</v>
      </c>
      <c r="Y21" s="192">
        <f t="shared" si="21"/>
        <v>0.2657968908606555</v>
      </c>
      <c r="Z21" s="192">
        <f t="shared" si="21"/>
        <v>0.27579931501232119</v>
      </c>
      <c r="AA21" s="192">
        <f t="shared" si="21"/>
        <v>0.2792300569359682</v>
      </c>
      <c r="AB21" s="192">
        <f t="shared" si="21"/>
        <v>0.27692571111681852</v>
      </c>
      <c r="AC21" s="192">
        <f t="shared" si="21"/>
        <v>0.24421663232147103</v>
      </c>
      <c r="AD21" s="192">
        <f t="shared" si="21"/>
        <v>0.25259190625805505</v>
      </c>
      <c r="AE21" s="192">
        <f t="shared" si="21"/>
        <v>0.25439399194301415</v>
      </c>
      <c r="AF21" s="192">
        <f t="shared" si="21"/>
        <v>0.24268712876541323</v>
      </c>
      <c r="AG21" s="192">
        <f t="shared" ref="AG21:AY21" si="37">AG9/AG$15</f>
        <v>0.24500355532850546</v>
      </c>
      <c r="AH21" s="192">
        <f t="shared" si="37"/>
        <v>0.24631903858079793</v>
      </c>
      <c r="AI21" s="192">
        <f t="shared" si="37"/>
        <v>0.25585107161308696</v>
      </c>
      <c r="AJ21" s="192">
        <f t="shared" si="37"/>
        <v>0.23628215386631005</v>
      </c>
      <c r="AK21" s="192">
        <f t="shared" si="37"/>
        <v>0.23173536854731361</v>
      </c>
      <c r="AL21" s="192">
        <f t="shared" si="37"/>
        <v>0.2270250361314293</v>
      </c>
      <c r="AM21" s="192">
        <f t="shared" si="37"/>
        <v>0.23860886051567948</v>
      </c>
      <c r="AN21" s="192">
        <f t="shared" si="37"/>
        <v>0.23006932373130781</v>
      </c>
      <c r="AO21" s="192">
        <f t="shared" si="37"/>
        <v>0.24205269886662473</v>
      </c>
      <c r="AP21" s="192">
        <f t="shared" si="37"/>
        <v>0.2483064288395784</v>
      </c>
      <c r="AQ21" s="192">
        <f t="shared" si="37"/>
        <v>0.2658809454338345</v>
      </c>
      <c r="AR21" s="192">
        <f t="shared" si="37"/>
        <v>0.26936529035058504</v>
      </c>
      <c r="AS21" s="192">
        <f t="shared" si="37"/>
        <v>0.27151386414392531</v>
      </c>
      <c r="AT21" s="192">
        <f t="shared" si="37"/>
        <v>0.23217285522941267</v>
      </c>
      <c r="AU21" s="192">
        <f t="shared" si="37"/>
        <v>0.24731685800583408</v>
      </c>
      <c r="AV21" s="192">
        <f t="shared" si="37"/>
        <v>0.22064917199887815</v>
      </c>
      <c r="AW21" s="192">
        <f t="shared" si="37"/>
        <v>0.2291262667690819</v>
      </c>
      <c r="AX21" s="192">
        <f t="shared" si="37"/>
        <v>0.21770652519526346</v>
      </c>
      <c r="AY21" s="192">
        <f t="shared" si="37"/>
        <v>0.22090088094633928</v>
      </c>
      <c r="AZ21" s="192">
        <f t="shared" si="23"/>
        <v>0.21407282829181912</v>
      </c>
      <c r="BA21" s="192">
        <f t="shared" si="24"/>
        <v>0.22028301450304427</v>
      </c>
      <c r="BB21" s="192">
        <f t="shared" si="24"/>
        <v>0.21016802863053571</v>
      </c>
      <c r="BC21" s="192">
        <f t="shared" si="24"/>
        <v>0.21793237498480644</v>
      </c>
      <c r="BD21" s="192">
        <f t="shared" si="24"/>
        <v>0.20273579699584313</v>
      </c>
      <c r="BE21" s="192">
        <f t="shared" si="25"/>
        <v>0.21655981321147885</v>
      </c>
      <c r="BF21" s="192">
        <f t="shared" si="24"/>
        <v>0.20547404371027095</v>
      </c>
      <c r="BG21" s="192">
        <f t="shared" si="24"/>
        <v>0.22566940399891233</v>
      </c>
      <c r="BH21" s="192">
        <f t="shared" ref="BH21:BK21" si="38">BH9/BH$15</f>
        <v>0.22073914421375998</v>
      </c>
      <c r="BI21" s="192">
        <f t="shared" si="38"/>
        <v>0.23084790962366911</v>
      </c>
      <c r="BJ21" s="192">
        <f t="shared" si="38"/>
        <v>0.22363433614805733</v>
      </c>
      <c r="BK21" s="192">
        <f t="shared" si="38"/>
        <v>0.20740915378150668</v>
      </c>
      <c r="BL21" s="192">
        <f t="shared" ref="BL21:BO21" si="39">BL9/BL$15</f>
        <v>0.23361692688366456</v>
      </c>
      <c r="BM21" s="192" t="e">
        <f t="shared" si="39"/>
        <v>#DIV/0!</v>
      </c>
      <c r="BN21" s="192" t="e">
        <f t="shared" si="39"/>
        <v>#DIV/0!</v>
      </c>
      <c r="BO21" s="192" t="e">
        <f t="shared" si="39"/>
        <v>#DIV/0!</v>
      </c>
      <c r="BQ21" s="192">
        <f t="shared" si="28"/>
        <v>0.26880764488286069</v>
      </c>
      <c r="BR21" s="192">
        <f t="shared" si="28"/>
        <v>0.26992034308305413</v>
      </c>
      <c r="BS21" s="192">
        <f t="shared" si="28"/>
        <v>0.26170321955782833</v>
      </c>
      <c r="BT21" s="192">
        <f t="shared" si="28"/>
        <v>0.25638196932423285</v>
      </c>
      <c r="BU21" s="192">
        <f t="shared" si="28"/>
        <v>0.26352998097842156</v>
      </c>
      <c r="BV21" s="192">
        <f t="shared" si="28"/>
        <v>0.27376338590142041</v>
      </c>
      <c r="BW21" s="192">
        <f t="shared" si="28"/>
        <v>0.25705043712612063</v>
      </c>
      <c r="BX21" s="192">
        <f t="shared" si="28"/>
        <v>0.24762792612633808</v>
      </c>
      <c r="BY21" s="192">
        <f t="shared" si="29"/>
        <v>0.23326456251395314</v>
      </c>
      <c r="BZ21" s="192">
        <f t="shared" si="29"/>
        <v>0.24589980968218281</v>
      </c>
      <c r="CA21" s="192">
        <f t="shared" si="29"/>
        <v>0.25322236047971558</v>
      </c>
      <c r="CB21" s="192">
        <f t="shared" si="29"/>
        <v>0.22198992410691815</v>
      </c>
      <c r="CC21" s="192">
        <f t="shared" si="29"/>
        <v>0.21558536957132968</v>
      </c>
      <c r="CD21" s="192">
        <f t="shared" si="29"/>
        <v>0.21244364381523045</v>
      </c>
      <c r="CE21" s="192">
        <f t="shared" ref="CE21" si="40">CE9/CE$15</f>
        <v>0.22087648098784896</v>
      </c>
    </row>
    <row r="22" spans="1:83" ht="14.5" x14ac:dyDescent="0.35">
      <c r="A22" s="9"/>
      <c r="B22" s="181" t="s">
        <v>413</v>
      </c>
      <c r="C22" s="181" t="s">
        <v>414</v>
      </c>
      <c r="D22" s="192">
        <f t="shared" ref="D22:S22" si="41">D10/D$15</f>
        <v>5.2476173522871442E-2</v>
      </c>
      <c r="E22" s="192">
        <f t="shared" si="41"/>
        <v>4.522094093231787E-2</v>
      </c>
      <c r="F22" s="192">
        <f t="shared" si="41"/>
        <v>5.8060175403392394E-2</v>
      </c>
      <c r="G22" s="192">
        <f t="shared" si="41"/>
        <v>4.3193477043929923E-2</v>
      </c>
      <c r="H22" s="192">
        <f t="shared" si="41"/>
        <v>5.2638326466375486E-2</v>
      </c>
      <c r="I22" s="192">
        <f t="shared" si="41"/>
        <v>5.0876493686022747E-2</v>
      </c>
      <c r="J22" s="192">
        <f t="shared" si="41"/>
        <v>5.9062223556173382E-2</v>
      </c>
      <c r="K22" s="192">
        <f t="shared" si="41"/>
        <v>7.4798270160264566E-2</v>
      </c>
      <c r="L22" s="192">
        <f t="shared" si="41"/>
        <v>6.079559984404935E-2</v>
      </c>
      <c r="M22" s="192">
        <f t="shared" si="41"/>
        <v>6.5319732061289049E-2</v>
      </c>
      <c r="N22" s="192">
        <f t="shared" si="41"/>
        <v>4.3109900666159717E-2</v>
      </c>
      <c r="O22" s="192">
        <f t="shared" si="41"/>
        <v>5.9833549139904157E-2</v>
      </c>
      <c r="P22" s="192">
        <f t="shared" si="41"/>
        <v>5.0797775047134855E-2</v>
      </c>
      <c r="Q22" s="192">
        <f t="shared" si="41"/>
        <v>5.0424334089572302E-2</v>
      </c>
      <c r="R22" s="192">
        <f t="shared" si="41"/>
        <v>4.9380114883896292E-2</v>
      </c>
      <c r="S22" s="192">
        <f t="shared" si="41"/>
        <v>3.8089137416040419E-2</v>
      </c>
      <c r="T22" s="192">
        <f t="shared" si="21"/>
        <v>5.440022945615236E-2</v>
      </c>
      <c r="U22" s="192">
        <f t="shared" si="21"/>
        <v>2.323189114315978E-2</v>
      </c>
      <c r="V22" s="192">
        <f t="shared" si="21"/>
        <v>4.6957668308883975E-2</v>
      </c>
      <c r="W22" s="192">
        <f t="shared" si="21"/>
        <v>2.7221086536198646E-2</v>
      </c>
      <c r="X22" s="192">
        <f t="shared" si="21"/>
        <v>6.502340980584434E-2</v>
      </c>
      <c r="Y22" s="192">
        <f t="shared" si="21"/>
        <v>6.1013123927594254E-2</v>
      </c>
      <c r="Z22" s="192">
        <f t="shared" si="21"/>
        <v>6.4162595402954214E-2</v>
      </c>
      <c r="AA22" s="192">
        <f t="shared" si="21"/>
        <v>2.7227444475745682E-2</v>
      </c>
      <c r="AB22" s="192">
        <f t="shared" si="21"/>
        <v>6.9890762541096621E-2</v>
      </c>
      <c r="AC22" s="192">
        <f t="shared" si="21"/>
        <v>6.3977421336292306E-2</v>
      </c>
      <c r="AD22" s="192">
        <f t="shared" si="21"/>
        <v>6.6880307643005926E-2</v>
      </c>
      <c r="AE22" s="192">
        <f t="shared" si="21"/>
        <v>6.0987647733639253E-2</v>
      </c>
      <c r="AF22" s="192">
        <f t="shared" si="21"/>
        <v>6.4959498235510407E-2</v>
      </c>
      <c r="AG22" s="192">
        <f t="shared" ref="AG22:AY22" si="42">AG10/AG$15</f>
        <v>6.3587453027091831E-2</v>
      </c>
      <c r="AH22" s="192">
        <f t="shared" si="42"/>
        <v>6.5072209798357539E-2</v>
      </c>
      <c r="AI22" s="192">
        <f t="shared" si="42"/>
        <v>5.4370252142269426E-2</v>
      </c>
      <c r="AJ22" s="192">
        <f t="shared" si="42"/>
        <v>5.2516463055486635E-2</v>
      </c>
      <c r="AK22" s="192">
        <f t="shared" si="42"/>
        <v>5.1804338604215731E-2</v>
      </c>
      <c r="AL22" s="192">
        <f t="shared" si="42"/>
        <v>4.8852747558635605E-2</v>
      </c>
      <c r="AM22" s="192">
        <f t="shared" si="42"/>
        <v>4.8879949036065816E-2</v>
      </c>
      <c r="AN22" s="192">
        <f t="shared" si="42"/>
        <v>5.1491358756727612E-2</v>
      </c>
      <c r="AO22" s="192">
        <f t="shared" si="42"/>
        <v>5.1077741332202276E-2</v>
      </c>
      <c r="AP22" s="192">
        <f t="shared" si="42"/>
        <v>5.382338243155152E-2</v>
      </c>
      <c r="AQ22" s="192">
        <f t="shared" si="42"/>
        <v>5.230794146781282E-2</v>
      </c>
      <c r="AR22" s="192">
        <f t="shared" si="42"/>
        <v>5.7969101148880375E-2</v>
      </c>
      <c r="AS22" s="192">
        <f t="shared" si="42"/>
        <v>5.6811988742545977E-2</v>
      </c>
      <c r="AT22" s="192">
        <f t="shared" si="42"/>
        <v>6.032619631162469E-2</v>
      </c>
      <c r="AU22" s="192">
        <f t="shared" si="42"/>
        <v>5.2107832241812736E-2</v>
      </c>
      <c r="AV22" s="192">
        <f t="shared" si="42"/>
        <v>5.228437492751168E-2</v>
      </c>
      <c r="AW22" s="192">
        <f t="shared" si="42"/>
        <v>5.2234377873092916E-2</v>
      </c>
      <c r="AX22" s="192">
        <f t="shared" si="42"/>
        <v>5.0351554622420559E-2</v>
      </c>
      <c r="AY22" s="192">
        <f t="shared" si="42"/>
        <v>5.5685915696881604E-2</v>
      </c>
      <c r="AZ22" s="192">
        <f t="shared" si="23"/>
        <v>5.9828259026238985E-2</v>
      </c>
      <c r="BA22" s="192">
        <f t="shared" si="24"/>
        <v>5.4446356235892841E-2</v>
      </c>
      <c r="BB22" s="192">
        <f t="shared" si="24"/>
        <v>5.6581902283224683E-2</v>
      </c>
      <c r="BC22" s="192">
        <f t="shared" si="24"/>
        <v>5.0306275115990187E-2</v>
      </c>
      <c r="BD22" s="192">
        <f t="shared" si="24"/>
        <v>4.2938742206608399E-2</v>
      </c>
      <c r="BE22" s="192">
        <f t="shared" si="25"/>
        <v>4.4590171765149483E-2</v>
      </c>
      <c r="BF22" s="192">
        <f t="shared" si="24"/>
        <v>4.562086521831573E-2</v>
      </c>
      <c r="BG22" s="192">
        <f t="shared" si="24"/>
        <v>4.5223113669405533E-2</v>
      </c>
      <c r="BH22" s="192">
        <f t="shared" ref="BH22:BK22" si="43">BH10/BH$15</f>
        <v>4.863499712491498E-2</v>
      </c>
      <c r="BI22" s="192">
        <f t="shared" si="43"/>
        <v>4.4835232827609803E-2</v>
      </c>
      <c r="BJ22" s="192">
        <f t="shared" si="43"/>
        <v>4.3466260535415309E-2</v>
      </c>
      <c r="BK22" s="192">
        <f t="shared" si="43"/>
        <v>4.6435944146635211E-2</v>
      </c>
      <c r="BL22" s="192">
        <f t="shared" ref="BL22:BO22" si="44">BL10/BL$15</f>
        <v>4.8015967851483876E-2</v>
      </c>
      <c r="BM22" s="192" t="e">
        <f t="shared" si="44"/>
        <v>#DIV/0!</v>
      </c>
      <c r="BN22" s="192" t="e">
        <f t="shared" si="44"/>
        <v>#DIV/0!</v>
      </c>
      <c r="BO22" s="192" t="e">
        <f t="shared" si="44"/>
        <v>#DIV/0!</v>
      </c>
      <c r="BQ22" s="192">
        <f t="shared" si="28"/>
        <v>4.961220715166461E-2</v>
      </c>
      <c r="BR22" s="192">
        <f t="shared" si="28"/>
        <v>5.9564475585459346E-2</v>
      </c>
      <c r="BS22" s="192">
        <f t="shared" si="28"/>
        <v>5.6921359289894079E-2</v>
      </c>
      <c r="BT22" s="192">
        <f t="shared" si="28"/>
        <v>4.7114328347360769E-2</v>
      </c>
      <c r="BU22" s="192">
        <f t="shared" si="28"/>
        <v>3.8361144640428717E-2</v>
      </c>
      <c r="BV22" s="192">
        <f t="shared" si="28"/>
        <v>5.3912928781645962E-2</v>
      </c>
      <c r="BW22" s="192">
        <f t="shared" si="28"/>
        <v>6.5439399241856835E-2</v>
      </c>
      <c r="BX22" s="192">
        <f t="shared" si="28"/>
        <v>6.1870368191977415E-2</v>
      </c>
      <c r="BY22" s="192">
        <f t="shared" si="29"/>
        <v>5.0403425544668999E-2</v>
      </c>
      <c r="BZ22" s="192">
        <f t="shared" si="29"/>
        <v>5.2154158272756219E-2</v>
      </c>
      <c r="CA22" s="192">
        <f t="shared" si="29"/>
        <v>5.6675633159073806E-2</v>
      </c>
      <c r="CB22" s="192">
        <f t="shared" si="29"/>
        <v>5.2806118846180583E-2</v>
      </c>
      <c r="CC22" s="192">
        <f t="shared" si="29"/>
        <v>5.5161634035385966E-2</v>
      </c>
      <c r="CD22" s="192">
        <f t="shared" si="29"/>
        <v>4.4597818706862649E-2</v>
      </c>
      <c r="CE22" s="192">
        <f t="shared" ref="CE22" si="45">CE10/CE$15</f>
        <v>4.5792213159347159E-2</v>
      </c>
    </row>
    <row r="23" spans="1:83" ht="14.5" x14ac:dyDescent="0.35">
      <c r="A23" s="9"/>
      <c r="B23" s="181" t="s">
        <v>422</v>
      </c>
      <c r="C23" s="181" t="s">
        <v>416</v>
      </c>
      <c r="D23" s="192">
        <f t="shared" ref="D23:S23" si="46">D11/D$15</f>
        <v>3.135798911031807E-2</v>
      </c>
      <c r="E23" s="192">
        <f t="shared" si="46"/>
        <v>3.6212483113730251E-2</v>
      </c>
      <c r="F23" s="192">
        <f t="shared" si="46"/>
        <v>4.6610559614726328E-2</v>
      </c>
      <c r="G23" s="192">
        <f t="shared" si="46"/>
        <v>3.5037487725866991E-2</v>
      </c>
      <c r="H23" s="192">
        <f t="shared" si="46"/>
        <v>5.3995508479071988E-2</v>
      </c>
      <c r="I23" s="192">
        <f t="shared" si="46"/>
        <v>3.9117824158489731E-2</v>
      </c>
      <c r="J23" s="192">
        <f t="shared" si="46"/>
        <v>4.8979922279792747E-2</v>
      </c>
      <c r="K23" s="192">
        <f t="shared" si="46"/>
        <v>2.7311116764182141E-2</v>
      </c>
      <c r="L23" s="192">
        <f t="shared" si="46"/>
        <v>3.9218234487731464E-2</v>
      </c>
      <c r="M23" s="192">
        <f t="shared" si="46"/>
        <v>4.3038622573628095E-2</v>
      </c>
      <c r="N23" s="192">
        <f t="shared" si="46"/>
        <v>3.6007583374541914E-2</v>
      </c>
      <c r="O23" s="192">
        <f t="shared" si="46"/>
        <v>3.8747114037289379E-2</v>
      </c>
      <c r="P23" s="192">
        <f t="shared" si="46"/>
        <v>3.7415540276461962E-2</v>
      </c>
      <c r="Q23" s="192">
        <f t="shared" si="46"/>
        <v>3.5016665266224128E-2</v>
      </c>
      <c r="R23" s="192">
        <f t="shared" si="46"/>
        <v>3.432378185366719E-2</v>
      </c>
      <c r="S23" s="192">
        <f t="shared" si="46"/>
        <v>3.2407795369422163E-2</v>
      </c>
      <c r="T23" s="192">
        <f t="shared" si="21"/>
        <v>3.3001193678145566E-2</v>
      </c>
      <c r="U23" s="192">
        <f t="shared" si="21"/>
        <v>3.3434309925387901E-2</v>
      </c>
      <c r="V23" s="192">
        <f t="shared" si="21"/>
        <v>3.2381840349996416E-2</v>
      </c>
      <c r="W23" s="192">
        <f t="shared" si="21"/>
        <v>3.3507608583632893E-2</v>
      </c>
      <c r="X23" s="192">
        <f t="shared" si="21"/>
        <v>3.1393978202534666E-2</v>
      </c>
      <c r="Y23" s="192">
        <f t="shared" si="21"/>
        <v>3.2616592725417753E-2</v>
      </c>
      <c r="Z23" s="192">
        <f t="shared" si="21"/>
        <v>2.9738775223284896E-2</v>
      </c>
      <c r="AA23" s="192">
        <f t="shared" si="21"/>
        <v>2.9899278794225805E-2</v>
      </c>
      <c r="AB23" s="192">
        <f t="shared" si="21"/>
        <v>3.2998682608256766E-2</v>
      </c>
      <c r="AC23" s="192">
        <f t="shared" si="21"/>
        <v>3.199304509788381E-2</v>
      </c>
      <c r="AD23" s="192">
        <f t="shared" si="21"/>
        <v>3.0748974174985892E-2</v>
      </c>
      <c r="AE23" s="192">
        <f t="shared" si="21"/>
        <v>3.2638796254301952E-2</v>
      </c>
      <c r="AF23" s="192">
        <f t="shared" si="21"/>
        <v>3.3534778702806377E-2</v>
      </c>
      <c r="AG23" s="192">
        <f t="shared" ref="AG23:AY23" si="47">AG11/AG$15</f>
        <v>3.3319986469041031E-2</v>
      </c>
      <c r="AH23" s="192">
        <f t="shared" si="47"/>
        <v>3.0164151617086049E-2</v>
      </c>
      <c r="AI23" s="192">
        <f t="shared" si="47"/>
        <v>3.0041860501763228E-2</v>
      </c>
      <c r="AJ23" s="192">
        <f t="shared" si="47"/>
        <v>3.0543474509484001E-2</v>
      </c>
      <c r="AK23" s="192">
        <f t="shared" si="47"/>
        <v>2.9553632813071398E-2</v>
      </c>
      <c r="AL23" s="192">
        <f t="shared" si="47"/>
        <v>2.9292129501152897E-2</v>
      </c>
      <c r="AM23" s="192">
        <f t="shared" si="47"/>
        <v>3.3849369228646391E-2</v>
      </c>
      <c r="AN23" s="192">
        <f t="shared" si="47"/>
        <v>3.3719440540677069E-2</v>
      </c>
      <c r="AO23" s="192">
        <f t="shared" si="47"/>
        <v>3.3228740694163095E-2</v>
      </c>
      <c r="AP23" s="192">
        <f t="shared" si="47"/>
        <v>3.1798919464640835E-2</v>
      </c>
      <c r="AQ23" s="192">
        <f t="shared" si="47"/>
        <v>3.3288217578757107E-2</v>
      </c>
      <c r="AR23" s="192">
        <f t="shared" si="47"/>
        <v>3.8269008234292787E-2</v>
      </c>
      <c r="AS23" s="192">
        <f t="shared" si="47"/>
        <v>3.0411659660963909E-2</v>
      </c>
      <c r="AT23" s="192">
        <f t="shared" si="47"/>
        <v>3.3640906080732676E-2</v>
      </c>
      <c r="AU23" s="192">
        <f t="shared" si="47"/>
        <v>3.4618519150285243E-2</v>
      </c>
      <c r="AV23" s="192">
        <f t="shared" si="47"/>
        <v>3.2255456920675107E-2</v>
      </c>
      <c r="AW23" s="192">
        <f t="shared" si="47"/>
        <v>3.3231700558023922E-2</v>
      </c>
      <c r="AX23" s="192">
        <f t="shared" si="47"/>
        <v>3.3793907211354661E-2</v>
      </c>
      <c r="AY23" s="192">
        <f t="shared" si="47"/>
        <v>4.6317639660629052E-2</v>
      </c>
      <c r="AZ23" s="192">
        <f t="shared" si="23"/>
        <v>4.4658274813666195E-2</v>
      </c>
      <c r="BA23" s="192">
        <f t="shared" si="24"/>
        <v>6.5413784863318364E-2</v>
      </c>
      <c r="BB23" s="192">
        <f t="shared" si="24"/>
        <v>6.67875830300136E-2</v>
      </c>
      <c r="BC23" s="192">
        <f t="shared" si="24"/>
        <v>5.6984965937001489E-2</v>
      </c>
      <c r="BD23" s="192">
        <f t="shared" si="24"/>
        <v>5.7553496492513262E-2</v>
      </c>
      <c r="BE23" s="192">
        <f t="shared" si="25"/>
        <v>3.7518338122462837E-2</v>
      </c>
      <c r="BF23" s="192">
        <f t="shared" si="24"/>
        <v>3.8736566191943295E-2</v>
      </c>
      <c r="BG23" s="192">
        <f t="shared" si="24"/>
        <v>4.2117285546890877E-2</v>
      </c>
      <c r="BH23" s="192">
        <f t="shared" ref="BH23:BK23" si="48">BH11/BH$15</f>
        <v>4.0920010381433558E-2</v>
      </c>
      <c r="BI23" s="192">
        <f t="shared" si="48"/>
        <v>3.2542146070137265E-2</v>
      </c>
      <c r="BJ23" s="192">
        <f t="shared" si="48"/>
        <v>3.7363203938396032E-2</v>
      </c>
      <c r="BK23" s="192">
        <f t="shared" si="48"/>
        <v>4.7971459904184138E-2</v>
      </c>
      <c r="BL23" s="192">
        <f t="shared" ref="BL23:BO23" si="49">BL11/BL$15</f>
        <v>3.2419681269396136E-2</v>
      </c>
      <c r="BM23" s="192" t="e">
        <f t="shared" si="49"/>
        <v>#DIV/0!</v>
      </c>
      <c r="BN23" s="192" t="e">
        <f t="shared" si="49"/>
        <v>#DIV/0!</v>
      </c>
      <c r="BO23" s="192" t="e">
        <f t="shared" si="49"/>
        <v>#DIV/0!</v>
      </c>
      <c r="BQ23" s="192">
        <f t="shared" si="28"/>
        <v>3.7553020961775582E-2</v>
      </c>
      <c r="BR23" s="192">
        <f t="shared" si="28"/>
        <v>4.2200110621598688E-2</v>
      </c>
      <c r="BS23" s="192">
        <f t="shared" si="28"/>
        <v>3.9274076853214643E-2</v>
      </c>
      <c r="BT23" s="192">
        <f t="shared" si="28"/>
        <v>3.4728016761676125E-2</v>
      </c>
      <c r="BU23" s="192">
        <f t="shared" si="28"/>
        <v>3.3065315110690011E-2</v>
      </c>
      <c r="BV23" s="192">
        <f t="shared" si="28"/>
        <v>3.0897504595929201E-2</v>
      </c>
      <c r="BW23" s="192">
        <f t="shared" si="28"/>
        <v>3.2116750123468096E-2</v>
      </c>
      <c r="BX23" s="192">
        <f t="shared" si="28"/>
        <v>3.1723326667450889E-2</v>
      </c>
      <c r="BY23" s="192">
        <f t="shared" si="29"/>
        <v>3.0823145162431682E-2</v>
      </c>
      <c r="BZ23" s="192">
        <f t="shared" si="29"/>
        <v>3.3005036567875151E-2</v>
      </c>
      <c r="CA23" s="192">
        <f t="shared" si="29"/>
        <v>3.4505573622123975E-2</v>
      </c>
      <c r="CB23" s="192">
        <f t="shared" si="29"/>
        <v>3.7056053535902723E-2</v>
      </c>
      <c r="CC23" s="192">
        <f t="shared" si="29"/>
        <v>5.8766648595708668E-2</v>
      </c>
      <c r="CD23" s="192">
        <f t="shared" si="29"/>
        <v>4.3854742831772868E-2</v>
      </c>
      <c r="CE23" s="192">
        <f t="shared" ref="CE23" si="50">CE11/CE$15</f>
        <v>3.954516582273819E-2</v>
      </c>
    </row>
    <row r="24" spans="1:83" ht="14.5" x14ac:dyDescent="0.35">
      <c r="A24" s="9"/>
      <c r="B24" s="181" t="s">
        <v>189</v>
      </c>
      <c r="C24" s="181" t="s">
        <v>190</v>
      </c>
      <c r="D24" s="192">
        <f t="shared" ref="D24:S24" si="51">D12/D$15</f>
        <v>2.5938578125132448E-3</v>
      </c>
      <c r="E24" s="192">
        <f t="shared" si="51"/>
        <v>6.0570315406151499E-3</v>
      </c>
      <c r="F24" s="192">
        <f t="shared" si="51"/>
        <v>4.1195009383963458E-3</v>
      </c>
      <c r="G24" s="192">
        <f t="shared" si="51"/>
        <v>4.1387917664656923E-3</v>
      </c>
      <c r="H24" s="192">
        <f t="shared" si="51"/>
        <v>2.9552969885589999E-3</v>
      </c>
      <c r="I24" s="192">
        <f t="shared" si="51"/>
        <v>1.0028580394019319E-3</v>
      </c>
      <c r="J24" s="192">
        <f t="shared" si="51"/>
        <v>3.0981454568431693E-3</v>
      </c>
      <c r="K24" s="192">
        <f t="shared" si="51"/>
        <v>3.6855761892648181E-3</v>
      </c>
      <c r="L24" s="192">
        <f t="shared" si="51"/>
        <v>2.8339419041909643E-3</v>
      </c>
      <c r="M24" s="192">
        <f t="shared" si="51"/>
        <v>1.2676798185968035E-3</v>
      </c>
      <c r="N24" s="192">
        <f t="shared" si="51"/>
        <v>1.4835088495112488E-3</v>
      </c>
      <c r="O24" s="192">
        <f t="shared" si="51"/>
        <v>2.3287163470568583E-3</v>
      </c>
      <c r="P24" s="192">
        <f t="shared" si="51"/>
        <v>2.6827003348685384E-3</v>
      </c>
      <c r="Q24" s="192">
        <f t="shared" si="51"/>
        <v>2.8961151723944766E-3</v>
      </c>
      <c r="R24" s="192">
        <f t="shared" si="51"/>
        <v>3.6996274035795869E-3</v>
      </c>
      <c r="S24" s="192">
        <f t="shared" si="51"/>
        <v>3.7809331320244467E-3</v>
      </c>
      <c r="T24" s="192">
        <f t="shared" si="21"/>
        <v>3.4699619119658853E-3</v>
      </c>
      <c r="U24" s="192">
        <f t="shared" si="21"/>
        <v>3.7873496991072154E-3</v>
      </c>
      <c r="V24" s="192">
        <f t="shared" si="21"/>
        <v>2.7088310097705495E-3</v>
      </c>
      <c r="W24" s="192">
        <f t="shared" si="21"/>
        <v>3.7977545718412419E-3</v>
      </c>
      <c r="X24" s="192">
        <f t="shared" si="21"/>
        <v>3.3266188372483678E-3</v>
      </c>
      <c r="Y24" s="192">
        <f t="shared" si="21"/>
        <v>3.9340866581131844E-3</v>
      </c>
      <c r="Z24" s="192">
        <f t="shared" si="21"/>
        <v>4.6837431934068311E-3</v>
      </c>
      <c r="AA24" s="192">
        <f t="shared" si="21"/>
        <v>5.0467981571291239E-3</v>
      </c>
      <c r="AB24" s="192">
        <f t="shared" si="21"/>
        <v>4.0045642321113921E-3</v>
      </c>
      <c r="AC24" s="192">
        <f t="shared" si="21"/>
        <v>3.7387552508520252E-3</v>
      </c>
      <c r="AD24" s="192">
        <f t="shared" si="21"/>
        <v>2.2669165337216024E-3</v>
      </c>
      <c r="AE24" s="192">
        <f t="shared" si="21"/>
        <v>6.1654616759597687E-3</v>
      </c>
      <c r="AF24" s="192">
        <f t="shared" si="21"/>
        <v>3.9636261177311933E-3</v>
      </c>
      <c r="AG24" s="192">
        <f t="shared" ref="AG24:AY24" si="52">AG12/AG$15</f>
        <v>3.0697787872302727E-3</v>
      </c>
      <c r="AH24" s="192">
        <f t="shared" si="52"/>
        <v>3.7678762708360739E-3</v>
      </c>
      <c r="AI24" s="192">
        <f t="shared" si="52"/>
        <v>2.9389021270177515E-3</v>
      </c>
      <c r="AJ24" s="192">
        <f t="shared" si="52"/>
        <v>3.3044352387034256E-3</v>
      </c>
      <c r="AK24" s="192">
        <f t="shared" si="52"/>
        <v>2.4958676477041673E-3</v>
      </c>
      <c r="AL24" s="192">
        <f t="shared" si="52"/>
        <v>2.0554391485627624E-3</v>
      </c>
      <c r="AM24" s="192">
        <f t="shared" si="52"/>
        <v>2.1387473275794699E-3</v>
      </c>
      <c r="AN24" s="192">
        <f t="shared" si="52"/>
        <v>1.9660081008808943E-3</v>
      </c>
      <c r="AO24" s="192">
        <f t="shared" si="52"/>
        <v>2.4425748954018424E-3</v>
      </c>
      <c r="AP24" s="192">
        <f t="shared" si="52"/>
        <v>2.5081120115470531E-3</v>
      </c>
      <c r="AQ24" s="192">
        <f t="shared" si="52"/>
        <v>1.6099704976242789E-3</v>
      </c>
      <c r="AR24" s="192">
        <f t="shared" si="52"/>
        <v>3.3905323135732311E-3</v>
      </c>
      <c r="AS24" s="192">
        <f t="shared" si="52"/>
        <v>4.1562346019495206E-3</v>
      </c>
      <c r="AT24" s="192">
        <f t="shared" si="52"/>
        <v>3.8139182210200091E-3</v>
      </c>
      <c r="AU24" s="192">
        <f t="shared" si="52"/>
        <v>3.6286383302060882E-3</v>
      </c>
      <c r="AV24" s="192">
        <f t="shared" si="52"/>
        <v>2.976150727905736E-3</v>
      </c>
      <c r="AW24" s="192">
        <f t="shared" si="52"/>
        <v>2.909444675559752E-3</v>
      </c>
      <c r="AX24" s="192">
        <f t="shared" si="52"/>
        <v>2.6779517164501336E-3</v>
      </c>
      <c r="AY24" s="192">
        <f t="shared" si="52"/>
        <v>2.1519952991144605E-3</v>
      </c>
      <c r="AZ24" s="192">
        <f t="shared" si="23"/>
        <v>2.3545284618735974E-3</v>
      </c>
      <c r="BA24" s="192">
        <f t="shared" si="24"/>
        <v>2.7885848111117786E-3</v>
      </c>
      <c r="BB24" s="192">
        <f t="shared" si="24"/>
        <v>2.4499755628918552E-3</v>
      </c>
      <c r="BC24" s="192">
        <f t="shared" si="24"/>
        <v>4.0451743432621725E-3</v>
      </c>
      <c r="BD24" s="192">
        <f t="shared" si="24"/>
        <v>2.1542472020963095E-3</v>
      </c>
      <c r="BE24" s="192">
        <f t="shared" si="25"/>
        <v>2.4377348868703636E-3</v>
      </c>
      <c r="BF24" s="192">
        <f t="shared" si="24"/>
        <v>2.5436247413239388E-3</v>
      </c>
      <c r="BG24" s="192">
        <f t="shared" si="24"/>
        <v>2.4105488983642361E-3</v>
      </c>
      <c r="BH24" s="192">
        <f t="shared" ref="BH24:BK24" si="53">BH12/BH$15</f>
        <v>2.3278303603089358E-3</v>
      </c>
      <c r="BI24" s="192">
        <f t="shared" si="53"/>
        <v>3.0820650275351393E-3</v>
      </c>
      <c r="BJ24" s="192">
        <f t="shared" si="53"/>
        <v>2.8214558950014493E-3</v>
      </c>
      <c r="BK24" s="192">
        <f t="shared" si="53"/>
        <v>2.9906213704498979E-3</v>
      </c>
      <c r="BL24" s="192">
        <f t="shared" ref="BL24:BO24" si="54">BL12/BL$15</f>
        <v>3.0819292027272692E-3</v>
      </c>
      <c r="BM24" s="192" t="e">
        <f t="shared" si="54"/>
        <v>#DIV/0!</v>
      </c>
      <c r="BN24" s="192" t="e">
        <f t="shared" si="54"/>
        <v>#DIV/0!</v>
      </c>
      <c r="BO24" s="192" t="e">
        <f t="shared" si="54"/>
        <v>#DIV/0!</v>
      </c>
      <c r="BQ24" s="192">
        <f t="shared" si="28"/>
        <v>4.2799013563501846E-3</v>
      </c>
      <c r="BR24" s="192">
        <f t="shared" si="28"/>
        <v>2.7004990459797685E-3</v>
      </c>
      <c r="BS24" s="192">
        <f t="shared" si="28"/>
        <v>1.8998853788159888E-3</v>
      </c>
      <c r="BT24" s="192">
        <f t="shared" si="28"/>
        <v>3.2797243232487658E-3</v>
      </c>
      <c r="BU24" s="192">
        <f t="shared" si="28"/>
        <v>3.4264799408153463E-3</v>
      </c>
      <c r="BV24" s="192">
        <f t="shared" si="28"/>
        <v>4.2749148825667951E-3</v>
      </c>
      <c r="BW24" s="192">
        <f t="shared" si="28"/>
        <v>4.0562949104978952E-3</v>
      </c>
      <c r="BX24" s="192">
        <f t="shared" si="28"/>
        <v>3.418421362192683E-3</v>
      </c>
      <c r="BY24" s="192">
        <f t="shared" si="29"/>
        <v>2.46214447167986E-3</v>
      </c>
      <c r="BZ24" s="192">
        <f t="shared" si="29"/>
        <v>2.1513791977446524E-3</v>
      </c>
      <c r="CA24" s="192">
        <f t="shared" si="29"/>
        <v>3.7152914122044957E-3</v>
      </c>
      <c r="CB24" s="192">
        <f t="shared" si="29"/>
        <v>2.6409276534758988E-3</v>
      </c>
      <c r="CC24" s="192">
        <f t="shared" si="29"/>
        <v>2.9295347357098859E-3</v>
      </c>
      <c r="CD24" s="192">
        <f t="shared" si="29"/>
        <v>2.3887277147858687E-3</v>
      </c>
      <c r="CE24" s="192">
        <f t="shared" ref="CE24" si="55">CE12/CE$15</f>
        <v>2.8086617635429668E-3</v>
      </c>
    </row>
    <row r="25" spans="1:83" ht="14.5" x14ac:dyDescent="0.35">
      <c r="A25" s="9"/>
      <c r="B25" s="181" t="s">
        <v>417</v>
      </c>
      <c r="C25" s="181" t="s">
        <v>418</v>
      </c>
      <c r="D25" s="192">
        <f t="shared" ref="D25:S25" si="56">D13/D$15</f>
        <v>1.4862409688256719E-2</v>
      </c>
      <c r="E25" s="192">
        <f t="shared" si="56"/>
        <v>1.3166395833741214E-2</v>
      </c>
      <c r="F25" s="192">
        <f t="shared" si="56"/>
        <v>2.3236818187183511E-2</v>
      </c>
      <c r="G25" s="192">
        <f t="shared" si="56"/>
        <v>-2.649836191944498E-2</v>
      </c>
      <c r="H25" s="192">
        <f t="shared" si="56"/>
        <v>1.0077186963979417E-2</v>
      </c>
      <c r="I25" s="192">
        <f t="shared" si="56"/>
        <v>4.5075606591300369E-3</v>
      </c>
      <c r="J25" s="192">
        <f t="shared" si="56"/>
        <v>1.8109045242006825E-2</v>
      </c>
      <c r="K25" s="192">
        <f t="shared" si="56"/>
        <v>1.2725515136097685E-2</v>
      </c>
      <c r="L25" s="192">
        <f t="shared" si="56"/>
        <v>6.40152261494024E-3</v>
      </c>
      <c r="M25" s="192">
        <f t="shared" si="56"/>
        <v>4.9085395792850409E-3</v>
      </c>
      <c r="N25" s="192">
        <f t="shared" si="56"/>
        <v>1.8592414533904825E-2</v>
      </c>
      <c r="O25" s="192">
        <f t="shared" si="56"/>
        <v>1.7803626547698792E-2</v>
      </c>
      <c r="P25" s="192">
        <f t="shared" si="56"/>
        <v>1.4600080668611468E-2</v>
      </c>
      <c r="Q25" s="192">
        <f t="shared" si="56"/>
        <v>2.0401646920426855E-2</v>
      </c>
      <c r="R25" s="192">
        <f t="shared" si="56"/>
        <v>1.1617301337355009E-2</v>
      </c>
      <c r="S25" s="192">
        <f t="shared" si="56"/>
        <v>1.4923465220954495E-2</v>
      </c>
      <c r="T25" s="192">
        <f t="shared" si="21"/>
        <v>1.379830073096969E-2</v>
      </c>
      <c r="U25" s="192">
        <f t="shared" si="21"/>
        <v>2.3189696313626895E-2</v>
      </c>
      <c r="V25" s="192">
        <f t="shared" si="21"/>
        <v>1.5483369101672194E-2</v>
      </c>
      <c r="W25" s="192">
        <f t="shared" si="21"/>
        <v>1.3892798417525352E-2</v>
      </c>
      <c r="X25" s="192">
        <f t="shared" si="21"/>
        <v>1.6457933418807958E-2</v>
      </c>
      <c r="Y25" s="192">
        <f t="shared" si="21"/>
        <v>1.950554688184343E-2</v>
      </c>
      <c r="Z25" s="192">
        <f t="shared" si="21"/>
        <v>1.5722693243459616E-2</v>
      </c>
      <c r="AA25" s="192">
        <f t="shared" si="21"/>
        <v>1.9401433315942199E-2</v>
      </c>
      <c r="AB25" s="192">
        <f t="shared" si="21"/>
        <v>1.4128419500464473E-2</v>
      </c>
      <c r="AC25" s="192">
        <f t="shared" si="21"/>
        <v>2.1377407466117142E-2</v>
      </c>
      <c r="AD25" s="192">
        <f t="shared" si="21"/>
        <v>2.3116418076813219E-2</v>
      </c>
      <c r="AE25" s="192">
        <f t="shared" si="21"/>
        <v>3.3444494837659738E-2</v>
      </c>
      <c r="AF25" s="192">
        <f t="shared" si="21"/>
        <v>1.5424911585993756E-2</v>
      </c>
      <c r="AG25" s="192">
        <f t="shared" ref="AG25:AY25" si="57">AG13/AG$15</f>
        <v>2.1206556532024419E-2</v>
      </c>
      <c r="AH25" s="192">
        <f t="shared" si="57"/>
        <v>1.4733241876984948E-2</v>
      </c>
      <c r="AI25" s="192">
        <f t="shared" si="57"/>
        <v>1.5161628361137157E-2</v>
      </c>
      <c r="AJ25" s="192">
        <f t="shared" si="57"/>
        <v>1.9975917574163851E-2</v>
      </c>
      <c r="AK25" s="192">
        <f t="shared" si="57"/>
        <v>1.8800374471570878E-2</v>
      </c>
      <c r="AL25" s="192">
        <f t="shared" si="57"/>
        <v>2.0035015449739759E-2</v>
      </c>
      <c r="AM25" s="192">
        <f t="shared" si="57"/>
        <v>2.5454327103022846E-2</v>
      </c>
      <c r="AN25" s="192">
        <f t="shared" si="57"/>
        <v>2.003026029317868E-2</v>
      </c>
      <c r="AO25" s="192">
        <f t="shared" si="57"/>
        <v>1.1819657604507944E-2</v>
      </c>
      <c r="AP25" s="192">
        <f t="shared" si="57"/>
        <v>2.0447836709964046E-2</v>
      </c>
      <c r="AQ25" s="192">
        <f t="shared" si="57"/>
        <v>3.0053413983299332E-2</v>
      </c>
      <c r="AR25" s="192">
        <f t="shared" si="57"/>
        <v>2.472488180644361E-2</v>
      </c>
      <c r="AS25" s="192">
        <f t="shared" si="57"/>
        <v>2.7268143365162464E-2</v>
      </c>
      <c r="AT25" s="192">
        <f t="shared" si="57"/>
        <v>1.8815619949270064E-2</v>
      </c>
      <c r="AU25" s="192">
        <f t="shared" si="57"/>
        <v>2.106626141702974E-2</v>
      </c>
      <c r="AV25" s="192">
        <f t="shared" si="57"/>
        <v>2.7482650250273612E-2</v>
      </c>
      <c r="AW25" s="192">
        <f t="shared" si="57"/>
        <v>1.9475413171138205E-2</v>
      </c>
      <c r="AX25" s="192">
        <f t="shared" si="57"/>
        <v>1.7147180325313295E-2</v>
      </c>
      <c r="AY25" s="192">
        <f t="shared" si="57"/>
        <v>2.2457183130675344E-2</v>
      </c>
      <c r="AZ25" s="192">
        <f t="shared" si="23"/>
        <v>2.0113275961416838E-2</v>
      </c>
      <c r="BA25" s="192">
        <f t="shared" si="24"/>
        <v>1.4605524276872435E-2</v>
      </c>
      <c r="BB25" s="192">
        <f t="shared" si="24"/>
        <v>1.8514061246192638E-2</v>
      </c>
      <c r="BC25" s="192">
        <f t="shared" si="24"/>
        <v>2.1490954108537314E-2</v>
      </c>
      <c r="BD25" s="192">
        <f t="shared" si="24"/>
        <v>2.4802734168222082E-2</v>
      </c>
      <c r="BE25" s="192">
        <f t="shared" si="25"/>
        <v>3.5342357835549225E-2</v>
      </c>
      <c r="BF25" s="192">
        <f t="shared" si="24"/>
        <v>2.5786158154460174E-2</v>
      </c>
      <c r="BG25" s="192">
        <f t="shared" si="24"/>
        <v>2.4578514595192169E-2</v>
      </c>
      <c r="BH25" s="192">
        <f t="shared" ref="BH25:BK25" si="58">BH13/BH$15</f>
        <v>1.969115527040732E-2</v>
      </c>
      <c r="BI25" s="192">
        <f t="shared" si="58"/>
        <v>2.7308910769201254E-2</v>
      </c>
      <c r="BJ25" s="192">
        <f t="shared" si="58"/>
        <v>2.6196970488957316E-2</v>
      </c>
      <c r="BK25" s="192">
        <f t="shared" si="58"/>
        <v>2.859416821131951E-2</v>
      </c>
      <c r="BL25" s="192">
        <f t="shared" ref="BL25:BO25" si="59">BL13/BL$15</f>
        <v>3.0781105796026314E-2</v>
      </c>
      <c r="BM25" s="192" t="e">
        <f t="shared" si="59"/>
        <v>#DIV/0!</v>
      </c>
      <c r="BN25" s="192" t="e">
        <f t="shared" si="59"/>
        <v>#DIV/0!</v>
      </c>
      <c r="BO25" s="192" t="e">
        <f t="shared" si="59"/>
        <v>#DIV/0!</v>
      </c>
      <c r="BQ25" s="192">
        <f t="shared" si="28"/>
        <v>5.5073982737361285E-3</v>
      </c>
      <c r="BR25" s="192">
        <f t="shared" si="28"/>
        <v>1.1503917804926147E-2</v>
      </c>
      <c r="BS25" s="192">
        <f t="shared" si="28"/>
        <v>1.2193066038164641E-2</v>
      </c>
      <c r="BT25" s="192">
        <f t="shared" si="28"/>
        <v>1.539833268386516E-2</v>
      </c>
      <c r="BU25" s="192">
        <f t="shared" si="28"/>
        <v>1.6587998955904262E-2</v>
      </c>
      <c r="BV25" s="192">
        <f t="shared" si="28"/>
        <v>1.7820169328046299E-2</v>
      </c>
      <c r="BW25" s="192">
        <f t="shared" si="28"/>
        <v>2.2888859089377819E-2</v>
      </c>
      <c r="BX25" s="192">
        <f t="shared" si="28"/>
        <v>1.666068697800259E-2</v>
      </c>
      <c r="BY25" s="192">
        <f t="shared" si="29"/>
        <v>2.1129107587906502E-2</v>
      </c>
      <c r="BZ25" s="192">
        <f t="shared" si="29"/>
        <v>2.0178436996238103E-2</v>
      </c>
      <c r="CA25" s="192">
        <f t="shared" si="29"/>
        <v>2.2517852844987609E-2</v>
      </c>
      <c r="CB25" s="192">
        <f t="shared" si="29"/>
        <v>2.1534812371225686E-2</v>
      </c>
      <c r="CC25" s="192">
        <f t="shared" si="29"/>
        <v>1.8707405618840933E-2</v>
      </c>
      <c r="CD25" s="192">
        <f t="shared" si="29"/>
        <v>2.7745417089000444E-2</v>
      </c>
      <c r="CE25" s="192">
        <f t="shared" ref="CE25" si="60">CE13/CE$15</f>
        <v>2.547262725651063E-2</v>
      </c>
    </row>
    <row r="26" spans="1:83" ht="14.5" x14ac:dyDescent="0.35">
      <c r="A26" s="9"/>
      <c r="B26" s="189" t="s">
        <v>419</v>
      </c>
      <c r="C26" s="189" t="s">
        <v>420</v>
      </c>
      <c r="D26" s="193">
        <f t="shared" ref="D26:S26" si="61">D14/D$15</f>
        <v>4.9933175667466301E-2</v>
      </c>
      <c r="E26" s="193">
        <f t="shared" si="61"/>
        <v>4.3818646357460307E-2</v>
      </c>
      <c r="F26" s="193">
        <f t="shared" si="61"/>
        <v>4.2023631062689595E-2</v>
      </c>
      <c r="G26" s="193">
        <f t="shared" si="61"/>
        <v>5.289348346777524E-2</v>
      </c>
      <c r="H26" s="193">
        <f t="shared" si="61"/>
        <v>4.312921080087001E-2</v>
      </c>
      <c r="I26" s="193">
        <f t="shared" si="61"/>
        <v>4.1439451120741565E-2</v>
      </c>
      <c r="J26" s="193">
        <f t="shared" si="61"/>
        <v>3.9183937823834197E-2</v>
      </c>
      <c r="K26" s="193">
        <f t="shared" si="61"/>
        <v>4.4226914271177815E-2</v>
      </c>
      <c r="L26" s="193">
        <f t="shared" si="61"/>
        <v>4.4380955575026096E-2</v>
      </c>
      <c r="M26" s="193">
        <f t="shared" si="61"/>
        <v>5.2067121563352747E-2</v>
      </c>
      <c r="N26" s="193">
        <f t="shared" si="61"/>
        <v>4.5775137108786168E-2</v>
      </c>
      <c r="O26" s="193">
        <f t="shared" si="61"/>
        <v>4.2703106118656492E-2</v>
      </c>
      <c r="P26" s="193">
        <f t="shared" si="61"/>
        <v>5.3577402783379767E-2</v>
      </c>
      <c r="Q26" s="193">
        <f t="shared" si="61"/>
        <v>5.0449542055289474E-2</v>
      </c>
      <c r="R26" s="193">
        <f t="shared" si="61"/>
        <v>5.1895972410122206E-2</v>
      </c>
      <c r="S26" s="193">
        <f t="shared" si="61"/>
        <v>5.4836313433959373E-2</v>
      </c>
      <c r="T26" s="193">
        <f t="shared" si="21"/>
        <v>5.5720445921037275E-2</v>
      </c>
      <c r="U26" s="193">
        <f t="shared" si="21"/>
        <v>5.8861787198379721E-2</v>
      </c>
      <c r="V26" s="193">
        <f t="shared" si="21"/>
        <v>5.808677086379159E-2</v>
      </c>
      <c r="W26" s="193">
        <f t="shared" si="21"/>
        <v>6.7739697687045949E-2</v>
      </c>
      <c r="X26" s="193">
        <f t="shared" si="21"/>
        <v>6.4968851534020669E-2</v>
      </c>
      <c r="Y26" s="193">
        <f t="shared" si="21"/>
        <v>6.3443910281182847E-2</v>
      </c>
      <c r="Z26" s="193">
        <f t="shared" si="21"/>
        <v>6.4085791387275784E-2</v>
      </c>
      <c r="AA26" s="193">
        <f t="shared" si="21"/>
        <v>7.3218366555456035E-2</v>
      </c>
      <c r="AB26" s="193">
        <f t="shared" si="21"/>
        <v>7.1456043710316927E-2</v>
      </c>
      <c r="AC26" s="193">
        <f t="shared" si="21"/>
        <v>6.7113071649361977E-2</v>
      </c>
      <c r="AD26" s="193">
        <f t="shared" si="21"/>
        <v>7.565677183840383E-2</v>
      </c>
      <c r="AE26" s="193">
        <f t="shared" si="21"/>
        <v>7.4920630685910941E-2</v>
      </c>
      <c r="AF26" s="193">
        <f t="shared" si="21"/>
        <v>7.0748894114198421E-2</v>
      </c>
      <c r="AG26" s="193">
        <f t="shared" ref="AG26:AY26" si="62">AG14/AG$15</f>
        <v>6.1959365701780428E-2</v>
      </c>
      <c r="AH26" s="193">
        <f t="shared" si="62"/>
        <v>6.122564035104204E-2</v>
      </c>
      <c r="AI26" s="193">
        <f t="shared" si="62"/>
        <v>6.0135497908100494E-2</v>
      </c>
      <c r="AJ26" s="193">
        <f t="shared" si="62"/>
        <v>5.5510057920016717E-2</v>
      </c>
      <c r="AK26" s="193">
        <f t="shared" si="62"/>
        <v>5.1616919971329521E-2</v>
      </c>
      <c r="AL26" s="193">
        <f t="shared" si="62"/>
        <v>5.0332799530185338E-2</v>
      </c>
      <c r="AM26" s="193">
        <f t="shared" si="62"/>
        <v>5.2684413894601698E-2</v>
      </c>
      <c r="AN26" s="193">
        <f t="shared" si="62"/>
        <v>5.2124058920616834E-2</v>
      </c>
      <c r="AO26" s="193">
        <f t="shared" si="62"/>
        <v>5.0947267801959399E-2</v>
      </c>
      <c r="AP26" s="193">
        <f t="shared" si="62"/>
        <v>5.4420353166656762E-2</v>
      </c>
      <c r="AQ26" s="193">
        <f t="shared" si="62"/>
        <v>6.611580608861399E-2</v>
      </c>
      <c r="AR26" s="193">
        <f t="shared" si="62"/>
        <v>7.1857281593210129E-2</v>
      </c>
      <c r="AS26" s="193">
        <f t="shared" si="62"/>
        <v>0.10726340737238393</v>
      </c>
      <c r="AT26" s="193">
        <f t="shared" si="62"/>
        <v>7.3024630026212983E-2</v>
      </c>
      <c r="AU26" s="193">
        <f t="shared" si="62"/>
        <v>6.5835835991061076E-2</v>
      </c>
      <c r="AV26" s="193">
        <f t="shared" si="62"/>
        <v>5.4440221475099512E-2</v>
      </c>
      <c r="AW26" s="193">
        <f t="shared" si="62"/>
        <v>4.8187106895683826E-2</v>
      </c>
      <c r="AX26" s="193">
        <f t="shared" si="62"/>
        <v>4.4356629678064301E-2</v>
      </c>
      <c r="AY26" s="193">
        <f t="shared" si="62"/>
        <v>4.3768749420121024E-2</v>
      </c>
      <c r="AZ26" s="193">
        <f t="shared" si="23"/>
        <v>3.9369252462979183E-2</v>
      </c>
      <c r="BA26" s="193">
        <f t="shared" si="24"/>
        <v>3.5339745914203642E-2</v>
      </c>
      <c r="BB26" s="193">
        <f t="shared" si="24"/>
        <v>3.3795847271740023E-2</v>
      </c>
      <c r="BC26" s="193">
        <f t="shared" si="24"/>
        <v>3.4888443319112755E-2</v>
      </c>
      <c r="BD26" s="193">
        <f t="shared" si="24"/>
        <v>3.4737090707574227E-2</v>
      </c>
      <c r="BE26" s="193">
        <f t="shared" si="25"/>
        <v>3.2395971914060934E-2</v>
      </c>
      <c r="BF26" s="193">
        <f t="shared" si="24"/>
        <v>3.1932787452787097E-2</v>
      </c>
      <c r="BG26" s="193">
        <f t="shared" si="24"/>
        <v>3.8161194255664777E-2</v>
      </c>
      <c r="BH26" s="193">
        <f t="shared" ref="BH26:BK26" si="63">BH14/BH$15</f>
        <v>3.6796881868287876E-2</v>
      </c>
      <c r="BI26" s="193">
        <f t="shared" si="63"/>
        <v>3.6534721295146795E-2</v>
      </c>
      <c r="BJ26" s="193">
        <f t="shared" si="63"/>
        <v>3.7784145358239762E-2</v>
      </c>
      <c r="BK26" s="193">
        <f t="shared" si="63"/>
        <v>4.4483254396392495E-2</v>
      </c>
      <c r="BL26" s="193">
        <f t="shared" ref="BL26:BO26" si="64">BL14/BL$15</f>
        <v>4.0729691682652683E-2</v>
      </c>
      <c r="BM26" s="193" t="e">
        <f t="shared" si="64"/>
        <v>#DIV/0!</v>
      </c>
      <c r="BN26" s="193" t="e">
        <f t="shared" si="64"/>
        <v>#DIV/0!</v>
      </c>
      <c r="BO26" s="193" t="e">
        <f t="shared" si="64"/>
        <v>#DIV/0!</v>
      </c>
      <c r="BQ26" s="193">
        <f t="shared" si="28"/>
        <v>4.7122688039457461E-2</v>
      </c>
      <c r="BR26" s="193">
        <f t="shared" si="28"/>
        <v>4.1955556758089922E-2</v>
      </c>
      <c r="BS26" s="193">
        <f t="shared" si="28"/>
        <v>4.6483972454554393E-2</v>
      </c>
      <c r="BT26" s="193">
        <f t="shared" si="28"/>
        <v>5.2656216885668773E-2</v>
      </c>
      <c r="BU26" s="193">
        <f t="shared" si="28"/>
        <v>5.9934556540524327E-2</v>
      </c>
      <c r="BV26" s="193">
        <f t="shared" si="28"/>
        <v>6.650816550291419E-2</v>
      </c>
      <c r="BW26" s="193">
        <f t="shared" si="28"/>
        <v>7.2144616300405237E-2</v>
      </c>
      <c r="BX26" s="193">
        <f t="shared" si="28"/>
        <v>6.3344900599929421E-2</v>
      </c>
      <c r="BY26" s="193">
        <f t="shared" si="29"/>
        <v>5.2407427613728658E-2</v>
      </c>
      <c r="BZ26" s="193">
        <f t="shared" si="29"/>
        <v>5.5517393645124237E-2</v>
      </c>
      <c r="CA26" s="193">
        <f t="shared" si="29"/>
        <v>7.6893895187013325E-2</v>
      </c>
      <c r="CB26" s="193">
        <f t="shared" si="29"/>
        <v>4.7286116720096839E-2</v>
      </c>
      <c r="CC26" s="193">
        <f t="shared" si="29"/>
        <v>3.5748180019078625E-2</v>
      </c>
      <c r="CD26" s="193">
        <f t="shared" si="29"/>
        <v>3.4212648776708897E-2</v>
      </c>
      <c r="CE26" s="193">
        <f t="shared" ref="CE26" si="65">CE14/CE$15</f>
        <v>3.8834282289174203E-2</v>
      </c>
    </row>
    <row r="27" spans="1:83" ht="14.5" x14ac:dyDescent="0.35">
      <c r="A27" s="9"/>
      <c r="B27" s="122" t="s">
        <v>421</v>
      </c>
      <c r="C27" s="122" t="s">
        <v>421</v>
      </c>
      <c r="D27" s="194">
        <f t="shared" ref="D27:S27" si="66">+SUM(D19:D26)</f>
        <v>1</v>
      </c>
      <c r="E27" s="194">
        <f t="shared" si="66"/>
        <v>1</v>
      </c>
      <c r="F27" s="194">
        <f t="shared" si="66"/>
        <v>0.99999999999999989</v>
      </c>
      <c r="G27" s="194">
        <f t="shared" si="66"/>
        <v>1</v>
      </c>
      <c r="H27" s="194">
        <f t="shared" si="66"/>
        <v>1</v>
      </c>
      <c r="I27" s="194">
        <f t="shared" si="66"/>
        <v>1.0000000000000002</v>
      </c>
      <c r="J27" s="194">
        <f t="shared" si="66"/>
        <v>1</v>
      </c>
      <c r="K27" s="194">
        <f t="shared" si="66"/>
        <v>1</v>
      </c>
      <c r="L27" s="194">
        <f t="shared" si="66"/>
        <v>0.99999999999999989</v>
      </c>
      <c r="M27" s="194">
        <f t="shared" si="66"/>
        <v>1</v>
      </c>
      <c r="N27" s="194">
        <f t="shared" si="66"/>
        <v>1</v>
      </c>
      <c r="O27" s="194">
        <f t="shared" si="66"/>
        <v>1</v>
      </c>
      <c r="P27" s="194">
        <f t="shared" si="66"/>
        <v>1.0000000000000002</v>
      </c>
      <c r="Q27" s="194">
        <f t="shared" si="66"/>
        <v>1</v>
      </c>
      <c r="R27" s="194">
        <f t="shared" si="66"/>
        <v>1</v>
      </c>
      <c r="S27" s="194">
        <f t="shared" si="66"/>
        <v>1</v>
      </c>
      <c r="T27" s="194">
        <f t="shared" ref="T27:AU27" si="67">+SUM(T19:T26)</f>
        <v>1</v>
      </c>
      <c r="U27" s="194">
        <f t="shared" si="67"/>
        <v>1</v>
      </c>
      <c r="V27" s="194">
        <f t="shared" si="67"/>
        <v>1</v>
      </c>
      <c r="W27" s="194">
        <f t="shared" si="67"/>
        <v>1</v>
      </c>
      <c r="X27" s="194">
        <f t="shared" si="67"/>
        <v>1</v>
      </c>
      <c r="Y27" s="194">
        <f t="shared" si="67"/>
        <v>1</v>
      </c>
      <c r="Z27" s="194">
        <f t="shared" si="67"/>
        <v>1.0000000000000002</v>
      </c>
      <c r="AA27" s="194">
        <f t="shared" si="67"/>
        <v>1</v>
      </c>
      <c r="AB27" s="194">
        <f t="shared" si="67"/>
        <v>1</v>
      </c>
      <c r="AC27" s="194">
        <f t="shared" si="67"/>
        <v>1</v>
      </c>
      <c r="AD27" s="194">
        <f t="shared" si="67"/>
        <v>0.99999999999999989</v>
      </c>
      <c r="AE27" s="194">
        <f t="shared" si="67"/>
        <v>1.0000000000000002</v>
      </c>
      <c r="AF27" s="194">
        <f t="shared" si="67"/>
        <v>0.99999999999999989</v>
      </c>
      <c r="AG27" s="194">
        <f t="shared" si="67"/>
        <v>0.99999999999999989</v>
      </c>
      <c r="AH27" s="194">
        <f t="shared" si="67"/>
        <v>1</v>
      </c>
      <c r="AI27" s="194">
        <f t="shared" si="67"/>
        <v>1</v>
      </c>
      <c r="AJ27" s="194">
        <f t="shared" si="67"/>
        <v>1</v>
      </c>
      <c r="AK27" s="194">
        <f t="shared" si="67"/>
        <v>1</v>
      </c>
      <c r="AL27" s="194">
        <f t="shared" si="67"/>
        <v>1</v>
      </c>
      <c r="AM27" s="194">
        <f t="shared" si="67"/>
        <v>1</v>
      </c>
      <c r="AN27" s="194">
        <f t="shared" si="67"/>
        <v>1</v>
      </c>
      <c r="AO27" s="194">
        <f t="shared" si="67"/>
        <v>1.0000000000000002</v>
      </c>
      <c r="AP27" s="194">
        <f t="shared" si="67"/>
        <v>1.0000000000000002</v>
      </c>
      <c r="AQ27" s="194">
        <f t="shared" si="67"/>
        <v>1</v>
      </c>
      <c r="AR27" s="194">
        <f t="shared" si="67"/>
        <v>0.99999999999999989</v>
      </c>
      <c r="AS27" s="194">
        <f t="shared" si="67"/>
        <v>1</v>
      </c>
      <c r="AT27" s="194">
        <f t="shared" si="67"/>
        <v>1.0000000000000002</v>
      </c>
      <c r="AU27" s="194">
        <f t="shared" si="67"/>
        <v>1</v>
      </c>
      <c r="AV27" s="194">
        <f t="shared" ref="AV27:BG27" si="68">+SUM(AV19:AV26)</f>
        <v>0.99999999999999989</v>
      </c>
      <c r="AW27" s="194">
        <f t="shared" si="68"/>
        <v>1</v>
      </c>
      <c r="AX27" s="194">
        <f t="shared" si="68"/>
        <v>0.99999999999999989</v>
      </c>
      <c r="AY27" s="194">
        <f t="shared" si="68"/>
        <v>1.0000000000000002</v>
      </c>
      <c r="AZ27" s="194">
        <f t="shared" si="68"/>
        <v>1</v>
      </c>
      <c r="BA27" s="194">
        <f t="shared" si="68"/>
        <v>1.0000000000000002</v>
      </c>
      <c r="BB27" s="194">
        <f t="shared" si="68"/>
        <v>1</v>
      </c>
      <c r="BC27" s="194">
        <f t="shared" si="68"/>
        <v>1</v>
      </c>
      <c r="BD27" s="194">
        <f t="shared" si="68"/>
        <v>1</v>
      </c>
      <c r="BE27" s="194">
        <f>+SUM(BE19:BE26)</f>
        <v>1</v>
      </c>
      <c r="BF27" s="194">
        <f t="shared" si="68"/>
        <v>1.0000000000000002</v>
      </c>
      <c r="BG27" s="194">
        <f t="shared" si="68"/>
        <v>1</v>
      </c>
      <c r="BH27" s="194">
        <f t="shared" ref="BH27:BK27" si="69">+SUM(BH19:BH26)</f>
        <v>1</v>
      </c>
      <c r="BI27" s="194">
        <f t="shared" si="69"/>
        <v>1</v>
      </c>
      <c r="BJ27" s="194">
        <f t="shared" si="69"/>
        <v>1.0000000000000002</v>
      </c>
      <c r="BK27" s="194">
        <f t="shared" si="69"/>
        <v>1.0000000000000002</v>
      </c>
      <c r="BL27" s="194">
        <f t="shared" ref="BL27:BO27" si="70">+SUM(BL19:BL26)</f>
        <v>1</v>
      </c>
      <c r="BM27" s="194" t="e">
        <f t="shared" si="70"/>
        <v>#DIV/0!</v>
      </c>
      <c r="BN27" s="194" t="e">
        <f t="shared" si="70"/>
        <v>#DIV/0!</v>
      </c>
      <c r="BO27" s="194" t="e">
        <f t="shared" si="70"/>
        <v>#DIV/0!</v>
      </c>
      <c r="BQ27" s="194">
        <f t="shared" ref="BQ27:CD27" si="71">+SUM(BQ19:BQ26)</f>
        <v>1</v>
      </c>
      <c r="BR27" s="194">
        <f t="shared" si="71"/>
        <v>0.99999999999999989</v>
      </c>
      <c r="BS27" s="194">
        <f t="shared" si="71"/>
        <v>0.99999999999999989</v>
      </c>
      <c r="BT27" s="194">
        <f t="shared" si="71"/>
        <v>1</v>
      </c>
      <c r="BU27" s="194">
        <f t="shared" si="71"/>
        <v>1</v>
      </c>
      <c r="BV27" s="194">
        <f t="shared" si="71"/>
        <v>1.0000000000000002</v>
      </c>
      <c r="BW27" s="194">
        <f t="shared" si="71"/>
        <v>1</v>
      </c>
      <c r="BX27" s="194">
        <f t="shared" si="71"/>
        <v>1.0000000000000002</v>
      </c>
      <c r="BY27" s="194">
        <f t="shared" si="71"/>
        <v>1</v>
      </c>
      <c r="BZ27" s="194">
        <f t="shared" si="71"/>
        <v>0.99999999999999967</v>
      </c>
      <c r="CA27" s="194">
        <f t="shared" si="71"/>
        <v>1</v>
      </c>
      <c r="CB27" s="194">
        <f t="shared" si="71"/>
        <v>1</v>
      </c>
      <c r="CC27" s="194">
        <f t="shared" si="71"/>
        <v>1.0000000000000002</v>
      </c>
      <c r="CD27" s="194">
        <f t="shared" si="71"/>
        <v>0.99999999999999978</v>
      </c>
      <c r="CE27" s="194">
        <f t="shared" ref="CE27" si="72">+SUM(CE19:CE26)</f>
        <v>0.99999999999999978</v>
      </c>
    </row>
    <row r="28" spans="1:83" ht="14.5" x14ac:dyDescent="0.35">
      <c r="A28" s="9"/>
    </row>
    <row r="29" spans="1:83" ht="14.5" x14ac:dyDescent="0.35">
      <c r="A29" s="9"/>
    </row>
    <row r="30" spans="1:83" ht="14.5" x14ac:dyDescent="0.35"/>
  </sheetData>
  <phoneticPr fontId="40" type="noConversion"/>
  <pageMargins left="0.511811024" right="0.511811024" top="0.78740157499999996" bottom="0.78740157499999996" header="0.31496062000000002" footer="0.31496062000000002"/>
  <pageSetup paperSize="9" orientation="portrait" horizontalDpi="1200" verticalDpi="1200" r:id="rId1"/>
  <ignoredErrors>
    <ignoredError sqref="BX7:BX14" formulaRange="1"/>
    <ignoredError sqref="AJ19:AJ26" evalError="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79998168889431442"/>
  </sheetPr>
  <dimension ref="A1:CR21"/>
  <sheetViews>
    <sheetView showGridLines="0" zoomScale="85" zoomScaleNormal="85" workbookViewId="0">
      <pane xSplit="2" ySplit="5" topLeftCell="BN6" activePane="bottomRight" state="frozen"/>
      <selection activeCell="AB25" sqref="AB25"/>
      <selection pane="topRight" activeCell="AB25" sqref="AB25"/>
      <selection pane="bottomLeft" activeCell="AB25" sqref="AB25"/>
      <selection pane="bottomRight" activeCell="BT5" sqref="BT5"/>
    </sheetView>
  </sheetViews>
  <sheetFormatPr defaultColWidth="9.1796875" defaultRowHeight="0" customHeight="1" zeroHeight="1" x14ac:dyDescent="0.35"/>
  <cols>
    <col min="1" max="1" width="2.81640625" style="8" customWidth="1"/>
    <col min="2" max="2" width="55.453125" style="8" bestFit="1" customWidth="1"/>
    <col min="3" max="3" width="55.453125" style="8" customWidth="1"/>
    <col min="4" max="23" width="9.1796875" style="8" customWidth="1"/>
    <col min="24" max="72" width="12.7265625" style="8" customWidth="1"/>
    <col min="73" max="75" width="12.7265625" style="8" hidden="1" customWidth="1"/>
    <col min="76" max="76" width="3.453125" style="8" customWidth="1"/>
    <col min="77" max="81" width="9.1796875" style="8" hidden="1" customWidth="1"/>
    <col min="82" max="85" width="12.7265625" style="8" hidden="1" customWidth="1"/>
    <col min="86" max="89" width="13.453125" style="8" hidden="1" customWidth="1"/>
    <col min="90" max="90" width="11.81640625" style="8" hidden="1" customWidth="1"/>
    <col min="91" max="93" width="11.81640625" style="8" customWidth="1"/>
    <col min="94" max="94" width="3.453125" style="8" customWidth="1"/>
    <col min="95" max="16384" width="9.1796875" style="8"/>
  </cols>
  <sheetData>
    <row r="1" spans="1:96" ht="14.5" x14ac:dyDescent="0.35">
      <c r="B1" s="31"/>
      <c r="C1" s="31"/>
      <c r="D1" s="31"/>
      <c r="E1" s="31"/>
      <c r="F1" s="31"/>
      <c r="G1" s="31"/>
      <c r="H1" s="31"/>
      <c r="I1" s="31"/>
      <c r="J1" s="31"/>
      <c r="K1" s="31"/>
      <c r="L1" s="31"/>
      <c r="M1" s="31"/>
      <c r="N1" s="31"/>
      <c r="O1" s="31"/>
      <c r="P1" s="31"/>
      <c r="Q1" s="142"/>
      <c r="R1" s="142"/>
      <c r="S1" s="142"/>
      <c r="T1" s="142"/>
      <c r="U1" s="142"/>
      <c r="V1" s="142"/>
      <c r="W1" s="142"/>
      <c r="X1" s="142"/>
      <c r="Y1" s="142"/>
      <c r="Z1" s="142"/>
      <c r="AA1" s="142"/>
      <c r="AB1" s="142"/>
      <c r="AC1" s="142"/>
      <c r="AD1" s="142"/>
      <c r="AE1" s="142"/>
      <c r="AF1" s="142"/>
      <c r="AG1" s="142"/>
      <c r="AH1" s="142"/>
      <c r="AI1" s="142"/>
      <c r="AJ1" s="142"/>
      <c r="AK1" s="142"/>
      <c r="AL1" s="146"/>
      <c r="AM1" s="146"/>
      <c r="AN1" s="142"/>
      <c r="AO1" s="142"/>
      <c r="AP1" s="142"/>
      <c r="AQ1" s="142"/>
      <c r="AR1" s="142"/>
      <c r="AS1" s="142"/>
      <c r="AT1" s="142"/>
      <c r="AU1" s="142"/>
      <c r="AV1" s="265"/>
      <c r="AW1" s="265"/>
      <c r="AX1" s="265"/>
      <c r="AY1" s="265"/>
      <c r="AZ1" s="265"/>
      <c r="BA1" s="265"/>
      <c r="BB1" s="265"/>
      <c r="BC1" s="265"/>
      <c r="BD1" s="265"/>
      <c r="BE1" s="265"/>
      <c r="BF1" s="265"/>
      <c r="BG1" s="265"/>
      <c r="BH1" s="265"/>
      <c r="BI1" s="265"/>
      <c r="BJ1" s="265"/>
      <c r="BK1" s="265"/>
      <c r="BL1" s="265"/>
      <c r="BM1" s="175"/>
      <c r="BN1" s="175"/>
      <c r="BO1" s="175"/>
      <c r="BP1" s="175"/>
      <c r="BQ1" s="175"/>
      <c r="BR1" s="175"/>
      <c r="BS1" s="175"/>
      <c r="BT1" s="175"/>
      <c r="BU1" s="175"/>
      <c r="BV1" s="175"/>
      <c r="BW1" s="175"/>
      <c r="BX1" s="175"/>
      <c r="BY1" s="175"/>
      <c r="BZ1" s="175"/>
      <c r="CA1" s="175"/>
      <c r="CB1" s="175"/>
      <c r="CC1" s="175"/>
      <c r="CD1" s="175"/>
      <c r="CE1" s="175"/>
      <c r="CF1" s="175"/>
      <c r="CG1" s="175"/>
      <c r="CH1" s="175"/>
      <c r="CI1" s="175"/>
      <c r="CJ1" s="175"/>
      <c r="CK1" s="175"/>
      <c r="CL1" s="175"/>
    </row>
    <row r="2" spans="1:96" ht="18.5" x14ac:dyDescent="0.45">
      <c r="A2" s="143" t="s">
        <v>423</v>
      </c>
      <c r="F2" s="29"/>
      <c r="G2" s="29"/>
      <c r="H2" s="29"/>
      <c r="I2" s="29"/>
      <c r="J2" s="29"/>
      <c r="K2" s="29"/>
      <c r="L2" s="29"/>
      <c r="M2" s="29"/>
      <c r="N2" s="29"/>
      <c r="O2" s="29"/>
      <c r="P2" s="29"/>
      <c r="Q2" s="145"/>
      <c r="R2" s="145"/>
      <c r="S2" s="145"/>
      <c r="T2" s="145"/>
      <c r="U2" s="145"/>
      <c r="V2" s="145"/>
      <c r="W2" s="145"/>
      <c r="X2" s="145"/>
      <c r="Y2" s="145"/>
      <c r="Z2" s="145"/>
      <c r="AA2" s="145"/>
      <c r="AB2" s="145"/>
      <c r="AC2" s="145"/>
      <c r="AD2" s="145"/>
      <c r="AE2" s="145"/>
      <c r="AF2" s="145"/>
      <c r="AG2" s="145"/>
      <c r="AH2" s="145"/>
      <c r="AI2" s="145"/>
      <c r="AJ2" s="145"/>
      <c r="AK2" s="145"/>
      <c r="AL2" s="146"/>
      <c r="AM2" s="146"/>
      <c r="AN2" s="145"/>
      <c r="AO2" s="145"/>
      <c r="AP2" s="145"/>
      <c r="AQ2" s="145"/>
      <c r="AR2" s="145"/>
      <c r="AS2" s="145"/>
      <c r="AT2" s="145"/>
      <c r="AU2" s="145"/>
      <c r="AV2" s="265"/>
      <c r="AW2" s="265"/>
      <c r="AX2" s="265"/>
      <c r="AY2" s="265"/>
      <c r="AZ2" s="265"/>
      <c r="BA2" s="265"/>
      <c r="BB2" s="265"/>
      <c r="BC2" s="265"/>
      <c r="BD2" s="265"/>
      <c r="BE2" s="265"/>
      <c r="BF2" s="265"/>
      <c r="BG2" s="265"/>
      <c r="BH2" s="265"/>
      <c r="BI2" s="265"/>
      <c r="BJ2" s="265"/>
      <c r="BK2" s="265"/>
      <c r="BL2" s="265"/>
      <c r="BM2" s="265"/>
      <c r="BN2" s="265"/>
      <c r="BO2" s="265"/>
      <c r="BP2" s="265"/>
      <c r="BQ2" s="265"/>
      <c r="BR2" s="265"/>
      <c r="BS2" s="265"/>
      <c r="BT2" s="265"/>
      <c r="BU2" s="265"/>
      <c r="BV2" s="265"/>
      <c r="BW2" s="265"/>
      <c r="BX2" s="265"/>
      <c r="BY2" s="265"/>
      <c r="BZ2" s="265"/>
      <c r="CA2" s="265"/>
      <c r="CB2" s="265"/>
      <c r="CC2" s="265"/>
      <c r="CD2" s="265"/>
      <c r="CE2" s="265"/>
      <c r="CF2" s="265"/>
      <c r="CG2" s="265"/>
      <c r="CH2" s="265"/>
      <c r="CI2" s="265"/>
      <c r="CJ2" s="265"/>
      <c r="CK2" s="265"/>
      <c r="CL2" s="265"/>
    </row>
    <row r="3" spans="1:96" ht="14.5" x14ac:dyDescent="0.35">
      <c r="A3" s="174"/>
      <c r="F3" s="31"/>
      <c r="G3" s="31"/>
      <c r="H3" s="31"/>
      <c r="I3" s="31"/>
      <c r="J3" s="31"/>
      <c r="K3" s="31"/>
      <c r="L3" s="31"/>
      <c r="M3" s="31"/>
      <c r="N3" s="31"/>
      <c r="O3" s="31"/>
      <c r="P3" s="31"/>
      <c r="Q3" s="142"/>
      <c r="R3" s="142"/>
      <c r="S3" s="142"/>
      <c r="T3" s="142"/>
      <c r="U3" s="142"/>
      <c r="V3" s="142"/>
      <c r="W3" s="142"/>
      <c r="X3" s="142"/>
      <c r="Y3" s="142"/>
      <c r="Z3" s="142"/>
      <c r="AA3" s="142"/>
      <c r="AB3" s="142"/>
      <c r="AC3" s="142"/>
      <c r="AD3" s="142"/>
      <c r="AE3" s="142"/>
      <c r="AF3" s="142"/>
      <c r="AG3" s="142"/>
      <c r="AH3" s="142"/>
      <c r="AI3" s="142"/>
      <c r="AJ3" s="142"/>
      <c r="AK3" s="142"/>
      <c r="AL3" s="146"/>
      <c r="AM3" s="146"/>
      <c r="AN3" s="145"/>
      <c r="AO3" s="145"/>
      <c r="AP3" s="145"/>
      <c r="AQ3" s="145"/>
      <c r="AR3" s="145"/>
      <c r="AS3" s="145"/>
      <c r="AT3" s="145"/>
      <c r="AU3" s="145"/>
      <c r="AV3" s="145"/>
      <c r="AW3" s="145"/>
      <c r="AX3" s="145"/>
      <c r="AY3" s="145"/>
      <c r="AZ3" s="145"/>
      <c r="BA3" s="145"/>
      <c r="BB3" s="145"/>
      <c r="BC3" s="145"/>
      <c r="BD3" s="145"/>
      <c r="BE3" s="145"/>
      <c r="BF3" s="145"/>
      <c r="BG3" s="265"/>
      <c r="BH3" s="265"/>
      <c r="BI3" s="265"/>
      <c r="BJ3" s="265"/>
      <c r="BK3" s="265"/>
      <c r="BL3" s="265"/>
      <c r="BM3" s="386"/>
      <c r="BN3" s="386"/>
      <c r="BO3" s="386"/>
      <c r="BP3" s="386"/>
      <c r="BQ3" s="386"/>
      <c r="BR3" s="386"/>
      <c r="BS3" s="386"/>
      <c r="BT3" s="386"/>
      <c r="BU3" s="386"/>
      <c r="BV3" s="386"/>
      <c r="BW3" s="386"/>
      <c r="BX3" s="386"/>
      <c r="BY3" s="386"/>
      <c r="BZ3" s="386"/>
      <c r="CA3" s="386"/>
      <c r="CB3" s="386"/>
      <c r="CC3" s="386"/>
      <c r="CD3" s="386"/>
      <c r="CE3" s="386"/>
      <c r="CF3" s="386"/>
      <c r="CG3" s="386"/>
      <c r="CH3" s="386"/>
      <c r="CI3" s="386"/>
      <c r="CJ3" s="386"/>
      <c r="CK3" s="386"/>
      <c r="CL3" s="386"/>
      <c r="CM3" s="371"/>
      <c r="CN3" s="371"/>
    </row>
    <row r="4" spans="1:96" ht="14.5" x14ac:dyDescent="0.35">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4"/>
      <c r="AO4" s="144"/>
      <c r="AP4" s="144"/>
      <c r="AQ4" s="144"/>
      <c r="AR4" s="144"/>
      <c r="AS4" s="144"/>
      <c r="AT4" s="144"/>
      <c r="AU4" s="144"/>
      <c r="AV4" s="144"/>
      <c r="AW4" s="144"/>
      <c r="AX4" s="144"/>
      <c r="AY4" s="144"/>
      <c r="AZ4" s="144"/>
      <c r="BA4" s="144"/>
      <c r="BB4" s="144"/>
      <c r="BC4" s="144"/>
      <c r="BD4" s="144"/>
      <c r="BE4" s="144"/>
      <c r="BF4" s="144"/>
      <c r="BG4" s="265"/>
      <c r="BH4" s="265"/>
      <c r="BI4" s="265"/>
      <c r="BJ4" s="265"/>
      <c r="BK4" s="265"/>
      <c r="BL4" s="265"/>
      <c r="BM4" s="265"/>
      <c r="BN4" s="265"/>
      <c r="BO4" s="265"/>
      <c r="BP4" s="265"/>
      <c r="BQ4" s="265"/>
      <c r="BR4" s="265"/>
      <c r="BS4" s="265"/>
      <c r="BT4" s="265"/>
      <c r="BU4" s="265"/>
      <c r="BV4" s="265"/>
      <c r="BW4" s="265"/>
      <c r="BX4" s="265"/>
      <c r="BY4" s="265"/>
      <c r="BZ4" s="265"/>
      <c r="CA4" s="265"/>
      <c r="CB4" s="265"/>
      <c r="CC4" s="265"/>
      <c r="CD4" s="265"/>
      <c r="CE4" s="265"/>
      <c r="CF4" s="265"/>
      <c r="CG4" s="265"/>
      <c r="CH4" s="265"/>
      <c r="CI4" s="265"/>
      <c r="CJ4" s="265"/>
      <c r="CK4" s="265"/>
      <c r="CL4" s="265"/>
    </row>
    <row r="5" spans="1:96" ht="15" thickBot="1" x14ac:dyDescent="0.4">
      <c r="A5" s="9"/>
      <c r="B5" s="32" t="s">
        <v>15</v>
      </c>
      <c r="C5" s="32" t="s">
        <v>151</v>
      </c>
      <c r="D5" s="33" t="s">
        <v>17</v>
      </c>
      <c r="E5" s="33" t="s">
        <v>18</v>
      </c>
      <c r="F5" s="33" t="s">
        <v>19</v>
      </c>
      <c r="G5" s="33" t="s">
        <v>20</v>
      </c>
      <c r="H5" s="33" t="s">
        <v>21</v>
      </c>
      <c r="I5" s="33" t="s">
        <v>22</v>
      </c>
      <c r="J5" s="33" t="s">
        <v>23</v>
      </c>
      <c r="K5" s="33" t="s">
        <v>24</v>
      </c>
      <c r="L5" s="33" t="s">
        <v>25</v>
      </c>
      <c r="M5" s="33" t="s">
        <v>26</v>
      </c>
      <c r="N5" s="33" t="s">
        <v>27</v>
      </c>
      <c r="O5" s="33" t="s">
        <v>28</v>
      </c>
      <c r="P5" s="33" t="s">
        <v>29</v>
      </c>
      <c r="Q5" s="33" t="s">
        <v>30</v>
      </c>
      <c r="R5" s="33" t="s">
        <v>31</v>
      </c>
      <c r="S5" s="33" t="s">
        <v>32</v>
      </c>
      <c r="T5" s="33" t="s">
        <v>33</v>
      </c>
      <c r="U5" s="33" t="s">
        <v>34</v>
      </c>
      <c r="V5" s="33" t="s">
        <v>35</v>
      </c>
      <c r="W5" s="33" t="s">
        <v>36</v>
      </c>
      <c r="X5" s="33" t="s">
        <v>37</v>
      </c>
      <c r="Y5" s="33" t="s">
        <v>38</v>
      </c>
      <c r="Z5" s="33" t="s">
        <v>39</v>
      </c>
      <c r="AA5" s="33" t="s">
        <v>40</v>
      </c>
      <c r="AB5" s="33" t="s">
        <v>41</v>
      </c>
      <c r="AC5" s="33" t="s">
        <v>42</v>
      </c>
      <c r="AD5" s="33" t="s">
        <v>43</v>
      </c>
      <c r="AE5" s="33" t="s">
        <v>44</v>
      </c>
      <c r="AF5" s="33" t="s">
        <v>45</v>
      </c>
      <c r="AG5" s="33" t="s">
        <v>46</v>
      </c>
      <c r="AH5" s="33" t="s">
        <v>47</v>
      </c>
      <c r="AI5" s="33" t="s">
        <v>48</v>
      </c>
      <c r="AJ5" s="33" t="s">
        <v>49</v>
      </c>
      <c r="AK5" s="33" t="s">
        <v>50</v>
      </c>
      <c r="AL5" s="33" t="s">
        <v>51</v>
      </c>
      <c r="AM5" s="33" t="s">
        <v>52</v>
      </c>
      <c r="AN5" s="33" t="s">
        <v>53</v>
      </c>
      <c r="AO5" s="33" t="s">
        <v>140</v>
      </c>
      <c r="AP5" s="33" t="s">
        <v>485</v>
      </c>
      <c r="AQ5" s="33" t="s">
        <v>488</v>
      </c>
      <c r="AR5" s="33" t="s">
        <v>491</v>
      </c>
      <c r="AS5" s="33" t="s">
        <v>496</v>
      </c>
      <c r="AT5" s="33" t="s">
        <v>506</v>
      </c>
      <c r="AU5" s="33" t="s">
        <v>507</v>
      </c>
      <c r="AV5" s="33" t="s">
        <v>508</v>
      </c>
      <c r="AW5" s="33" t="s">
        <v>512</v>
      </c>
      <c r="AX5" s="33" t="s">
        <v>513</v>
      </c>
      <c r="AY5" s="33" t="s">
        <v>514</v>
      </c>
      <c r="AZ5" s="33" t="s">
        <v>542</v>
      </c>
      <c r="BA5" s="33" t="s">
        <v>543</v>
      </c>
      <c r="BB5" s="33" t="s">
        <v>544</v>
      </c>
      <c r="BC5" s="33" t="s">
        <v>545</v>
      </c>
      <c r="BD5" s="33" t="s">
        <v>548</v>
      </c>
      <c r="BE5" s="33" t="s">
        <v>549</v>
      </c>
      <c r="BF5" s="33" t="s">
        <v>550</v>
      </c>
      <c r="BG5" s="33" t="s">
        <v>551</v>
      </c>
      <c r="BH5" s="33" t="s">
        <v>590</v>
      </c>
      <c r="BI5" s="33" t="s">
        <v>591</v>
      </c>
      <c r="BJ5" s="33" t="s">
        <v>592</v>
      </c>
      <c r="BK5" s="33" t="s">
        <v>593</v>
      </c>
      <c r="BL5" s="33" t="s">
        <v>602</v>
      </c>
      <c r="BM5" s="33" t="s">
        <v>603</v>
      </c>
      <c r="BN5" s="33" t="s">
        <v>604</v>
      </c>
      <c r="BO5" s="33" t="s">
        <v>605</v>
      </c>
      <c r="BP5" s="33" t="s">
        <v>630</v>
      </c>
      <c r="BQ5" s="33" t="s">
        <v>631</v>
      </c>
      <c r="BR5" s="33" t="s">
        <v>632</v>
      </c>
      <c r="BS5" s="33" t="s">
        <v>633</v>
      </c>
      <c r="BT5" s="33" t="s">
        <v>648</v>
      </c>
      <c r="BU5" s="33" t="s">
        <v>649</v>
      </c>
      <c r="BV5" s="33" t="s">
        <v>650</v>
      </c>
      <c r="BW5" s="33" t="s">
        <v>651</v>
      </c>
      <c r="BX5" s="141"/>
      <c r="BY5" s="33">
        <v>2008</v>
      </c>
      <c r="BZ5" s="33">
        <v>2009</v>
      </c>
      <c r="CA5" s="33">
        <v>2010</v>
      </c>
      <c r="CB5" s="33">
        <v>2011</v>
      </c>
      <c r="CC5" s="33">
        <v>2012</v>
      </c>
      <c r="CD5" s="33">
        <v>2013</v>
      </c>
      <c r="CE5" s="33">
        <v>2014</v>
      </c>
      <c r="CF5" s="33">
        <v>2015</v>
      </c>
      <c r="CG5" s="33">
        <v>2016</v>
      </c>
      <c r="CH5" s="33">
        <v>2017</v>
      </c>
      <c r="CI5" s="33">
        <v>2018</v>
      </c>
      <c r="CJ5" s="33">
        <v>2019</v>
      </c>
      <c r="CK5" s="33">
        <v>2020</v>
      </c>
      <c r="CL5" s="33">
        <v>2021</v>
      </c>
      <c r="CM5" s="33">
        <v>2022</v>
      </c>
      <c r="CN5" s="33">
        <v>2023</v>
      </c>
      <c r="CO5" s="33">
        <v>2024</v>
      </c>
      <c r="CP5" s="141"/>
      <c r="CQ5" s="141"/>
    </row>
    <row r="6" spans="1:96" ht="14.5" x14ac:dyDescent="0.35">
      <c r="A6" s="9"/>
      <c r="B6" s="147"/>
      <c r="C6" s="147"/>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row>
    <row r="7" spans="1:96" ht="14.5" x14ac:dyDescent="0.35">
      <c r="A7" s="9"/>
      <c r="B7" s="195" t="s">
        <v>424</v>
      </c>
      <c r="C7" s="195" t="s">
        <v>61</v>
      </c>
      <c r="D7" s="195">
        <v>26719</v>
      </c>
      <c r="E7" s="195">
        <v>32223</v>
      </c>
      <c r="F7" s="195">
        <v>34006</v>
      </c>
      <c r="G7" s="195">
        <v>75627</v>
      </c>
      <c r="H7" s="195">
        <v>36977</v>
      </c>
      <c r="I7" s="195">
        <v>7525</v>
      </c>
      <c r="J7" s="195">
        <v>9295</v>
      </c>
      <c r="K7" s="195">
        <v>102939</v>
      </c>
      <c r="L7" s="195">
        <v>29312</v>
      </c>
      <c r="M7" s="195">
        <v>34734</v>
      </c>
      <c r="N7" s="195">
        <v>58754</v>
      </c>
      <c r="O7" s="195">
        <v>31631</v>
      </c>
      <c r="P7" s="195">
        <v>40279</v>
      </c>
      <c r="Q7" s="195">
        <v>41125</v>
      </c>
      <c r="R7" s="195">
        <v>61791</v>
      </c>
      <c r="S7" s="195">
        <v>60189</v>
      </c>
      <c r="T7" s="195">
        <v>42048</v>
      </c>
      <c r="U7" s="195">
        <v>-6151</v>
      </c>
      <c r="V7" s="195">
        <v>27861</v>
      </c>
      <c r="W7" s="195">
        <v>2599</v>
      </c>
      <c r="X7" s="195">
        <v>19843</v>
      </c>
      <c r="Y7" s="195">
        <v>10592</v>
      </c>
      <c r="Z7" s="195">
        <v>39740</v>
      </c>
      <c r="AA7" s="195">
        <v>16146</v>
      </c>
      <c r="AB7" s="195">
        <v>30100</v>
      </c>
      <c r="AC7" s="195">
        <v>23343</v>
      </c>
      <c r="AD7" s="195">
        <v>26158</v>
      </c>
      <c r="AE7" s="195">
        <v>9611</v>
      </c>
      <c r="AF7" s="195">
        <v>60587</v>
      </c>
      <c r="AG7" s="195">
        <v>61412</v>
      </c>
      <c r="AH7" s="195">
        <v>60368</v>
      </c>
      <c r="AI7" s="195">
        <v>37759.000000000495</v>
      </c>
      <c r="AJ7" s="195">
        <v>17310</v>
      </c>
      <c r="AK7" s="195">
        <v>-28782</v>
      </c>
      <c r="AL7" s="195">
        <v>9001</v>
      </c>
      <c r="AM7" s="195">
        <f>'DRE-IS'!AM60</f>
        <v>-178984</v>
      </c>
      <c r="AN7" s="195">
        <f>'DRE-IS'!AN60</f>
        <v>47182</v>
      </c>
      <c r="AO7" s="195">
        <f>'DRE-IS'!AO60</f>
        <v>15925</v>
      </c>
      <c r="AP7" s="195">
        <f>'DRE-IS'!AP60</f>
        <v>76360</v>
      </c>
      <c r="AQ7" s="195">
        <f>'DRE-IS'!AQ60</f>
        <v>13933.999999999971</v>
      </c>
      <c r="AR7" s="195">
        <f>'DRE-IS'!AR60</f>
        <v>56892</v>
      </c>
      <c r="AS7" s="195">
        <f>'DRE-IS'!AS60</f>
        <v>48278</v>
      </c>
      <c r="AT7" s="195">
        <f>'DRE-IS'!AT60</f>
        <v>88636.999999999767</v>
      </c>
      <c r="AU7" s="195">
        <f>'DRE-IS'!AU60</f>
        <v>77914</v>
      </c>
      <c r="AV7" s="195">
        <f>'DRE-IS'!AV60</f>
        <v>80442</v>
      </c>
      <c r="AW7" s="195">
        <f>'DRE-IS'!AW60</f>
        <v>59448</v>
      </c>
      <c r="AX7" s="195">
        <f>'DRE-IS'!AX60</f>
        <v>66481</v>
      </c>
      <c r="AY7" s="195">
        <f>'DRE-IS'!AY60</f>
        <v>72560.72343829996</v>
      </c>
      <c r="AZ7" s="195">
        <f>'DRE-IS'!AZ60</f>
        <v>-207517</v>
      </c>
      <c r="BA7" s="195">
        <f>'DRE-IS'!BA60</f>
        <v>-82821.073199999984</v>
      </c>
      <c r="BB7" s="195">
        <f>'DRE-IS'!BB60</f>
        <v>128029.02265791851</v>
      </c>
      <c r="BC7" s="195">
        <f>'DRE-IS'!BC60</f>
        <v>86099</v>
      </c>
      <c r="BD7" s="195">
        <f>'DRE-IS'!BD60</f>
        <v>-14906</v>
      </c>
      <c r="BE7" s="195">
        <f>'DRE-IS'!BE60</f>
        <v>31490</v>
      </c>
      <c r="BF7" s="195">
        <v>125150</v>
      </c>
      <c r="BG7" s="195">
        <f>'DRE-IS'!BG60</f>
        <v>61178.753354497916</v>
      </c>
      <c r="BH7" s="195">
        <f>'DRE-IS'!BH60</f>
        <v>73998.832029232348</v>
      </c>
      <c r="BI7" s="195">
        <f>'DRE-IS'!BI60</f>
        <v>179573.05623281066</v>
      </c>
      <c r="BJ7" s="195">
        <f>'DRE-IS'!BJ60</f>
        <v>192248.86590000009</v>
      </c>
      <c r="BK7" s="195">
        <f>'DRE-IS'!BK60</f>
        <v>56400.278965727892</v>
      </c>
      <c r="BL7" s="195">
        <f>'DRE-IS'!BL60</f>
        <v>145276</v>
      </c>
      <c r="BM7" s="195">
        <f>'DRE-IS'!BM60</f>
        <v>61870.379902932793</v>
      </c>
      <c r="BN7" s="195">
        <f>'DRE-IS'!BN60</f>
        <v>150079</v>
      </c>
      <c r="BO7" s="195">
        <f>'DRE-IS'!BO60</f>
        <v>159787.89823820067</v>
      </c>
      <c r="BP7" s="195">
        <f>'DRE-IS'!BP60</f>
        <v>111744.59940000001</v>
      </c>
      <c r="BQ7" s="195">
        <f>'DRE-IS'!BQ60</f>
        <v>17995.844344694167</v>
      </c>
      <c r="BR7" s="195">
        <f>'DRE-IS'!BR60</f>
        <v>50365</v>
      </c>
      <c r="BS7" s="195">
        <f>'DRE-IS'!BS60</f>
        <v>-97666.182280609617</v>
      </c>
      <c r="BT7" s="195">
        <f>'DRE-IS'!BT60</f>
        <v>-12193</v>
      </c>
      <c r="BU7" s="195">
        <f>'DRE-IS'!BU60</f>
        <v>0</v>
      </c>
      <c r="BV7" s="195">
        <f>'DRE-IS'!BV60</f>
        <v>0</v>
      </c>
      <c r="BW7" s="195">
        <f>'DRE-IS'!BW60</f>
        <v>0</v>
      </c>
      <c r="BX7" s="144"/>
      <c r="BY7" s="195">
        <v>168575</v>
      </c>
      <c r="BZ7" s="195">
        <v>156736</v>
      </c>
      <c r="CA7" s="195">
        <v>154431</v>
      </c>
      <c r="CB7" s="195">
        <v>203384</v>
      </c>
      <c r="CC7" s="195">
        <v>66357</v>
      </c>
      <c r="CD7" s="195">
        <v>86321</v>
      </c>
      <c r="CE7" s="195">
        <v>89212</v>
      </c>
      <c r="CF7" s="195">
        <f>'DRE-IS'!CF60</f>
        <v>220126.00000000047</v>
      </c>
      <c r="CG7" s="195">
        <f>'DRE-IS'!CG60</f>
        <v>-181455</v>
      </c>
      <c r="CH7" s="195">
        <f>'DRE-IS'!CH60</f>
        <v>153401</v>
      </c>
      <c r="CI7" s="195">
        <f>'DRE-IS'!CI60</f>
        <v>271721</v>
      </c>
      <c r="CJ7" s="195">
        <f>'DRE-IS'!CJ60</f>
        <v>278931.72343830019</v>
      </c>
      <c r="CK7" s="195">
        <f>'DRE-IS'!CK60</f>
        <v>-76210.050542081706</v>
      </c>
      <c r="CL7" s="195">
        <f>'DRE-IS'!CL60</f>
        <v>202912.75335449769</v>
      </c>
      <c r="CM7" s="195">
        <f>'DRE-IS'!CM60</f>
        <v>502221.03312777169</v>
      </c>
      <c r="CN7" s="195">
        <f>'DRE-IS'!CN60</f>
        <v>517013.27814113349</v>
      </c>
      <c r="CO7" s="195">
        <f>'DRE-IS'!CO60</f>
        <v>82439.261464084731</v>
      </c>
      <c r="CP7" s="349"/>
      <c r="CQ7" s="349"/>
      <c r="CR7" s="155"/>
    </row>
    <row r="8" spans="1:96" ht="14.5" x14ac:dyDescent="0.35">
      <c r="A8" s="9"/>
      <c r="B8" s="102" t="s">
        <v>425</v>
      </c>
      <c r="C8" s="139" t="s">
        <v>426</v>
      </c>
      <c r="D8" s="289">
        <v>2746</v>
      </c>
      <c r="E8" s="289">
        <v>2990</v>
      </c>
      <c r="F8" s="289">
        <v>-40347</v>
      </c>
      <c r="G8" s="289">
        <v>-40586</v>
      </c>
      <c r="H8" s="289">
        <v>1571</v>
      </c>
      <c r="I8" s="289">
        <v>19808</v>
      </c>
      <c r="J8" s="289">
        <v>5904</v>
      </c>
      <c r="K8" s="289">
        <v>2724</v>
      </c>
      <c r="L8" s="289">
        <v>-1789</v>
      </c>
      <c r="M8" s="289">
        <v>3316</v>
      </c>
      <c r="N8" s="289">
        <v>-676</v>
      </c>
      <c r="O8" s="289">
        <v>-4688</v>
      </c>
      <c r="P8" s="289">
        <v>7273</v>
      </c>
      <c r="Q8" s="289">
        <v>5867</v>
      </c>
      <c r="R8" s="289">
        <v>15605</v>
      </c>
      <c r="S8" s="289">
        <v>-7400</v>
      </c>
      <c r="T8" s="289">
        <v>3755</v>
      </c>
      <c r="U8" s="289">
        <v>-50857</v>
      </c>
      <c r="V8" s="289">
        <v>-13875</v>
      </c>
      <c r="W8" s="289">
        <v>-25381</v>
      </c>
      <c r="X8" s="289">
        <v>-26820</v>
      </c>
      <c r="Y8" s="289">
        <v>-50408</v>
      </c>
      <c r="Z8" s="289">
        <v>-31358</v>
      </c>
      <c r="AA8" s="289">
        <v>-27074</v>
      </c>
      <c r="AB8" s="289">
        <v>16594</v>
      </c>
      <c r="AC8" s="289">
        <v>8231</v>
      </c>
      <c r="AD8" s="289">
        <v>4185</v>
      </c>
      <c r="AE8" s="289">
        <v>8687</v>
      </c>
      <c r="AF8" s="289">
        <v>-27995</v>
      </c>
      <c r="AG8" s="289">
        <v>6948</v>
      </c>
      <c r="AH8" s="289">
        <v>-15809</v>
      </c>
      <c r="AI8" s="289">
        <v>22273</v>
      </c>
      <c r="AJ8" s="289">
        <v>18627</v>
      </c>
      <c r="AK8" s="289">
        <v>16080</v>
      </c>
      <c r="AL8" s="289">
        <v>10970</v>
      </c>
      <c r="AM8" s="289">
        <f>(SUM('DRE-IS'!AM52:AM54))*-1</f>
        <v>6656</v>
      </c>
      <c r="AN8" s="289">
        <f>(SUM('DRE-IS'!AN52:AN54))*-1</f>
        <v>22194</v>
      </c>
      <c r="AO8" s="289">
        <f>(SUM('DRE-IS'!AO52:AO54))*-1</f>
        <v>4355</v>
      </c>
      <c r="AP8" s="289">
        <f>(SUM('DRE-IS'!AP52:AP54))*-1</f>
        <v>13415</v>
      </c>
      <c r="AQ8" s="289">
        <f>(SUM('DRE-IS'!AQ52:AQ54))*-1</f>
        <v>16244</v>
      </c>
      <c r="AR8" s="289">
        <f>(SUM('DRE-IS'!AR52:AR54))*-1</f>
        <v>25184</v>
      </c>
      <c r="AS8" s="289">
        <f>(SUM('DRE-IS'!AS52:AS54))*-1</f>
        <v>13177</v>
      </c>
      <c r="AT8" s="289">
        <f>(SUM('DRE-IS'!AT52:AT54))*-1</f>
        <v>19239</v>
      </c>
      <c r="AU8" s="289">
        <f>(SUM('DRE-IS'!AU52:AU54))*-1</f>
        <v>-44985</v>
      </c>
      <c r="AV8" s="289">
        <f>(SUM('DRE-IS'!AV52:AV54))*-1</f>
        <v>-13246</v>
      </c>
      <c r="AW8" s="289">
        <f>(SUM('DRE-IS'!AW52:AW54))*-1</f>
        <v>6805</v>
      </c>
      <c r="AX8" s="289">
        <f>(SUM('DRE-IS'!AX52:AX54))*-1</f>
        <v>-8023</v>
      </c>
      <c r="AY8" s="289">
        <f>(SUM('DRE-IS'!AY52:AY54))*-1</f>
        <v>32485</v>
      </c>
      <c r="AZ8" s="289">
        <f>(SUM('DRE-IS'!AZ52:AZ54))*-1</f>
        <v>218491</v>
      </c>
      <c r="BA8" s="289">
        <f>(SUM('DRE-IS'!BA52:BA54))*-1</f>
        <v>25777</v>
      </c>
      <c r="BB8" s="289">
        <f>(SUM('DRE-IS'!BB52:BB54))*-1</f>
        <v>2782</v>
      </c>
      <c r="BC8" s="289">
        <f>(SUM('DRE-IS'!BC52:BC54))*-1</f>
        <v>93887</v>
      </c>
      <c r="BD8" s="289">
        <f>(SUM('DRE-IS'!BD52:BD54))*-1</f>
        <v>58708</v>
      </c>
      <c r="BE8" s="289">
        <f>(SUM('DRE-IS'!BE52:BE54))*-1</f>
        <v>56467</v>
      </c>
      <c r="BF8" s="289">
        <v>1236</v>
      </c>
      <c r="BG8" s="331">
        <f>(SUM('DRE-IS'!BG52:BG54))*-1</f>
        <v>30786</v>
      </c>
      <c r="BH8" s="289">
        <f>(SUM('DRE-IS'!BH52:BH54))*-1</f>
        <v>98479</v>
      </c>
      <c r="BI8" s="289">
        <f>(SUM('DRE-IS'!BI52:BI54))*-1</f>
        <v>-6599</v>
      </c>
      <c r="BJ8" s="289">
        <f>(SUM('DRE-IS'!BJ52:BJ54))*-1</f>
        <v>9959</v>
      </c>
      <c r="BK8" s="331">
        <f>(SUM('DRE-IS'!BK52:BK54))*-1</f>
        <v>40015</v>
      </c>
      <c r="BL8" s="331">
        <f>(SUM('DRE-IS'!BL52:BL54))*-1</f>
        <v>66256</v>
      </c>
      <c r="BM8" s="331">
        <f>(SUM('DRE-IS'!BM52:BM54))*-1</f>
        <v>94883</v>
      </c>
      <c r="BN8" s="331">
        <f>(SUM('DRE-IS'!BN52:BN54))*-1</f>
        <v>47010</v>
      </c>
      <c r="BO8" s="331">
        <f>(SUM('DRE-IS'!BO52:BO54))*-1</f>
        <v>83346</v>
      </c>
      <c r="BP8" s="331">
        <f>(SUM('DRE-IS'!BP52:BP54))*-1</f>
        <v>52015</v>
      </c>
      <c r="BQ8" s="331">
        <f>(SUM('DRE-IS'!BQ52:BQ54))*-1</f>
        <v>176465</v>
      </c>
      <c r="BR8" s="331">
        <f>(SUM('DRE-IS'!BR52:BR54))*-1</f>
        <v>82821</v>
      </c>
      <c r="BS8" s="331">
        <f>(SUM('DRE-IS'!BS52:BS54))*-1</f>
        <v>-10762</v>
      </c>
      <c r="BT8" s="331">
        <f>(SUM('DRE-IS'!BT52:BT54))*-1</f>
        <v>102591</v>
      </c>
      <c r="BU8" s="331">
        <f>(SUM('DRE-IS'!BU52:BU54))*-1</f>
        <v>0</v>
      </c>
      <c r="BV8" s="331">
        <f>(SUM('DRE-IS'!BV52:BV54))*-1</f>
        <v>0</v>
      </c>
      <c r="BW8" s="331">
        <f>(SUM('DRE-IS'!BW52:BW54))*-1</f>
        <v>0</v>
      </c>
      <c r="BX8" s="144"/>
      <c r="BY8" s="196">
        <v>75197</v>
      </c>
      <c r="BZ8" s="196">
        <v>-30007</v>
      </c>
      <c r="CA8" s="196">
        <v>3837</v>
      </c>
      <c r="CB8" s="196">
        <v>-21345</v>
      </c>
      <c r="CC8" s="196">
        <v>86358</v>
      </c>
      <c r="CD8" s="196">
        <v>135660</v>
      </c>
      <c r="CE8" s="196">
        <v>37697</v>
      </c>
      <c r="CF8" s="196">
        <f>-SUM('DRE-IS'!CF52:CF54)</f>
        <v>-14583</v>
      </c>
      <c r="CG8" s="289">
        <f>-SUM('DRE-IS'!CG52:CG54)</f>
        <v>52333</v>
      </c>
      <c r="CH8" s="289">
        <f>-SUM('DRE-IS'!CH52:CH54)</f>
        <v>56208</v>
      </c>
      <c r="CI8" s="289">
        <f>-SUM('DRE-IS'!CI52:CI54)</f>
        <v>12615</v>
      </c>
      <c r="CJ8" s="289">
        <f>-SUM('DRE-IS'!CJ52:CJ54)</f>
        <v>18021</v>
      </c>
      <c r="CK8" s="289">
        <f>-SUM('DRE-IS'!CK52:CK54)</f>
        <v>340937</v>
      </c>
      <c r="CL8" s="289">
        <f>-SUM('DRE-IS'!CL52:CL54)</f>
        <v>147197</v>
      </c>
      <c r="CM8" s="289">
        <f>-SUM('DRE-IS'!CM52:CM54)</f>
        <v>141854</v>
      </c>
      <c r="CN8" s="289">
        <f>-SUM('DRE-IS'!CN52:CN54)</f>
        <v>291495</v>
      </c>
      <c r="CO8" s="289">
        <f>-SUM('DRE-IS'!CO52:CO54)</f>
        <v>300539</v>
      </c>
      <c r="CP8" s="349"/>
      <c r="CQ8" s="349"/>
      <c r="CR8" s="155"/>
    </row>
    <row r="9" spans="1:96" ht="14.5" x14ac:dyDescent="0.35">
      <c r="A9" s="9"/>
      <c r="B9" s="178" t="s">
        <v>427</v>
      </c>
      <c r="C9" s="197" t="s">
        <v>428</v>
      </c>
      <c r="D9" s="50">
        <v>-14872</v>
      </c>
      <c r="E9" s="50">
        <v>-22201</v>
      </c>
      <c r="F9" s="50">
        <v>-14424</v>
      </c>
      <c r="G9" s="50">
        <v>65286</v>
      </c>
      <c r="H9" s="50">
        <v>-11864</v>
      </c>
      <c r="I9" s="50">
        <v>-10537</v>
      </c>
      <c r="J9" s="50">
        <v>-7249</v>
      </c>
      <c r="K9" s="50">
        <v>-32841</v>
      </c>
      <c r="L9" s="50">
        <v>-17087</v>
      </c>
      <c r="M9" s="50">
        <v>-21399</v>
      </c>
      <c r="N9" s="50">
        <v>-3477</v>
      </c>
      <c r="O9" s="50">
        <v>4701</v>
      </c>
      <c r="P9" s="50">
        <v>-20301</v>
      </c>
      <c r="Q9" s="50">
        <v>-22637</v>
      </c>
      <c r="R9" s="50">
        <v>-26349</v>
      </c>
      <c r="S9" s="50">
        <v>-5586</v>
      </c>
      <c r="T9" s="50">
        <v>-23395</v>
      </c>
      <c r="U9" s="50">
        <v>-4249</v>
      </c>
      <c r="V9" s="50">
        <v>-12810</v>
      </c>
      <c r="W9" s="50">
        <v>4181</v>
      </c>
      <c r="X9" s="50">
        <v>1035</v>
      </c>
      <c r="Y9" s="50">
        <v>-1631</v>
      </c>
      <c r="Z9" s="50">
        <v>-31307</v>
      </c>
      <c r="AA9" s="50">
        <v>-4793</v>
      </c>
      <c r="AB9" s="50">
        <v>20584</v>
      </c>
      <c r="AC9" s="50">
        <v>16238</v>
      </c>
      <c r="AD9" s="50">
        <v>27893</v>
      </c>
      <c r="AE9" s="50">
        <v>13278</v>
      </c>
      <c r="AF9" s="50">
        <v>40669</v>
      </c>
      <c r="AG9" s="50">
        <v>49502</v>
      </c>
      <c r="AH9" s="50">
        <v>16686</v>
      </c>
      <c r="AI9" s="50">
        <v>9821</v>
      </c>
      <c r="AJ9" s="50">
        <v>14497</v>
      </c>
      <c r="AK9" s="50">
        <v>20668</v>
      </c>
      <c r="AL9" s="50">
        <v>1869</v>
      </c>
      <c r="AM9" s="50">
        <f>('DRE-IS'!AM59)*-1</f>
        <v>-92575</v>
      </c>
      <c r="AN9" s="50">
        <f>('DRE-IS'!AN59)*-1</f>
        <v>-23497</v>
      </c>
      <c r="AO9" s="50">
        <f>('DRE-IS'!AO59)*-1</f>
        <v>-20875</v>
      </c>
      <c r="AP9" s="50">
        <f>('DRE-IS'!AP59)*-1</f>
        <v>7506</v>
      </c>
      <c r="AQ9" s="50">
        <f>('DRE-IS'!AQ59)*-1</f>
        <v>17402</v>
      </c>
      <c r="AR9" s="50">
        <f>('DRE-IS'!AR59)*-1</f>
        <v>-1550</v>
      </c>
      <c r="AS9" s="50">
        <f>('DRE-IS'!AS59)*-1</f>
        <v>38677</v>
      </c>
      <c r="AT9" s="50">
        <f>('DRE-IS'!AT59)*-1</f>
        <v>2357</v>
      </c>
      <c r="AU9" s="50">
        <f>('DRE-IS'!AU59)*-1</f>
        <v>46063</v>
      </c>
      <c r="AV9" s="50">
        <f>('DRE-IS'!AV59)*-1</f>
        <v>-19974</v>
      </c>
      <c r="AW9" s="50">
        <f>('DRE-IS'!AW59)*-1</f>
        <v>29167</v>
      </c>
      <c r="AX9" s="50">
        <f>('DRE-IS'!AX59)*-1</f>
        <v>47883</v>
      </c>
      <c r="AY9" s="50">
        <f>('DRE-IS'!AY59)*-1</f>
        <v>2562</v>
      </c>
      <c r="AZ9" s="50">
        <f>('DRE-IS'!AZ59)*-1</f>
        <v>20021</v>
      </c>
      <c r="BA9" s="50">
        <f>('DRE-IS'!BA59)*-1</f>
        <v>-54096</v>
      </c>
      <c r="BB9" s="50">
        <f>('DRE-IS'!BB59)*-1</f>
        <v>28795</v>
      </c>
      <c r="BC9" s="50">
        <f>('DRE-IS'!BC59)*-1</f>
        <v>-42636</v>
      </c>
      <c r="BD9" s="50">
        <f>('DRE-IS'!BD59)*-1</f>
        <v>36483</v>
      </c>
      <c r="BE9" s="50">
        <f>('DRE-IS'!BE59)*-1</f>
        <v>-34300</v>
      </c>
      <c r="BF9" s="50">
        <v>64221</v>
      </c>
      <c r="BG9" s="301">
        <f>('DRE-IS'!BG59)*-1</f>
        <v>18710.529350000004</v>
      </c>
      <c r="BH9" s="50">
        <f>('DRE-IS'!BH59)*-1</f>
        <v>24422</v>
      </c>
      <c r="BI9" s="50">
        <f>('DRE-IS'!BI59)*-1</f>
        <v>74645</v>
      </c>
      <c r="BJ9" s="50">
        <f>('DRE-IS'!BJ59)*-1</f>
        <v>16515</v>
      </c>
      <c r="BK9" s="301">
        <f>('DRE-IS'!BK59)*-1</f>
        <v>25274.777000000002</v>
      </c>
      <c r="BL9" s="301">
        <f>('DRE-IS'!BL59)*-1</f>
        <v>5730</v>
      </c>
      <c r="BM9" s="301">
        <f>('DRE-IS'!BM59)*-1</f>
        <v>22661</v>
      </c>
      <c r="BN9" s="301">
        <f>('DRE-IS'!BN59)*-1</f>
        <v>64768</v>
      </c>
      <c r="BO9" s="301">
        <f>('DRE-IS'!BO59)*-1</f>
        <v>-72032</v>
      </c>
      <c r="BP9" s="301">
        <f>('DRE-IS'!BP59)*-1</f>
        <v>29112.400600000001</v>
      </c>
      <c r="BQ9" s="301">
        <f>('DRE-IS'!BQ59)*-1</f>
        <v>52884</v>
      </c>
      <c r="BR9" s="301">
        <f>('DRE-IS'!BR59)*-1</f>
        <v>72111</v>
      </c>
      <c r="BS9" s="301">
        <f>('DRE-IS'!BS59)*-1</f>
        <v>22580.599400000006</v>
      </c>
      <c r="BT9" s="301">
        <f>('DRE-IS'!BT59)*-1</f>
        <v>22958</v>
      </c>
      <c r="BU9" s="301">
        <f>('DRE-IS'!BU59)*-1</f>
        <v>0</v>
      </c>
      <c r="BV9" s="301">
        <f>('DRE-IS'!BV59)*-1</f>
        <v>0</v>
      </c>
      <c r="BW9" s="301">
        <f>('DRE-IS'!BW59)*-1</f>
        <v>0</v>
      </c>
      <c r="BX9" s="144"/>
      <c r="BY9" s="50">
        <v>-13789</v>
      </c>
      <c r="BZ9" s="50">
        <v>62491</v>
      </c>
      <c r="CA9" s="50">
        <v>37262</v>
      </c>
      <c r="CB9" s="50">
        <v>74873</v>
      </c>
      <c r="CC9" s="50">
        <v>36273</v>
      </c>
      <c r="CD9" s="50">
        <v>36696</v>
      </c>
      <c r="CE9" s="50">
        <v>77993</v>
      </c>
      <c r="CF9" s="50">
        <f>-'DRE-IS'!CF59</f>
        <v>116678</v>
      </c>
      <c r="CG9" s="50">
        <f>-'DRE-IS'!CG59</f>
        <v>-55541</v>
      </c>
      <c r="CH9" s="50">
        <f>-'DRE-IS'!CH59</f>
        <v>-19464</v>
      </c>
      <c r="CI9" s="50">
        <f>-'DRE-IS'!CI59</f>
        <v>85547</v>
      </c>
      <c r="CJ9" s="50">
        <f>-'DRE-IS'!CJ59</f>
        <v>59638</v>
      </c>
      <c r="CK9" s="50">
        <f>-'DRE-IS'!CK59</f>
        <v>-47916</v>
      </c>
      <c r="CL9" s="50">
        <f>-'DRE-IS'!CL59</f>
        <v>85114.529349999997</v>
      </c>
      <c r="CM9" s="50">
        <f>-'DRE-IS'!CM59</f>
        <v>140856.777</v>
      </c>
      <c r="CN9" s="50">
        <f>-'DRE-IS'!CN59</f>
        <v>21127</v>
      </c>
      <c r="CO9" s="50">
        <f>-'DRE-IS'!CO59</f>
        <v>176688</v>
      </c>
      <c r="CP9" s="349"/>
      <c r="CQ9" s="349"/>
    </row>
    <row r="10" spans="1:96" ht="14.5" x14ac:dyDescent="0.35">
      <c r="A10" s="9"/>
      <c r="B10" s="179" t="s">
        <v>429</v>
      </c>
      <c r="C10" s="198" t="s">
        <v>430</v>
      </c>
      <c r="D10" s="50">
        <v>15317</v>
      </c>
      <c r="E10" s="50">
        <v>15338</v>
      </c>
      <c r="F10" s="50">
        <v>15246</v>
      </c>
      <c r="G10" s="50">
        <v>16613</v>
      </c>
      <c r="H10" s="50">
        <v>16744</v>
      </c>
      <c r="I10" s="50">
        <v>16796</v>
      </c>
      <c r="J10" s="50">
        <v>17082</v>
      </c>
      <c r="K10" s="50">
        <v>17574</v>
      </c>
      <c r="L10" s="50">
        <v>17672</v>
      </c>
      <c r="M10" s="50">
        <v>17905</v>
      </c>
      <c r="N10" s="50">
        <v>17800</v>
      </c>
      <c r="O10" s="50">
        <v>23056</v>
      </c>
      <c r="P10" s="50">
        <v>19512</v>
      </c>
      <c r="Q10" s="50">
        <v>19545</v>
      </c>
      <c r="R10" s="50">
        <v>19844</v>
      </c>
      <c r="S10" s="50">
        <v>21732</v>
      </c>
      <c r="T10" s="50">
        <v>21173</v>
      </c>
      <c r="U10" s="50">
        <v>36873</v>
      </c>
      <c r="V10" s="50">
        <v>42857</v>
      </c>
      <c r="W10" s="50">
        <v>47245</v>
      </c>
      <c r="X10" s="50">
        <v>47175</v>
      </c>
      <c r="Y10" s="50">
        <v>50394</v>
      </c>
      <c r="Z10" s="50">
        <v>53275</v>
      </c>
      <c r="AA10" s="50">
        <v>54445</v>
      </c>
      <c r="AB10" s="50">
        <v>54620</v>
      </c>
      <c r="AC10" s="50">
        <v>54833</v>
      </c>
      <c r="AD10" s="50">
        <v>57064</v>
      </c>
      <c r="AE10" s="50">
        <v>131624</v>
      </c>
      <c r="AF10" s="50">
        <v>62150</v>
      </c>
      <c r="AG10" s="50">
        <v>67126</v>
      </c>
      <c r="AH10" s="50">
        <v>70248</v>
      </c>
      <c r="AI10" s="50">
        <v>76456</v>
      </c>
      <c r="AJ10" s="50">
        <v>76953</v>
      </c>
      <c r="AK10" s="50">
        <v>72779</v>
      </c>
      <c r="AL10" s="50">
        <v>71759</v>
      </c>
      <c r="AM10" s="50">
        <f>'DFC-CFS'!AM12-'DFC-CFS'!AL12</f>
        <v>158574</v>
      </c>
      <c r="AN10" s="50">
        <f>'DFC-CFS'!AN12</f>
        <v>66382</v>
      </c>
      <c r="AO10" s="50">
        <f>'DFC-CFS'!AO12-'DFC-CFS'!AN12</f>
        <v>64467</v>
      </c>
      <c r="AP10" s="50">
        <f>'DFC-CFS'!AP12-'DFC-CFS'!AO12</f>
        <v>62346</v>
      </c>
      <c r="AQ10" s="50">
        <f>'DFC-CFS'!AQ12-'DFC-CFS'!AP12</f>
        <v>64066</v>
      </c>
      <c r="AR10" s="50">
        <f>'DFC-CFS'!AR12</f>
        <v>64524</v>
      </c>
      <c r="AS10" s="50">
        <f>'DFC-CFS'!AS12-'DFC-CFS'!AR12</f>
        <v>68940.23546729199</v>
      </c>
      <c r="AT10" s="50">
        <f>'DFC-CFS'!AT12-'DFC-CFS'!AS12</f>
        <v>72699.76453270801</v>
      </c>
      <c r="AU10" s="50">
        <f>'DFC-CFS'!AU12-'DFC-CFS'!AT12</f>
        <v>73213</v>
      </c>
      <c r="AV10" s="50">
        <f>'DFC-CFS'!AV12</f>
        <v>78156</v>
      </c>
      <c r="AW10" s="50">
        <f>'DFC-CFS'!AW12-'DFC-CFS'!AV12</f>
        <v>80219</v>
      </c>
      <c r="AX10" s="50">
        <f>'DFC-CFS'!AX12-'DFC-CFS'!AW12</f>
        <v>81402</v>
      </c>
      <c r="AY10" s="50">
        <f>'DFC-CFS'!AY12-'DFC-CFS'!AX12</f>
        <v>86274</v>
      </c>
      <c r="AZ10" s="50">
        <f>'DFC-CFS'!AZ12</f>
        <v>84936</v>
      </c>
      <c r="BA10" s="50">
        <f>'DFC-CFS'!BA12-'DFC-CFS'!AZ12</f>
        <v>88710</v>
      </c>
      <c r="BB10" s="50">
        <f>'DFC-CFS'!BB12-'DFC-CFS'!BA12</f>
        <v>89150</v>
      </c>
      <c r="BC10" s="50">
        <f>'DFC-CFS'!BC12-'DFC-CFS'!BB12</f>
        <v>87344.184000000008</v>
      </c>
      <c r="BD10" s="50">
        <f>'DFC-CFS'!BD12</f>
        <v>92347</v>
      </c>
      <c r="BE10" s="50">
        <f>'DFC-CFS'!BE12-'DFC-CFS'!BD12</f>
        <v>87857</v>
      </c>
      <c r="BF10" s="50">
        <v>85717</v>
      </c>
      <c r="BG10" s="301">
        <f>'DFC-CFS'!BG12-'DFC-CFS'!BF12</f>
        <v>101747</v>
      </c>
      <c r="BH10" s="50">
        <f>'DFC-CFS'!BH12</f>
        <v>97625</v>
      </c>
      <c r="BI10" s="50">
        <f>'DFC-CFS'!BI12-'DFC-CFS'!BH12</f>
        <v>84434</v>
      </c>
      <c r="BJ10" s="50">
        <f>'DFC-CFS'!BJ12-'DFC-CFS'!BI12</f>
        <v>81789</v>
      </c>
      <c r="BK10" s="301">
        <f>'DFC-CFS'!BK12-'DFC-CFS'!BJ12</f>
        <v>84703</v>
      </c>
      <c r="BL10" s="301">
        <f>'DFC-CFS'!BL12</f>
        <v>91729</v>
      </c>
      <c r="BM10" s="301">
        <f>'DFC-CFS'!BM12-'DFC-CFS'!BL12</f>
        <v>90330</v>
      </c>
      <c r="BN10" s="301">
        <f>'DFC-CFS'!BN12-'DFC-CFS'!BM12</f>
        <v>88203</v>
      </c>
      <c r="BO10" s="301">
        <f>'DFC-CFS'!BO12-'DFC-CFS'!BN12</f>
        <v>96278</v>
      </c>
      <c r="BP10" s="301">
        <f>'DFC-CFS'!BP12</f>
        <v>89606.699747999999</v>
      </c>
      <c r="BQ10" s="301">
        <f>'DFC-CFS'!BQ12-'DFC-CFS'!BP12</f>
        <v>93522.000000000015</v>
      </c>
      <c r="BR10" s="301">
        <f>'DFC-CFS'!BR12-'DFC-CFS'!BQ12</f>
        <v>97529.300251999986</v>
      </c>
      <c r="BS10" s="301">
        <f>'DFC-CFS'!BS12-'DFC-CFS'!BR12+'DFC-CFS'!BS13-'DFC-CFS'!BR13</f>
        <v>356566</v>
      </c>
      <c r="BT10" s="301">
        <f>'DFC-CFS'!BT12</f>
        <v>95657</v>
      </c>
      <c r="BU10" s="301">
        <f>'DFC-CFS'!BU12-'DFC-CFS'!BT12</f>
        <v>-95657</v>
      </c>
      <c r="BV10" s="301">
        <f>'DFC-CFS'!BV12-'DFC-CFS'!BU12</f>
        <v>0</v>
      </c>
      <c r="BW10" s="301">
        <f>'DFC-CFS'!BW12-'DFC-CFS'!BV12+'DFC-CFS'!BW13-'DFC-CFS'!BV13</f>
        <v>0</v>
      </c>
      <c r="BX10" s="144"/>
      <c r="BY10" s="132">
        <f>'DFC-CFS'!BY12</f>
        <v>62514</v>
      </c>
      <c r="BZ10" s="132">
        <f>'DFC-CFS'!BZ12</f>
        <v>68196</v>
      </c>
      <c r="CA10" s="132">
        <f>'DFC-CFS'!CA12</f>
        <v>76433</v>
      </c>
      <c r="CB10" s="132">
        <f>'DFC-CFS'!CB12</f>
        <v>80633</v>
      </c>
      <c r="CC10" s="132">
        <f>'DFC-CFS'!CC12</f>
        <v>148148</v>
      </c>
      <c r="CD10" s="132">
        <f>'DFC-CFS'!CD12</f>
        <v>205289</v>
      </c>
      <c r="CE10" s="132">
        <f>'DFC-CFS'!CE12</f>
        <v>298141</v>
      </c>
      <c r="CF10" s="132">
        <f>'DFC-CFS'!CF12</f>
        <v>275980</v>
      </c>
      <c r="CG10" s="50">
        <f>SUM(AJ10:AM10)</f>
        <v>380065</v>
      </c>
      <c r="CH10" s="50">
        <f>SUM(AN10:AQ10)</f>
        <v>257261</v>
      </c>
      <c r="CI10" s="50">
        <f>SUM(AR10:AU10)</f>
        <v>279377</v>
      </c>
      <c r="CJ10" s="50">
        <f>SUM(AV10:AY10)</f>
        <v>326051</v>
      </c>
      <c r="CK10" s="50">
        <f>SUM(AZ10:BC10)</f>
        <v>350140.18400000001</v>
      </c>
      <c r="CL10" s="50">
        <f>SUM(BD10:BG10)</f>
        <v>367668</v>
      </c>
      <c r="CM10" s="50">
        <f>SUM(BH10:BK10)</f>
        <v>348551</v>
      </c>
      <c r="CN10" s="50">
        <f>SUM(BL10:BO10)</f>
        <v>366540</v>
      </c>
      <c r="CO10" s="50">
        <f>SUM(BP10:BS10)</f>
        <v>637224</v>
      </c>
      <c r="CP10" s="349"/>
      <c r="CQ10" s="349"/>
    </row>
    <row r="11" spans="1:96" ht="14.5" customHeight="1" x14ac:dyDescent="0.35">
      <c r="A11" s="9"/>
      <c r="B11" s="199" t="s">
        <v>431</v>
      </c>
      <c r="C11" s="123" t="s">
        <v>432</v>
      </c>
      <c r="D11" s="200">
        <v>54162</v>
      </c>
      <c r="E11" s="200">
        <v>66772</v>
      </c>
      <c r="F11" s="200">
        <v>104023</v>
      </c>
      <c r="G11" s="200">
        <v>67540</v>
      </c>
      <c r="H11" s="200">
        <v>64014</v>
      </c>
      <c r="I11" s="200">
        <v>15050</v>
      </c>
      <c r="J11" s="200">
        <v>27722</v>
      </c>
      <c r="K11" s="200">
        <v>150630</v>
      </c>
      <c r="L11" s="200">
        <v>65860</v>
      </c>
      <c r="M11" s="200">
        <v>70722</v>
      </c>
      <c r="N11" s="200">
        <v>80707</v>
      </c>
      <c r="O11" s="200">
        <v>54674</v>
      </c>
      <c r="P11" s="200">
        <v>72819</v>
      </c>
      <c r="Q11" s="200">
        <v>77440</v>
      </c>
      <c r="R11" s="200">
        <v>92379</v>
      </c>
      <c r="S11" s="200">
        <v>94907</v>
      </c>
      <c r="T11" s="200">
        <v>82861</v>
      </c>
      <c r="U11" s="200">
        <v>85828</v>
      </c>
      <c r="V11" s="200">
        <v>97403</v>
      </c>
      <c r="W11" s="200">
        <v>71044</v>
      </c>
      <c r="X11" s="200">
        <v>92803</v>
      </c>
      <c r="Y11" s="200">
        <v>113025</v>
      </c>
      <c r="Z11" s="200">
        <v>155680</v>
      </c>
      <c r="AA11" s="200">
        <v>102458</v>
      </c>
      <c r="AB11" s="200">
        <f>SUM(AB7:AB10)</f>
        <v>121898</v>
      </c>
      <c r="AC11" s="200">
        <f t="shared" ref="AC11:AY11" si="0">SUM(AC7:AC10)</f>
        <v>102645</v>
      </c>
      <c r="AD11" s="200">
        <f t="shared" si="0"/>
        <v>115300</v>
      </c>
      <c r="AE11" s="200">
        <f t="shared" si="0"/>
        <v>163200</v>
      </c>
      <c r="AF11" s="200">
        <f t="shared" si="0"/>
        <v>135411</v>
      </c>
      <c r="AG11" s="200">
        <f t="shared" si="0"/>
        <v>184988</v>
      </c>
      <c r="AH11" s="200">
        <f t="shared" si="0"/>
        <v>131493</v>
      </c>
      <c r="AI11" s="200">
        <f t="shared" si="0"/>
        <v>146309.00000000049</v>
      </c>
      <c r="AJ11" s="200">
        <f t="shared" si="0"/>
        <v>127387</v>
      </c>
      <c r="AK11" s="200">
        <f t="shared" si="0"/>
        <v>80745</v>
      </c>
      <c r="AL11" s="200">
        <f t="shared" si="0"/>
        <v>93599</v>
      </c>
      <c r="AM11" s="200">
        <f t="shared" si="0"/>
        <v>-106329</v>
      </c>
      <c r="AN11" s="200">
        <f t="shared" si="0"/>
        <v>112261</v>
      </c>
      <c r="AO11" s="200">
        <f t="shared" si="0"/>
        <v>63872</v>
      </c>
      <c r="AP11" s="200">
        <f t="shared" si="0"/>
        <v>159627</v>
      </c>
      <c r="AQ11" s="200">
        <f t="shared" si="0"/>
        <v>111645.99999999997</v>
      </c>
      <c r="AR11" s="200">
        <f t="shared" si="0"/>
        <v>145050</v>
      </c>
      <c r="AS11" s="200">
        <f t="shared" si="0"/>
        <v>169072.23546729199</v>
      </c>
      <c r="AT11" s="200">
        <f t="shared" si="0"/>
        <v>182932.76453270778</v>
      </c>
      <c r="AU11" s="200">
        <f t="shared" si="0"/>
        <v>152205</v>
      </c>
      <c r="AV11" s="200">
        <f t="shared" si="0"/>
        <v>125378</v>
      </c>
      <c r="AW11" s="200">
        <f t="shared" si="0"/>
        <v>175639</v>
      </c>
      <c r="AX11" s="200">
        <f t="shared" si="0"/>
        <v>187743</v>
      </c>
      <c r="AY11" s="200">
        <f t="shared" si="0"/>
        <v>193881.72343829996</v>
      </c>
      <c r="AZ11" s="200">
        <f t="shared" ref="AZ11:BE11" si="1">SUM(AZ7:AZ10)</f>
        <v>115931</v>
      </c>
      <c r="BA11" s="200">
        <f t="shared" si="1"/>
        <v>-22430.073199999984</v>
      </c>
      <c r="BB11" s="200">
        <f t="shared" si="1"/>
        <v>248756.02265791851</v>
      </c>
      <c r="BC11" s="200">
        <f t="shared" si="1"/>
        <v>224694.18400000001</v>
      </c>
      <c r="BD11" s="200">
        <f t="shared" si="1"/>
        <v>172632</v>
      </c>
      <c r="BE11" s="200">
        <f t="shared" si="1"/>
        <v>141514</v>
      </c>
      <c r="BF11" s="200">
        <f t="shared" ref="BF11:BK11" si="2">SUM(BF7:BF10)</f>
        <v>276324</v>
      </c>
      <c r="BG11" s="200">
        <f t="shared" si="2"/>
        <v>212422.28270449792</v>
      </c>
      <c r="BH11" s="200">
        <f t="shared" si="2"/>
        <v>294524.83202923235</v>
      </c>
      <c r="BI11" s="200">
        <f t="shared" si="2"/>
        <v>332053.05623281066</v>
      </c>
      <c r="BJ11" s="200">
        <f t="shared" si="2"/>
        <v>300511.86590000009</v>
      </c>
      <c r="BK11" s="200">
        <f t="shared" si="2"/>
        <v>206393.05596572789</v>
      </c>
      <c r="BL11" s="200">
        <f t="shared" ref="BL11:BT11" si="3">SUM(BL7:BL10)</f>
        <v>308991</v>
      </c>
      <c r="BM11" s="200">
        <f t="shared" si="3"/>
        <v>269744.37990293279</v>
      </c>
      <c r="BN11" s="200">
        <f t="shared" si="3"/>
        <v>350060</v>
      </c>
      <c r="BO11" s="200">
        <f t="shared" si="3"/>
        <v>267379.89823820069</v>
      </c>
      <c r="BP11" s="200">
        <f t="shared" ref="BP11" si="4">SUM(BP7:BP10)</f>
        <v>282478.69974800001</v>
      </c>
      <c r="BQ11" s="200">
        <f t="shared" si="3"/>
        <v>340866.84434469417</v>
      </c>
      <c r="BR11" s="200">
        <f t="shared" si="3"/>
        <v>302826.30025199999</v>
      </c>
      <c r="BS11" s="200">
        <f t="shared" si="3"/>
        <v>270718.41711939039</v>
      </c>
      <c r="BT11" s="200">
        <f t="shared" si="3"/>
        <v>209013</v>
      </c>
      <c r="BU11" s="200">
        <f t="shared" ref="BU11:BW11" si="5">SUM(BU7:BU10)</f>
        <v>-95657</v>
      </c>
      <c r="BV11" s="200">
        <f t="shared" si="5"/>
        <v>0</v>
      </c>
      <c r="BW11" s="200">
        <f t="shared" si="5"/>
        <v>0</v>
      </c>
      <c r="BX11" s="144"/>
      <c r="BY11" s="200">
        <f t="shared" ref="BY11:CN11" si="6">+SUM(BY7:BY10)</f>
        <v>292497</v>
      </c>
      <c r="BZ11" s="200">
        <f t="shared" si="6"/>
        <v>257416</v>
      </c>
      <c r="CA11" s="200">
        <f t="shared" si="6"/>
        <v>271963</v>
      </c>
      <c r="CB11" s="200">
        <f t="shared" si="6"/>
        <v>337545</v>
      </c>
      <c r="CC11" s="200">
        <f t="shared" si="6"/>
        <v>337136</v>
      </c>
      <c r="CD11" s="200">
        <f t="shared" si="6"/>
        <v>463966</v>
      </c>
      <c r="CE11" s="200">
        <f t="shared" si="6"/>
        <v>503043</v>
      </c>
      <c r="CF11" s="200">
        <f t="shared" si="6"/>
        <v>598201.00000000047</v>
      </c>
      <c r="CG11" s="200">
        <f t="shared" si="6"/>
        <v>195402</v>
      </c>
      <c r="CH11" s="200">
        <f t="shared" si="6"/>
        <v>447406</v>
      </c>
      <c r="CI11" s="200">
        <f t="shared" si="6"/>
        <v>649260</v>
      </c>
      <c r="CJ11" s="200">
        <f t="shared" si="6"/>
        <v>682641.72343830019</v>
      </c>
      <c r="CK11" s="200">
        <f t="shared" si="6"/>
        <v>566951.1334579183</v>
      </c>
      <c r="CL11" s="200">
        <f t="shared" si="6"/>
        <v>802892.28270449769</v>
      </c>
      <c r="CM11" s="200">
        <f t="shared" si="6"/>
        <v>1133482.8101277717</v>
      </c>
      <c r="CN11" s="200">
        <f t="shared" si="6"/>
        <v>1196175.2781411335</v>
      </c>
      <c r="CO11" s="200">
        <f t="shared" ref="CO11" si="7">+SUM(CO7:CO10)</f>
        <v>1196890.2614640847</v>
      </c>
      <c r="CP11" s="349"/>
      <c r="CQ11" s="349"/>
    </row>
    <row r="12" spans="1:96" ht="14.5" x14ac:dyDescent="0.35">
      <c r="B12" s="125" t="s">
        <v>179</v>
      </c>
      <c r="C12" s="201" t="s">
        <v>180</v>
      </c>
      <c r="D12" s="177">
        <v>0.13422216715197324</v>
      </c>
      <c r="E12" s="177">
        <v>0.14422813152727768</v>
      </c>
      <c r="F12" s="177">
        <v>0.20414679619271905</v>
      </c>
      <c r="G12" s="177">
        <v>0.17242039533642911</v>
      </c>
      <c r="H12" s="177">
        <v>0.21951018784591012</v>
      </c>
      <c r="I12" s="177">
        <v>5.9128589950104116E-2</v>
      </c>
      <c r="J12" s="177">
        <v>8.695079416856949E-2</v>
      </c>
      <c r="K12" s="177">
        <v>0.41974001365415964</v>
      </c>
      <c r="L12" s="177">
        <v>0.16159345970959305</v>
      </c>
      <c r="M12" s="177">
        <v>0.15132005468935547</v>
      </c>
      <c r="N12" s="177">
        <v>0.15493314648263151</v>
      </c>
      <c r="O12" s="177">
        <v>0.11493885582504168</v>
      </c>
      <c r="P12" s="177">
        <v>0.14259697687124384</v>
      </c>
      <c r="Q12" s="177">
        <v>0.14420641778148557</v>
      </c>
      <c r="R12" s="177">
        <v>0.15732011362320419</v>
      </c>
      <c r="S12" s="177">
        <v>0.17234729140524413</v>
      </c>
      <c r="T12" s="177">
        <v>0.1568134290932145</v>
      </c>
      <c r="U12" s="177">
        <v>0.11495539899815167</v>
      </c>
      <c r="V12" s="177">
        <v>0.13063409230208003</v>
      </c>
      <c r="W12" s="177">
        <v>0.10921814419549931</v>
      </c>
      <c r="X12" s="177">
        <v>0.13224491308170561</v>
      </c>
      <c r="Y12" s="177">
        <v>0.14173302401404478</v>
      </c>
      <c r="Z12" s="177">
        <v>0.18459998790519092</v>
      </c>
      <c r="AA12" s="177">
        <v>0.13128134425700178</v>
      </c>
      <c r="AB12" s="177">
        <v>0.15141875114124906</v>
      </c>
      <c r="AC12" s="177">
        <v>0.13531595474571489</v>
      </c>
      <c r="AD12" s="177">
        <v>0.14324476094399913</v>
      </c>
      <c r="AE12" s="177">
        <v>0.21872336319336111</v>
      </c>
      <c r="AF12" s="177">
        <v>0.17182458059301312</v>
      </c>
      <c r="AG12" s="177">
        <v>0.20304209719871538</v>
      </c>
      <c r="AH12" s="177">
        <v>0.15362857293072327</v>
      </c>
      <c r="AI12" s="177">
        <v>0.16780056014184813</v>
      </c>
      <c r="AJ12" s="177">
        <v>0.14815198176404912</v>
      </c>
      <c r="AK12" s="177">
        <v>9.4917736785927562E-2</v>
      </c>
      <c r="AL12" s="177">
        <v>0.12266478998017161</v>
      </c>
      <c r="AM12" s="177" t="s">
        <v>141</v>
      </c>
      <c r="AN12" s="177">
        <f>AN11/'DRE-IS'!AN11</f>
        <v>0.13128037571159271</v>
      </c>
      <c r="AO12" s="177">
        <f>AO11/'DRE-IS'!AO11</f>
        <v>6.9345962219739585E-2</v>
      </c>
      <c r="AP12" s="177">
        <f>AP11/'DRE-IS'!AP11</f>
        <v>0.16581798010520804</v>
      </c>
      <c r="AQ12" s="177">
        <f>AQ11/'DRE-IS'!AQ11</f>
        <v>0.11542024191047241</v>
      </c>
      <c r="AR12" s="177">
        <f>AR11/'DRE-IS'!AR11</f>
        <v>0.13694349298902186</v>
      </c>
      <c r="AS12" s="177">
        <f>AS11/'DRE-IS'!AS11</f>
        <v>0.13879096213880882</v>
      </c>
      <c r="AT12" s="177">
        <f>AT11/'DRE-IS'!AT11</f>
        <v>0.1390257813063254</v>
      </c>
      <c r="AU12" s="177">
        <f>AU11/'DRE-IS'!AU11</f>
        <v>0.12324071959851728</v>
      </c>
      <c r="AV12" s="177">
        <f>AV11/'DRE-IS'!AV11</f>
        <v>9.7834695898415092E-2</v>
      </c>
      <c r="AW12" s="177">
        <f>AW11/'DRE-IS'!AW11</f>
        <v>0.12504422920159616</v>
      </c>
      <c r="AX12" s="177">
        <f>AX11/'DRE-IS'!AX11</f>
        <v>0.14019753093795084</v>
      </c>
      <c r="AY12" s="177">
        <f>AY11/'DRE-IS'!AY11</f>
        <v>0.17032433499014762</v>
      </c>
      <c r="AZ12" s="177">
        <f>AZ11/'DRE-IS'!AZ11</f>
        <v>0.10610911580465766</v>
      </c>
      <c r="BA12" s="177">
        <f>BA11/'DRE-IS'!BA11</f>
        <v>-3.4782209802875587E-2</v>
      </c>
      <c r="BB12" s="177">
        <f>BB11/'DRE-IS'!BB11</f>
        <v>0.19895134000614115</v>
      </c>
      <c r="BC12" s="177">
        <f>BC11/'DRE-IS'!BC11</f>
        <v>0.17694907640743915</v>
      </c>
      <c r="BD12" s="177">
        <f>BD11/'DRE-IS'!BD11</f>
        <v>0.11178982745725285</v>
      </c>
      <c r="BE12" s="177">
        <f>BE11/'DRE-IS'!BE11</f>
        <v>8.6003064201773005E-2</v>
      </c>
      <c r="BF12" s="177">
        <v>0.15068300423708017</v>
      </c>
      <c r="BG12" s="177">
        <f>BG11/'DRE-IS'!BG11</f>
        <v>0.10316684257803502</v>
      </c>
      <c r="BH12" s="177">
        <f>BH11/'DRE-IS'!BH11</f>
        <v>0.12457184187487119</v>
      </c>
      <c r="BI12" s="177">
        <f>BI11/'DRE-IS'!BI11</f>
        <v>0.13129733312593145</v>
      </c>
      <c r="BJ12" s="177">
        <f>BJ11/'DRE-IS'!BJ11</f>
        <v>0.11154803852097228</v>
      </c>
      <c r="BK12" s="177">
        <f>BK11/'DRE-IS'!BK11</f>
        <v>7.9654915871593762E-2</v>
      </c>
      <c r="BL12" s="177">
        <f>BL11/'DRE-IS'!BL11</f>
        <v>0.11018055160344116</v>
      </c>
      <c r="BM12" s="177">
        <f>BM11/'DRE-IS'!BM11</f>
        <v>9.0949679386152837E-2</v>
      </c>
      <c r="BN12" s="177">
        <f>BN11/'DRE-IS'!BN11</f>
        <v>0.11762998069182799</v>
      </c>
      <c r="BO12" s="177">
        <f>BO11/'DRE-IS'!BO11</f>
        <v>0.10197640797832808</v>
      </c>
      <c r="BP12" s="177">
        <f>BP11/'DRE-IS'!BP11</f>
        <v>0.10873330952490931</v>
      </c>
      <c r="BQ12" s="177">
        <f>BQ11/'DRE-IS'!BQ11</f>
        <v>0.12150118798468208</v>
      </c>
      <c r="BR12" s="177">
        <f>BR11/'DRE-IS'!BR11</f>
        <v>0.10938995840147035</v>
      </c>
      <c r="BS12" s="177">
        <f>BS11/'DRE-IS'!BS11</f>
        <v>0.10857287006688403</v>
      </c>
      <c r="BT12" s="177">
        <f>BT11/'DRE-IS'!BT11</f>
        <v>8.4176116089767231E-2</v>
      </c>
      <c r="BU12" s="177" t="e">
        <f>BU11/'DRE-IS'!BU11</f>
        <v>#DIV/0!</v>
      </c>
      <c r="BV12" s="177" t="e">
        <f>BV11/'DRE-IS'!BV11</f>
        <v>#DIV/0!</v>
      </c>
      <c r="BW12" s="177" t="e">
        <f>BW11/'DRE-IS'!BW11</f>
        <v>#DIV/0!</v>
      </c>
      <c r="BX12" s="144"/>
      <c r="BY12" s="177">
        <f>BY11/'DRE-IS'!BY11</f>
        <v>0.16546259573594274</v>
      </c>
      <c r="BZ12" s="177">
        <f>BZ11/'DRE-IS'!BZ11</f>
        <v>0.21033451240806608</v>
      </c>
      <c r="CA12" s="177">
        <f>CA11/'DRE-IS'!CA11</f>
        <v>0.14531609749685684</v>
      </c>
      <c r="CB12" s="177">
        <f>CB11/'DRE-IS'!CB11</f>
        <v>0.1544441028062527</v>
      </c>
      <c r="CC12" s="177">
        <f>CC11/'DRE-IS'!CC11</f>
        <v>0.12621522058162868</v>
      </c>
      <c r="CD12" s="177">
        <f>CD11/'DRE-IS'!CD11</f>
        <v>0.1485649622284328</v>
      </c>
      <c r="CE12" s="177">
        <f>CE11/'DRE-IS'!CE11</f>
        <v>0.16150810633966264</v>
      </c>
      <c r="CF12" s="177">
        <f>CF11/'DRE-IS'!CF11</f>
        <v>0.17455549991887953</v>
      </c>
      <c r="CG12" s="177">
        <f>CG11/'DRE-IS'!CG11</f>
        <v>6.0025619679846161E-2</v>
      </c>
      <c r="CH12" s="177">
        <f>CH11/'DRE-IS'!CH11</f>
        <v>0.12071985194343134</v>
      </c>
      <c r="CI12" s="177">
        <f>CI11/'DRE-IS'!CI11</f>
        <v>0.13447202859192711</v>
      </c>
      <c r="CJ12" s="177">
        <f>CJ11/'DRE-IS'!CJ11</f>
        <v>0.13220305726318057</v>
      </c>
      <c r="CK12" s="177">
        <f>CK11/'DRE-IS'!CK11</f>
        <v>0.13316226656026506</v>
      </c>
      <c r="CL12" s="177">
        <f>CL11/'DRE-IS'!CL11</f>
        <v>0.11336227533001922</v>
      </c>
      <c r="CM12" s="177">
        <f>CM11/'DRE-IS'!CM11</f>
        <v>0.11136141518756668</v>
      </c>
      <c r="CN12" s="177">
        <f>CN11/'DRE-IS'!CN11</f>
        <v>0.10522126021302718</v>
      </c>
      <c r="CO12" s="177">
        <f>CO11/'DRE-IS'!CO11</f>
        <v>0.11222483982481987</v>
      </c>
      <c r="CP12" s="349"/>
      <c r="CQ12" s="349"/>
    </row>
    <row r="13" spans="1:96" ht="14.5" x14ac:dyDescent="0.35">
      <c r="B13" s="125"/>
      <c r="C13" s="201"/>
      <c r="AP13" s="155"/>
      <c r="AQ13" s="155"/>
      <c r="AU13" s="155"/>
      <c r="BX13" s="144"/>
      <c r="CP13" s="349"/>
      <c r="CQ13" s="349"/>
    </row>
    <row r="14" spans="1:96" ht="14.5" x14ac:dyDescent="0.35">
      <c r="B14" s="178" t="s">
        <v>433</v>
      </c>
      <c r="C14" s="197" t="s">
        <v>434</v>
      </c>
      <c r="D14" s="50">
        <v>-8657</v>
      </c>
      <c r="E14" s="50">
        <v>-4704</v>
      </c>
      <c r="F14" s="50">
        <v>-9413</v>
      </c>
      <c r="G14" s="50">
        <v>-21859</v>
      </c>
      <c r="H14" s="50">
        <v>12496</v>
      </c>
      <c r="I14" s="50">
        <v>-5621</v>
      </c>
      <c r="J14" s="50">
        <v>-13348</v>
      </c>
      <c r="K14" s="50">
        <v>114680</v>
      </c>
      <c r="L14" s="50">
        <v>-5128</v>
      </c>
      <c r="M14" s="50">
        <v>-5667</v>
      </c>
      <c r="N14" s="50">
        <v>-34002</v>
      </c>
      <c r="O14" s="50">
        <v>-7799</v>
      </c>
      <c r="P14" s="50">
        <v>-4496</v>
      </c>
      <c r="Q14" s="50">
        <v>-7017</v>
      </c>
      <c r="R14" s="50">
        <v>-7732</v>
      </c>
      <c r="S14" s="50">
        <v>14429</v>
      </c>
      <c r="T14" s="50">
        <v>10834</v>
      </c>
      <c r="U14" s="50">
        <v>-17329</v>
      </c>
      <c r="V14" s="50">
        <v>-9495</v>
      </c>
      <c r="W14" s="50">
        <v>-10345</v>
      </c>
      <c r="X14" s="50">
        <v>-3565</v>
      </c>
      <c r="Y14" s="50">
        <v>-6390</v>
      </c>
      <c r="Z14" s="50">
        <v>-3671</v>
      </c>
      <c r="AA14" s="50">
        <v>-12537</v>
      </c>
      <c r="AB14" s="50">
        <v>-11525</v>
      </c>
      <c r="AC14" s="50">
        <v>-9080</v>
      </c>
      <c r="AD14" s="50">
        <v>-6695</v>
      </c>
      <c r="AE14" s="50">
        <v>23134</v>
      </c>
      <c r="AF14" s="50">
        <v>-1414</v>
      </c>
      <c r="AG14" s="50">
        <v>947</v>
      </c>
      <c r="AH14" s="50">
        <v>-5463</v>
      </c>
      <c r="AI14" s="50">
        <v>8018</v>
      </c>
      <c r="AJ14" s="50">
        <v>-5768</v>
      </c>
      <c r="AK14" s="50">
        <v>-16644</v>
      </c>
      <c r="AL14" s="50">
        <v>-6033</v>
      </c>
      <c r="AM14" s="50">
        <f>CG14-SUM(AJ14:AL14)</f>
        <v>-50846.999999999927</v>
      </c>
      <c r="AN14" s="50">
        <v>-7410</v>
      </c>
      <c r="AO14" s="50">
        <v>-41923</v>
      </c>
      <c r="AP14" s="50">
        <v>-3757</v>
      </c>
      <c r="AQ14" s="50">
        <f>CH14-SUM(AN14:AP14)</f>
        <v>-28953.999999999593</v>
      </c>
      <c r="AR14" s="50">
        <v>-3222</v>
      </c>
      <c r="AS14" s="50">
        <v>-11758</v>
      </c>
      <c r="AT14" s="50">
        <v>-13858</v>
      </c>
      <c r="AU14" s="50">
        <f>CI14-SUM(AR14:AT14)</f>
        <v>-32598.000000000015</v>
      </c>
      <c r="AV14" s="50">
        <v>-11569</v>
      </c>
      <c r="AW14" s="50">
        <v>-28758</v>
      </c>
      <c r="AX14" s="50">
        <v>-17935</v>
      </c>
      <c r="AY14" s="50">
        <v>87164</v>
      </c>
      <c r="AZ14" s="50">
        <v>-14236</v>
      </c>
      <c r="BA14" s="50">
        <v>-16722</v>
      </c>
      <c r="BB14" s="50">
        <v>-8718</v>
      </c>
      <c r="BC14" s="50">
        <v>20766</v>
      </c>
      <c r="BD14" s="50">
        <v>-26428</v>
      </c>
      <c r="BE14" s="50">
        <v>-44214</v>
      </c>
      <c r="BF14" s="301">
        <v>-12657</v>
      </c>
      <c r="BG14" s="301">
        <v>8552</v>
      </c>
      <c r="BH14" s="50">
        <v>-19200</v>
      </c>
      <c r="BI14" s="50">
        <v>-13441</v>
      </c>
      <c r="BJ14" s="50">
        <v>-57630</v>
      </c>
      <c r="BK14" s="50">
        <v>-43955</v>
      </c>
      <c r="BL14" s="50">
        <v>-6362</v>
      </c>
      <c r="BM14" s="50">
        <v>-62506</v>
      </c>
      <c r="BN14" s="50">
        <v>-16967</v>
      </c>
      <c r="BO14" s="50">
        <v>17131</v>
      </c>
      <c r="BP14" s="50">
        <v>-25582</v>
      </c>
      <c r="BQ14" s="50">
        <v>-54106</v>
      </c>
      <c r="BR14" s="50">
        <v>-35617</v>
      </c>
      <c r="BS14" s="50">
        <v>18297</v>
      </c>
      <c r="BT14" s="50">
        <v>-38276</v>
      </c>
      <c r="BU14" s="50">
        <v>-54106</v>
      </c>
      <c r="BV14" s="50">
        <v>-35617</v>
      </c>
      <c r="BW14" s="50">
        <v>18297</v>
      </c>
      <c r="BX14" s="144"/>
      <c r="BY14" s="50">
        <v>-44633</v>
      </c>
      <c r="BZ14" s="50">
        <v>108207</v>
      </c>
      <c r="CA14" s="50">
        <v>-52596</v>
      </c>
      <c r="CB14" s="50">
        <v>-4816</v>
      </c>
      <c r="CC14" s="50">
        <v>-26335</v>
      </c>
      <c r="CD14" s="50">
        <v>-26163</v>
      </c>
      <c r="CE14" s="50">
        <v>-4166</v>
      </c>
      <c r="CF14" s="50">
        <v>2088</v>
      </c>
      <c r="CG14" s="50">
        <v>-79291.999999999927</v>
      </c>
      <c r="CH14" s="50">
        <v>-82043.999999999593</v>
      </c>
      <c r="CI14" s="50">
        <v>-61436.000000000015</v>
      </c>
      <c r="CJ14" s="50">
        <f>SUM(AV14:AY14)</f>
        <v>28902</v>
      </c>
      <c r="CK14" s="50">
        <f>SUM(AZ14:BC14)</f>
        <v>-18910</v>
      </c>
      <c r="CL14" s="50">
        <f>SUM(BD14:BG14)</f>
        <v>-74747</v>
      </c>
      <c r="CM14" s="50">
        <f>SUM(BH14:BK14)</f>
        <v>-134226</v>
      </c>
      <c r="CN14" s="50">
        <f>SUM(BL14:BO14)</f>
        <v>-68704</v>
      </c>
      <c r="CO14" s="50">
        <f t="shared" ref="CO14:CO15" si="8">SUM(BP14:BS14)</f>
        <v>-97008</v>
      </c>
      <c r="CP14" s="349"/>
      <c r="CQ14" s="349"/>
    </row>
    <row r="15" spans="1:96" ht="14.5" x14ac:dyDescent="0.35">
      <c r="A15" s="9"/>
      <c r="B15" s="102" t="s">
        <v>540</v>
      </c>
      <c r="C15" s="102" t="s">
        <v>541</v>
      </c>
      <c r="D15" s="196">
        <v>0</v>
      </c>
      <c r="E15" s="196">
        <v>0</v>
      </c>
      <c r="F15" s="196">
        <v>0</v>
      </c>
      <c r="G15" s="196">
        <v>0</v>
      </c>
      <c r="H15" s="196">
        <v>0</v>
      </c>
      <c r="I15" s="196">
        <v>0</v>
      </c>
      <c r="J15" s="196">
        <v>0</v>
      </c>
      <c r="K15" s="196">
        <v>0</v>
      </c>
      <c r="L15" s="196">
        <v>0</v>
      </c>
      <c r="M15" s="196">
        <v>0</v>
      </c>
      <c r="N15" s="196">
        <v>0</v>
      </c>
      <c r="O15" s="196">
        <v>0</v>
      </c>
      <c r="P15" s="196">
        <v>0</v>
      </c>
      <c r="Q15" s="196">
        <v>0</v>
      </c>
      <c r="R15" s="196">
        <v>0</v>
      </c>
      <c r="S15" s="196">
        <v>0</v>
      </c>
      <c r="T15" s="196">
        <v>0</v>
      </c>
      <c r="U15" s="196">
        <v>5216</v>
      </c>
      <c r="V15" s="196">
        <v>0</v>
      </c>
      <c r="W15" s="196">
        <v>0</v>
      </c>
      <c r="X15" s="196">
        <v>0</v>
      </c>
      <c r="Y15" s="196">
        <v>0</v>
      </c>
      <c r="Z15" s="196">
        <v>0</v>
      </c>
      <c r="AA15" s="196">
        <v>0</v>
      </c>
      <c r="AB15" s="196">
        <v>0</v>
      </c>
      <c r="AC15" s="196">
        <v>0</v>
      </c>
      <c r="AD15" s="196">
        <v>0</v>
      </c>
      <c r="AE15" s="196">
        <v>0</v>
      </c>
      <c r="AF15" s="196">
        <v>0</v>
      </c>
      <c r="AG15" s="196">
        <v>0</v>
      </c>
      <c r="AH15" s="196">
        <v>0</v>
      </c>
      <c r="AI15" s="196">
        <v>0</v>
      </c>
      <c r="AJ15" s="196">
        <v>0</v>
      </c>
      <c r="AK15" s="196">
        <v>0</v>
      </c>
      <c r="AL15" s="196">
        <v>0</v>
      </c>
      <c r="AM15" s="196">
        <f>+'DFC-CFS - Quarterly'!AM13</f>
        <v>143726</v>
      </c>
      <c r="AN15" s="196">
        <f>+'DFC-CFS - Quarterly'!AN13</f>
        <v>0</v>
      </c>
      <c r="AO15" s="196">
        <f>+'DFC-CFS - Quarterly'!AO13</f>
        <v>0</v>
      </c>
      <c r="AP15" s="196">
        <f>+'DFC-CFS - Quarterly'!AP13</f>
        <v>0</v>
      </c>
      <c r="AQ15" s="196">
        <f>+'DFC-CFS - Quarterly'!AQ13</f>
        <v>-8301</v>
      </c>
      <c r="AR15" s="196">
        <f>+'DFC-CFS - Quarterly'!AR13</f>
        <v>0</v>
      </c>
      <c r="AS15" s="196">
        <f>+'DFC-CFS - Quarterly'!AS13</f>
        <v>0</v>
      </c>
      <c r="AT15" s="196">
        <f>+'DFC-CFS - Quarterly'!AT13</f>
        <v>0</v>
      </c>
      <c r="AU15" s="196">
        <f>+'DFC-CFS - Quarterly'!AU13</f>
        <v>-33631</v>
      </c>
      <c r="AV15" s="196">
        <f>+'DFC-CFS - Quarterly'!AV13</f>
        <v>0</v>
      </c>
      <c r="AW15" s="196">
        <f>+'DFC-CFS - Quarterly'!AW13</f>
        <v>0</v>
      </c>
      <c r="AX15" s="196">
        <f>+'DFC-CFS - Quarterly'!AX13</f>
        <v>920</v>
      </c>
      <c r="AY15" s="196">
        <f>+'DFC-CFS - Quarterly'!AY13</f>
        <v>45484</v>
      </c>
      <c r="AZ15" s="196">
        <f>+'DFC-CFS - Quarterly'!AZ13</f>
        <v>34400</v>
      </c>
      <c r="BA15" s="196">
        <f>+'DFC-CFS - Quarterly'!BA13</f>
        <v>3403.6489999999976</v>
      </c>
      <c r="BB15" s="196">
        <f>+'DFC-CFS - Quarterly'!BB13</f>
        <v>0</v>
      </c>
      <c r="BC15" s="196">
        <f>+'DFC-CFS - Quarterly'!BC13</f>
        <v>-18449.999999999996</v>
      </c>
      <c r="BD15" s="196">
        <f>+'DFC-CFS - Quarterly'!BD13</f>
        <v>0</v>
      </c>
      <c r="BE15" s="196">
        <f>+'DFC-CFS - Quarterly'!BE13</f>
        <v>0</v>
      </c>
      <c r="BF15" s="196">
        <v>0</v>
      </c>
      <c r="BG15" s="196">
        <f>+'DFC-CFS - Quarterly'!BG13</f>
        <v>0</v>
      </c>
      <c r="BH15" s="196">
        <f>+'DFC-CFS - Quarterly'!BH13</f>
        <v>0</v>
      </c>
      <c r="BI15" s="196">
        <f>+'DFC-CFS - Quarterly'!BI13</f>
        <v>0</v>
      </c>
      <c r="BJ15" s="196">
        <f>+'DFC-CFS - Quarterly'!BJ13</f>
        <v>0</v>
      </c>
      <c r="BK15" s="196">
        <f>+'DFC-CFS - Quarterly'!BK13</f>
        <v>0</v>
      </c>
      <c r="BL15" s="196">
        <f>+'DFC-CFS - Quarterly'!BL13</f>
        <v>0</v>
      </c>
      <c r="BM15" s="196">
        <f>+'DFC-CFS - Quarterly'!BM13</f>
        <v>0</v>
      </c>
      <c r="BN15" s="196">
        <f>+'DFC-CFS - Quarterly'!BN13</f>
        <v>0</v>
      </c>
      <c r="BO15" s="196">
        <f>+'DFC-CFS - Quarterly'!BO13*0</f>
        <v>0</v>
      </c>
      <c r="BP15" s="196">
        <f>+'DFC-CFS - Quarterly'!BP13*0</f>
        <v>0</v>
      </c>
      <c r="BQ15" s="196">
        <f>+'DFC-CFS - Quarterly'!BQ13*0</f>
        <v>0</v>
      </c>
      <c r="BR15" s="196">
        <f>+'DFC-CFS - Quarterly'!BR13*0</f>
        <v>0</v>
      </c>
      <c r="BS15" s="196">
        <f>+'DFC-CFS - Quarterly'!BS13*0</f>
        <v>0</v>
      </c>
      <c r="BT15" s="196">
        <f>+'DFC-CFS - Quarterly'!BT13*0</f>
        <v>0</v>
      </c>
      <c r="BU15" s="196">
        <f>+'DFC-CFS - Quarterly'!BU13*0</f>
        <v>0</v>
      </c>
      <c r="BV15" s="196">
        <f>+'DFC-CFS - Quarterly'!BV13*0</f>
        <v>0</v>
      </c>
      <c r="BW15" s="196">
        <f>+'DFC-CFS - Quarterly'!BW13*0</f>
        <v>0</v>
      </c>
      <c r="BX15" s="144"/>
      <c r="BY15" s="196">
        <v>0</v>
      </c>
      <c r="BZ15" s="196">
        <v>0</v>
      </c>
      <c r="CA15" s="196">
        <v>0</v>
      </c>
      <c r="CB15" s="196">
        <v>0</v>
      </c>
      <c r="CC15" s="196">
        <v>5216</v>
      </c>
      <c r="CD15" s="196">
        <v>0</v>
      </c>
      <c r="CE15" s="196">
        <v>0</v>
      </c>
      <c r="CF15" s="196">
        <v>0</v>
      </c>
      <c r="CG15" s="196">
        <f>SUM(AJ15:AM15)</f>
        <v>143726</v>
      </c>
      <c r="CH15" s="196">
        <f>SUM(AN15:AQ15)</f>
        <v>-8301</v>
      </c>
      <c r="CI15" s="196">
        <f>SUM(AR15:AU15)</f>
        <v>-33631</v>
      </c>
      <c r="CJ15" s="196">
        <f>SUM(AV15:AY15)</f>
        <v>46404</v>
      </c>
      <c r="CK15" s="196">
        <f>SUM(AZ15:BC15)</f>
        <v>19353.649000000001</v>
      </c>
      <c r="CL15" s="196">
        <f>SUM(BD15:BG15)</f>
        <v>0</v>
      </c>
      <c r="CM15" s="196">
        <f>SUM(BH15:BK15)</f>
        <v>0</v>
      </c>
      <c r="CN15" s="196">
        <f>SUM(BL15:BO15)</f>
        <v>0</v>
      </c>
      <c r="CO15" s="196">
        <f t="shared" si="8"/>
        <v>0</v>
      </c>
      <c r="CP15" s="349"/>
      <c r="CQ15" s="349"/>
    </row>
    <row r="16" spans="1:96" ht="14.5" x14ac:dyDescent="0.35">
      <c r="A16" s="9"/>
      <c r="B16" s="199" t="s">
        <v>58</v>
      </c>
      <c r="C16" s="123" t="s">
        <v>82</v>
      </c>
      <c r="D16" s="200">
        <v>62819</v>
      </c>
      <c r="E16" s="200">
        <v>71476</v>
      </c>
      <c r="F16" s="200">
        <v>113436</v>
      </c>
      <c r="G16" s="200">
        <v>89399</v>
      </c>
      <c r="H16" s="200">
        <v>51518</v>
      </c>
      <c r="I16" s="200">
        <v>20671</v>
      </c>
      <c r="J16" s="200">
        <v>41070</v>
      </c>
      <c r="K16" s="200">
        <v>35950</v>
      </c>
      <c r="L16" s="200">
        <v>70988</v>
      </c>
      <c r="M16" s="200">
        <v>76389</v>
      </c>
      <c r="N16" s="200">
        <v>114709</v>
      </c>
      <c r="O16" s="200">
        <v>62473</v>
      </c>
      <c r="P16" s="200">
        <v>77315</v>
      </c>
      <c r="Q16" s="200">
        <v>84457</v>
      </c>
      <c r="R16" s="200">
        <v>100111</v>
      </c>
      <c r="S16" s="200">
        <v>80478</v>
      </c>
      <c r="T16" s="200">
        <v>72027</v>
      </c>
      <c r="U16" s="200">
        <v>108373</v>
      </c>
      <c r="V16" s="200">
        <v>106898</v>
      </c>
      <c r="W16" s="200">
        <v>81389</v>
      </c>
      <c r="X16" s="200">
        <v>96368</v>
      </c>
      <c r="Y16" s="200">
        <v>119415</v>
      </c>
      <c r="Z16" s="200">
        <v>159351</v>
      </c>
      <c r="AA16" s="200">
        <v>114995</v>
      </c>
      <c r="AB16" s="200">
        <v>133423</v>
      </c>
      <c r="AC16" s="200">
        <v>111725</v>
      </c>
      <c r="AD16" s="200">
        <v>121995</v>
      </c>
      <c r="AE16" s="200">
        <v>140066</v>
      </c>
      <c r="AF16" s="200">
        <v>136825</v>
      </c>
      <c r="AG16" s="200">
        <v>184041</v>
      </c>
      <c r="AH16" s="200">
        <v>136956</v>
      </c>
      <c r="AI16" s="200">
        <v>138291.00000000049</v>
      </c>
      <c r="AJ16" s="200">
        <v>133155</v>
      </c>
      <c r="AK16" s="200">
        <v>97389</v>
      </c>
      <c r="AL16" s="200">
        <v>99632</v>
      </c>
      <c r="AM16" s="200">
        <f t="shared" ref="AM16:AX16" si="9">SUM(AM11,AM15)-AM14</f>
        <v>88243.999999999927</v>
      </c>
      <c r="AN16" s="200">
        <f t="shared" si="9"/>
        <v>119671</v>
      </c>
      <c r="AO16" s="200">
        <f t="shared" si="9"/>
        <v>105795</v>
      </c>
      <c r="AP16" s="200">
        <f t="shared" si="9"/>
        <v>163384</v>
      </c>
      <c r="AQ16" s="200">
        <f t="shared" si="9"/>
        <v>132298.99999999956</v>
      </c>
      <c r="AR16" s="200">
        <f t="shared" si="9"/>
        <v>148272</v>
      </c>
      <c r="AS16" s="200">
        <f t="shared" si="9"/>
        <v>180830.23546729199</v>
      </c>
      <c r="AT16" s="200">
        <f t="shared" si="9"/>
        <v>196790.76453270778</v>
      </c>
      <c r="AU16" s="200">
        <f>SUM(AU11,AU15)-AU14</f>
        <v>151172</v>
      </c>
      <c r="AV16" s="200">
        <f t="shared" si="9"/>
        <v>136947</v>
      </c>
      <c r="AW16" s="200">
        <f t="shared" si="9"/>
        <v>204397</v>
      </c>
      <c r="AX16" s="200">
        <f t="shared" si="9"/>
        <v>206598</v>
      </c>
      <c r="AY16" s="200">
        <f t="shared" ref="AY16:BO16" si="10">SUM(AY11,AY15)-AY14</f>
        <v>152201.72343829996</v>
      </c>
      <c r="AZ16" s="200">
        <f t="shared" si="10"/>
        <v>164567</v>
      </c>
      <c r="BA16" s="333">
        <f t="shared" si="10"/>
        <v>-2304.4241999999867</v>
      </c>
      <c r="BB16" s="333">
        <f t="shared" si="10"/>
        <v>257474.02265791851</v>
      </c>
      <c r="BC16" s="333">
        <f t="shared" si="10"/>
        <v>185478.18400000001</v>
      </c>
      <c r="BD16" s="333">
        <f t="shared" si="10"/>
        <v>199060</v>
      </c>
      <c r="BE16" s="333">
        <f t="shared" si="10"/>
        <v>185728</v>
      </c>
      <c r="BF16" s="333">
        <f t="shared" si="10"/>
        <v>288981</v>
      </c>
      <c r="BG16" s="333">
        <f t="shared" si="10"/>
        <v>203870.28270449792</v>
      </c>
      <c r="BH16" s="333">
        <f t="shared" si="10"/>
        <v>313724.83202923235</v>
      </c>
      <c r="BI16" s="333">
        <f t="shared" si="10"/>
        <v>345494.05623281066</v>
      </c>
      <c r="BJ16" s="333">
        <f t="shared" si="10"/>
        <v>358141.86590000009</v>
      </c>
      <c r="BK16" s="333">
        <f t="shared" si="10"/>
        <v>250348.05596572789</v>
      </c>
      <c r="BL16" s="333">
        <f t="shared" si="10"/>
        <v>315353</v>
      </c>
      <c r="BM16" s="333">
        <f t="shared" si="10"/>
        <v>332250.37990293279</v>
      </c>
      <c r="BN16" s="333">
        <f t="shared" ref="BN16" si="11">SUM(BN11,BN15)-BN14</f>
        <v>367027</v>
      </c>
      <c r="BO16" s="333">
        <f t="shared" si="10"/>
        <v>250248.89823820069</v>
      </c>
      <c r="BP16" s="333">
        <f t="shared" ref="BP16:BS16" si="12">SUM(BP11,BP15)-BP14</f>
        <v>308060.69974800001</v>
      </c>
      <c r="BQ16" s="333">
        <f t="shared" si="12"/>
        <v>394972.84434469417</v>
      </c>
      <c r="BR16" s="333">
        <f t="shared" si="12"/>
        <v>338443.30025199999</v>
      </c>
      <c r="BS16" s="333">
        <f t="shared" si="12"/>
        <v>252421.41711939039</v>
      </c>
      <c r="BT16" s="333">
        <f t="shared" ref="BT16:BW16" si="13">SUM(BT11,BT15)-BT14</f>
        <v>247289</v>
      </c>
      <c r="BU16" s="333">
        <f t="shared" si="13"/>
        <v>-41551</v>
      </c>
      <c r="BV16" s="333">
        <f t="shared" si="13"/>
        <v>35617</v>
      </c>
      <c r="BW16" s="333">
        <f t="shared" si="13"/>
        <v>-18297</v>
      </c>
      <c r="BX16" s="144"/>
      <c r="BY16" s="200">
        <f t="shared" ref="BY16:CG16" si="14">SUM(BY11,BY15)-BY14</f>
        <v>337130</v>
      </c>
      <c r="BZ16" s="200">
        <f t="shared" si="14"/>
        <v>149209</v>
      </c>
      <c r="CA16" s="200">
        <f t="shared" si="14"/>
        <v>324559</v>
      </c>
      <c r="CB16" s="200">
        <f t="shared" si="14"/>
        <v>342361</v>
      </c>
      <c r="CC16" s="200">
        <f t="shared" si="14"/>
        <v>368687</v>
      </c>
      <c r="CD16" s="200">
        <f t="shared" si="14"/>
        <v>490129</v>
      </c>
      <c r="CE16" s="200">
        <f t="shared" si="14"/>
        <v>507209</v>
      </c>
      <c r="CF16" s="200">
        <f t="shared" si="14"/>
        <v>596113.00000000047</v>
      </c>
      <c r="CG16" s="200">
        <f t="shared" si="14"/>
        <v>418419.99999999994</v>
      </c>
      <c r="CH16" s="200">
        <f t="shared" ref="CH16:CM16" si="15">SUM(CH11,CH15)-CH14</f>
        <v>521148.99999999959</v>
      </c>
      <c r="CI16" s="200">
        <f t="shared" si="15"/>
        <v>677065</v>
      </c>
      <c r="CJ16" s="200">
        <f t="shared" si="15"/>
        <v>700143.72343830019</v>
      </c>
      <c r="CK16" s="200">
        <f t="shared" si="15"/>
        <v>605214.78245791828</v>
      </c>
      <c r="CL16" s="200">
        <f t="shared" si="15"/>
        <v>877639.28270449769</v>
      </c>
      <c r="CM16" s="200">
        <f t="shared" si="15"/>
        <v>1267708.8101277717</v>
      </c>
      <c r="CN16" s="200">
        <f>SUM(CN11,CN15)-CN14</f>
        <v>1264879.2781411335</v>
      </c>
      <c r="CO16" s="200">
        <f>SUM(CO11,CO15)-CO14</f>
        <v>1293898.2614640847</v>
      </c>
      <c r="CP16" s="349"/>
      <c r="CQ16" s="349"/>
    </row>
    <row r="17" spans="1:95" ht="14.5" x14ac:dyDescent="0.35">
      <c r="A17" s="9"/>
      <c r="B17" s="176" t="s">
        <v>179</v>
      </c>
      <c r="C17" s="202" t="s">
        <v>180</v>
      </c>
      <c r="D17" s="177">
        <v>0.15567560869834582</v>
      </c>
      <c r="E17" s="177">
        <v>0.15438881460857393</v>
      </c>
      <c r="F17" s="177">
        <v>0.22261995878716515</v>
      </c>
      <c r="G17" s="177">
        <v>0.2282234368179068</v>
      </c>
      <c r="H17" s="177">
        <v>0.17666019710447087</v>
      </c>
      <c r="I17" s="177">
        <v>8.1212430754724396E-2</v>
      </c>
      <c r="J17" s="177">
        <v>0.12881715303741248</v>
      </c>
      <c r="K17" s="177">
        <v>0.10017694676271022</v>
      </c>
      <c r="L17" s="177">
        <v>0.17417547096666552</v>
      </c>
      <c r="M17" s="177">
        <v>0.16344542939488668</v>
      </c>
      <c r="N17" s="177">
        <v>0.22020675158135206</v>
      </c>
      <c r="O17" s="177">
        <v>0.13133436624278136</v>
      </c>
      <c r="P17" s="177">
        <v>0.15140121763276368</v>
      </c>
      <c r="Q17" s="177">
        <v>0.15727326222328158</v>
      </c>
      <c r="R17" s="177">
        <v>0.17048759885831841</v>
      </c>
      <c r="S17" s="177">
        <v>0.14614480826189044</v>
      </c>
      <c r="T17" s="177">
        <v>0.13631021659522524</v>
      </c>
      <c r="U17" s="177">
        <v>0.14515148268195333</v>
      </c>
      <c r="V17" s="177">
        <v>0.14336851225226893</v>
      </c>
      <c r="W17" s="177">
        <v>0.12512183348245445</v>
      </c>
      <c r="X17" s="177">
        <v>0.137325062593427</v>
      </c>
      <c r="Y17" s="177">
        <v>0.14974606558404915</v>
      </c>
      <c r="Z17" s="177">
        <v>0.18895293340621838</v>
      </c>
      <c r="AA17" s="177">
        <v>0.14734523592919946</v>
      </c>
      <c r="AB17" s="177">
        <v>0.16573482775368648</v>
      </c>
      <c r="AC17" s="177">
        <v>0.14728603481869548</v>
      </c>
      <c r="AD17" s="177">
        <v>0.15156239905778987</v>
      </c>
      <c r="AE17" s="177">
        <v>0.18771879037402767</v>
      </c>
      <c r="AF17" s="177">
        <v>0.17361882151109601</v>
      </c>
      <c r="AG17" s="177">
        <v>0.20200267374396597</v>
      </c>
      <c r="AH17" s="177">
        <v>0.16001121606701599</v>
      </c>
      <c r="AI17" s="177">
        <v>0.15860478345540138</v>
      </c>
      <c r="AJ17" s="177">
        <v>0.15486020655005583</v>
      </c>
      <c r="AK17" s="177">
        <v>0.11448316883825251</v>
      </c>
      <c r="AL17" s="177">
        <v>0.13057124921531701</v>
      </c>
      <c r="AM17" s="177">
        <v>0.11288166510817549</v>
      </c>
      <c r="AN17" s="177">
        <f>AN16/'DRE-IS'!AN11</f>
        <v>0.13994578564044513</v>
      </c>
      <c r="AO17" s="177">
        <f>AO16/'DRE-IS'!AO11</f>
        <v>0.11486184984089036</v>
      </c>
      <c r="AP17" s="177">
        <f>AP16/'DRE-IS'!AP11</f>
        <v>0.16972069174706855</v>
      </c>
      <c r="AQ17" s="177">
        <f>AQ16/'DRE-IS'!AQ11</f>
        <v>0.13677142561769831</v>
      </c>
      <c r="AR17" s="177">
        <f>AR16/'DRE-IS'!AR11</f>
        <v>0.13998542290567562</v>
      </c>
      <c r="AS17" s="177">
        <f>AS16/'DRE-IS'!AS11</f>
        <v>0.1484430740205602</v>
      </c>
      <c r="AT17" s="177">
        <f>AT16/'DRE-IS'!AT11</f>
        <v>0.14955762497175354</v>
      </c>
      <c r="AU17" s="177">
        <f>AU16/'DRE-IS'!AU11</f>
        <v>0.12240429725138499</v>
      </c>
      <c r="AV17" s="177">
        <f>AV16/'DRE-IS'!AV11</f>
        <v>0.10686219352039635</v>
      </c>
      <c r="AW17" s="177">
        <f>AW16/'DRE-IS'!AW11</f>
        <v>0.14551816689982663</v>
      </c>
      <c r="AX17" s="177">
        <f>AX16/'DRE-IS'!AX11</f>
        <v>0.15427754694832174</v>
      </c>
      <c r="AY17" s="177">
        <f>AY16/'DRE-IS'!AY11</f>
        <v>0.13370861816808965</v>
      </c>
      <c r="AZ17" s="177">
        <f>AZ16/'DRE-IS'!AZ11</f>
        <v>0.1506245858366192</v>
      </c>
      <c r="BA17" s="177">
        <f>BA16/'DRE-IS'!BA11</f>
        <v>-3.5734598493964488E-3</v>
      </c>
      <c r="BB17" s="177">
        <f>BB16/'DRE-IS'!BB11</f>
        <v>0.20592386579121014</v>
      </c>
      <c r="BC17" s="177">
        <f>BC16/'DRE-IS'!BC11</f>
        <v>0.14606605639836703</v>
      </c>
      <c r="BD17" s="177">
        <f>BD16/'DRE-IS'!BD11</f>
        <v>0.12890358133857427</v>
      </c>
      <c r="BE17" s="177">
        <f>BE16/'DRE-IS'!BE11</f>
        <v>0.11287347617950802</v>
      </c>
      <c r="BF17" s="177">
        <v>0.15758502789274789</v>
      </c>
      <c r="BG17" s="177">
        <f>BG16/'DRE-IS'!BG11</f>
        <v>9.9013404311133868E-2</v>
      </c>
      <c r="BH17" s="177">
        <f>BH16/'DRE-IS'!BH11</f>
        <v>0.13269264903234759</v>
      </c>
      <c r="BI17" s="177">
        <f>BI16/'DRE-IS'!BI11</f>
        <v>0.1366120484144073</v>
      </c>
      <c r="BJ17" s="177">
        <f>BJ16/'DRE-IS'!BJ11</f>
        <v>0.13293991747627057</v>
      </c>
      <c r="BK17" s="177">
        <f>BK16/'DRE-IS'!BK11</f>
        <v>9.6618819093789832E-2</v>
      </c>
      <c r="BL17" s="177">
        <f>BL16/'DRE-IS'!BL11</f>
        <v>0.11244912469877756</v>
      </c>
      <c r="BM17" s="177">
        <f>BM16/'DRE-IS'!BM11</f>
        <v>0.11202481971625564</v>
      </c>
      <c r="BN17" s="177">
        <f>BN16/'DRE-IS'!BN11</f>
        <v>0.12333136868930913</v>
      </c>
      <c r="BO17" s="177">
        <f>BO16/'DRE-IS'!BO11</f>
        <v>9.544279099145786E-2</v>
      </c>
      <c r="BP17" s="177">
        <f>BP16/'DRE-IS'!BP11</f>
        <v>0.11858047862738577</v>
      </c>
      <c r="BQ17" s="177">
        <f>BQ16/'DRE-IS'!BQ11</f>
        <v>0.14078714490940852</v>
      </c>
      <c r="BR17" s="177">
        <f>BR16/'DRE-IS'!BR11</f>
        <v>0.12225588895354907</v>
      </c>
      <c r="BS17" s="177">
        <f>BS16/'DRE-IS'!BS11</f>
        <v>0.1012347738089642</v>
      </c>
      <c r="BT17" s="177">
        <f>BT16/'DRE-IS'!BT11</f>
        <v>9.9591066449084276E-2</v>
      </c>
      <c r="BU17" s="177" t="e">
        <f>BU16/'DRE-IS'!BU11</f>
        <v>#DIV/0!</v>
      </c>
      <c r="BV17" s="177" t="e">
        <f>BV16/'DRE-IS'!BV11</f>
        <v>#DIV/0!</v>
      </c>
      <c r="BW17" s="177" t="e">
        <f>BW16/'DRE-IS'!BW11</f>
        <v>#DIV/0!</v>
      </c>
      <c r="BX17" s="144"/>
      <c r="BY17" s="177">
        <f>BY16/'DRE-IS'!BY11</f>
        <v>0.1907110325933544</v>
      </c>
      <c r="BZ17" s="177">
        <f>BZ16/'DRE-IS'!BZ11</f>
        <v>0.1219186152449542</v>
      </c>
      <c r="CA17" s="177">
        <f>CA16/'DRE-IS'!CA11</f>
        <v>0.17341935221880314</v>
      </c>
      <c r="CB17" s="177">
        <f>CB16/'DRE-IS'!CB11</f>
        <v>0.15664766914293349</v>
      </c>
      <c r="CC17" s="177">
        <f>CC16/'DRE-IS'!CC11</f>
        <v>0.13802711971008416</v>
      </c>
      <c r="CD17" s="177">
        <f>CD16/'DRE-IS'!CD11</f>
        <v>0.15694252676286527</v>
      </c>
      <c r="CE17" s="177">
        <f>CE16/'DRE-IS'!CE11</f>
        <v>0.16284565158134384</v>
      </c>
      <c r="CF17" s="177">
        <f>CF16/'DRE-IS'!CF11</f>
        <v>0.173946219954736</v>
      </c>
      <c r="CG17" s="177">
        <f>CG16/'DRE-IS'!CG11</f>
        <v>0.12853460960707275</v>
      </c>
      <c r="CH17" s="177">
        <f>CH16/'DRE-IS'!CH11</f>
        <v>0.1406173142972317</v>
      </c>
      <c r="CI17" s="177">
        <f>CI16/'DRE-IS'!CI11</f>
        <v>0.14023088445090279</v>
      </c>
      <c r="CJ17" s="177">
        <f>CJ16/'DRE-IS'!CJ11</f>
        <v>0.13559256281019877</v>
      </c>
      <c r="CK17" s="177">
        <f>CK16/'DRE-IS'!CK11</f>
        <v>0.14214941541140078</v>
      </c>
      <c r="CL17" s="177">
        <f>CL16/'DRE-IS'!CL11</f>
        <v>0.12391598244195019</v>
      </c>
      <c r="CM17" s="177">
        <f>CM16/'DRE-IS'!CM11</f>
        <v>0.124548732349687</v>
      </c>
      <c r="CN17" s="177">
        <f>CN16/'DRE-IS'!CN11</f>
        <v>0.11126479044959078</v>
      </c>
      <c r="CO17" s="177">
        <f>CO16/'DRE-IS'!CO11</f>
        <v>0.12132066724713432</v>
      </c>
      <c r="CQ17" s="349"/>
    </row>
    <row r="18" spans="1:95" ht="14.5" x14ac:dyDescent="0.35">
      <c r="A18" s="9"/>
      <c r="B18" s="147"/>
      <c r="C18" s="161"/>
      <c r="D18" s="147"/>
      <c r="E18" s="147"/>
      <c r="F18" s="147"/>
      <c r="G18" s="147"/>
      <c r="H18" s="147"/>
      <c r="I18" s="147"/>
      <c r="J18" s="147"/>
      <c r="K18" s="147"/>
      <c r="L18" s="145"/>
      <c r="M18" s="144"/>
      <c r="N18" s="144"/>
      <c r="O18" s="144"/>
      <c r="P18" s="144"/>
      <c r="Q18" s="144"/>
      <c r="R18" s="144"/>
      <c r="S18" s="144"/>
      <c r="U18" s="144"/>
      <c r="V18" s="144"/>
      <c r="W18" s="144"/>
      <c r="X18" s="173"/>
      <c r="Y18" s="144"/>
      <c r="Z18" s="203"/>
      <c r="AA18" s="144"/>
      <c r="AB18" s="173"/>
      <c r="AC18" s="203"/>
      <c r="AD18" s="203"/>
      <c r="AE18" s="203"/>
      <c r="AF18" s="203"/>
      <c r="AG18" s="162"/>
      <c r="AH18" s="162"/>
      <c r="AI18" s="162"/>
      <c r="AJ18" s="162"/>
      <c r="AK18" s="162"/>
      <c r="AL18" s="162"/>
      <c r="AM18" s="162"/>
      <c r="AN18" s="162"/>
      <c r="AO18" s="162"/>
      <c r="AP18" s="162"/>
      <c r="AQ18" s="162"/>
      <c r="AR18" s="162"/>
      <c r="AS18" s="162"/>
      <c r="AT18" s="162"/>
      <c r="AU18" s="162"/>
      <c r="AV18" s="162"/>
      <c r="AW18" s="162"/>
      <c r="AX18" s="162"/>
      <c r="AY18" s="162"/>
      <c r="AZ18" s="162"/>
      <c r="BA18" s="162"/>
      <c r="BB18" s="162"/>
      <c r="BC18" s="162"/>
      <c r="BD18" s="162"/>
      <c r="BE18" s="162"/>
      <c r="BF18" s="162"/>
      <c r="BG18" s="162"/>
      <c r="BH18" s="162"/>
      <c r="BI18" s="162"/>
      <c r="BJ18" s="162"/>
      <c r="BK18" s="162"/>
      <c r="BL18" s="162"/>
      <c r="BM18" s="162"/>
      <c r="BN18" s="162"/>
      <c r="BO18" s="162"/>
      <c r="BP18" s="162"/>
      <c r="BQ18" s="162"/>
      <c r="BR18" s="162"/>
      <c r="BS18" s="162"/>
      <c r="BT18" s="162"/>
      <c r="BU18" s="162"/>
      <c r="BV18" s="162"/>
      <c r="BW18" s="162"/>
      <c r="BX18" s="144"/>
      <c r="CQ18" s="349"/>
    </row>
    <row r="19" spans="1:95" ht="14.5" x14ac:dyDescent="0.35">
      <c r="A19" s="9"/>
      <c r="B19" s="147"/>
      <c r="C19" s="161"/>
      <c r="D19" s="147"/>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7"/>
      <c r="BA19" s="162"/>
      <c r="BB19" s="162"/>
      <c r="BC19" s="162"/>
      <c r="BD19" s="162"/>
      <c r="BE19" s="162"/>
      <c r="BF19" s="162"/>
      <c r="BG19" s="162"/>
      <c r="BH19" s="162"/>
      <c r="BI19" s="162"/>
      <c r="BJ19" s="162"/>
      <c r="BK19" s="162"/>
      <c r="BL19" s="162"/>
      <c r="BM19" s="162"/>
      <c r="BN19" s="162"/>
      <c r="BO19" s="162"/>
      <c r="BP19" s="162"/>
      <c r="BQ19" s="162"/>
      <c r="BR19" s="162"/>
      <c r="BS19" s="162"/>
      <c r="BT19" s="162"/>
      <c r="BU19" s="162"/>
      <c r="BV19" s="162"/>
      <c r="BW19" s="162"/>
      <c r="BX19" s="162"/>
      <c r="BY19" s="162"/>
      <c r="BZ19" s="162"/>
      <c r="CA19" s="162"/>
      <c r="CB19" s="162"/>
      <c r="CC19" s="162"/>
      <c r="CD19" s="162"/>
      <c r="CE19" s="162"/>
      <c r="CF19" s="162"/>
      <c r="CG19" s="162"/>
      <c r="CH19" s="162"/>
      <c r="CI19" s="162"/>
      <c r="CJ19" s="162"/>
      <c r="CK19" s="162"/>
    </row>
    <row r="20" spans="1:95" ht="26" x14ac:dyDescent="0.35">
      <c r="A20" s="9"/>
      <c r="B20" s="46" t="s">
        <v>435</v>
      </c>
      <c r="C20" s="47" t="s">
        <v>436</v>
      </c>
      <c r="D20" s="288"/>
      <c r="E20" s="147"/>
      <c r="F20" s="147"/>
      <c r="G20" s="147"/>
      <c r="H20" s="147"/>
      <c r="I20" s="147"/>
      <c r="J20" s="147"/>
      <c r="K20" s="147"/>
      <c r="L20" s="145"/>
      <c r="M20" s="144"/>
      <c r="N20" s="144"/>
      <c r="O20" s="144"/>
      <c r="P20" s="144"/>
      <c r="Q20" s="144"/>
      <c r="R20" s="144"/>
      <c r="S20" s="144"/>
      <c r="AG20" s="155"/>
      <c r="AH20" s="155"/>
      <c r="AI20" s="155"/>
      <c r="AJ20" s="155"/>
      <c r="AK20" s="155"/>
      <c r="AL20" s="155"/>
      <c r="AM20" s="155"/>
      <c r="AN20" s="155"/>
      <c r="AO20" s="155"/>
      <c r="AP20" s="155"/>
      <c r="AQ20" s="155"/>
      <c r="AR20" s="155"/>
      <c r="AS20" s="155"/>
      <c r="AT20" s="155"/>
      <c r="AU20" s="155"/>
      <c r="AV20" s="155"/>
      <c r="AW20" s="155"/>
      <c r="AX20" s="155"/>
      <c r="AY20" s="155"/>
      <c r="AZ20" s="155"/>
      <c r="BA20" s="155"/>
      <c r="BB20" s="155"/>
      <c r="BC20" s="155"/>
      <c r="BD20" s="155"/>
      <c r="BE20" s="155"/>
      <c r="BF20" s="155"/>
      <c r="BG20" s="155"/>
      <c r="BH20" s="155"/>
      <c r="BI20" s="155"/>
      <c r="BJ20" s="155"/>
      <c r="BK20" s="155"/>
      <c r="BL20" s="155"/>
      <c r="BM20" s="155"/>
      <c r="BN20" s="155"/>
      <c r="BO20" s="155"/>
      <c r="BP20" s="155"/>
      <c r="BQ20" s="155"/>
      <c r="BR20" s="155"/>
      <c r="BS20" s="155"/>
      <c r="BT20" s="155"/>
      <c r="BU20" s="155"/>
      <c r="BV20" s="155"/>
      <c r="BW20" s="155"/>
      <c r="BX20" s="155"/>
      <c r="BY20" s="155"/>
      <c r="BZ20" s="155"/>
      <c r="CA20" s="155"/>
      <c r="CB20" s="155"/>
      <c r="CC20" s="155"/>
      <c r="CD20" s="155"/>
      <c r="CE20" s="155"/>
      <c r="CF20" s="155"/>
      <c r="CG20" s="155"/>
      <c r="CH20" s="155"/>
      <c r="CI20" s="155"/>
      <c r="CJ20" s="155"/>
      <c r="CK20" s="155"/>
    </row>
    <row r="21" spans="1:95" ht="14.5" x14ac:dyDescent="0.35">
      <c r="A21" s="9"/>
      <c r="B21" s="147"/>
      <c r="C21" s="147"/>
      <c r="D21" s="147"/>
      <c r="E21" s="147"/>
      <c r="F21" s="147"/>
      <c r="G21" s="147"/>
      <c r="H21" s="147"/>
      <c r="I21" s="147"/>
      <c r="J21" s="147"/>
      <c r="K21" s="147"/>
      <c r="L21" s="155"/>
      <c r="M21" s="155"/>
      <c r="N21" s="155"/>
      <c r="O21" s="155"/>
      <c r="P21" s="155"/>
      <c r="Q21" s="155"/>
      <c r="R21" s="155"/>
      <c r="S21" s="155"/>
      <c r="U21" s="155"/>
      <c r="V21" s="155"/>
      <c r="W21" s="155"/>
      <c r="X21" s="204"/>
      <c r="Y21" s="155"/>
      <c r="Z21" s="155"/>
      <c r="AA21" s="155"/>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4"/>
      <c r="BA21" s="204"/>
      <c r="BB21" s="204"/>
      <c r="BC21" s="204"/>
      <c r="BD21" s="204"/>
      <c r="BE21" s="204"/>
      <c r="BF21" s="204"/>
      <c r="BG21" s="204"/>
      <c r="BH21" s="204"/>
      <c r="BI21" s="204"/>
      <c r="BJ21" s="204"/>
      <c r="BK21" s="204"/>
      <c r="BL21" s="204"/>
      <c r="BM21" s="204"/>
      <c r="BN21" s="204"/>
      <c r="BO21" s="204"/>
      <c r="BP21" s="204"/>
      <c r="BQ21" s="204"/>
      <c r="BR21" s="204"/>
      <c r="BS21" s="204"/>
      <c r="BT21" s="204"/>
      <c r="BU21" s="204"/>
      <c r="BV21" s="204"/>
      <c r="BW21" s="204"/>
      <c r="BX21" s="204"/>
      <c r="BY21" s="204"/>
      <c r="BZ21" s="204"/>
      <c r="CA21" s="204"/>
      <c r="CB21" s="204"/>
      <c r="CC21" s="204"/>
      <c r="CD21" s="204"/>
      <c r="CE21" s="204"/>
      <c r="CF21" s="204"/>
      <c r="CG21" s="204"/>
      <c r="CH21" s="204"/>
      <c r="CI21" s="204"/>
      <c r="CJ21" s="204"/>
      <c r="CK21" s="204"/>
    </row>
  </sheetData>
  <phoneticPr fontId="40" type="noConversion"/>
  <pageMargins left="0.511811024" right="0.511811024" top="0.78740157499999996" bottom="0.78740157499999996" header="0.31496062000000002" footer="0.31496062000000002"/>
  <pageSetup paperSize="9" orientation="portrait" r:id="rId1"/>
  <ignoredErrors>
    <ignoredError sqref="CG15:CH15"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79998168889431442"/>
  </sheetPr>
  <dimension ref="A1:CX37"/>
  <sheetViews>
    <sheetView showGridLines="0" zoomScale="85" zoomScaleNormal="85" workbookViewId="0">
      <pane xSplit="2" ySplit="5" topLeftCell="BN6" activePane="bottomRight" state="frozen"/>
      <selection activeCell="AB25" sqref="AB25"/>
      <selection pane="topRight" activeCell="AB25" sqref="AB25"/>
      <selection pane="bottomLeft" activeCell="AB25" sqref="AB25"/>
      <selection pane="bottomRight" activeCell="BT5" sqref="BT5"/>
    </sheetView>
  </sheetViews>
  <sheetFormatPr defaultColWidth="9.1796875" defaultRowHeight="0" customHeight="1" zeroHeight="1" x14ac:dyDescent="0.35"/>
  <cols>
    <col min="1" max="1" width="2.81640625" style="8" customWidth="1"/>
    <col min="2" max="3" width="55.453125" style="8" customWidth="1"/>
    <col min="4" max="27" width="12.7265625" style="8" hidden="1" customWidth="1"/>
    <col min="28" max="72" width="12.7265625" style="8" customWidth="1"/>
    <col min="73" max="75" width="12.7265625" style="8" hidden="1" customWidth="1"/>
    <col min="76" max="76" width="3.453125" style="8" customWidth="1"/>
    <col min="77" max="81" width="9.1796875" style="8" hidden="1" customWidth="1"/>
    <col min="82" max="87" width="12.7265625" style="8" hidden="1" customWidth="1"/>
    <col min="88" max="88" width="12.453125" style="8" hidden="1" customWidth="1"/>
    <col min="89" max="90" width="12.7265625" style="8" hidden="1" customWidth="1"/>
    <col min="91" max="93" width="12" style="8" customWidth="1"/>
    <col min="94" max="94" width="3.453125" style="8" customWidth="1"/>
    <col min="95" max="95" width="11.81640625" style="8" customWidth="1"/>
    <col min="96" max="16384" width="9.1796875" style="8"/>
  </cols>
  <sheetData>
    <row r="1" spans="1:102" ht="14.5" x14ac:dyDescent="0.35">
      <c r="B1" s="31"/>
      <c r="C1" s="31"/>
      <c r="D1" s="31"/>
      <c r="E1" s="31"/>
      <c r="F1" s="31"/>
      <c r="G1" s="31"/>
      <c r="H1" s="31"/>
      <c r="I1" s="31"/>
      <c r="J1" s="31"/>
      <c r="K1" s="31"/>
      <c r="L1" s="31"/>
      <c r="M1" s="31"/>
      <c r="N1" s="31"/>
      <c r="O1" s="31"/>
      <c r="P1" s="31"/>
      <c r="Q1" s="142"/>
      <c r="R1" s="142"/>
      <c r="S1" s="142"/>
      <c r="T1" s="142"/>
      <c r="U1" s="142"/>
      <c r="V1" s="142"/>
      <c r="W1" s="142"/>
      <c r="X1" s="142"/>
      <c r="Y1" s="142"/>
      <c r="Z1" s="142"/>
      <c r="AA1" s="142"/>
      <c r="AB1" s="142"/>
      <c r="AC1" s="142"/>
      <c r="AD1" s="142"/>
      <c r="AE1" s="142"/>
      <c r="AF1" s="146"/>
      <c r="BY1" s="246"/>
      <c r="BZ1" s="246"/>
      <c r="CA1" s="246"/>
      <c r="CB1" s="246"/>
      <c r="CC1" s="246"/>
      <c r="CD1" s="246"/>
      <c r="CE1" s="246"/>
      <c r="CF1" s="246"/>
      <c r="CG1" s="246"/>
      <c r="CH1" s="246"/>
      <c r="CI1" s="246"/>
      <c r="CJ1" s="246"/>
      <c r="CK1" s="246"/>
      <c r="CL1" s="246"/>
    </row>
    <row r="2" spans="1:102" ht="18.5" x14ac:dyDescent="0.45">
      <c r="A2" s="143" t="s">
        <v>437</v>
      </c>
      <c r="F2" s="29"/>
      <c r="G2" s="29"/>
      <c r="H2" s="29"/>
      <c r="I2" s="29"/>
      <c r="J2" s="29"/>
      <c r="K2" s="29"/>
      <c r="L2" s="29"/>
      <c r="M2" s="29"/>
      <c r="N2" s="29"/>
      <c r="O2" s="29"/>
      <c r="P2" s="29"/>
      <c r="Q2" s="145"/>
      <c r="R2" s="145"/>
      <c r="S2" s="145"/>
      <c r="T2" s="145"/>
      <c r="U2" s="145"/>
      <c r="V2" s="145"/>
      <c r="W2" s="145"/>
      <c r="X2" s="145"/>
      <c r="Y2" s="145"/>
      <c r="Z2" s="145"/>
      <c r="AA2" s="145"/>
      <c r="AB2" s="145"/>
      <c r="AC2" s="145"/>
      <c r="AD2" s="145"/>
      <c r="AE2" s="145"/>
      <c r="AF2" s="146"/>
      <c r="AG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47"/>
      <c r="BZ2" s="247"/>
      <c r="CA2" s="247"/>
      <c r="CB2" s="247"/>
      <c r="CC2" s="247"/>
      <c r="CD2" s="247"/>
      <c r="CE2" s="247"/>
      <c r="CF2" s="247"/>
      <c r="CG2" s="247"/>
      <c r="CH2" s="247"/>
      <c r="CI2" s="247"/>
      <c r="CJ2" s="247"/>
      <c r="CK2" s="247"/>
      <c r="CL2" s="247"/>
    </row>
    <row r="3" spans="1:102" ht="14.5" x14ac:dyDescent="0.35">
      <c r="A3" s="174"/>
      <c r="F3" s="31"/>
      <c r="G3" s="31"/>
      <c r="H3" s="31"/>
      <c r="I3" s="31"/>
      <c r="J3" s="31"/>
      <c r="K3" s="31"/>
      <c r="L3" s="31"/>
      <c r="M3" s="31"/>
      <c r="N3" s="31"/>
      <c r="O3" s="31"/>
      <c r="P3" s="31"/>
      <c r="Q3" s="142"/>
      <c r="R3" s="142"/>
      <c r="S3" s="142"/>
      <c r="T3" s="142"/>
      <c r="U3" s="142"/>
      <c r="V3" s="142"/>
      <c r="W3" s="142"/>
      <c r="X3" s="142"/>
      <c r="Y3" s="142"/>
      <c r="Z3" s="142"/>
      <c r="AA3" s="142"/>
      <c r="AB3" s="142"/>
      <c r="AC3" s="142"/>
      <c r="AD3" s="142"/>
      <c r="AE3" s="31"/>
      <c r="AG3" s="191"/>
      <c r="AH3" s="205"/>
      <c r="AI3" s="205"/>
      <c r="AJ3" s="205"/>
      <c r="AK3" s="205"/>
      <c r="AR3" s="29"/>
      <c r="AS3" s="29"/>
      <c r="AT3" s="29"/>
      <c r="AU3" s="29"/>
      <c r="AV3" s="29"/>
      <c r="AW3" s="29"/>
      <c r="AX3" s="29"/>
      <c r="AY3" s="29"/>
      <c r="AZ3" s="29"/>
      <c r="BA3" s="29"/>
      <c r="BX3" s="29"/>
      <c r="BY3" s="142"/>
      <c r="BZ3" s="248"/>
      <c r="CA3" s="248"/>
      <c r="CB3" s="142"/>
      <c r="CC3" s="248"/>
      <c r="CD3" s="142"/>
      <c r="CE3" s="142"/>
      <c r="CF3" s="142"/>
      <c r="CG3" s="142"/>
      <c r="CH3" s="142"/>
      <c r="CI3" s="142"/>
      <c r="CJ3" s="142"/>
      <c r="CK3" s="142"/>
      <c r="CL3" s="142"/>
    </row>
    <row r="4" spans="1:102" ht="14.5" x14ac:dyDescent="0.35">
      <c r="Q4" s="144"/>
      <c r="R4" s="144"/>
      <c r="S4" s="144"/>
      <c r="T4" s="144"/>
      <c r="U4" s="144"/>
      <c r="V4" s="144"/>
      <c r="W4" s="144"/>
      <c r="X4" s="144"/>
      <c r="Y4" s="144"/>
      <c r="Z4" s="144"/>
      <c r="AA4" s="144"/>
      <c r="AB4" s="144"/>
      <c r="AC4" s="144"/>
      <c r="AD4" s="144"/>
      <c r="AE4" s="142"/>
      <c r="AF4" s="142"/>
      <c r="AG4" s="142"/>
      <c r="AH4" s="142"/>
      <c r="AI4" s="142"/>
      <c r="AJ4" s="142"/>
      <c r="AK4" s="142"/>
      <c r="AL4" s="142"/>
      <c r="AM4" s="142"/>
      <c r="AN4" s="142"/>
      <c r="AO4" s="142"/>
      <c r="AP4" s="142"/>
      <c r="AQ4" s="142"/>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144"/>
      <c r="BZ4" s="144"/>
      <c r="CA4" s="144"/>
      <c r="CB4" s="144"/>
      <c r="CC4" s="144"/>
      <c r="CD4" s="144"/>
      <c r="CE4" s="144"/>
      <c r="CF4" s="144"/>
      <c r="CG4" s="144"/>
      <c r="CH4" s="144"/>
      <c r="CI4" s="144"/>
      <c r="CJ4" s="144"/>
      <c r="CK4" s="144"/>
      <c r="CL4" s="144"/>
    </row>
    <row r="5" spans="1:102" ht="15" thickBot="1" x14ac:dyDescent="0.4">
      <c r="A5" s="9"/>
      <c r="B5" s="32" t="s">
        <v>15</v>
      </c>
      <c r="C5" s="32" t="s">
        <v>151</v>
      </c>
      <c r="D5" s="33" t="s">
        <v>17</v>
      </c>
      <c r="E5" s="33" t="s">
        <v>18</v>
      </c>
      <c r="F5" s="33" t="s">
        <v>19</v>
      </c>
      <c r="G5" s="33" t="s">
        <v>20</v>
      </c>
      <c r="H5" s="33" t="s">
        <v>21</v>
      </c>
      <c r="I5" s="33" t="s">
        <v>22</v>
      </c>
      <c r="J5" s="33" t="s">
        <v>23</v>
      </c>
      <c r="K5" s="33" t="s">
        <v>24</v>
      </c>
      <c r="L5" s="33" t="s">
        <v>25</v>
      </c>
      <c r="M5" s="33" t="s">
        <v>26</v>
      </c>
      <c r="N5" s="33" t="s">
        <v>27</v>
      </c>
      <c r="O5" s="33" t="s">
        <v>28</v>
      </c>
      <c r="P5" s="33" t="s">
        <v>29</v>
      </c>
      <c r="Q5" s="33" t="s">
        <v>30</v>
      </c>
      <c r="R5" s="33" t="s">
        <v>31</v>
      </c>
      <c r="S5" s="33" t="s">
        <v>32</v>
      </c>
      <c r="T5" s="33" t="s">
        <v>33</v>
      </c>
      <c r="U5" s="33" t="s">
        <v>34</v>
      </c>
      <c r="V5" s="33" t="s">
        <v>35</v>
      </c>
      <c r="W5" s="33" t="s">
        <v>36</v>
      </c>
      <c r="X5" s="33" t="s">
        <v>37</v>
      </c>
      <c r="Y5" s="33" t="s">
        <v>38</v>
      </c>
      <c r="Z5" s="33" t="s">
        <v>39</v>
      </c>
      <c r="AA5" s="33" t="s">
        <v>40</v>
      </c>
      <c r="AB5" s="33" t="s">
        <v>41</v>
      </c>
      <c r="AC5" s="33" t="s">
        <v>42</v>
      </c>
      <c r="AD5" s="33" t="s">
        <v>43</v>
      </c>
      <c r="AE5" s="33" t="s">
        <v>44</v>
      </c>
      <c r="AF5" s="33" t="s">
        <v>45</v>
      </c>
      <c r="AG5" s="33" t="s">
        <v>46</v>
      </c>
      <c r="AH5" s="33" t="s">
        <v>47</v>
      </c>
      <c r="AI5" s="33" t="s">
        <v>48</v>
      </c>
      <c r="AJ5" s="33" t="s">
        <v>49</v>
      </c>
      <c r="AK5" s="33" t="s">
        <v>50</v>
      </c>
      <c r="AL5" s="33" t="s">
        <v>51</v>
      </c>
      <c r="AM5" s="33" t="s">
        <v>52</v>
      </c>
      <c r="AN5" s="33" t="s">
        <v>53</v>
      </c>
      <c r="AO5" s="33" t="s">
        <v>140</v>
      </c>
      <c r="AP5" s="33" t="s">
        <v>485</v>
      </c>
      <c r="AQ5" s="33" t="s">
        <v>488</v>
      </c>
      <c r="AR5" s="33" t="s">
        <v>491</v>
      </c>
      <c r="AS5" s="33" t="s">
        <v>496</v>
      </c>
      <c r="AT5" s="33" t="s">
        <v>506</v>
      </c>
      <c r="AU5" s="33" t="s">
        <v>507</v>
      </c>
      <c r="AV5" s="33" t="s">
        <v>508</v>
      </c>
      <c r="AW5" s="33" t="s">
        <v>512</v>
      </c>
      <c r="AX5" s="33" t="s">
        <v>513</v>
      </c>
      <c r="AY5" s="33" t="s">
        <v>514</v>
      </c>
      <c r="AZ5" s="33" t="s">
        <v>542</v>
      </c>
      <c r="BA5" s="33" t="s">
        <v>543</v>
      </c>
      <c r="BB5" s="33" t="s">
        <v>544</v>
      </c>
      <c r="BC5" s="33" t="s">
        <v>545</v>
      </c>
      <c r="BD5" s="33" t="s">
        <v>548</v>
      </c>
      <c r="BE5" s="33" t="s">
        <v>549</v>
      </c>
      <c r="BF5" s="33" t="s">
        <v>550</v>
      </c>
      <c r="BG5" s="33" t="s">
        <v>551</v>
      </c>
      <c r="BH5" s="33" t="s">
        <v>590</v>
      </c>
      <c r="BI5" s="33" t="s">
        <v>591</v>
      </c>
      <c r="BJ5" s="33" t="s">
        <v>592</v>
      </c>
      <c r="BK5" s="33" t="s">
        <v>593</v>
      </c>
      <c r="BL5" s="33" t="s">
        <v>602</v>
      </c>
      <c r="BM5" s="33" t="s">
        <v>603</v>
      </c>
      <c r="BN5" s="33" t="s">
        <v>604</v>
      </c>
      <c r="BO5" s="33" t="s">
        <v>605</v>
      </c>
      <c r="BP5" s="33" t="s">
        <v>630</v>
      </c>
      <c r="BQ5" s="33" t="s">
        <v>631</v>
      </c>
      <c r="BR5" s="33" t="s">
        <v>632</v>
      </c>
      <c r="BS5" s="33" t="s">
        <v>633</v>
      </c>
      <c r="BT5" s="33" t="s">
        <v>648</v>
      </c>
      <c r="BU5" s="33" t="s">
        <v>649</v>
      </c>
      <c r="BV5" s="33" t="s">
        <v>650</v>
      </c>
      <c r="BW5" s="33" t="s">
        <v>651</v>
      </c>
      <c r="BX5" s="141"/>
      <c r="BY5" s="33">
        <v>2008</v>
      </c>
      <c r="BZ5" s="33">
        <v>2009</v>
      </c>
      <c r="CA5" s="33">
        <v>2010</v>
      </c>
      <c r="CB5" s="33">
        <v>2011</v>
      </c>
      <c r="CC5" s="33">
        <v>2012</v>
      </c>
      <c r="CD5" s="33">
        <v>2013</v>
      </c>
      <c r="CE5" s="33">
        <v>2014</v>
      </c>
      <c r="CF5" s="33">
        <v>2015</v>
      </c>
      <c r="CG5" s="33">
        <v>2016</v>
      </c>
      <c r="CH5" s="33">
        <v>2017</v>
      </c>
      <c r="CI5" s="33">
        <v>2018</v>
      </c>
      <c r="CJ5" s="33">
        <v>2019</v>
      </c>
      <c r="CK5" s="33">
        <v>2020</v>
      </c>
      <c r="CL5" s="33">
        <v>2021</v>
      </c>
      <c r="CM5" s="33">
        <v>2022</v>
      </c>
      <c r="CN5" s="33">
        <v>2023</v>
      </c>
      <c r="CO5" s="33">
        <v>2024</v>
      </c>
      <c r="CP5" s="141"/>
      <c r="CQ5" s="348"/>
      <c r="CR5" s="141"/>
    </row>
    <row r="6" spans="1:102" ht="14.5" x14ac:dyDescent="0.35">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29"/>
      <c r="BY6" s="9"/>
      <c r="BZ6" s="9"/>
      <c r="CA6" s="9"/>
      <c r="CB6" s="9"/>
      <c r="CC6" s="9"/>
      <c r="CD6" s="9"/>
      <c r="CE6" s="9"/>
      <c r="CF6" s="9"/>
      <c r="CG6" s="9"/>
      <c r="CH6" s="9"/>
      <c r="CI6" s="9"/>
      <c r="CJ6" s="9"/>
      <c r="CK6" s="9"/>
      <c r="CL6" s="9"/>
      <c r="CM6" s="9"/>
      <c r="CN6" s="9"/>
      <c r="CO6" s="9"/>
    </row>
    <row r="7" spans="1:102" ht="14.5" x14ac:dyDescent="0.35">
      <c r="A7" s="9"/>
      <c r="B7" s="206" t="s">
        <v>438</v>
      </c>
      <c r="C7" s="206" t="s">
        <v>439</v>
      </c>
      <c r="D7" s="57">
        <v>10101</v>
      </c>
      <c r="E7" s="57">
        <v>14725</v>
      </c>
      <c r="F7" s="57">
        <v>23434</v>
      </c>
      <c r="G7" s="57">
        <v>31604</v>
      </c>
      <c r="H7" s="57">
        <v>29614</v>
      </c>
      <c r="I7" s="57">
        <v>22971</v>
      </c>
      <c r="J7" s="57">
        <v>0</v>
      </c>
      <c r="K7" s="57">
        <v>13191</v>
      </c>
      <c r="L7" s="57">
        <v>19816</v>
      </c>
      <c r="M7" s="57">
        <v>12868</v>
      </c>
      <c r="N7" s="57">
        <v>11622</v>
      </c>
      <c r="O7" s="57">
        <v>16774</v>
      </c>
      <c r="P7" s="57">
        <v>18871</v>
      </c>
      <c r="Q7" s="57">
        <v>24348</v>
      </c>
      <c r="R7" s="57">
        <v>47941</v>
      </c>
      <c r="S7" s="57">
        <v>43973</v>
      </c>
      <c r="T7" s="57">
        <v>39396</v>
      </c>
      <c r="U7" s="57">
        <v>27283</v>
      </c>
      <c r="V7" s="57">
        <v>19960</v>
      </c>
      <c r="W7" s="57">
        <v>22396</v>
      </c>
      <c r="X7" s="57">
        <v>2891</v>
      </c>
      <c r="Y7" s="57">
        <v>15413</v>
      </c>
      <c r="Z7" s="57">
        <v>18124</v>
      </c>
      <c r="AA7" s="57">
        <v>56999</v>
      </c>
      <c r="AB7" s="57">
        <v>28677</v>
      </c>
      <c r="AC7" s="57">
        <v>14910</v>
      </c>
      <c r="AD7" s="57">
        <v>25499</v>
      </c>
      <c r="AE7" s="57">
        <v>15278</v>
      </c>
      <c r="AF7" s="57">
        <v>15842</v>
      </c>
      <c r="AG7" s="57">
        <v>13777</v>
      </c>
      <c r="AH7" s="57">
        <v>8993</v>
      </c>
      <c r="AI7" s="57">
        <v>4319</v>
      </c>
      <c r="AJ7" s="57">
        <v>7737</v>
      </c>
      <c r="AK7" s="57">
        <v>2544</v>
      </c>
      <c r="AL7" s="57">
        <v>5268</v>
      </c>
      <c r="AM7" s="57">
        <v>4497</v>
      </c>
      <c r="AN7" s="57">
        <v>2481</v>
      </c>
      <c r="AO7" s="57">
        <v>17165</v>
      </c>
      <c r="AP7" s="57">
        <v>10099</v>
      </c>
      <c r="AQ7" s="57">
        <v>6307</v>
      </c>
      <c r="AR7" s="57">
        <v>4490</v>
      </c>
      <c r="AS7" s="57">
        <v>6020</v>
      </c>
      <c r="AT7" s="57">
        <v>10348</v>
      </c>
      <c r="AU7" s="57">
        <v>22342</v>
      </c>
      <c r="AV7" s="57">
        <v>16679.873862027998</v>
      </c>
      <c r="AW7" s="57">
        <v>44260.782817913008</v>
      </c>
      <c r="AX7" s="57">
        <v>33505</v>
      </c>
      <c r="AY7" s="57">
        <v>35637.444505200998</v>
      </c>
      <c r="AZ7" s="57">
        <v>7087</v>
      </c>
      <c r="BA7" s="57">
        <v>10729</v>
      </c>
      <c r="BB7" s="57">
        <v>10900</v>
      </c>
      <c r="BC7" s="57">
        <v>12997</v>
      </c>
      <c r="BD7" s="57">
        <v>15582</v>
      </c>
      <c r="BE7" s="57">
        <v>20356.871334390002</v>
      </c>
      <c r="BF7" s="300">
        <v>24290.605483483996</v>
      </c>
      <c r="BG7" s="300">
        <v>46067</v>
      </c>
      <c r="BH7" s="57">
        <v>18048</v>
      </c>
      <c r="BI7" s="57">
        <v>16725</v>
      </c>
      <c r="BJ7" s="300">
        <v>47617</v>
      </c>
      <c r="BK7" s="300">
        <v>55925</v>
      </c>
      <c r="BL7" s="300">
        <v>34614</v>
      </c>
      <c r="BM7" s="300">
        <v>49742</v>
      </c>
      <c r="BN7" s="300">
        <v>66063</v>
      </c>
      <c r="BO7" s="300">
        <v>87517</v>
      </c>
      <c r="BP7" s="381">
        <v>16568</v>
      </c>
      <c r="BQ7" s="300">
        <v>63654.012190780995</v>
      </c>
      <c r="BR7" s="300">
        <v>48254</v>
      </c>
      <c r="BS7" s="300">
        <v>66766</v>
      </c>
      <c r="BT7" s="300">
        <v>32777</v>
      </c>
      <c r="BU7" s="300"/>
      <c r="BV7" s="300"/>
      <c r="BW7" s="300"/>
      <c r="BX7" s="29"/>
      <c r="BY7" s="57">
        <v>79864</v>
      </c>
      <c r="BZ7" s="57">
        <v>65776</v>
      </c>
      <c r="CA7" s="57">
        <v>61080</v>
      </c>
      <c r="CB7" s="57">
        <v>135133</v>
      </c>
      <c r="CC7" s="57">
        <v>109035</v>
      </c>
      <c r="CD7" s="57">
        <v>93427</v>
      </c>
      <c r="CE7" s="57">
        <v>84364</v>
      </c>
      <c r="CF7" s="57">
        <v>42931</v>
      </c>
      <c r="CG7" s="57">
        <f>SUM(AJ7:AM7)</f>
        <v>20046</v>
      </c>
      <c r="CH7" s="57">
        <f>SUM(AN7:AQ7)</f>
        <v>36052</v>
      </c>
      <c r="CI7" s="57">
        <f>SUM(AR7:AU7)</f>
        <v>43200</v>
      </c>
      <c r="CJ7" s="57">
        <f>SUM(AV7:AY7)</f>
        <v>130083.101185142</v>
      </c>
      <c r="CK7" s="57">
        <f t="shared" ref="CK7:CK12" si="0">SUM(AZ7:BC7)</f>
        <v>41713</v>
      </c>
      <c r="CL7" s="57">
        <f>SUM(BD7:BG7)</f>
        <v>106296.47681787401</v>
      </c>
      <c r="CM7" s="57">
        <f>SUM(BH7:BK7)</f>
        <v>138315</v>
      </c>
      <c r="CN7" s="57">
        <f>SUM(BL7:BO7)</f>
        <v>237936</v>
      </c>
      <c r="CO7" s="57">
        <f t="shared" ref="CO7:CO12" si="1">SUM(BP7:BS7)</f>
        <v>195242.01219078101</v>
      </c>
    </row>
    <row r="8" spans="1:102" ht="14.5" x14ac:dyDescent="0.35">
      <c r="A8" s="9"/>
      <c r="B8" s="314" t="s">
        <v>440</v>
      </c>
      <c r="C8" s="314" t="s">
        <v>441</v>
      </c>
      <c r="D8" s="300">
        <v>8078</v>
      </c>
      <c r="E8" s="300">
        <v>17166</v>
      </c>
      <c r="F8" s="300">
        <v>10062</v>
      </c>
      <c r="G8" s="300">
        <v>10261</v>
      </c>
      <c r="H8" s="300">
        <v>9249</v>
      </c>
      <c r="I8" s="300">
        <v>8716</v>
      </c>
      <c r="J8" s="300">
        <v>11672</v>
      </c>
      <c r="K8" s="300">
        <v>792</v>
      </c>
      <c r="L8" s="300">
        <v>8526</v>
      </c>
      <c r="M8" s="300">
        <v>12024</v>
      </c>
      <c r="N8" s="300">
        <v>16210</v>
      </c>
      <c r="O8" s="300">
        <v>21253</v>
      </c>
      <c r="P8" s="300">
        <v>21162</v>
      </c>
      <c r="Q8" s="300">
        <v>29124</v>
      </c>
      <c r="R8" s="300">
        <v>22629</v>
      </c>
      <c r="S8" s="300">
        <v>22613</v>
      </c>
      <c r="T8" s="300">
        <v>11826</v>
      </c>
      <c r="U8" s="300">
        <v>13512</v>
      </c>
      <c r="V8" s="300">
        <v>16450</v>
      </c>
      <c r="W8" s="300">
        <v>19748</v>
      </c>
      <c r="X8" s="300">
        <v>17738</v>
      </c>
      <c r="Y8" s="300">
        <v>13839</v>
      </c>
      <c r="Z8" s="300">
        <v>23489</v>
      </c>
      <c r="AA8" s="300">
        <v>5059</v>
      </c>
      <c r="AB8" s="300">
        <v>12224</v>
      </c>
      <c r="AC8" s="300">
        <v>26913</v>
      </c>
      <c r="AD8" s="300">
        <v>17151</v>
      </c>
      <c r="AE8" s="300">
        <v>29023</v>
      </c>
      <c r="AF8" s="300">
        <v>16446</v>
      </c>
      <c r="AG8" s="300">
        <v>19191</v>
      </c>
      <c r="AH8" s="300">
        <v>14172</v>
      </c>
      <c r="AI8" s="300">
        <v>29555</v>
      </c>
      <c r="AJ8" s="300">
        <v>16116</v>
      </c>
      <c r="AK8" s="300">
        <v>33353</v>
      </c>
      <c r="AL8" s="300">
        <v>27867</v>
      </c>
      <c r="AM8" s="300">
        <v>20493</v>
      </c>
      <c r="AN8" s="300">
        <v>11778</v>
      </c>
      <c r="AO8" s="300">
        <v>20204</v>
      </c>
      <c r="AP8" s="300">
        <v>17850</v>
      </c>
      <c r="AQ8" s="300">
        <v>21301</v>
      </c>
      <c r="AR8" s="300">
        <v>20742</v>
      </c>
      <c r="AS8" s="300">
        <v>27073</v>
      </c>
      <c r="AT8" s="300">
        <v>33144</v>
      </c>
      <c r="AU8" s="300">
        <v>41701</v>
      </c>
      <c r="AV8" s="300">
        <v>24326.457136718</v>
      </c>
      <c r="AW8" s="300">
        <v>27462.665781166001</v>
      </c>
      <c r="AX8" s="300">
        <v>21610</v>
      </c>
      <c r="AY8" s="300">
        <v>49183.908199463964</v>
      </c>
      <c r="AZ8" s="300">
        <v>26623</v>
      </c>
      <c r="BA8" s="300">
        <v>15534</v>
      </c>
      <c r="BB8" s="300">
        <v>12166</v>
      </c>
      <c r="BC8" s="300">
        <v>20791</v>
      </c>
      <c r="BD8" s="300">
        <v>8458</v>
      </c>
      <c r="BE8" s="300">
        <v>20493.951535610002</v>
      </c>
      <c r="BF8" s="300">
        <v>30622.604130516003</v>
      </c>
      <c r="BG8" s="300">
        <v>61415</v>
      </c>
      <c r="BH8" s="300">
        <v>24292</v>
      </c>
      <c r="BI8" s="300">
        <v>47217</v>
      </c>
      <c r="BJ8" s="300">
        <v>40901</v>
      </c>
      <c r="BK8" s="300">
        <v>167105</v>
      </c>
      <c r="BL8" s="300">
        <v>47239</v>
      </c>
      <c r="BM8" s="300">
        <v>51877</v>
      </c>
      <c r="BN8" s="300">
        <v>67851</v>
      </c>
      <c r="BO8" s="300">
        <v>128186</v>
      </c>
      <c r="BP8" s="300">
        <v>46296</v>
      </c>
      <c r="BQ8" s="300">
        <v>44150.171592724</v>
      </c>
      <c r="BR8" s="300">
        <v>28941</v>
      </c>
      <c r="BS8" s="300">
        <v>80907</v>
      </c>
      <c r="BT8" s="300">
        <v>22114</v>
      </c>
      <c r="BU8" s="300"/>
      <c r="BV8" s="300"/>
      <c r="BW8" s="300"/>
      <c r="BX8" s="29"/>
      <c r="BY8" s="300">
        <v>45567</v>
      </c>
      <c r="BZ8" s="300">
        <v>30429</v>
      </c>
      <c r="CA8" s="300">
        <v>58013</v>
      </c>
      <c r="CB8" s="300">
        <v>95528</v>
      </c>
      <c r="CC8" s="300">
        <v>61536</v>
      </c>
      <c r="CD8" s="300">
        <v>60125</v>
      </c>
      <c r="CE8" s="300">
        <v>85311</v>
      </c>
      <c r="CF8" s="300">
        <v>79364</v>
      </c>
      <c r="CG8" s="300">
        <f>SUM(AJ8:AM8)</f>
        <v>97829</v>
      </c>
      <c r="CH8" s="300">
        <f>SUM(AN8:AQ8)</f>
        <v>71133</v>
      </c>
      <c r="CI8" s="300">
        <f>SUM(AR8:AU8)</f>
        <v>122660</v>
      </c>
      <c r="CJ8" s="300">
        <f>SUM(AV8:AY8)</f>
        <v>122583.03111734797</v>
      </c>
      <c r="CK8" s="300">
        <f t="shared" si="0"/>
        <v>75114</v>
      </c>
      <c r="CL8" s="300">
        <f>SUM(BD8:BG8)</f>
        <v>120989.55566612601</v>
      </c>
      <c r="CM8" s="300">
        <f>SUM(BH8:BK8)</f>
        <v>279515</v>
      </c>
      <c r="CN8" s="300">
        <f>SUM(BL8:BO8)</f>
        <v>295153</v>
      </c>
      <c r="CO8" s="300">
        <f t="shared" si="1"/>
        <v>200294.17159272399</v>
      </c>
    </row>
    <row r="9" spans="1:102" ht="14.5" x14ac:dyDescent="0.35">
      <c r="A9" s="9"/>
      <c r="B9" s="207" t="s">
        <v>442</v>
      </c>
      <c r="C9" s="207" t="s">
        <v>443</v>
      </c>
      <c r="D9" s="57">
        <v>1062</v>
      </c>
      <c r="E9" s="57">
        <v>0</v>
      </c>
      <c r="F9" s="57">
        <v>3780</v>
      </c>
      <c r="G9" s="57">
        <v>3523</v>
      </c>
      <c r="H9" s="57">
        <v>1277</v>
      </c>
      <c r="I9" s="57">
        <v>2296</v>
      </c>
      <c r="J9" s="57">
        <v>0</v>
      </c>
      <c r="K9" s="57">
        <v>2661</v>
      </c>
      <c r="L9" s="57">
        <v>5391</v>
      </c>
      <c r="M9" s="57">
        <v>3997</v>
      </c>
      <c r="N9" s="57">
        <v>2899</v>
      </c>
      <c r="O9" s="57">
        <v>7687</v>
      </c>
      <c r="P9" s="57">
        <v>3039</v>
      </c>
      <c r="Q9" s="57">
        <v>4990</v>
      </c>
      <c r="R9" s="57">
        <v>4115</v>
      </c>
      <c r="S9" s="57">
        <v>7013</v>
      </c>
      <c r="T9" s="57">
        <v>2834</v>
      </c>
      <c r="U9" s="57">
        <v>1133</v>
      </c>
      <c r="V9" s="57">
        <v>2583</v>
      </c>
      <c r="W9" s="57">
        <v>5335</v>
      </c>
      <c r="X9" s="57">
        <v>3118</v>
      </c>
      <c r="Y9" s="57">
        <v>4188</v>
      </c>
      <c r="Z9" s="57">
        <v>1613</v>
      </c>
      <c r="AA9" s="57">
        <v>10956</v>
      </c>
      <c r="AB9" s="57">
        <v>7950</v>
      </c>
      <c r="AC9" s="57">
        <v>4831</v>
      </c>
      <c r="AD9" s="57">
        <v>2260</v>
      </c>
      <c r="AE9" s="57">
        <v>6132</v>
      </c>
      <c r="AF9" s="57">
        <v>4725</v>
      </c>
      <c r="AG9" s="57">
        <v>5255</v>
      </c>
      <c r="AH9" s="57">
        <v>869</v>
      </c>
      <c r="AI9" s="57">
        <v>869</v>
      </c>
      <c r="AJ9" s="57">
        <v>1720</v>
      </c>
      <c r="AK9" s="57">
        <v>434</v>
      </c>
      <c r="AL9" s="57">
        <v>643</v>
      </c>
      <c r="AM9" s="57">
        <v>546</v>
      </c>
      <c r="AN9" s="57">
        <v>1745</v>
      </c>
      <c r="AO9" s="57">
        <v>2083</v>
      </c>
      <c r="AP9" s="57">
        <v>1617</v>
      </c>
      <c r="AQ9" s="57">
        <v>1709</v>
      </c>
      <c r="AR9" s="57">
        <v>1682</v>
      </c>
      <c r="AS9" s="57">
        <v>1411</v>
      </c>
      <c r="AT9" s="57">
        <v>1058</v>
      </c>
      <c r="AU9" s="57">
        <v>4858</v>
      </c>
      <c r="AV9" s="57">
        <v>1012.4053599999999</v>
      </c>
      <c r="AW9" s="57">
        <v>214.3362800000001</v>
      </c>
      <c r="AX9" s="57">
        <v>1050</v>
      </c>
      <c r="AY9" s="57">
        <v>4260.1260575100005</v>
      </c>
      <c r="AZ9" s="57">
        <v>1174</v>
      </c>
      <c r="BA9" s="57">
        <v>215</v>
      </c>
      <c r="BB9" s="57">
        <v>730</v>
      </c>
      <c r="BC9" s="57">
        <v>2191</v>
      </c>
      <c r="BD9" s="57">
        <v>3758</v>
      </c>
      <c r="BE9" s="57">
        <v>3027.1695600000003</v>
      </c>
      <c r="BF9" s="300">
        <v>1859.3769600000005</v>
      </c>
      <c r="BG9" s="300">
        <v>4856</v>
      </c>
      <c r="BH9" s="57">
        <v>5582</v>
      </c>
      <c r="BI9" s="57">
        <v>2571</v>
      </c>
      <c r="BJ9" s="300">
        <v>7183</v>
      </c>
      <c r="BK9" s="300">
        <v>8920</v>
      </c>
      <c r="BL9" s="300">
        <v>4030</v>
      </c>
      <c r="BM9" s="300">
        <v>10989</v>
      </c>
      <c r="BN9" s="300">
        <v>6589</v>
      </c>
      <c r="BO9" s="300">
        <v>19249</v>
      </c>
      <c r="BP9" s="300">
        <v>2384</v>
      </c>
      <c r="BQ9" s="300">
        <v>12060.526170999994</v>
      </c>
      <c r="BR9" s="300">
        <v>6048</v>
      </c>
      <c r="BS9" s="300">
        <v>10319</v>
      </c>
      <c r="BT9" s="300">
        <v>2392</v>
      </c>
      <c r="BU9" s="300"/>
      <c r="BV9" s="300"/>
      <c r="BW9" s="300"/>
      <c r="BX9" s="29"/>
      <c r="BY9" s="57">
        <v>8365</v>
      </c>
      <c r="BZ9" s="57">
        <v>6234</v>
      </c>
      <c r="CA9" s="57">
        <v>19974</v>
      </c>
      <c r="CB9" s="57">
        <v>19157</v>
      </c>
      <c r="CC9" s="57">
        <v>11885</v>
      </c>
      <c r="CD9" s="57">
        <v>19875</v>
      </c>
      <c r="CE9" s="57">
        <v>21173</v>
      </c>
      <c r="CF9" s="57">
        <v>11718</v>
      </c>
      <c r="CG9" s="57">
        <f>SUM(AJ9:AM9)</f>
        <v>3343</v>
      </c>
      <c r="CH9" s="57">
        <f>SUM(AN9:AQ9)</f>
        <v>7154</v>
      </c>
      <c r="CI9" s="57">
        <f>SUM(AR9:AU9)</f>
        <v>9009</v>
      </c>
      <c r="CJ9" s="57">
        <f>SUM(AV9:AY9)</f>
        <v>6536.8676975100007</v>
      </c>
      <c r="CK9" s="57">
        <f t="shared" si="0"/>
        <v>4310</v>
      </c>
      <c r="CL9" s="57">
        <f>SUM(BD9:BG9)</f>
        <v>13500.54652</v>
      </c>
      <c r="CM9" s="57">
        <f>SUM(BH9:BK9)</f>
        <v>24256</v>
      </c>
      <c r="CN9" s="57">
        <f>SUM(BL9:BO9)</f>
        <v>40857</v>
      </c>
      <c r="CO9" s="57">
        <f t="shared" si="1"/>
        <v>30811.526170999994</v>
      </c>
    </row>
    <row r="10" spans="1:102" ht="14.5" x14ac:dyDescent="0.35">
      <c r="A10" s="9"/>
      <c r="B10" s="208" t="s">
        <v>444</v>
      </c>
      <c r="C10" s="208" t="s">
        <v>445</v>
      </c>
      <c r="D10" s="55">
        <v>571</v>
      </c>
      <c r="E10" s="55">
        <v>1265</v>
      </c>
      <c r="F10" s="55">
        <v>490</v>
      </c>
      <c r="G10" s="55">
        <v>1107</v>
      </c>
      <c r="H10" s="55">
        <v>959</v>
      </c>
      <c r="I10" s="55">
        <v>1322</v>
      </c>
      <c r="J10" s="55">
        <v>1411</v>
      </c>
      <c r="K10" s="55">
        <v>1108</v>
      </c>
      <c r="L10" s="55">
        <v>1016</v>
      </c>
      <c r="M10" s="55">
        <v>1282</v>
      </c>
      <c r="N10" s="55">
        <v>1280</v>
      </c>
      <c r="O10" s="55">
        <v>1707</v>
      </c>
      <c r="P10" s="55">
        <v>1623</v>
      </c>
      <c r="Q10" s="55">
        <v>1693</v>
      </c>
      <c r="R10" s="55">
        <v>1858</v>
      </c>
      <c r="S10" s="55">
        <v>1953</v>
      </c>
      <c r="T10" s="55">
        <v>2145</v>
      </c>
      <c r="U10" s="55">
        <v>1185</v>
      </c>
      <c r="V10" s="55">
        <v>1165</v>
      </c>
      <c r="W10" s="55">
        <v>1088</v>
      </c>
      <c r="X10" s="55">
        <v>744</v>
      </c>
      <c r="Y10" s="55">
        <v>699</v>
      </c>
      <c r="Z10" s="55">
        <v>605</v>
      </c>
      <c r="AA10" s="55">
        <v>292</v>
      </c>
      <c r="AB10" s="55">
        <v>488</v>
      </c>
      <c r="AC10" s="55">
        <v>167</v>
      </c>
      <c r="AD10" s="55">
        <v>170</v>
      </c>
      <c r="AE10" s="55">
        <v>218</v>
      </c>
      <c r="AF10" s="55">
        <v>252</v>
      </c>
      <c r="AG10" s="55">
        <v>221</v>
      </c>
      <c r="AH10" s="55">
        <v>1412</v>
      </c>
      <c r="AI10" s="55">
        <v>1503</v>
      </c>
      <c r="AJ10" s="55">
        <v>648</v>
      </c>
      <c r="AK10" s="55">
        <v>811</v>
      </c>
      <c r="AL10" s="55">
        <v>858</v>
      </c>
      <c r="AM10" s="55">
        <v>643</v>
      </c>
      <c r="AN10" s="55">
        <v>549</v>
      </c>
      <c r="AO10" s="55">
        <v>158</v>
      </c>
      <c r="AP10" s="55">
        <v>409</v>
      </c>
      <c r="AQ10" s="55">
        <v>490</v>
      </c>
      <c r="AR10" s="55">
        <v>548</v>
      </c>
      <c r="AS10" s="55">
        <v>535</v>
      </c>
      <c r="AT10" s="55">
        <v>442</v>
      </c>
      <c r="AU10" s="55">
        <v>442</v>
      </c>
      <c r="AV10" s="55">
        <v>389</v>
      </c>
      <c r="AW10" s="55">
        <v>396</v>
      </c>
      <c r="AX10" s="55">
        <v>459</v>
      </c>
      <c r="AY10" s="55">
        <v>495</v>
      </c>
      <c r="AZ10" s="55">
        <v>435</v>
      </c>
      <c r="BA10" s="55">
        <v>449</v>
      </c>
      <c r="BB10" s="55">
        <v>355</v>
      </c>
      <c r="BC10" s="55">
        <v>378</v>
      </c>
      <c r="BD10" s="55">
        <v>396</v>
      </c>
      <c r="BE10" s="55">
        <v>407</v>
      </c>
      <c r="BF10" s="300">
        <v>739</v>
      </c>
      <c r="BG10" s="95">
        <v>904</v>
      </c>
      <c r="BH10" s="55">
        <v>1196</v>
      </c>
      <c r="BI10" s="55">
        <v>1511</v>
      </c>
      <c r="BJ10" s="300">
        <v>1643</v>
      </c>
      <c r="BK10" s="95">
        <v>2825</v>
      </c>
      <c r="BL10" s="95">
        <v>2599</v>
      </c>
      <c r="BM10" s="95">
        <v>2969</v>
      </c>
      <c r="BN10" s="95">
        <v>3726</v>
      </c>
      <c r="BO10" s="95">
        <v>3269</v>
      </c>
      <c r="BP10" s="95">
        <v>3179</v>
      </c>
      <c r="BQ10" s="95">
        <v>4770</v>
      </c>
      <c r="BR10" s="95">
        <v>5873</v>
      </c>
      <c r="BS10" s="95">
        <v>3882</v>
      </c>
      <c r="BT10" s="95">
        <v>2168</v>
      </c>
      <c r="BU10" s="95"/>
      <c r="BV10" s="95"/>
      <c r="BW10" s="95"/>
      <c r="BX10" s="29"/>
      <c r="BY10" s="55">
        <v>3433</v>
      </c>
      <c r="BZ10" s="55">
        <v>4800</v>
      </c>
      <c r="CA10" s="55">
        <v>5285</v>
      </c>
      <c r="CB10" s="55">
        <v>7127</v>
      </c>
      <c r="CC10" s="55">
        <v>5583</v>
      </c>
      <c r="CD10" s="55">
        <v>2340</v>
      </c>
      <c r="CE10" s="55">
        <v>1043</v>
      </c>
      <c r="CF10" s="55">
        <v>3388</v>
      </c>
      <c r="CG10" s="55">
        <f>SUM(AJ10:AM10)</f>
        <v>2960</v>
      </c>
      <c r="CH10" s="55">
        <f>SUM(AN10:AQ10)</f>
        <v>1606</v>
      </c>
      <c r="CI10" s="55">
        <f>SUM(AR10:AU10)</f>
        <v>1967</v>
      </c>
      <c r="CJ10" s="55">
        <f>SUM(AV10:AY10)</f>
        <v>1739</v>
      </c>
      <c r="CK10" s="55">
        <f t="shared" si="0"/>
        <v>1617</v>
      </c>
      <c r="CL10" s="55">
        <f>SUM(BD10:BG10)</f>
        <v>2446</v>
      </c>
      <c r="CM10" s="55">
        <f>SUM(BH10:BK10)</f>
        <v>7175</v>
      </c>
      <c r="CN10" s="55">
        <f>SUM(BL10:BO10)</f>
        <v>12563</v>
      </c>
      <c r="CO10" s="55">
        <f t="shared" si="1"/>
        <v>17704</v>
      </c>
    </row>
    <row r="11" spans="1:102" ht="14.5" x14ac:dyDescent="0.35">
      <c r="A11" s="9"/>
      <c r="B11" s="199" t="s">
        <v>446</v>
      </c>
      <c r="C11" s="123" t="s">
        <v>447</v>
      </c>
      <c r="D11" s="200">
        <v>19812</v>
      </c>
      <c r="E11" s="200">
        <v>33156</v>
      </c>
      <c r="F11" s="200">
        <v>37766</v>
      </c>
      <c r="G11" s="200">
        <v>46495</v>
      </c>
      <c r="H11" s="200">
        <v>41099</v>
      </c>
      <c r="I11" s="200">
        <v>35305</v>
      </c>
      <c r="J11" s="200">
        <v>13083</v>
      </c>
      <c r="K11" s="200">
        <v>17752</v>
      </c>
      <c r="L11" s="200">
        <v>34749</v>
      </c>
      <c r="M11" s="200">
        <v>30171</v>
      </c>
      <c r="N11" s="200">
        <v>32011</v>
      </c>
      <c r="O11" s="200">
        <v>47421</v>
      </c>
      <c r="P11" s="200">
        <v>44695</v>
      </c>
      <c r="Q11" s="200">
        <v>60155</v>
      </c>
      <c r="R11" s="200">
        <v>76543</v>
      </c>
      <c r="S11" s="200">
        <v>75552</v>
      </c>
      <c r="T11" s="200">
        <v>56201</v>
      </c>
      <c r="U11" s="200">
        <v>43113</v>
      </c>
      <c r="V11" s="200">
        <v>40158</v>
      </c>
      <c r="W11" s="200">
        <v>48567</v>
      </c>
      <c r="X11" s="200">
        <v>24491</v>
      </c>
      <c r="Y11" s="200">
        <v>34139</v>
      </c>
      <c r="Z11" s="200">
        <v>43831</v>
      </c>
      <c r="AA11" s="200">
        <v>73306</v>
      </c>
      <c r="AB11" s="200">
        <v>49339</v>
      </c>
      <c r="AC11" s="200">
        <v>46821</v>
      </c>
      <c r="AD11" s="200">
        <v>45080</v>
      </c>
      <c r="AE11" s="200">
        <v>50651</v>
      </c>
      <c r="AF11" s="200">
        <v>37265</v>
      </c>
      <c r="AG11" s="200">
        <v>38444</v>
      </c>
      <c r="AH11" s="200">
        <v>25446</v>
      </c>
      <c r="AI11" s="200">
        <v>36246</v>
      </c>
      <c r="AJ11" s="200">
        <v>26275.340084747004</v>
      </c>
      <c r="AK11" s="200">
        <v>37142</v>
      </c>
      <c r="AL11" s="200">
        <v>34636</v>
      </c>
      <c r="AM11" s="200">
        <f t="shared" ref="AM11:AW11" si="2">SUM(AM7:AM10)</f>
        <v>26179</v>
      </c>
      <c r="AN11" s="200">
        <f t="shared" si="2"/>
        <v>16553</v>
      </c>
      <c r="AO11" s="200">
        <f t="shared" si="2"/>
        <v>39610</v>
      </c>
      <c r="AP11" s="200">
        <f t="shared" si="2"/>
        <v>29975</v>
      </c>
      <c r="AQ11" s="200">
        <f t="shared" si="2"/>
        <v>29807</v>
      </c>
      <c r="AR11" s="200">
        <f t="shared" si="2"/>
        <v>27462</v>
      </c>
      <c r="AS11" s="200">
        <f t="shared" si="2"/>
        <v>35039</v>
      </c>
      <c r="AT11" s="200">
        <f t="shared" si="2"/>
        <v>44992</v>
      </c>
      <c r="AU11" s="200">
        <f t="shared" si="2"/>
        <v>69343</v>
      </c>
      <c r="AV11" s="200">
        <f t="shared" si="2"/>
        <v>42407.736358745991</v>
      </c>
      <c r="AW11" s="200">
        <f t="shared" si="2"/>
        <v>72333.784879079016</v>
      </c>
      <c r="AX11" s="200">
        <f t="shared" ref="AX11:BG11" si="3">SUM(AX7:AX10)</f>
        <v>56624</v>
      </c>
      <c r="AY11" s="200">
        <f t="shared" si="3"/>
        <v>89576.478762174957</v>
      </c>
      <c r="AZ11" s="200">
        <f t="shared" si="3"/>
        <v>35319</v>
      </c>
      <c r="BA11" s="200">
        <f t="shared" si="3"/>
        <v>26927</v>
      </c>
      <c r="BB11" s="200">
        <f t="shared" si="3"/>
        <v>24151</v>
      </c>
      <c r="BC11" s="200">
        <f t="shared" si="3"/>
        <v>36357</v>
      </c>
      <c r="BD11" s="200">
        <f t="shared" si="3"/>
        <v>28194</v>
      </c>
      <c r="BE11" s="200">
        <f t="shared" si="3"/>
        <v>44284.992430000006</v>
      </c>
      <c r="BF11" s="333">
        <f>SUM(BF7:BF10)</f>
        <v>57511.586574000001</v>
      </c>
      <c r="BG11" s="333">
        <f t="shared" si="3"/>
        <v>113242</v>
      </c>
      <c r="BH11" s="200">
        <f t="shared" ref="BH11:BK11" si="4">SUM(BH7:BH10)</f>
        <v>49118</v>
      </c>
      <c r="BI11" s="200">
        <f t="shared" si="4"/>
        <v>68024</v>
      </c>
      <c r="BJ11" s="333">
        <f t="shared" si="4"/>
        <v>97344</v>
      </c>
      <c r="BK11" s="333">
        <f t="shared" si="4"/>
        <v>234775</v>
      </c>
      <c r="BL11" s="333">
        <f t="shared" ref="BL11:BW11" si="5">SUM(BL7:BL10)</f>
        <v>88482</v>
      </c>
      <c r="BM11" s="333">
        <f t="shared" si="5"/>
        <v>115577</v>
      </c>
      <c r="BN11" s="333">
        <f t="shared" si="5"/>
        <v>144229</v>
      </c>
      <c r="BO11" s="333">
        <f t="shared" si="5"/>
        <v>238221</v>
      </c>
      <c r="BP11" s="333">
        <f t="shared" si="5"/>
        <v>68427</v>
      </c>
      <c r="BQ11" s="333">
        <f t="shared" si="5"/>
        <v>124634.70995450499</v>
      </c>
      <c r="BR11" s="333">
        <f t="shared" si="5"/>
        <v>89116</v>
      </c>
      <c r="BS11" s="333">
        <f t="shared" si="5"/>
        <v>161874</v>
      </c>
      <c r="BT11" s="333">
        <f t="shared" si="5"/>
        <v>59451</v>
      </c>
      <c r="BU11" s="333">
        <f t="shared" si="5"/>
        <v>0</v>
      </c>
      <c r="BV11" s="333">
        <f t="shared" si="5"/>
        <v>0</v>
      </c>
      <c r="BW11" s="333">
        <f t="shared" si="5"/>
        <v>0</v>
      </c>
      <c r="BX11" s="29"/>
      <c r="BY11" s="200">
        <f t="shared" ref="BY11:CG11" si="6">SUM(BY7:BY10)</f>
        <v>137229</v>
      </c>
      <c r="BZ11" s="200">
        <f t="shared" si="6"/>
        <v>107239</v>
      </c>
      <c r="CA11" s="200">
        <f t="shared" si="6"/>
        <v>144352</v>
      </c>
      <c r="CB11" s="200">
        <f t="shared" si="6"/>
        <v>256945</v>
      </c>
      <c r="CC11" s="200">
        <f t="shared" si="6"/>
        <v>188039</v>
      </c>
      <c r="CD11" s="200">
        <f t="shared" si="6"/>
        <v>175767</v>
      </c>
      <c r="CE11" s="200">
        <f t="shared" si="6"/>
        <v>191891</v>
      </c>
      <c r="CF11" s="200">
        <f t="shared" si="6"/>
        <v>137401</v>
      </c>
      <c r="CG11" s="200">
        <f t="shared" si="6"/>
        <v>124178</v>
      </c>
      <c r="CH11" s="200">
        <f t="shared" ref="CH11:CM11" si="7">SUM(CH7:CH10)</f>
        <v>115945</v>
      </c>
      <c r="CI11" s="200">
        <f t="shared" si="7"/>
        <v>176836</v>
      </c>
      <c r="CJ11" s="200">
        <f t="shared" si="7"/>
        <v>260941.99999999997</v>
      </c>
      <c r="CK11" s="200">
        <f t="shared" si="7"/>
        <v>122754</v>
      </c>
      <c r="CL11" s="200">
        <f t="shared" si="7"/>
        <v>243232.57900400003</v>
      </c>
      <c r="CM11" s="200">
        <f t="shared" si="7"/>
        <v>449261</v>
      </c>
      <c r="CN11" s="200">
        <f>SUM(CN7:CN10)</f>
        <v>586509</v>
      </c>
      <c r="CO11" s="200">
        <f>SUM(CO7:CO10)</f>
        <v>444051.70995450497</v>
      </c>
    </row>
    <row r="12" spans="1:102" ht="14.5" x14ac:dyDescent="0.35">
      <c r="A12" s="9"/>
      <c r="B12" s="209" t="s">
        <v>245</v>
      </c>
      <c r="C12" s="209" t="s">
        <v>448</v>
      </c>
      <c r="D12" s="103">
        <v>0</v>
      </c>
      <c r="E12" s="103">
        <v>0</v>
      </c>
      <c r="F12" s="103">
        <v>0</v>
      </c>
      <c r="G12" s="103">
        <v>0</v>
      </c>
      <c r="H12" s="103">
        <v>0</v>
      </c>
      <c r="I12" s="103">
        <v>0</v>
      </c>
      <c r="J12" s="103">
        <v>0</v>
      </c>
      <c r="K12" s="103">
        <v>0</v>
      </c>
      <c r="L12" s="103">
        <v>0</v>
      </c>
      <c r="M12" s="103">
        <v>0</v>
      </c>
      <c r="N12" s="103">
        <v>0</v>
      </c>
      <c r="O12" s="103">
        <v>0</v>
      </c>
      <c r="P12" s="103">
        <v>0</v>
      </c>
      <c r="Q12" s="103">
        <v>0</v>
      </c>
      <c r="R12" s="103">
        <v>0</v>
      </c>
      <c r="S12" s="103">
        <v>0</v>
      </c>
      <c r="T12" s="103">
        <v>0</v>
      </c>
      <c r="U12" s="103">
        <v>0</v>
      </c>
      <c r="V12" s="103">
        <v>0</v>
      </c>
      <c r="W12" s="103">
        <v>0</v>
      </c>
      <c r="X12" s="103">
        <v>4789</v>
      </c>
      <c r="Y12" s="103">
        <v>2164</v>
      </c>
      <c r="Z12" s="103">
        <v>7936</v>
      </c>
      <c r="AA12" s="103">
        <v>19730</v>
      </c>
      <c r="AB12" s="103">
        <v>6327</v>
      </c>
      <c r="AC12" s="103">
        <v>5409</v>
      </c>
      <c r="AD12" s="103">
        <v>8189</v>
      </c>
      <c r="AE12" s="103">
        <v>6620</v>
      </c>
      <c r="AF12" s="103">
        <v>3969</v>
      </c>
      <c r="AG12" s="103">
        <v>4892</v>
      </c>
      <c r="AH12" s="103">
        <v>6892</v>
      </c>
      <c r="AI12" s="103">
        <v>2591</v>
      </c>
      <c r="AJ12" s="103">
        <v>2460</v>
      </c>
      <c r="AK12" s="103">
        <v>398</v>
      </c>
      <c r="AL12" s="103">
        <v>295</v>
      </c>
      <c r="AM12" s="103">
        <v>4215</v>
      </c>
      <c r="AN12" s="103">
        <v>1723</v>
      </c>
      <c r="AO12" s="103">
        <v>1651</v>
      </c>
      <c r="AP12" s="103">
        <v>2646</v>
      </c>
      <c r="AQ12" s="103">
        <v>2132</v>
      </c>
      <c r="AR12" s="103">
        <v>2202</v>
      </c>
      <c r="AS12" s="103">
        <v>1203</v>
      </c>
      <c r="AT12" s="103">
        <v>2882.9476</v>
      </c>
      <c r="AU12" s="103">
        <v>1779</v>
      </c>
      <c r="AV12" s="103">
        <v>4270</v>
      </c>
      <c r="AW12" s="103">
        <v>1522</v>
      </c>
      <c r="AX12" s="103">
        <v>1877</v>
      </c>
      <c r="AY12" s="103">
        <v>1963</v>
      </c>
      <c r="AZ12" s="103">
        <v>2449</v>
      </c>
      <c r="BA12" s="103">
        <v>352</v>
      </c>
      <c r="BB12" s="103">
        <v>7804</v>
      </c>
      <c r="BC12" s="103">
        <v>3253</v>
      </c>
      <c r="BD12" s="103">
        <v>3622</v>
      </c>
      <c r="BE12" s="103">
        <v>2822</v>
      </c>
      <c r="BF12" s="326">
        <v>4324</v>
      </c>
      <c r="BG12" s="326">
        <v>3173</v>
      </c>
      <c r="BH12" s="103">
        <v>4615</v>
      </c>
      <c r="BI12" s="103">
        <v>4949</v>
      </c>
      <c r="BJ12" s="326">
        <v>8276</v>
      </c>
      <c r="BK12" s="95">
        <v>8013</v>
      </c>
      <c r="BL12" s="95">
        <v>2561</v>
      </c>
      <c r="BM12" s="95">
        <v>4124</v>
      </c>
      <c r="BN12" s="95">
        <v>6749</v>
      </c>
      <c r="BO12" s="95">
        <v>10490</v>
      </c>
      <c r="BP12" s="95">
        <v>4389</v>
      </c>
      <c r="BQ12" s="95">
        <v>3442</v>
      </c>
      <c r="BR12" s="95">
        <v>3854</v>
      </c>
      <c r="BS12" s="95">
        <v>13340</v>
      </c>
      <c r="BT12" s="95">
        <v>2515</v>
      </c>
      <c r="BU12" s="95"/>
      <c r="BV12" s="95"/>
      <c r="BW12" s="95"/>
      <c r="BX12" s="29"/>
      <c r="BY12" s="103">
        <v>0</v>
      </c>
      <c r="BZ12" s="103">
        <v>0</v>
      </c>
      <c r="CA12" s="103">
        <v>0</v>
      </c>
      <c r="CB12" s="103">
        <v>0</v>
      </c>
      <c r="CC12" s="103">
        <v>0</v>
      </c>
      <c r="CD12" s="103">
        <v>34619</v>
      </c>
      <c r="CE12" s="103">
        <v>26545</v>
      </c>
      <c r="CF12" s="103">
        <v>18344</v>
      </c>
      <c r="CG12" s="103">
        <f>SUM(AJ12:AM12)</f>
        <v>7368</v>
      </c>
      <c r="CH12" s="103">
        <f>SUM(AN12:AQ12)</f>
        <v>8152</v>
      </c>
      <c r="CI12" s="103">
        <f>SUM(AR12:AU12)</f>
        <v>8066.9475999999995</v>
      </c>
      <c r="CJ12" s="103">
        <f>SUM(AV12:AY12)</f>
        <v>9632</v>
      </c>
      <c r="CK12" s="103">
        <f t="shared" si="0"/>
        <v>13858</v>
      </c>
      <c r="CL12" s="103">
        <f>SUM(BD12:BG12)</f>
        <v>13941</v>
      </c>
      <c r="CM12" s="55">
        <f>SUM(BH12:BK12)</f>
        <v>25853</v>
      </c>
      <c r="CN12" s="55">
        <f>SUM(BL12:BO12)</f>
        <v>23924</v>
      </c>
      <c r="CO12" s="55">
        <f t="shared" si="1"/>
        <v>25025</v>
      </c>
    </row>
    <row r="13" spans="1:102" ht="14.5" x14ac:dyDescent="0.35">
      <c r="A13" s="9"/>
      <c r="B13" s="199" t="s">
        <v>449</v>
      </c>
      <c r="C13" s="123" t="s">
        <v>450</v>
      </c>
      <c r="D13" s="200">
        <v>19812</v>
      </c>
      <c r="E13" s="200">
        <v>33156</v>
      </c>
      <c r="F13" s="200">
        <v>37766</v>
      </c>
      <c r="G13" s="200">
        <v>46495</v>
      </c>
      <c r="H13" s="200">
        <v>41099</v>
      </c>
      <c r="I13" s="200">
        <v>35305</v>
      </c>
      <c r="J13" s="200">
        <v>13083</v>
      </c>
      <c r="K13" s="200">
        <v>17752</v>
      </c>
      <c r="L13" s="200">
        <v>34749</v>
      </c>
      <c r="M13" s="200">
        <v>30171</v>
      </c>
      <c r="N13" s="200">
        <v>32011</v>
      </c>
      <c r="O13" s="200">
        <v>47421</v>
      </c>
      <c r="P13" s="200">
        <v>44695</v>
      </c>
      <c r="Q13" s="200">
        <v>60155</v>
      </c>
      <c r="R13" s="200">
        <v>76543</v>
      </c>
      <c r="S13" s="200">
        <v>75552</v>
      </c>
      <c r="T13" s="200">
        <v>56201</v>
      </c>
      <c r="U13" s="200">
        <v>43113</v>
      </c>
      <c r="V13" s="200">
        <v>40158</v>
      </c>
      <c r="W13" s="200">
        <v>48567</v>
      </c>
      <c r="X13" s="200">
        <v>29280</v>
      </c>
      <c r="Y13" s="200">
        <v>36303</v>
      </c>
      <c r="Z13" s="200">
        <v>51767</v>
      </c>
      <c r="AA13" s="200">
        <v>93036</v>
      </c>
      <c r="AB13" s="200">
        <v>55666</v>
      </c>
      <c r="AC13" s="200">
        <v>52230</v>
      </c>
      <c r="AD13" s="200">
        <v>53269</v>
      </c>
      <c r="AE13" s="200">
        <v>57271</v>
      </c>
      <c r="AF13" s="200">
        <v>41234</v>
      </c>
      <c r="AG13" s="200">
        <v>43336</v>
      </c>
      <c r="AH13" s="200">
        <v>32338</v>
      </c>
      <c r="AI13" s="200">
        <v>38837</v>
      </c>
      <c r="AJ13" s="200">
        <v>28681.340084747004</v>
      </c>
      <c r="AK13" s="200">
        <v>37540</v>
      </c>
      <c r="AL13" s="200">
        <v>34931</v>
      </c>
      <c r="AM13" s="200">
        <f t="shared" ref="AM13:AW13" si="8">SUM(AM11:AM12)</f>
        <v>30394</v>
      </c>
      <c r="AN13" s="200">
        <f t="shared" si="8"/>
        <v>18276</v>
      </c>
      <c r="AO13" s="200">
        <f t="shared" si="8"/>
        <v>41261</v>
      </c>
      <c r="AP13" s="200">
        <f t="shared" si="8"/>
        <v>32621</v>
      </c>
      <c r="AQ13" s="200">
        <f t="shared" si="8"/>
        <v>31939</v>
      </c>
      <c r="AR13" s="200">
        <f t="shared" si="8"/>
        <v>29664</v>
      </c>
      <c r="AS13" s="200">
        <f t="shared" si="8"/>
        <v>36242</v>
      </c>
      <c r="AT13" s="200">
        <f t="shared" si="8"/>
        <v>47874.9476</v>
      </c>
      <c r="AU13" s="200">
        <f t="shared" si="8"/>
        <v>71122</v>
      </c>
      <c r="AV13" s="200">
        <f t="shared" si="8"/>
        <v>46677.736358745991</v>
      </c>
      <c r="AW13" s="200">
        <f t="shared" si="8"/>
        <v>73855.784879079016</v>
      </c>
      <c r="AX13" s="200">
        <f t="shared" ref="AX13:BG13" si="9">SUM(AX11:AX12)</f>
        <v>58501</v>
      </c>
      <c r="AY13" s="200">
        <f t="shared" si="9"/>
        <v>91539.478762174957</v>
      </c>
      <c r="AZ13" s="200">
        <f t="shared" si="9"/>
        <v>37768</v>
      </c>
      <c r="BA13" s="200">
        <f t="shared" si="9"/>
        <v>27279</v>
      </c>
      <c r="BB13" s="200">
        <f t="shared" si="9"/>
        <v>31955</v>
      </c>
      <c r="BC13" s="200">
        <f t="shared" si="9"/>
        <v>39610</v>
      </c>
      <c r="BD13" s="200">
        <f t="shared" si="9"/>
        <v>31816</v>
      </c>
      <c r="BE13" s="200">
        <f t="shared" si="9"/>
        <v>47106.992430000006</v>
      </c>
      <c r="BF13" s="333">
        <f t="shared" si="9"/>
        <v>61835.586574000001</v>
      </c>
      <c r="BG13" s="333">
        <f t="shared" si="9"/>
        <v>116415</v>
      </c>
      <c r="BH13" s="200">
        <f t="shared" ref="BH13:BK13" si="10">SUM(BH11:BH12)</f>
        <v>53733</v>
      </c>
      <c r="BI13" s="200">
        <f t="shared" si="10"/>
        <v>72973</v>
      </c>
      <c r="BJ13" s="333">
        <f t="shared" si="10"/>
        <v>105620</v>
      </c>
      <c r="BK13" s="333">
        <f t="shared" si="10"/>
        <v>242788</v>
      </c>
      <c r="BL13" s="333">
        <f t="shared" ref="BL13:BO13" si="11">SUM(BL11:BL12)</f>
        <v>91043</v>
      </c>
      <c r="BM13" s="333">
        <f t="shared" si="11"/>
        <v>119701</v>
      </c>
      <c r="BN13" s="333">
        <f t="shared" si="11"/>
        <v>150978</v>
      </c>
      <c r="BO13" s="333">
        <f t="shared" si="11"/>
        <v>248711</v>
      </c>
      <c r="BP13" s="333">
        <f t="shared" ref="BP13" si="12">SUM(BP11:BP12)</f>
        <v>72816</v>
      </c>
      <c r="BQ13" s="333">
        <f t="shared" ref="BQ13" si="13">SUM(BQ11:BQ12)</f>
        <v>128076.70995450499</v>
      </c>
      <c r="BR13" s="333">
        <f t="shared" ref="BR13" si="14">SUM(BR11:BR12)</f>
        <v>92970</v>
      </c>
      <c r="BS13" s="333">
        <f t="shared" ref="BS13:BW13" si="15">SUM(BS11:BS12)</f>
        <v>175214</v>
      </c>
      <c r="BT13" s="333">
        <f t="shared" si="15"/>
        <v>61966</v>
      </c>
      <c r="BU13" s="333">
        <f t="shared" si="15"/>
        <v>0</v>
      </c>
      <c r="BV13" s="333">
        <f t="shared" si="15"/>
        <v>0</v>
      </c>
      <c r="BW13" s="333">
        <f t="shared" si="15"/>
        <v>0</v>
      </c>
      <c r="BX13" s="29"/>
      <c r="BY13" s="200">
        <f t="shared" ref="BY13:CG13" si="16">SUM(BY11:BY12)</f>
        <v>137229</v>
      </c>
      <c r="BZ13" s="200">
        <f t="shared" si="16"/>
        <v>107239</v>
      </c>
      <c r="CA13" s="200">
        <f t="shared" si="16"/>
        <v>144352</v>
      </c>
      <c r="CB13" s="200">
        <f t="shared" si="16"/>
        <v>256945</v>
      </c>
      <c r="CC13" s="200">
        <f t="shared" si="16"/>
        <v>188039</v>
      </c>
      <c r="CD13" s="200">
        <f t="shared" si="16"/>
        <v>210386</v>
      </c>
      <c r="CE13" s="200">
        <f t="shared" si="16"/>
        <v>218436</v>
      </c>
      <c r="CF13" s="200">
        <f t="shared" si="16"/>
        <v>155745</v>
      </c>
      <c r="CG13" s="200">
        <f t="shared" si="16"/>
        <v>131546</v>
      </c>
      <c r="CH13" s="200">
        <f t="shared" ref="CH13:CM13" si="17">SUM(CH11:CH12)</f>
        <v>124097</v>
      </c>
      <c r="CI13" s="200">
        <f t="shared" si="17"/>
        <v>184902.94760000001</v>
      </c>
      <c r="CJ13" s="200">
        <f t="shared" si="17"/>
        <v>270574</v>
      </c>
      <c r="CK13" s="200">
        <f t="shared" si="17"/>
        <v>136612</v>
      </c>
      <c r="CL13" s="200">
        <f t="shared" si="17"/>
        <v>257173.57900400003</v>
      </c>
      <c r="CM13" s="200">
        <f t="shared" si="17"/>
        <v>475114</v>
      </c>
      <c r="CN13" s="200">
        <f>SUM(CN11:CN12)</f>
        <v>610433</v>
      </c>
      <c r="CO13" s="200">
        <f>SUM(CO11:CO12)</f>
        <v>469076.70995450497</v>
      </c>
    </row>
    <row r="14" spans="1:102" ht="14.5" x14ac:dyDescent="0.35">
      <c r="BX14" s="29"/>
      <c r="CJ14" s="155"/>
    </row>
    <row r="15" spans="1:102" ht="14.5" x14ac:dyDescent="0.35">
      <c r="BX15" s="29"/>
    </row>
    <row r="16" spans="1:102" ht="14.5" x14ac:dyDescent="0.35">
      <c r="B16" s="207" t="s">
        <v>419</v>
      </c>
      <c r="C16" s="207" t="s">
        <v>420</v>
      </c>
      <c r="D16" s="57">
        <v>15317</v>
      </c>
      <c r="E16" s="57">
        <v>15338</v>
      </c>
      <c r="F16" s="57">
        <v>15246</v>
      </c>
      <c r="G16" s="57">
        <v>16613</v>
      </c>
      <c r="H16" s="57">
        <v>16744</v>
      </c>
      <c r="I16" s="57">
        <v>16796</v>
      </c>
      <c r="J16" s="57">
        <v>17082</v>
      </c>
      <c r="K16" s="57">
        <v>17574</v>
      </c>
      <c r="L16" s="57">
        <v>17672</v>
      </c>
      <c r="M16" s="57">
        <v>17905</v>
      </c>
      <c r="N16" s="57">
        <v>17800</v>
      </c>
      <c r="O16" s="57">
        <v>23056</v>
      </c>
      <c r="P16" s="57">
        <v>19512</v>
      </c>
      <c r="Q16" s="57">
        <v>19545</v>
      </c>
      <c r="R16" s="57">
        <v>19844</v>
      </c>
      <c r="S16" s="57">
        <v>21732</v>
      </c>
      <c r="T16" s="57">
        <v>21173</v>
      </c>
      <c r="U16" s="57">
        <v>28985</v>
      </c>
      <c r="V16" s="57">
        <v>31025</v>
      </c>
      <c r="W16" s="57">
        <v>32973</v>
      </c>
      <c r="X16" s="57">
        <v>34744</v>
      </c>
      <c r="Y16" s="57">
        <v>37189</v>
      </c>
      <c r="Z16" s="57">
        <v>38940</v>
      </c>
      <c r="AA16" s="57">
        <v>40156</v>
      </c>
      <c r="AB16" s="57">
        <v>40015</v>
      </c>
      <c r="AC16" s="57">
        <v>40945</v>
      </c>
      <c r="AD16" s="57">
        <v>42592</v>
      </c>
      <c r="AE16" s="57">
        <v>44640</v>
      </c>
      <c r="AF16" s="57">
        <v>45856</v>
      </c>
      <c r="AG16" s="57">
        <v>49848</v>
      </c>
      <c r="AH16" s="57">
        <v>49730</v>
      </c>
      <c r="AI16" s="57">
        <v>58357</v>
      </c>
      <c r="AJ16" s="57">
        <v>56388</v>
      </c>
      <c r="AK16" s="57">
        <v>54566</v>
      </c>
      <c r="AL16" s="57">
        <v>54488</v>
      </c>
      <c r="AM16" s="57">
        <f>'DFC-CFS'!AM12-'DFC-CFS'!AL12-AM17</f>
        <v>141106</v>
      </c>
      <c r="AN16" s="57">
        <f>'DFC-CFS'!AN12-AN17</f>
        <v>56172</v>
      </c>
      <c r="AO16" s="57">
        <f>'DFC-CFS'!AO12-'DFC-CFS'!AN12-AO17</f>
        <v>54028</v>
      </c>
      <c r="AP16" s="57">
        <f>'DFC-CFS'!AP12-'DFC-CFS'!AO12-AP17</f>
        <v>52304</v>
      </c>
      <c r="AQ16" s="57">
        <f>'DFC-CFS'!AQ12-'DFC-CFS'!AP12-AQ17</f>
        <v>53600</v>
      </c>
      <c r="AR16" s="57">
        <f>'DFC-CFS'!AR12-AR17</f>
        <v>53710</v>
      </c>
      <c r="AS16" s="57">
        <f>'DFC-CFS'!AS12-'DFC-CFS'!AR12-AS17</f>
        <v>56634.455467291991</v>
      </c>
      <c r="AT16" s="57">
        <f>'DFC-CFS'!AT12-'DFC-CFS'!AS12-AT17</f>
        <v>59483.76453270801</v>
      </c>
      <c r="AU16" s="57">
        <f>'DFC-CFS'!AU12-'DFC-CFS'!AT12-AU17</f>
        <v>60483</v>
      </c>
      <c r="AV16" s="57">
        <f>'DFC-CFS'!AV12-AV17</f>
        <v>63164</v>
      </c>
      <c r="AW16" s="57">
        <f>'DFC-CFS'!AW12-'DFC-CFS'!AV12-AW17</f>
        <v>64655</v>
      </c>
      <c r="AX16" s="57">
        <f>'DFC-CFS'!AX12-'DFC-CFS'!AW12-AX17</f>
        <v>65373</v>
      </c>
      <c r="AY16" s="57">
        <f>'DFC-CFS'!AY12-'DFC-CFS'!AX12-AY17</f>
        <v>69991</v>
      </c>
      <c r="AZ16" s="57">
        <f>'DFC-CFS'!AZ12-AZ17</f>
        <v>72014</v>
      </c>
      <c r="BA16" s="57">
        <f>'DFC-CFS'!BA12-'DFC-CFS'!AZ12-BA17</f>
        <v>77924</v>
      </c>
      <c r="BB16" s="57">
        <f>'DFC-CFS'!BB12-'DFC-CFS'!BA12-BB17</f>
        <v>78373</v>
      </c>
      <c r="BC16" s="57">
        <f>'DFC-CFS'!BC12-'DFC-CFS'!BB12-BC17</f>
        <v>76578.184000000008</v>
      </c>
      <c r="BD16" s="57">
        <f>'DFC-CFS'!BD12-BD17</f>
        <v>77607</v>
      </c>
      <c r="BE16" s="57">
        <f>'DFC-CFS'!BE12-'DFC-CFS'!BD12-BE17</f>
        <v>74058</v>
      </c>
      <c r="BF16" s="300">
        <v>71859</v>
      </c>
      <c r="BG16" s="300">
        <f>'DFC-CFS'!BG12-'DFC-CFS'!BF12-BG17</f>
        <v>116610</v>
      </c>
      <c r="BH16" s="57">
        <f>'DFC-CFS'!BH12-BH17</f>
        <v>111069</v>
      </c>
      <c r="BI16" s="57">
        <f>'DFC-CFS - Quarterly'!BI12-'Investimentos-Investments'!BI17</f>
        <v>88774</v>
      </c>
      <c r="BJ16" s="57">
        <f>'DFC-CFS - Quarterly'!BJ12-'Investimentos-Investments'!BJ17</f>
        <v>81789</v>
      </c>
      <c r="BK16" s="57">
        <f>'DFC-CFS'!BK12-'DFC-CFS'!BJ12-BK17</f>
        <v>84703</v>
      </c>
      <c r="BL16" s="57">
        <f>'DFC-CFS'!BL12-BL17</f>
        <v>91729</v>
      </c>
      <c r="BM16" s="57">
        <f>'DFC-CFS'!BM12-'DFC-CFS'!BL12-BM17</f>
        <v>90330</v>
      </c>
      <c r="BN16" s="57">
        <f>'DFC-CFS'!BN12-'DFC-CFS'!BM12-BN17</f>
        <v>88203</v>
      </c>
      <c r="BO16" s="57">
        <f>'DFC-CFS'!BO12-'DFC-CFS'!BN12-BO17</f>
        <v>96278</v>
      </c>
      <c r="BP16" s="57">
        <f>'DFC-CFS'!BP12-'DFC-CFS'!BO12-BP17</f>
        <v>-276933.30025199999</v>
      </c>
      <c r="BQ16" s="57">
        <f>'DFC-CFS'!BQ12-'DFC-CFS'!BP12-BQ17</f>
        <v>93522.000000000015</v>
      </c>
      <c r="BR16" s="57">
        <f>'DFC-CFS'!BR12-'DFC-CFS'!BQ12-BR17</f>
        <v>97529.300251999986</v>
      </c>
      <c r="BS16" s="57">
        <f>'DFC-CFS'!BS12-'DFC-CFS'!BR12-BS17</f>
        <v>106440</v>
      </c>
      <c r="BT16" s="57">
        <f>'DFC-CFS'!BT12-'DFC-CFS'!BS12-BT17</f>
        <v>-291441</v>
      </c>
      <c r="BU16" s="57">
        <f>'DFC-CFS'!BU12-'DFC-CFS'!BT12-BU17</f>
        <v>-95657</v>
      </c>
      <c r="BV16" s="57">
        <f>'DFC-CFS'!BV12-'DFC-CFS'!BU12-BV17</f>
        <v>0</v>
      </c>
      <c r="BW16" s="57">
        <f>'DFC-CFS'!BW12-'DFC-CFS'!BV12-BW17</f>
        <v>0</v>
      </c>
      <c r="BX16" s="29"/>
      <c r="BY16" s="57">
        <v>62514</v>
      </c>
      <c r="BZ16" s="57">
        <v>68196</v>
      </c>
      <c r="CA16" s="57">
        <v>76433</v>
      </c>
      <c r="CB16" s="57">
        <v>80633</v>
      </c>
      <c r="CC16" s="57">
        <v>114156</v>
      </c>
      <c r="CD16" s="57">
        <v>151029</v>
      </c>
      <c r="CE16" s="57">
        <v>168192</v>
      </c>
      <c r="CF16" s="57">
        <v>203791</v>
      </c>
      <c r="CG16" s="57">
        <f>SUM(AJ16:AM16)</f>
        <v>306548</v>
      </c>
      <c r="CH16" s="57">
        <f>SUM(AN16:AQ16)</f>
        <v>216104</v>
      </c>
      <c r="CI16" s="57">
        <f>SUM(AR16:AU16)</f>
        <v>230311.22</v>
      </c>
      <c r="CJ16" s="57">
        <f>SUM(AV16:AY16)</f>
        <v>263183</v>
      </c>
      <c r="CK16" s="57">
        <f>SUM(AZ16:BC16)</f>
        <v>304889.18400000001</v>
      </c>
      <c r="CL16" s="57">
        <f>SUM(BD16:BG16)</f>
        <v>340134</v>
      </c>
      <c r="CM16" s="57">
        <f>SUM(BH16:BK16)</f>
        <v>366335</v>
      </c>
      <c r="CN16" s="57">
        <f>SUM(BL16:BO16)</f>
        <v>366540</v>
      </c>
      <c r="CO16" s="57">
        <f t="shared" ref="CO16:CO17" si="18">SUM(BP16:BS16)</f>
        <v>20558</v>
      </c>
      <c r="CP16" s="155"/>
      <c r="CQ16" s="155"/>
      <c r="CS16" s="394"/>
      <c r="CT16" s="394"/>
      <c r="CU16" s="394"/>
      <c r="CV16" s="394"/>
      <c r="CW16" s="394"/>
      <c r="CX16" s="394"/>
    </row>
    <row r="17" spans="1:102" ht="14.5" x14ac:dyDescent="0.35">
      <c r="B17" s="209" t="s">
        <v>451</v>
      </c>
      <c r="C17" s="209" t="s">
        <v>452</v>
      </c>
      <c r="D17" s="103">
        <v>0</v>
      </c>
      <c r="E17" s="103">
        <v>0</v>
      </c>
      <c r="F17" s="103">
        <v>0</v>
      </c>
      <c r="G17" s="103">
        <v>0</v>
      </c>
      <c r="H17" s="103">
        <v>0</v>
      </c>
      <c r="I17" s="103">
        <v>0</v>
      </c>
      <c r="J17" s="103">
        <v>0</v>
      </c>
      <c r="K17" s="103">
        <v>0</v>
      </c>
      <c r="L17" s="103">
        <v>0</v>
      </c>
      <c r="M17" s="103">
        <v>0</v>
      </c>
      <c r="N17" s="103">
        <v>0</v>
      </c>
      <c r="O17" s="103">
        <v>0</v>
      </c>
      <c r="P17" s="103">
        <v>0</v>
      </c>
      <c r="Q17" s="103">
        <v>0</v>
      </c>
      <c r="R17" s="103">
        <v>0</v>
      </c>
      <c r="S17" s="103">
        <v>0</v>
      </c>
      <c r="T17" s="103">
        <v>0</v>
      </c>
      <c r="U17" s="103">
        <v>7888</v>
      </c>
      <c r="V17" s="103">
        <v>11832</v>
      </c>
      <c r="W17" s="103">
        <v>14272</v>
      </c>
      <c r="X17" s="103">
        <v>12431</v>
      </c>
      <c r="Y17" s="103">
        <v>13205</v>
      </c>
      <c r="Z17" s="103">
        <v>14335</v>
      </c>
      <c r="AA17" s="103">
        <v>14289</v>
      </c>
      <c r="AB17" s="103">
        <v>14605</v>
      </c>
      <c r="AC17" s="103">
        <v>13888</v>
      </c>
      <c r="AD17" s="103">
        <v>14472</v>
      </c>
      <c r="AE17" s="103">
        <v>86984</v>
      </c>
      <c r="AF17" s="103">
        <v>16294</v>
      </c>
      <c r="AG17" s="103">
        <v>17278</v>
      </c>
      <c r="AH17" s="103">
        <v>20518</v>
      </c>
      <c r="AI17" s="103">
        <v>18099</v>
      </c>
      <c r="AJ17" s="103">
        <v>20565</v>
      </c>
      <c r="AK17" s="103">
        <v>18213</v>
      </c>
      <c r="AL17" s="103">
        <v>17271</v>
      </c>
      <c r="AM17" s="103">
        <v>17468</v>
      </c>
      <c r="AN17" s="103">
        <v>10210</v>
      </c>
      <c r="AO17" s="103">
        <v>10439</v>
      </c>
      <c r="AP17" s="103">
        <v>10042</v>
      </c>
      <c r="AQ17" s="103">
        <v>10466</v>
      </c>
      <c r="AR17" s="103">
        <v>10814</v>
      </c>
      <c r="AS17" s="103">
        <v>12305.779999999999</v>
      </c>
      <c r="AT17" s="103">
        <v>13216</v>
      </c>
      <c r="AU17" s="103">
        <v>12730</v>
      </c>
      <c r="AV17" s="103">
        <v>14992</v>
      </c>
      <c r="AW17" s="103">
        <v>15564</v>
      </c>
      <c r="AX17" s="103">
        <v>16029</v>
      </c>
      <c r="AY17" s="103">
        <v>16283</v>
      </c>
      <c r="AZ17" s="103">
        <v>12922</v>
      </c>
      <c r="BA17" s="103">
        <v>10786</v>
      </c>
      <c r="BB17" s="103">
        <v>10777</v>
      </c>
      <c r="BC17" s="103">
        <v>10766</v>
      </c>
      <c r="BD17" s="103">
        <v>14740</v>
      </c>
      <c r="BE17" s="103">
        <v>13799</v>
      </c>
      <c r="BF17" s="326">
        <v>13858</v>
      </c>
      <c r="BG17" s="326">
        <v>-14863</v>
      </c>
      <c r="BH17" s="103">
        <v>-13444</v>
      </c>
      <c r="BI17" s="103">
        <v>-4340</v>
      </c>
      <c r="BJ17" s="103">
        <v>0</v>
      </c>
      <c r="BK17" s="103">
        <v>0</v>
      </c>
      <c r="BL17" s="103">
        <v>0</v>
      </c>
      <c r="BM17" s="103">
        <v>0</v>
      </c>
      <c r="BN17" s="103">
        <v>0</v>
      </c>
      <c r="BO17" s="103">
        <v>0</v>
      </c>
      <c r="BP17" s="103">
        <v>0</v>
      </c>
      <c r="BQ17" s="103">
        <v>0</v>
      </c>
      <c r="BR17" s="103">
        <v>0</v>
      </c>
      <c r="BS17" s="103"/>
      <c r="BT17" s="103">
        <v>0</v>
      </c>
      <c r="BU17" s="103">
        <v>0</v>
      </c>
      <c r="BV17" s="103">
        <v>0</v>
      </c>
      <c r="BW17" s="103"/>
      <c r="BX17" s="29"/>
      <c r="BY17" s="103">
        <v>0</v>
      </c>
      <c r="BZ17" s="103">
        <v>0</v>
      </c>
      <c r="CA17" s="103">
        <v>0</v>
      </c>
      <c r="CB17" s="103">
        <v>0</v>
      </c>
      <c r="CC17" s="103">
        <v>33992</v>
      </c>
      <c r="CD17" s="103">
        <v>54260</v>
      </c>
      <c r="CE17" s="103">
        <v>129949</v>
      </c>
      <c r="CF17" s="103">
        <v>72189</v>
      </c>
      <c r="CG17" s="103">
        <f>SUM(AJ17:AM17)</f>
        <v>73517</v>
      </c>
      <c r="CH17" s="103">
        <f>SUM(AN17:AQ17)</f>
        <v>41157</v>
      </c>
      <c r="CI17" s="103">
        <f>SUM(AR17:AU17)</f>
        <v>49065.78</v>
      </c>
      <c r="CJ17" s="103">
        <f>SUM(AV17:AY17)</f>
        <v>62868</v>
      </c>
      <c r="CK17" s="103">
        <f>SUM(AZ17:BC17)</f>
        <v>45251</v>
      </c>
      <c r="CL17" s="103">
        <f>SUM(BD17:BG17)</f>
        <v>27534</v>
      </c>
      <c r="CM17" s="103">
        <f>SUM(BH17:BK17)</f>
        <v>-17784</v>
      </c>
      <c r="CN17" s="103">
        <f>SUM(BL17:BO17)</f>
        <v>0</v>
      </c>
      <c r="CO17" s="103">
        <f t="shared" si="18"/>
        <v>0</v>
      </c>
      <c r="CS17" s="394"/>
      <c r="CT17" s="394"/>
      <c r="CU17" s="394"/>
      <c r="CV17" s="394"/>
      <c r="CW17" s="394"/>
      <c r="CX17" s="394"/>
    </row>
    <row r="18" spans="1:102" ht="14.5" x14ac:dyDescent="0.35">
      <c r="A18" s="9"/>
      <c r="B18" s="199" t="s">
        <v>453</v>
      </c>
      <c r="C18" s="123" t="s">
        <v>454</v>
      </c>
      <c r="D18" s="200">
        <v>15317</v>
      </c>
      <c r="E18" s="200">
        <v>15338</v>
      </c>
      <c r="F18" s="200">
        <v>15246</v>
      </c>
      <c r="G18" s="200">
        <v>16613</v>
      </c>
      <c r="H18" s="200">
        <v>16744</v>
      </c>
      <c r="I18" s="200">
        <v>16796</v>
      </c>
      <c r="J18" s="200">
        <v>17082</v>
      </c>
      <c r="K18" s="200">
        <v>17574</v>
      </c>
      <c r="L18" s="200">
        <v>17672</v>
      </c>
      <c r="M18" s="200">
        <v>17905</v>
      </c>
      <c r="N18" s="200">
        <v>17800</v>
      </c>
      <c r="O18" s="200">
        <v>23056</v>
      </c>
      <c r="P18" s="200">
        <v>19512</v>
      </c>
      <c r="Q18" s="200">
        <v>19545</v>
      </c>
      <c r="R18" s="200">
        <v>19844</v>
      </c>
      <c r="S18" s="200">
        <v>21732</v>
      </c>
      <c r="T18" s="200">
        <v>21173</v>
      </c>
      <c r="U18" s="200">
        <v>36873</v>
      </c>
      <c r="V18" s="200">
        <v>42857</v>
      </c>
      <c r="W18" s="200">
        <v>47245</v>
      </c>
      <c r="X18" s="200">
        <v>47175</v>
      </c>
      <c r="Y18" s="200">
        <v>50394</v>
      </c>
      <c r="Z18" s="200">
        <v>53275</v>
      </c>
      <c r="AA18" s="200">
        <v>54445</v>
      </c>
      <c r="AB18" s="200">
        <v>54620</v>
      </c>
      <c r="AC18" s="200">
        <v>54833</v>
      </c>
      <c r="AD18" s="200">
        <v>57064</v>
      </c>
      <c r="AE18" s="200">
        <v>131624</v>
      </c>
      <c r="AF18" s="200">
        <v>62150</v>
      </c>
      <c r="AG18" s="200">
        <v>67126</v>
      </c>
      <c r="AH18" s="200">
        <v>70248</v>
      </c>
      <c r="AI18" s="200">
        <v>76456</v>
      </c>
      <c r="AJ18" s="200">
        <v>76953</v>
      </c>
      <c r="AK18" s="200">
        <v>72779</v>
      </c>
      <c r="AL18" s="200">
        <f t="shared" ref="AL18:AZ18" si="19">SUM(AL16:AL17)</f>
        <v>71759</v>
      </c>
      <c r="AM18" s="200">
        <f t="shared" si="19"/>
        <v>158574</v>
      </c>
      <c r="AN18" s="200">
        <f t="shared" si="19"/>
        <v>66382</v>
      </c>
      <c r="AO18" s="200">
        <f t="shared" si="19"/>
        <v>64467</v>
      </c>
      <c r="AP18" s="200">
        <f t="shared" si="19"/>
        <v>62346</v>
      </c>
      <c r="AQ18" s="200">
        <f t="shared" si="19"/>
        <v>64066</v>
      </c>
      <c r="AR18" s="200">
        <f t="shared" si="19"/>
        <v>64524</v>
      </c>
      <c r="AS18" s="200">
        <f t="shared" si="19"/>
        <v>68940.23546729199</v>
      </c>
      <c r="AT18" s="200">
        <f t="shared" si="19"/>
        <v>72699.76453270801</v>
      </c>
      <c r="AU18" s="200">
        <f t="shared" si="19"/>
        <v>73213</v>
      </c>
      <c r="AV18" s="200">
        <f t="shared" si="19"/>
        <v>78156</v>
      </c>
      <c r="AW18" s="200">
        <f t="shared" si="19"/>
        <v>80219</v>
      </c>
      <c r="AX18" s="200">
        <f t="shared" si="19"/>
        <v>81402</v>
      </c>
      <c r="AY18" s="200">
        <f t="shared" si="19"/>
        <v>86274</v>
      </c>
      <c r="AZ18" s="200">
        <f t="shared" si="19"/>
        <v>84936</v>
      </c>
      <c r="BA18" s="200">
        <f t="shared" ref="BA18:BG18" si="20">SUM(BA16:BA17)</f>
        <v>88710</v>
      </c>
      <c r="BB18" s="200">
        <f t="shared" si="20"/>
        <v>89150</v>
      </c>
      <c r="BC18" s="200">
        <f t="shared" si="20"/>
        <v>87344.184000000008</v>
      </c>
      <c r="BD18" s="200">
        <f>SUM(BD16:BD17)</f>
        <v>92347</v>
      </c>
      <c r="BE18" s="200">
        <f t="shared" si="20"/>
        <v>87857</v>
      </c>
      <c r="BF18" s="200">
        <f>SUM(BF16:BF17)</f>
        <v>85717</v>
      </c>
      <c r="BG18" s="200">
        <f t="shared" si="20"/>
        <v>101747</v>
      </c>
      <c r="BH18" s="200">
        <f t="shared" ref="BH18:BL18" si="21">SUM(BH16:BH17)</f>
        <v>97625</v>
      </c>
      <c r="BI18" s="200">
        <f t="shared" si="21"/>
        <v>84434</v>
      </c>
      <c r="BJ18" s="200">
        <f t="shared" si="21"/>
        <v>81789</v>
      </c>
      <c r="BK18" s="200">
        <f t="shared" si="21"/>
        <v>84703</v>
      </c>
      <c r="BL18" s="200">
        <f t="shared" si="21"/>
        <v>91729</v>
      </c>
      <c r="BM18" s="200">
        <f t="shared" ref="BM18" si="22">SUM(BM16:BM17)</f>
        <v>90330</v>
      </c>
      <c r="BN18" s="200">
        <f t="shared" ref="BN18:BS18" si="23">SUM(BN16:BN17)</f>
        <v>88203</v>
      </c>
      <c r="BO18" s="200">
        <f t="shared" si="23"/>
        <v>96278</v>
      </c>
      <c r="BP18" s="200">
        <f t="shared" si="23"/>
        <v>-276933.30025199999</v>
      </c>
      <c r="BQ18" s="200">
        <f t="shared" si="23"/>
        <v>93522.000000000015</v>
      </c>
      <c r="BR18" s="200">
        <f t="shared" si="23"/>
        <v>97529.300251999986</v>
      </c>
      <c r="BS18" s="200">
        <f t="shared" si="23"/>
        <v>106440</v>
      </c>
      <c r="BT18" s="200">
        <f t="shared" ref="BT18:BW18" si="24">SUM(BT16:BT17)</f>
        <v>-291441</v>
      </c>
      <c r="BU18" s="200">
        <f t="shared" si="24"/>
        <v>-95657</v>
      </c>
      <c r="BV18" s="200">
        <f t="shared" si="24"/>
        <v>0</v>
      </c>
      <c r="BW18" s="200">
        <f t="shared" si="24"/>
        <v>0</v>
      </c>
      <c r="BX18" s="29"/>
      <c r="BY18" s="200">
        <f t="shared" ref="BY18:CG18" si="25">SUM(BY16:BY17)</f>
        <v>62514</v>
      </c>
      <c r="BZ18" s="200">
        <f t="shared" si="25"/>
        <v>68196</v>
      </c>
      <c r="CA18" s="200">
        <f t="shared" si="25"/>
        <v>76433</v>
      </c>
      <c r="CB18" s="200">
        <f t="shared" si="25"/>
        <v>80633</v>
      </c>
      <c r="CC18" s="200">
        <f t="shared" si="25"/>
        <v>148148</v>
      </c>
      <c r="CD18" s="200">
        <f t="shared" si="25"/>
        <v>205289</v>
      </c>
      <c r="CE18" s="200">
        <f t="shared" si="25"/>
        <v>298141</v>
      </c>
      <c r="CF18" s="200">
        <f t="shared" si="25"/>
        <v>275980</v>
      </c>
      <c r="CG18" s="200">
        <f t="shared" si="25"/>
        <v>380065</v>
      </c>
      <c r="CH18" s="200">
        <f t="shared" ref="CH18:CM18" si="26">SUM(CH16:CH17)</f>
        <v>257261</v>
      </c>
      <c r="CI18" s="200">
        <f t="shared" si="26"/>
        <v>279377</v>
      </c>
      <c r="CJ18" s="200">
        <f t="shared" si="26"/>
        <v>326051</v>
      </c>
      <c r="CK18" s="200">
        <f t="shared" si="26"/>
        <v>350140.18400000001</v>
      </c>
      <c r="CL18" s="200">
        <f t="shared" si="26"/>
        <v>367668</v>
      </c>
      <c r="CM18" s="200">
        <f t="shared" si="26"/>
        <v>348551</v>
      </c>
      <c r="CN18" s="200">
        <f>SUM(CN16:CN17)</f>
        <v>366540</v>
      </c>
      <c r="CO18" s="200">
        <f>SUM(CO16:CO17)</f>
        <v>20558</v>
      </c>
      <c r="CS18" s="394"/>
      <c r="CT18" s="394"/>
      <c r="CU18" s="394"/>
      <c r="CV18" s="394"/>
      <c r="CW18" s="394"/>
      <c r="CX18" s="394"/>
    </row>
    <row r="19" spans="1:102" ht="14.5" x14ac:dyDescent="0.35">
      <c r="A19" s="9"/>
      <c r="B19" s="210"/>
      <c r="C19" s="210"/>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3"/>
      <c r="BA19" s="133"/>
      <c r="BB19" s="133"/>
      <c r="BC19" s="133"/>
      <c r="BD19" s="133"/>
      <c r="BE19" s="133"/>
      <c r="BF19" s="133"/>
      <c r="BG19" s="133"/>
      <c r="BH19" s="133"/>
      <c r="BI19" s="133"/>
      <c r="BJ19" s="133"/>
      <c r="BK19" s="133"/>
      <c r="BL19" s="133"/>
      <c r="BM19" s="133"/>
      <c r="BN19" s="133"/>
      <c r="BO19" s="133"/>
      <c r="BP19" s="133"/>
      <c r="BQ19" s="133"/>
      <c r="BR19" s="133"/>
      <c r="BS19" s="133"/>
      <c r="BT19" s="133"/>
      <c r="BU19" s="133"/>
      <c r="BV19" s="133"/>
      <c r="BW19" s="133"/>
      <c r="BX19" s="29"/>
      <c r="BY19" s="133"/>
      <c r="BZ19" s="133"/>
      <c r="CA19" s="133"/>
      <c r="CB19" s="133"/>
      <c r="CC19" s="133"/>
      <c r="CD19" s="133"/>
      <c r="CE19" s="133"/>
      <c r="CF19" s="133"/>
      <c r="CG19" s="133"/>
      <c r="CH19" s="133"/>
      <c r="CI19" s="133"/>
      <c r="CJ19" s="133"/>
      <c r="CK19" s="133"/>
      <c r="CL19" s="133"/>
      <c r="CM19" s="133"/>
      <c r="CN19" s="133"/>
      <c r="CO19" s="133"/>
      <c r="CS19" s="394"/>
      <c r="CT19" s="394"/>
      <c r="CU19" s="394"/>
      <c r="CV19" s="394"/>
      <c r="CW19" s="394"/>
      <c r="CX19" s="394"/>
    </row>
    <row r="20" spans="1:102" ht="14.5" x14ac:dyDescent="0.35">
      <c r="A20" s="9"/>
      <c r="B20" s="210"/>
      <c r="C20" s="210"/>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3"/>
      <c r="BA20" s="133"/>
      <c r="BB20" s="133"/>
      <c r="BC20" s="133"/>
      <c r="BD20" s="133"/>
      <c r="BE20" s="133"/>
      <c r="BF20" s="133"/>
      <c r="BG20" s="133"/>
      <c r="BH20" s="133"/>
      <c r="BI20" s="133"/>
      <c r="BJ20" s="133"/>
      <c r="BK20" s="133"/>
      <c r="BL20" s="133"/>
      <c r="BM20" s="133"/>
      <c r="BN20" s="133"/>
      <c r="BO20" s="133"/>
      <c r="BP20" s="133"/>
      <c r="BQ20" s="133"/>
      <c r="BR20" s="133"/>
      <c r="BS20" s="133"/>
      <c r="BT20" s="133"/>
      <c r="BU20" s="133"/>
      <c r="BV20" s="133"/>
      <c r="BW20" s="133"/>
      <c r="BX20" s="29"/>
      <c r="BY20" s="133"/>
      <c r="BZ20" s="133"/>
      <c r="CA20" s="133"/>
      <c r="CB20" s="133"/>
      <c r="CC20" s="133"/>
      <c r="CD20" s="133"/>
      <c r="CE20" s="133"/>
      <c r="CF20" s="133"/>
      <c r="CG20" s="133"/>
      <c r="CH20" s="133"/>
      <c r="CI20" s="133"/>
      <c r="CJ20" s="133"/>
      <c r="CK20" s="133"/>
      <c r="CL20" s="133"/>
      <c r="CM20" s="133"/>
      <c r="CN20" s="133"/>
      <c r="CO20" s="133"/>
      <c r="CS20" s="394"/>
      <c r="CT20" s="394"/>
      <c r="CU20" s="394"/>
      <c r="CV20" s="394"/>
      <c r="CW20" s="394"/>
      <c r="CX20" s="394"/>
    </row>
    <row r="21" spans="1:102" ht="14.5" x14ac:dyDescent="0.35">
      <c r="A21" s="9"/>
      <c r="B21" s="210"/>
      <c r="C21" s="210"/>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3"/>
      <c r="BA21" s="133"/>
      <c r="BB21" s="133"/>
      <c r="BC21" s="133"/>
      <c r="BD21" s="133"/>
      <c r="BE21" s="133"/>
      <c r="BF21" s="133"/>
      <c r="BG21" s="133"/>
      <c r="BH21" s="133"/>
      <c r="BI21" s="133"/>
      <c r="BJ21" s="133"/>
      <c r="BK21" s="133"/>
      <c r="BL21" s="133"/>
      <c r="BM21" s="133"/>
      <c r="BN21" s="133"/>
      <c r="BO21" s="133"/>
      <c r="BP21" s="133"/>
      <c r="BQ21" s="133"/>
      <c r="BR21" s="133"/>
      <c r="BS21" s="133"/>
      <c r="BT21" s="133"/>
      <c r="BU21" s="133"/>
      <c r="BV21" s="133"/>
      <c r="BW21" s="133"/>
      <c r="BX21" s="29"/>
      <c r="BY21" s="133"/>
      <c r="BZ21" s="133"/>
      <c r="CA21" s="133"/>
      <c r="CB21" s="133"/>
      <c r="CC21" s="133"/>
      <c r="CD21" s="133"/>
      <c r="CE21" s="133"/>
      <c r="CF21" s="133"/>
      <c r="CG21" s="133"/>
      <c r="CH21" s="133"/>
      <c r="CI21" s="133"/>
      <c r="CJ21" s="133"/>
      <c r="CK21" s="133"/>
      <c r="CL21" s="133"/>
      <c r="CM21" s="133"/>
      <c r="CN21" s="133"/>
      <c r="CO21" s="133"/>
      <c r="CS21" s="394"/>
      <c r="CT21" s="394"/>
      <c r="CU21" s="394"/>
      <c r="CV21" s="394"/>
      <c r="CW21" s="394"/>
      <c r="CX21" s="394"/>
    </row>
    <row r="22" spans="1:102" ht="15" thickBot="1" x14ac:dyDescent="0.4">
      <c r="A22" s="9"/>
      <c r="B22" s="32" t="s">
        <v>395</v>
      </c>
      <c r="C22" s="32" t="s">
        <v>395</v>
      </c>
      <c r="D22" s="33" t="s">
        <v>17</v>
      </c>
      <c r="E22" s="33" t="s">
        <v>18</v>
      </c>
      <c r="F22" s="33" t="s">
        <v>19</v>
      </c>
      <c r="G22" s="33" t="s">
        <v>20</v>
      </c>
      <c r="H22" s="33" t="s">
        <v>21</v>
      </c>
      <c r="I22" s="33" t="s">
        <v>22</v>
      </c>
      <c r="J22" s="33" t="s">
        <v>23</v>
      </c>
      <c r="K22" s="33" t="s">
        <v>24</v>
      </c>
      <c r="L22" s="33" t="s">
        <v>25</v>
      </c>
      <c r="M22" s="33" t="s">
        <v>26</v>
      </c>
      <c r="N22" s="33" t="s">
        <v>27</v>
      </c>
      <c r="O22" s="33" t="s">
        <v>28</v>
      </c>
      <c r="P22" s="33" t="s">
        <v>29</v>
      </c>
      <c r="Q22" s="33" t="s">
        <v>30</v>
      </c>
      <c r="R22" s="33" t="s">
        <v>31</v>
      </c>
      <c r="S22" s="33" t="s">
        <v>32</v>
      </c>
      <c r="T22" s="33" t="s">
        <v>33</v>
      </c>
      <c r="U22" s="33" t="s">
        <v>34</v>
      </c>
      <c r="V22" s="33" t="s">
        <v>35</v>
      </c>
      <c r="W22" s="33" t="s">
        <v>36</v>
      </c>
      <c r="X22" s="33" t="s">
        <v>37</v>
      </c>
      <c r="Y22" s="33" t="s">
        <v>38</v>
      </c>
      <c r="Z22" s="33" t="s">
        <v>39</v>
      </c>
      <c r="AA22" s="33" t="s">
        <v>40</v>
      </c>
      <c r="AB22" s="33" t="s">
        <v>41</v>
      </c>
      <c r="AC22" s="33" t="s">
        <v>42</v>
      </c>
      <c r="AD22" s="33" t="s">
        <v>43</v>
      </c>
      <c r="AE22" s="33" t="s">
        <v>44</v>
      </c>
      <c r="AF22" s="33" t="s">
        <v>45</v>
      </c>
      <c r="AG22" s="33" t="s">
        <v>46</v>
      </c>
      <c r="AH22" s="33" t="s">
        <v>47</v>
      </c>
      <c r="AI22" s="33" t="s">
        <v>48</v>
      </c>
      <c r="AJ22" s="33" t="s">
        <v>49</v>
      </c>
      <c r="AK22" s="33" t="s">
        <v>50</v>
      </c>
      <c r="AL22" s="33" t="s">
        <v>51</v>
      </c>
      <c r="AM22" s="33" t="s">
        <v>52</v>
      </c>
      <c r="AN22" s="33" t="s">
        <v>53</v>
      </c>
      <c r="AO22" s="33" t="s">
        <v>140</v>
      </c>
      <c r="AP22" s="33" t="s">
        <v>485</v>
      </c>
      <c r="AQ22" s="33" t="s">
        <v>488</v>
      </c>
      <c r="AR22" s="33" t="s">
        <v>491</v>
      </c>
      <c r="AS22" s="33" t="str">
        <f t="shared" ref="AS22:AX22" si="27">AS5</f>
        <v>2T2018</v>
      </c>
      <c r="AT22" s="33" t="str">
        <f t="shared" si="27"/>
        <v>3T2018</v>
      </c>
      <c r="AU22" s="33" t="str">
        <f t="shared" si="27"/>
        <v>4T2018</v>
      </c>
      <c r="AV22" s="33" t="str">
        <f t="shared" si="27"/>
        <v>1T2019</v>
      </c>
      <c r="AW22" s="33" t="str">
        <f t="shared" si="27"/>
        <v>2T2019</v>
      </c>
      <c r="AX22" s="33" t="str">
        <f t="shared" si="27"/>
        <v>3T2019</v>
      </c>
      <c r="AY22" s="33" t="str">
        <f t="shared" ref="AY22:BO22" si="28">AY5</f>
        <v>4T2019</v>
      </c>
      <c r="AZ22" s="33" t="str">
        <f t="shared" si="28"/>
        <v>1T2020</v>
      </c>
      <c r="BA22" s="33" t="str">
        <f t="shared" si="28"/>
        <v>2T2020</v>
      </c>
      <c r="BB22" s="33" t="str">
        <f t="shared" si="28"/>
        <v>3T2020</v>
      </c>
      <c r="BC22" s="33" t="str">
        <f t="shared" si="28"/>
        <v>4T2020</v>
      </c>
      <c r="BD22" s="33" t="str">
        <f t="shared" si="28"/>
        <v>1T2021</v>
      </c>
      <c r="BE22" s="33" t="str">
        <f t="shared" si="28"/>
        <v>2T2021</v>
      </c>
      <c r="BF22" s="33" t="str">
        <f t="shared" si="28"/>
        <v>3T2021</v>
      </c>
      <c r="BG22" s="33" t="str">
        <f t="shared" si="28"/>
        <v>4T2021</v>
      </c>
      <c r="BH22" s="33" t="str">
        <f t="shared" si="28"/>
        <v>1T2022</v>
      </c>
      <c r="BI22" s="33" t="str">
        <f t="shared" si="28"/>
        <v>2T2022</v>
      </c>
      <c r="BJ22" s="33" t="str">
        <f t="shared" si="28"/>
        <v>3T2022</v>
      </c>
      <c r="BK22" s="33" t="str">
        <f t="shared" si="28"/>
        <v>4T2022</v>
      </c>
      <c r="BL22" s="33" t="str">
        <f t="shared" si="28"/>
        <v>1T2023</v>
      </c>
      <c r="BM22" s="33" t="str">
        <f t="shared" si="28"/>
        <v>2T2023</v>
      </c>
      <c r="BN22" s="33" t="str">
        <f t="shared" si="28"/>
        <v>3T2023</v>
      </c>
      <c r="BO22" s="33" t="str">
        <f t="shared" si="28"/>
        <v>4T2023</v>
      </c>
      <c r="BP22" s="33" t="str">
        <f t="shared" ref="BP22:BS22" si="29">BP5</f>
        <v>1T2024</v>
      </c>
      <c r="BQ22" s="33" t="str">
        <f t="shared" si="29"/>
        <v>2T2024</v>
      </c>
      <c r="BR22" s="33" t="str">
        <f t="shared" si="29"/>
        <v>3T2024</v>
      </c>
      <c r="BS22" s="33" t="str">
        <f t="shared" si="29"/>
        <v>4T2024</v>
      </c>
      <c r="BT22" s="33" t="str">
        <f t="shared" ref="BT22:BW22" si="30">BT5</f>
        <v>1T2025</v>
      </c>
      <c r="BU22" s="33" t="str">
        <f t="shared" si="30"/>
        <v>2T2025</v>
      </c>
      <c r="BV22" s="33" t="str">
        <f t="shared" si="30"/>
        <v>3T2025</v>
      </c>
      <c r="BW22" s="33" t="str">
        <f t="shared" si="30"/>
        <v>4T2025</v>
      </c>
      <c r="BX22" s="29"/>
      <c r="BY22" s="33">
        <v>2008</v>
      </c>
      <c r="BZ22" s="33">
        <v>2009</v>
      </c>
      <c r="CA22" s="33">
        <v>2010</v>
      </c>
      <c r="CB22" s="33">
        <v>2011</v>
      </c>
      <c r="CC22" s="33">
        <v>2012</v>
      </c>
      <c r="CD22" s="33">
        <v>2013</v>
      </c>
      <c r="CE22" s="33">
        <v>2014</v>
      </c>
      <c r="CF22" s="33">
        <v>2015</v>
      </c>
      <c r="CG22" s="33">
        <v>2016</v>
      </c>
      <c r="CH22" s="33">
        <f t="shared" ref="CH22:CM22" si="31">CH5</f>
        <v>2017</v>
      </c>
      <c r="CI22" s="33">
        <f t="shared" si="31"/>
        <v>2018</v>
      </c>
      <c r="CJ22" s="33">
        <f t="shared" si="31"/>
        <v>2019</v>
      </c>
      <c r="CK22" s="33">
        <f t="shared" si="31"/>
        <v>2020</v>
      </c>
      <c r="CL22" s="33">
        <f t="shared" si="31"/>
        <v>2021</v>
      </c>
      <c r="CM22" s="33">
        <f t="shared" si="31"/>
        <v>2022</v>
      </c>
      <c r="CN22" s="33">
        <f>CN5</f>
        <v>2023</v>
      </c>
      <c r="CO22" s="33">
        <f>CO5</f>
        <v>2024</v>
      </c>
      <c r="CS22" s="394"/>
      <c r="CT22" s="394"/>
      <c r="CU22" s="394"/>
      <c r="CV22" s="394"/>
      <c r="CW22" s="394"/>
      <c r="CX22" s="394"/>
    </row>
    <row r="23" spans="1:102" ht="14.5" x14ac:dyDescent="0.35">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29"/>
      <c r="BY23" s="9"/>
      <c r="BZ23" s="9"/>
      <c r="CA23" s="9"/>
      <c r="CB23" s="9"/>
      <c r="CC23" s="9"/>
      <c r="CD23" s="9"/>
      <c r="CE23" s="9"/>
      <c r="CF23" s="9"/>
      <c r="CG23" s="9"/>
      <c r="CH23" s="9"/>
      <c r="CI23" s="9"/>
      <c r="CJ23" s="9"/>
      <c r="CK23" s="9"/>
      <c r="CL23" s="9"/>
      <c r="CM23" s="9"/>
      <c r="CN23" s="9"/>
      <c r="CO23" s="9"/>
    </row>
    <row r="24" spans="1:102" ht="14.5" x14ac:dyDescent="0.35">
      <c r="A24" s="9"/>
      <c r="B24" s="206" t="s">
        <v>438</v>
      </c>
      <c r="C24" s="206" t="s">
        <v>439</v>
      </c>
      <c r="D24" s="211">
        <v>0.50984251968503935</v>
      </c>
      <c r="E24" s="211">
        <v>0.44411267945469901</v>
      </c>
      <c r="F24" s="211">
        <v>0.62050521633215061</v>
      </c>
      <c r="G24" s="211">
        <v>0.67972900311861495</v>
      </c>
      <c r="H24" s="211">
        <v>0.72055281150392958</v>
      </c>
      <c r="I24" s="211">
        <v>0.65064438464806684</v>
      </c>
      <c r="J24" s="211">
        <v>0</v>
      </c>
      <c r="K24" s="211">
        <v>0.74307120324470477</v>
      </c>
      <c r="L24" s="211">
        <v>0.5702610147054592</v>
      </c>
      <c r="M24" s="211">
        <v>0.42650227039209837</v>
      </c>
      <c r="N24" s="211">
        <v>0.36306269719783824</v>
      </c>
      <c r="O24" s="211">
        <v>0.35372514286919299</v>
      </c>
      <c r="P24" s="211">
        <v>0.42221725025170603</v>
      </c>
      <c r="Q24" s="211">
        <v>0.40475438450669105</v>
      </c>
      <c r="R24" s="211">
        <v>0.62632768509203973</v>
      </c>
      <c r="S24" s="211">
        <v>0.58202297755188481</v>
      </c>
      <c r="T24" s="211">
        <v>0.70098396825679254</v>
      </c>
      <c r="U24" s="211">
        <v>0.6328253658989168</v>
      </c>
      <c r="V24" s="211">
        <v>0.49703670501518998</v>
      </c>
      <c r="W24" s="211">
        <v>0.46113616241480843</v>
      </c>
      <c r="X24" s="211">
        <v>9.873633879781421E-2</v>
      </c>
      <c r="Y24" s="211">
        <v>0.42456546290940145</v>
      </c>
      <c r="Z24" s="211">
        <v>0.35010721115768734</v>
      </c>
      <c r="AA24" s="211">
        <v>0.61265531622167768</v>
      </c>
      <c r="AB24" s="211">
        <v>0.51516185822584704</v>
      </c>
      <c r="AC24" s="211">
        <v>0.28546812176909819</v>
      </c>
      <c r="AD24" s="211">
        <v>0.47868366216748953</v>
      </c>
      <c r="AE24" s="211">
        <v>0.26676677550592798</v>
      </c>
      <c r="AF24" s="211">
        <v>0.38419750691177185</v>
      </c>
      <c r="AG24" s="211">
        <v>0.31791120546427915</v>
      </c>
      <c r="AH24" s="211">
        <v>0.27809388335704127</v>
      </c>
      <c r="AI24" s="211">
        <v>0.11120838375775678</v>
      </c>
      <c r="AJ24" s="211">
        <v>0.26975726995805915</v>
      </c>
      <c r="AK24" s="211">
        <v>6.7767714437932877E-2</v>
      </c>
      <c r="AL24" s="211">
        <f t="shared" ref="AL24:AO27" si="32">AL7/AL$13</f>
        <v>0.15081160001145114</v>
      </c>
      <c r="AM24" s="211">
        <f t="shared" si="32"/>
        <v>0.1479568335855761</v>
      </c>
      <c r="AN24" s="211">
        <f t="shared" si="32"/>
        <v>0.13575180564674982</v>
      </c>
      <c r="AO24" s="211">
        <f t="shared" si="32"/>
        <v>0.41601027604759944</v>
      </c>
      <c r="AP24" s="211">
        <f t="shared" ref="AP24:AR27" si="33">AP7/AP$13</f>
        <v>0.30958584960608199</v>
      </c>
      <c r="AQ24" s="211">
        <f t="shared" si="33"/>
        <v>0.19747017752590876</v>
      </c>
      <c r="AR24" s="211">
        <f t="shared" si="33"/>
        <v>0.15136192017259978</v>
      </c>
      <c r="AS24" s="211">
        <f t="shared" ref="AS24:AT27" si="34">AS7/AS$13</f>
        <v>0.16610562330997186</v>
      </c>
      <c r="AT24" s="211">
        <f t="shared" si="34"/>
        <v>0.21614645067517527</v>
      </c>
      <c r="AU24" s="211">
        <f t="shared" ref="AU24:AW25" si="35">AU7/AU$13</f>
        <v>0.31413627288321477</v>
      </c>
      <c r="AV24" s="211">
        <f t="shared" si="35"/>
        <v>0.35734110441503225</v>
      </c>
      <c r="AW24" s="211">
        <f t="shared" si="35"/>
        <v>0.59928660822411317</v>
      </c>
      <c r="AX24" s="211">
        <f t="shared" ref="AX24:BO24" si="36">AX7/AX$13</f>
        <v>0.57272525255978535</v>
      </c>
      <c r="AY24" s="211">
        <f t="shared" si="36"/>
        <v>0.38931229440129556</v>
      </c>
      <c r="AZ24" s="211">
        <f t="shared" si="36"/>
        <v>0.18764562592671044</v>
      </c>
      <c r="BA24" s="211">
        <f t="shared" si="36"/>
        <v>0.39330620623923163</v>
      </c>
      <c r="BB24" s="211">
        <f t="shared" si="36"/>
        <v>0.34110467845407605</v>
      </c>
      <c r="BC24" s="211">
        <f t="shared" si="36"/>
        <v>0.3281242110578137</v>
      </c>
      <c r="BD24" s="211">
        <f t="shared" si="36"/>
        <v>0.48975358310284134</v>
      </c>
      <c r="BE24" s="211">
        <f t="shared" si="36"/>
        <v>0.43214118083721609</v>
      </c>
      <c r="BF24" s="211">
        <f t="shared" si="36"/>
        <v>0.39282566608169711</v>
      </c>
      <c r="BG24" s="211">
        <f t="shared" si="36"/>
        <v>0.39571361078898765</v>
      </c>
      <c r="BH24" s="211">
        <f t="shared" si="36"/>
        <v>0.33588297694154429</v>
      </c>
      <c r="BI24" s="211">
        <f t="shared" si="36"/>
        <v>0.22919435955764461</v>
      </c>
      <c r="BJ24" s="211">
        <f t="shared" si="36"/>
        <v>0.45083317553493657</v>
      </c>
      <c r="BK24" s="211">
        <f t="shared" si="36"/>
        <v>0.23034499233899533</v>
      </c>
      <c r="BL24" s="211">
        <f t="shared" si="36"/>
        <v>0.38019397427589163</v>
      </c>
      <c r="BM24" s="211">
        <f t="shared" si="36"/>
        <v>0.41555208394249005</v>
      </c>
      <c r="BN24" s="211">
        <f t="shared" si="36"/>
        <v>0.43756706275086438</v>
      </c>
      <c r="BO24" s="211">
        <f t="shared" si="36"/>
        <v>0.35188230516543295</v>
      </c>
      <c r="BP24" s="211">
        <f t="shared" ref="BP24:BS24" si="37">BP7/BP$13</f>
        <v>0.22753241045923972</v>
      </c>
      <c r="BQ24" s="211">
        <f t="shared" si="37"/>
        <v>0.49699912039739291</v>
      </c>
      <c r="BR24" s="211">
        <f t="shared" si="37"/>
        <v>0.51902764332580398</v>
      </c>
      <c r="BS24" s="211">
        <f t="shared" si="37"/>
        <v>0.38105402536327004</v>
      </c>
      <c r="BT24" s="211">
        <f t="shared" ref="BT24:BW24" si="38">BT7/BT$13</f>
        <v>0.52895136042345803</v>
      </c>
      <c r="BU24" s="211" t="e">
        <f t="shared" si="38"/>
        <v>#DIV/0!</v>
      </c>
      <c r="BV24" s="211" t="e">
        <f t="shared" si="38"/>
        <v>#DIV/0!</v>
      </c>
      <c r="BW24" s="211" t="e">
        <f t="shared" si="38"/>
        <v>#DIV/0!</v>
      </c>
      <c r="BX24" s="29"/>
      <c r="BY24" s="211">
        <f t="shared" ref="BY24:CG29" si="39">BY7/BY$13</f>
        <v>0.58197611292073836</v>
      </c>
      <c r="BZ24" s="211">
        <f t="shared" si="39"/>
        <v>0.61335894590587381</v>
      </c>
      <c r="CA24" s="211">
        <f t="shared" si="39"/>
        <v>0.42313234316116161</v>
      </c>
      <c r="CB24" s="211">
        <f t="shared" si="39"/>
        <v>0.52592188989861643</v>
      </c>
      <c r="CC24" s="211">
        <f t="shared" si="39"/>
        <v>0.57985311557708774</v>
      </c>
      <c r="CD24" s="211">
        <f t="shared" si="39"/>
        <v>0.44407422547127662</v>
      </c>
      <c r="CE24" s="211">
        <f t="shared" si="39"/>
        <v>0.3862183889102529</v>
      </c>
      <c r="CF24" s="211">
        <f t="shared" si="39"/>
        <v>0.27564929853285819</v>
      </c>
      <c r="CG24" s="211">
        <f t="shared" si="39"/>
        <v>0.15238775789457681</v>
      </c>
      <c r="CH24" s="211">
        <f t="shared" ref="CH24:CI29" si="40">CH7/CH$13</f>
        <v>0.29051467803411846</v>
      </c>
      <c r="CI24" s="211">
        <f t="shared" si="40"/>
        <v>0.23363608076954204</v>
      </c>
      <c r="CJ24" s="211">
        <f t="shared" ref="CJ24:CN27" si="41">CJ7/CJ$13</f>
        <v>0.48076718821890502</v>
      </c>
      <c r="CK24" s="211">
        <f t="shared" si="41"/>
        <v>0.3053392088542734</v>
      </c>
      <c r="CL24" s="211">
        <f t="shared" si="41"/>
        <v>0.4133258059772178</v>
      </c>
      <c r="CM24" s="211">
        <f t="shared" si="41"/>
        <v>0.29111960497901557</v>
      </c>
      <c r="CN24" s="211">
        <f t="shared" si="41"/>
        <v>0.38978233483445357</v>
      </c>
      <c r="CO24" s="211">
        <f t="shared" ref="CO24" si="42">CO7/CO$13</f>
        <v>0.41622619082861145</v>
      </c>
    </row>
    <row r="25" spans="1:102" ht="14.5" x14ac:dyDescent="0.35">
      <c r="A25" s="9"/>
      <c r="B25" s="207" t="s">
        <v>440</v>
      </c>
      <c r="C25" s="207" t="s">
        <v>441</v>
      </c>
      <c r="D25" s="211">
        <v>0.40773268726024631</v>
      </c>
      <c r="E25" s="211">
        <v>0.51773434672457475</v>
      </c>
      <c r="F25" s="211">
        <v>0.26643012233225655</v>
      </c>
      <c r="G25" s="211">
        <v>0.22069039681686203</v>
      </c>
      <c r="H25" s="211">
        <v>0.22504197182413196</v>
      </c>
      <c r="I25" s="211">
        <v>0.24687721285936837</v>
      </c>
      <c r="J25" s="211">
        <v>0.89215011847435599</v>
      </c>
      <c r="K25" s="211">
        <v>4.4614691302388466E-2</v>
      </c>
      <c r="L25" s="211">
        <v>0.24535957869291203</v>
      </c>
      <c r="M25" s="211">
        <v>0.39852838818733222</v>
      </c>
      <c r="N25" s="211">
        <v>0.506388428977539</v>
      </c>
      <c r="O25" s="211">
        <v>0.44817696800995338</v>
      </c>
      <c r="P25" s="211">
        <v>0.47347578028862292</v>
      </c>
      <c r="Q25" s="211">
        <v>0.48414928102402127</v>
      </c>
      <c r="R25" s="211">
        <v>0.29563774610349736</v>
      </c>
      <c r="S25" s="211">
        <v>0.29930379076662433</v>
      </c>
      <c r="T25" s="211">
        <v>0.2104233020764755</v>
      </c>
      <c r="U25" s="211">
        <v>0.31340894857699536</v>
      </c>
      <c r="V25" s="211">
        <v>0.4096319537825589</v>
      </c>
      <c r="W25" s="211">
        <v>0.40661354417608664</v>
      </c>
      <c r="X25" s="211">
        <v>0.6058060109289618</v>
      </c>
      <c r="Y25" s="211">
        <v>0.38120816461449469</v>
      </c>
      <c r="Z25" s="211">
        <v>0.45374466358877275</v>
      </c>
      <c r="AA25" s="211">
        <v>5.4376800378348168E-2</v>
      </c>
      <c r="AB25" s="211">
        <v>0.21959544425681746</v>
      </c>
      <c r="AC25" s="211">
        <v>0.51527857553130385</v>
      </c>
      <c r="AD25" s="211">
        <v>0.32196962586119504</v>
      </c>
      <c r="AE25" s="211">
        <v>0.5067660770721657</v>
      </c>
      <c r="AF25" s="211">
        <v>0.39884561284376968</v>
      </c>
      <c r="AG25" s="211">
        <v>0.44284197895514121</v>
      </c>
      <c r="AH25" s="211">
        <v>0.43824602634671284</v>
      </c>
      <c r="AI25" s="211">
        <v>0.76100110719159564</v>
      </c>
      <c r="AJ25" s="211">
        <v>0.56379304582586565</v>
      </c>
      <c r="AK25" s="211">
        <v>0.8884656366542355</v>
      </c>
      <c r="AL25" s="211">
        <f t="shared" si="32"/>
        <v>0.79777275199679365</v>
      </c>
      <c r="AM25" s="211">
        <f t="shared" si="32"/>
        <v>0.67424491675988685</v>
      </c>
      <c r="AN25" s="211">
        <f t="shared" si="32"/>
        <v>0.644451739986868</v>
      </c>
      <c r="AO25" s="211">
        <f t="shared" si="32"/>
        <v>0.48966336249727344</v>
      </c>
      <c r="AP25" s="211">
        <f t="shared" ref="AP25:AQ27" si="43">AP8/AP$13</f>
        <v>0.54719352564299073</v>
      </c>
      <c r="AQ25" s="211">
        <f t="shared" si="43"/>
        <v>0.66692758070071068</v>
      </c>
      <c r="AR25" s="211">
        <f t="shared" si="33"/>
        <v>0.69923139158576053</v>
      </c>
      <c r="AS25" s="211">
        <f t="shared" si="34"/>
        <v>0.74700623585894821</v>
      </c>
      <c r="AT25" s="211">
        <f t="shared" si="34"/>
        <v>0.69230362980073534</v>
      </c>
      <c r="AU25" s="211">
        <f t="shared" si="35"/>
        <v>0.58633053063749618</v>
      </c>
      <c r="AV25" s="211">
        <f t="shared" si="35"/>
        <v>0.52115760176874903</v>
      </c>
      <c r="AW25" s="211">
        <f t="shared" si="35"/>
        <v>0.3718417700946442</v>
      </c>
      <c r="AX25" s="211">
        <f t="shared" ref="AX25:BO25" si="44">AX8/AX$13</f>
        <v>0.36939539495051366</v>
      </c>
      <c r="AY25" s="211">
        <f t="shared" si="44"/>
        <v>0.53729722808720271</v>
      </c>
      <c r="AZ25" s="211">
        <f t="shared" si="44"/>
        <v>0.70490891760220298</v>
      </c>
      <c r="BA25" s="211">
        <f t="shared" si="44"/>
        <v>0.56944902672385356</v>
      </c>
      <c r="BB25" s="211">
        <f t="shared" si="44"/>
        <v>0.38072289156626504</v>
      </c>
      <c r="BC25" s="211">
        <f t="shared" si="44"/>
        <v>0.52489270386266096</v>
      </c>
      <c r="BD25" s="211">
        <f t="shared" si="44"/>
        <v>0.26584108624591402</v>
      </c>
      <c r="BE25" s="211">
        <f t="shared" si="44"/>
        <v>0.43505115649366877</v>
      </c>
      <c r="BF25" s="211">
        <f t="shared" si="44"/>
        <v>0.49522622533659094</v>
      </c>
      <c r="BG25" s="211">
        <f t="shared" si="44"/>
        <v>0.52755229137138682</v>
      </c>
      <c r="BH25" s="211">
        <f t="shared" si="44"/>
        <v>0.45208717175664859</v>
      </c>
      <c r="BI25" s="211">
        <f t="shared" si="44"/>
        <v>0.64704753813054139</v>
      </c>
      <c r="BJ25" s="211">
        <f t="shared" si="44"/>
        <v>0.3872467335731869</v>
      </c>
      <c r="BK25" s="211">
        <f t="shared" si="44"/>
        <v>0.68827536781060017</v>
      </c>
      <c r="BL25" s="211">
        <f t="shared" si="44"/>
        <v>0.51886471227881326</v>
      </c>
      <c r="BM25" s="211">
        <f t="shared" si="44"/>
        <v>0.43338819224567882</v>
      </c>
      <c r="BN25" s="211">
        <f t="shared" si="44"/>
        <v>0.44940984779239357</v>
      </c>
      <c r="BO25" s="211">
        <f t="shared" si="44"/>
        <v>0.51540140966824954</v>
      </c>
      <c r="BP25" s="211">
        <f t="shared" ref="BP25:BS25" si="45">BP8/BP$13</f>
        <v>0.63579433091628212</v>
      </c>
      <c r="BQ25" s="211">
        <f t="shared" si="45"/>
        <v>0.34471662809270232</v>
      </c>
      <c r="BR25" s="211">
        <f t="shared" si="45"/>
        <v>0.3112939657954179</v>
      </c>
      <c r="BS25" s="211">
        <f t="shared" si="45"/>
        <v>0.46176104649171867</v>
      </c>
      <c r="BT25" s="211">
        <f t="shared" ref="BT25:BW25" si="46">BT8/BT$13</f>
        <v>0.35687312397121002</v>
      </c>
      <c r="BU25" s="211" t="e">
        <f t="shared" si="46"/>
        <v>#DIV/0!</v>
      </c>
      <c r="BV25" s="211" t="e">
        <f t="shared" si="46"/>
        <v>#DIV/0!</v>
      </c>
      <c r="BW25" s="211" t="e">
        <f t="shared" si="46"/>
        <v>#DIV/0!</v>
      </c>
      <c r="BX25" s="29"/>
      <c r="BY25" s="211">
        <f t="shared" si="39"/>
        <v>0.33205080558774019</v>
      </c>
      <c r="BZ25" s="211">
        <f t="shared" si="39"/>
        <v>0.28374938222102036</v>
      </c>
      <c r="CA25" s="211">
        <f t="shared" si="39"/>
        <v>0.40188566836621592</v>
      </c>
      <c r="CB25" s="211">
        <f t="shared" si="39"/>
        <v>0.37178384479168691</v>
      </c>
      <c r="CC25" s="211">
        <f t="shared" si="39"/>
        <v>0.32725126170634816</v>
      </c>
      <c r="CD25" s="211">
        <f t="shared" si="39"/>
        <v>0.28578422518608654</v>
      </c>
      <c r="CE25" s="211">
        <f t="shared" si="39"/>
        <v>0.39055375487556998</v>
      </c>
      <c r="CF25" s="211">
        <f t="shared" si="39"/>
        <v>0.50957655141417058</v>
      </c>
      <c r="CG25" s="211">
        <f t="shared" si="39"/>
        <v>0.74368661912943002</v>
      </c>
      <c r="CH25" s="211">
        <f t="shared" si="40"/>
        <v>0.57320483170423142</v>
      </c>
      <c r="CI25" s="211">
        <f t="shared" si="40"/>
        <v>0.66337503859240798</v>
      </c>
      <c r="CJ25" s="211">
        <f t="shared" si="41"/>
        <v>0.45304807970221816</v>
      </c>
      <c r="CK25" s="211">
        <f t="shared" si="41"/>
        <v>0.54983456797353092</v>
      </c>
      <c r="CL25" s="211">
        <f t="shared" si="41"/>
        <v>0.47045873116010939</v>
      </c>
      <c r="CM25" s="211">
        <f t="shared" si="41"/>
        <v>0.58831143683410714</v>
      </c>
      <c r="CN25" s="211">
        <f t="shared" si="41"/>
        <v>0.4835141612593028</v>
      </c>
      <c r="CO25" s="211">
        <f t="shared" ref="CO25" si="47">CO8/CO$13</f>
        <v>0.42699662409619571</v>
      </c>
    </row>
    <row r="26" spans="1:102" ht="14.5" x14ac:dyDescent="0.35">
      <c r="A26" s="9"/>
      <c r="B26" s="207" t="s">
        <v>442</v>
      </c>
      <c r="C26" s="207" t="s">
        <v>443</v>
      </c>
      <c r="D26" s="211">
        <v>5.3603876438522109E-2</v>
      </c>
      <c r="E26" s="211">
        <v>0</v>
      </c>
      <c r="F26" s="211">
        <v>0.10009002806757401</v>
      </c>
      <c r="G26" s="211">
        <v>7.5771588342832569E-2</v>
      </c>
      <c r="H26" s="211">
        <v>3.1071315603785982E-2</v>
      </c>
      <c r="I26" s="211">
        <v>6.5033281404900153E-2</v>
      </c>
      <c r="J26" s="211">
        <v>0</v>
      </c>
      <c r="K26" s="211">
        <v>0.14989860297431276</v>
      </c>
      <c r="L26" s="211">
        <v>0.15514115514115515</v>
      </c>
      <c r="M26" s="211">
        <v>0.13247820755029666</v>
      </c>
      <c r="N26" s="211">
        <v>9.056261909968448E-2</v>
      </c>
      <c r="O26" s="211">
        <v>0.16210117880264019</v>
      </c>
      <c r="P26" s="211">
        <v>6.7994182794496025E-2</v>
      </c>
      <c r="Q26" s="211">
        <v>8.295237303632283E-2</v>
      </c>
      <c r="R26" s="211">
        <v>5.3760631279150282E-2</v>
      </c>
      <c r="S26" s="211">
        <v>9.2823485811096992E-2</v>
      </c>
      <c r="T26" s="211">
        <v>5.0426149000907458E-2</v>
      </c>
      <c r="U26" s="211">
        <v>2.6279776401549416E-2</v>
      </c>
      <c r="V26" s="211">
        <v>6.432093231734648E-2</v>
      </c>
      <c r="W26" s="211">
        <v>0.10984825086993226</v>
      </c>
      <c r="X26" s="211">
        <v>0.10648907103825136</v>
      </c>
      <c r="Y26" s="211">
        <v>0.11536236674654987</v>
      </c>
      <c r="Z26" s="211">
        <v>3.1158846369308633E-2</v>
      </c>
      <c r="AA26" s="211">
        <v>0.1177608667612537</v>
      </c>
      <c r="AB26" s="211">
        <v>0.14281608162972012</v>
      </c>
      <c r="AC26" s="211">
        <v>9.2494734826727931E-2</v>
      </c>
      <c r="AD26" s="211">
        <v>4.242617657549419E-2</v>
      </c>
      <c r="AE26" s="211">
        <v>0.10706989575876098</v>
      </c>
      <c r="AF26" s="211">
        <v>0.11458990153756608</v>
      </c>
      <c r="AG26" s="211">
        <v>0.12126176850655344</v>
      </c>
      <c r="AH26" s="211">
        <v>2.6872410167604676E-2</v>
      </c>
      <c r="AI26" s="211">
        <v>2.2375569688698922E-2</v>
      </c>
      <c r="AJ26" s="211">
        <v>5.9969303906922802E-2</v>
      </c>
      <c r="AK26" s="211">
        <v>1.1561001598295153E-2</v>
      </c>
      <c r="AL26" s="211">
        <f t="shared" si="32"/>
        <v>1.8407718072772035E-2</v>
      </c>
      <c r="AM26" s="211">
        <f t="shared" si="32"/>
        <v>1.7964071856287425E-2</v>
      </c>
      <c r="AN26" s="211">
        <f t="shared" si="32"/>
        <v>9.5480411468592694E-2</v>
      </c>
      <c r="AO26" s="211">
        <f t="shared" si="32"/>
        <v>5.0483507428322145E-2</v>
      </c>
      <c r="AP26" s="211">
        <f t="shared" si="43"/>
        <v>4.9569295852365039E-2</v>
      </c>
      <c r="AQ26" s="211">
        <f t="shared" si="43"/>
        <v>5.3508250101756472E-2</v>
      </c>
      <c r="AR26" s="211">
        <f t="shared" si="33"/>
        <v>5.6701725997842505E-2</v>
      </c>
      <c r="AS26" s="211">
        <f t="shared" si="34"/>
        <v>3.8932729981789087E-2</v>
      </c>
      <c r="AT26" s="211">
        <f t="shared" si="34"/>
        <v>2.2099240898176983E-2</v>
      </c>
      <c r="AU26" s="211">
        <f t="shared" ref="AU26:AW27" si="48">AU9/AU$13</f>
        <v>6.8305165771491247E-2</v>
      </c>
      <c r="AV26" s="211">
        <f t="shared" si="48"/>
        <v>2.1689255713239097E-2</v>
      </c>
      <c r="AW26" s="211">
        <f t="shared" si="48"/>
        <v>2.9020919668096942E-3</v>
      </c>
      <c r="AX26" s="211">
        <f t="shared" ref="AX26:BO26" si="49">AX9/AX$13</f>
        <v>1.7948411138271142E-2</v>
      </c>
      <c r="AY26" s="211">
        <f t="shared" si="49"/>
        <v>4.6538675062571228E-2</v>
      </c>
      <c r="AZ26" s="211">
        <f t="shared" si="49"/>
        <v>3.1084515992374499E-2</v>
      </c>
      <c r="BA26" s="211">
        <f t="shared" si="49"/>
        <v>7.881520583599106E-3</v>
      </c>
      <c r="BB26" s="211">
        <f t="shared" si="49"/>
        <v>2.2844625254263808E-2</v>
      </c>
      <c r="BC26" s="211">
        <f t="shared" si="49"/>
        <v>5.5314314567028532E-2</v>
      </c>
      <c r="BD26" s="211">
        <f t="shared" si="49"/>
        <v>0.11811667085743022</v>
      </c>
      <c r="BE26" s="211">
        <f t="shared" si="49"/>
        <v>6.4261575699155707E-2</v>
      </c>
      <c r="BF26" s="211">
        <f t="shared" si="49"/>
        <v>3.0069690659032453E-2</v>
      </c>
      <c r="BG26" s="211">
        <f t="shared" si="49"/>
        <v>4.171283769273719E-2</v>
      </c>
      <c r="BH26" s="211">
        <f t="shared" si="49"/>
        <v>0.10388401913163232</v>
      </c>
      <c r="BI26" s="211">
        <f t="shared" si="49"/>
        <v>3.5232209173255861E-2</v>
      </c>
      <c r="BJ26" s="211">
        <f t="shared" si="49"/>
        <v>6.8007953039197128E-2</v>
      </c>
      <c r="BK26" s="211">
        <f t="shared" si="49"/>
        <v>3.6739871822330593E-2</v>
      </c>
      <c r="BL26" s="211">
        <f t="shared" si="49"/>
        <v>4.42647979526158E-2</v>
      </c>
      <c r="BM26" s="211">
        <f t="shared" si="49"/>
        <v>9.1803744329621309E-2</v>
      </c>
      <c r="BN26" s="211">
        <f t="shared" si="49"/>
        <v>4.3642120043979916E-2</v>
      </c>
      <c r="BO26" s="211">
        <f t="shared" si="49"/>
        <v>7.7395048871983951E-2</v>
      </c>
      <c r="BP26" s="211">
        <f t="shared" ref="BP26:BS26" si="50">BP9/BP$13</f>
        <v>3.274005713030103E-2</v>
      </c>
      <c r="BQ26" s="211">
        <f t="shared" si="50"/>
        <v>9.4166427098916705E-2</v>
      </c>
      <c r="BR26" s="211">
        <f t="shared" si="50"/>
        <v>6.5053242981606973E-2</v>
      </c>
      <c r="BS26" s="211">
        <f t="shared" si="50"/>
        <v>5.8893695709246976E-2</v>
      </c>
      <c r="BT26" s="211">
        <f t="shared" ref="BT26:BW26" si="51">BT9/BT$13</f>
        <v>3.8601813897944037E-2</v>
      </c>
      <c r="BU26" s="211" t="e">
        <f t="shared" si="51"/>
        <v>#DIV/0!</v>
      </c>
      <c r="BV26" s="211" t="e">
        <f t="shared" si="51"/>
        <v>#DIV/0!</v>
      </c>
      <c r="BW26" s="211" t="e">
        <f t="shared" si="51"/>
        <v>#DIV/0!</v>
      </c>
      <c r="BX26" s="29"/>
      <c r="BY26" s="211">
        <f t="shared" si="39"/>
        <v>6.0956503362991785E-2</v>
      </c>
      <c r="BZ26" s="211">
        <f t="shared" si="39"/>
        <v>5.8131836365501358E-2</v>
      </c>
      <c r="CA26" s="211">
        <f t="shared" si="39"/>
        <v>0.13837009532254488</v>
      </c>
      <c r="CB26" s="211">
        <f t="shared" si="39"/>
        <v>7.4556811769055639E-2</v>
      </c>
      <c r="CC26" s="211">
        <f t="shared" si="39"/>
        <v>6.3204973436361611E-2</v>
      </c>
      <c r="CD26" s="211">
        <f t="shared" si="39"/>
        <v>9.4469213730951684E-2</v>
      </c>
      <c r="CE26" s="211">
        <f t="shared" si="39"/>
        <v>9.6929993224560057E-2</v>
      </c>
      <c r="CF26" s="211">
        <f t="shared" si="39"/>
        <v>7.5238370413175382E-2</v>
      </c>
      <c r="CG26" s="211">
        <f t="shared" si="39"/>
        <v>2.5413163456129415E-2</v>
      </c>
      <c r="CH26" s="211">
        <f t="shared" si="40"/>
        <v>5.764845242028413E-2</v>
      </c>
      <c r="CI26" s="211">
        <f t="shared" si="40"/>
        <v>4.8722857677148242E-2</v>
      </c>
      <c r="CJ26" s="211">
        <f t="shared" si="41"/>
        <v>2.4159260304057302E-2</v>
      </c>
      <c r="CK26" s="211">
        <f t="shared" si="41"/>
        <v>3.1549205047872807E-2</v>
      </c>
      <c r="CL26" s="211">
        <f t="shared" si="41"/>
        <v>5.2495853470974227E-2</v>
      </c>
      <c r="CM26" s="211">
        <f t="shared" si="41"/>
        <v>5.1053010435390241E-2</v>
      </c>
      <c r="CN26" s="211">
        <f t="shared" si="41"/>
        <v>6.693117836027869E-2</v>
      </c>
      <c r="CO26" s="211">
        <f t="shared" ref="CO26" si="52">CO9/CO$13</f>
        <v>6.5685474288391665E-2</v>
      </c>
    </row>
    <row r="27" spans="1:102" ht="14.5" x14ac:dyDescent="0.35">
      <c r="A27" s="9"/>
      <c r="B27" s="208" t="s">
        <v>444</v>
      </c>
      <c r="C27" s="208" t="s">
        <v>445</v>
      </c>
      <c r="D27" s="212">
        <v>2.8820916616192207E-2</v>
      </c>
      <c r="E27" s="212">
        <v>3.8152973820726264E-2</v>
      </c>
      <c r="F27" s="212">
        <v>1.2974633268018853E-2</v>
      </c>
      <c r="G27" s="212">
        <v>2.3809011721690504E-2</v>
      </c>
      <c r="H27" s="212">
        <v>2.3333901068152509E-2</v>
      </c>
      <c r="I27" s="212">
        <v>3.7445121087664637E-2</v>
      </c>
      <c r="J27" s="212">
        <v>0.10784988152564397</v>
      </c>
      <c r="K27" s="212">
        <v>6.2415502478593961E-2</v>
      </c>
      <c r="L27" s="212">
        <v>2.9238251460473683E-2</v>
      </c>
      <c r="M27" s="212">
        <v>4.2491133870272778E-2</v>
      </c>
      <c r="N27" s="212">
        <v>3.9986254724938303E-2</v>
      </c>
      <c r="O27" s="212">
        <v>3.599671031821345E-2</v>
      </c>
      <c r="P27" s="212">
        <v>3.6312786665175074E-2</v>
      </c>
      <c r="Q27" s="212">
        <v>2.814396143296484E-2</v>
      </c>
      <c r="R27" s="212">
        <v>2.427393752531257E-2</v>
      </c>
      <c r="S27" s="212">
        <v>2.58497458703939E-2</v>
      </c>
      <c r="T27" s="212">
        <v>3.816658066582445E-2</v>
      </c>
      <c r="U27" s="212">
        <v>2.7485909122538444E-2</v>
      </c>
      <c r="V27" s="212">
        <v>2.9010408884904627E-2</v>
      </c>
      <c r="W27" s="212">
        <v>2.240204253917269E-2</v>
      </c>
      <c r="X27" s="212">
        <v>2.540983606557377E-2</v>
      </c>
      <c r="Y27" s="212">
        <v>1.9254607057267996E-2</v>
      </c>
      <c r="Z27" s="212">
        <v>1.1686982054204416E-2</v>
      </c>
      <c r="AA27" s="212">
        <v>3.1385700159078204E-3</v>
      </c>
      <c r="AB27" s="212">
        <v>8.7665720547551469E-3</v>
      </c>
      <c r="AC27" s="212">
        <v>3.1973961324909058E-3</v>
      </c>
      <c r="AD27" s="212">
        <v>3.1913495654132796E-3</v>
      </c>
      <c r="AE27" s="212">
        <v>3.8064640044699759E-3</v>
      </c>
      <c r="AF27" s="212">
        <v>6.1114614153368581E-3</v>
      </c>
      <c r="AG27" s="212">
        <v>5.0996861731585751E-3</v>
      </c>
      <c r="AH27" s="212">
        <v>4.3663801100872042E-2</v>
      </c>
      <c r="AI27" s="212">
        <v>3.8700208563998251E-2</v>
      </c>
      <c r="AJ27" s="212">
        <v>2.259308658818952E-2</v>
      </c>
      <c r="AK27" s="212">
        <v>2.1603622802344166E-2</v>
      </c>
      <c r="AL27" s="212">
        <f t="shared" si="32"/>
        <v>2.4562709341272793E-2</v>
      </c>
      <c r="AM27" s="212">
        <f t="shared" si="32"/>
        <v>2.1155491215371455E-2</v>
      </c>
      <c r="AN27" s="212">
        <f t="shared" si="32"/>
        <v>3.0039395929087328E-2</v>
      </c>
      <c r="AO27" s="212">
        <f t="shared" si="32"/>
        <v>3.8292818884661062E-3</v>
      </c>
      <c r="AP27" s="212">
        <f t="shared" si="43"/>
        <v>1.25379356856013E-2</v>
      </c>
      <c r="AQ27" s="212">
        <f t="shared" si="43"/>
        <v>1.5341745201790914E-2</v>
      </c>
      <c r="AR27" s="212">
        <f t="shared" si="33"/>
        <v>1.8473570658036679E-2</v>
      </c>
      <c r="AS27" s="212">
        <f t="shared" si="34"/>
        <v>1.47618784835274E-2</v>
      </c>
      <c r="AT27" s="212">
        <f t="shared" si="34"/>
        <v>9.2323860841155257E-3</v>
      </c>
      <c r="AU27" s="212">
        <f t="shared" si="48"/>
        <v>6.2146733781389728E-3</v>
      </c>
      <c r="AV27" s="212">
        <f t="shared" si="48"/>
        <v>8.3337374591240902E-3</v>
      </c>
      <c r="AW27" s="212">
        <f t="shared" si="48"/>
        <v>5.3618007126774734E-3</v>
      </c>
      <c r="AX27" s="212">
        <f t="shared" ref="AX27:BO27" si="53">AX10/AX$13</f>
        <v>7.8460197261585266E-3</v>
      </c>
      <c r="AY27" s="212">
        <f t="shared" si="53"/>
        <v>5.4075029341825245E-3</v>
      </c>
      <c r="AZ27" s="212">
        <f t="shared" si="53"/>
        <v>1.1517686930735014E-2</v>
      </c>
      <c r="BA27" s="212">
        <f t="shared" si="53"/>
        <v>1.6459547637376736E-2</v>
      </c>
      <c r="BB27" s="212">
        <f t="shared" si="53"/>
        <v>1.1109372555155688E-2</v>
      </c>
      <c r="BC27" s="212">
        <f t="shared" si="53"/>
        <v>9.5430446856854326E-3</v>
      </c>
      <c r="BD27" s="212">
        <f t="shared" si="53"/>
        <v>1.2446567764646718E-2</v>
      </c>
      <c r="BE27" s="212">
        <f t="shared" si="53"/>
        <v>8.6399062857768598E-3</v>
      </c>
      <c r="BF27" s="212">
        <f t="shared" si="53"/>
        <v>1.1951046977061057E-2</v>
      </c>
      <c r="BG27" s="212">
        <f t="shared" si="53"/>
        <v>7.7653223381866599E-3</v>
      </c>
      <c r="BH27" s="212">
        <f t="shared" si="53"/>
        <v>2.2258202594308898E-2</v>
      </c>
      <c r="BI27" s="212">
        <f t="shared" si="53"/>
        <v>2.070628862730051E-2</v>
      </c>
      <c r="BJ27" s="212">
        <f t="shared" si="53"/>
        <v>1.5555765953417913E-2</v>
      </c>
      <c r="BK27" s="212">
        <f t="shared" si="53"/>
        <v>1.1635665683641695E-2</v>
      </c>
      <c r="BL27" s="212">
        <f t="shared" si="53"/>
        <v>2.8546950342146018E-2</v>
      </c>
      <c r="BM27" s="212">
        <f t="shared" si="53"/>
        <v>2.4803468642701398E-2</v>
      </c>
      <c r="BN27" s="212">
        <f t="shared" si="53"/>
        <v>2.4679092318086078E-2</v>
      </c>
      <c r="BO27" s="212">
        <f t="shared" si="53"/>
        <v>1.3143769274378696E-2</v>
      </c>
      <c r="BP27" s="212">
        <f t="shared" ref="BP27:BS27" si="54">BP10/BP$13</f>
        <v>4.3657987255548231E-2</v>
      </c>
      <c r="BQ27" s="212">
        <f t="shared" si="54"/>
        <v>3.7243305216806279E-2</v>
      </c>
      <c r="BR27" s="212">
        <f t="shared" si="54"/>
        <v>6.3170915349037321E-2</v>
      </c>
      <c r="BS27" s="212">
        <f t="shared" si="54"/>
        <v>2.2155763808828062E-2</v>
      </c>
      <c r="BT27" s="212">
        <f t="shared" ref="BT27:BW27" si="55">BT10/BT$13</f>
        <v>3.4986928315527868E-2</v>
      </c>
      <c r="BU27" s="212" t="e">
        <f t="shared" si="55"/>
        <v>#DIV/0!</v>
      </c>
      <c r="BV27" s="212" t="e">
        <f t="shared" si="55"/>
        <v>#DIV/0!</v>
      </c>
      <c r="BW27" s="212" t="e">
        <f t="shared" si="55"/>
        <v>#DIV/0!</v>
      </c>
      <c r="BX27" s="29"/>
      <c r="BY27" s="212">
        <f t="shared" si="39"/>
        <v>2.5016578128529685E-2</v>
      </c>
      <c r="BZ27" s="212">
        <f t="shared" si="39"/>
        <v>4.4759835507604512E-2</v>
      </c>
      <c r="CA27" s="212">
        <f t="shared" si="39"/>
        <v>3.6611893150077589E-2</v>
      </c>
      <c r="CB27" s="212">
        <f t="shared" si="39"/>
        <v>2.7737453540640992E-2</v>
      </c>
      <c r="CC27" s="212">
        <f t="shared" si="39"/>
        <v>2.969064928020251E-2</v>
      </c>
      <c r="CD27" s="212">
        <f t="shared" si="39"/>
        <v>1.1122413088323367E-2</v>
      </c>
      <c r="CE27" s="212">
        <f t="shared" si="39"/>
        <v>4.7748539618011681E-3</v>
      </c>
      <c r="CF27" s="212">
        <f t="shared" si="39"/>
        <v>2.1753507335709011E-2</v>
      </c>
      <c r="CG27" s="212">
        <f t="shared" si="39"/>
        <v>2.2501634409256076E-2</v>
      </c>
      <c r="CH27" s="212">
        <f t="shared" si="40"/>
        <v>1.2941489318839296E-2</v>
      </c>
      <c r="CI27" s="212">
        <f t="shared" si="40"/>
        <v>1.0638013214668731E-2</v>
      </c>
      <c r="CJ27" s="212">
        <f t="shared" si="41"/>
        <v>6.4270772505857915E-3</v>
      </c>
      <c r="CK27" s="212">
        <f t="shared" si="41"/>
        <v>1.1836441893830704E-2</v>
      </c>
      <c r="CL27" s="212">
        <f t="shared" si="41"/>
        <v>9.5110858956547611E-3</v>
      </c>
      <c r="CM27" s="212">
        <f t="shared" si="41"/>
        <v>1.5101638764591235E-2</v>
      </c>
      <c r="CN27" s="212">
        <f t="shared" si="41"/>
        <v>2.0580473205085572E-2</v>
      </c>
      <c r="CO27" s="212">
        <f t="shared" ref="CO27" si="56">CO10/CO$13</f>
        <v>3.774222770880499E-2</v>
      </c>
    </row>
    <row r="28" spans="1:102" ht="14.5" x14ac:dyDescent="0.35">
      <c r="A28" s="9"/>
      <c r="B28" s="199" t="s">
        <v>446</v>
      </c>
      <c r="C28" s="123" t="s">
        <v>447</v>
      </c>
      <c r="D28" s="194">
        <v>1</v>
      </c>
      <c r="E28" s="194">
        <v>1</v>
      </c>
      <c r="F28" s="194">
        <v>1</v>
      </c>
      <c r="G28" s="194">
        <v>1</v>
      </c>
      <c r="H28" s="194">
        <v>1</v>
      </c>
      <c r="I28" s="194">
        <v>1</v>
      </c>
      <c r="J28" s="194">
        <v>1</v>
      </c>
      <c r="K28" s="194">
        <v>1</v>
      </c>
      <c r="L28" s="194">
        <v>1</v>
      </c>
      <c r="M28" s="194">
        <v>1</v>
      </c>
      <c r="N28" s="194">
        <v>1</v>
      </c>
      <c r="O28" s="194">
        <v>1</v>
      </c>
      <c r="P28" s="194">
        <v>1</v>
      </c>
      <c r="Q28" s="194">
        <v>1</v>
      </c>
      <c r="R28" s="194">
        <v>1</v>
      </c>
      <c r="S28" s="194">
        <v>1</v>
      </c>
      <c r="T28" s="194">
        <v>1</v>
      </c>
      <c r="U28" s="194">
        <v>1</v>
      </c>
      <c r="V28" s="194">
        <v>1</v>
      </c>
      <c r="W28" s="194">
        <v>1</v>
      </c>
      <c r="X28" s="194">
        <v>0.83644125683060111</v>
      </c>
      <c r="Y28" s="194">
        <v>0.94039060132771402</v>
      </c>
      <c r="Z28" s="194">
        <v>0.84669770316997317</v>
      </c>
      <c r="AA28" s="194">
        <v>0.78793155337718734</v>
      </c>
      <c r="AB28" s="194">
        <v>0.88633995616713968</v>
      </c>
      <c r="AC28" s="194">
        <v>0.89643882825962096</v>
      </c>
      <c r="AD28" s="194">
        <v>0.84627081416959204</v>
      </c>
      <c r="AE28" s="194">
        <v>0.88440921234132452</v>
      </c>
      <c r="AF28" s="194">
        <v>0.90374448270844454</v>
      </c>
      <c r="AG28" s="194">
        <v>0.88711463909913235</v>
      </c>
      <c r="AH28" s="194">
        <v>0.78687612097223081</v>
      </c>
      <c r="AI28" s="194">
        <v>0.93328526920204957</v>
      </c>
      <c r="AJ28" s="194">
        <v>0.91611270627903707</v>
      </c>
      <c r="AK28" s="194">
        <v>0.98939797549280772</v>
      </c>
      <c r="AL28" s="194">
        <f t="shared" ref="AL28:BO28" si="57">SUM(AL24:AL27)</f>
        <v>0.99155477942228964</v>
      </c>
      <c r="AM28" s="194">
        <f t="shared" si="57"/>
        <v>0.86132131341712181</v>
      </c>
      <c r="AN28" s="194">
        <f t="shared" si="57"/>
        <v>0.90572335303129781</v>
      </c>
      <c r="AO28" s="194">
        <f t="shared" si="57"/>
        <v>0.95998642786166122</v>
      </c>
      <c r="AP28" s="194">
        <f t="shared" si="57"/>
        <v>0.91888660678703904</v>
      </c>
      <c r="AQ28" s="194">
        <f t="shared" si="57"/>
        <v>0.93324775353016676</v>
      </c>
      <c r="AR28" s="194">
        <f t="shared" si="57"/>
        <v>0.92576860841423947</v>
      </c>
      <c r="AS28" s="194">
        <f t="shared" si="57"/>
        <v>0.9668064676342365</v>
      </c>
      <c r="AT28" s="194">
        <f t="shared" si="57"/>
        <v>0.939781707458203</v>
      </c>
      <c r="AU28" s="194">
        <f t="shared" si="57"/>
        <v>0.97498664267034119</v>
      </c>
      <c r="AV28" s="194">
        <f t="shared" si="57"/>
        <v>0.90852169935614446</v>
      </c>
      <c r="AW28" s="194">
        <f t="shared" si="57"/>
        <v>0.97939227099824455</v>
      </c>
      <c r="AX28" s="194">
        <f t="shared" si="57"/>
        <v>0.96791507837472868</v>
      </c>
      <c r="AY28" s="194">
        <f t="shared" si="57"/>
        <v>0.97855570048525209</v>
      </c>
      <c r="AZ28" s="194">
        <f t="shared" si="57"/>
        <v>0.93515674645202285</v>
      </c>
      <c r="BA28" s="194">
        <f t="shared" si="57"/>
        <v>0.98709630118406111</v>
      </c>
      <c r="BB28" s="194">
        <f t="shared" si="57"/>
        <v>0.75578156782976058</v>
      </c>
      <c r="BC28" s="194">
        <f t="shared" si="57"/>
        <v>0.91787427417318868</v>
      </c>
      <c r="BD28" s="194">
        <f t="shared" si="57"/>
        <v>0.88615790797083227</v>
      </c>
      <c r="BE28" s="194">
        <f t="shared" si="57"/>
        <v>0.94009381931581737</v>
      </c>
      <c r="BF28" s="194">
        <f t="shared" si="57"/>
        <v>0.93007262905438148</v>
      </c>
      <c r="BG28" s="194">
        <f t="shared" si="57"/>
        <v>0.97274406219129816</v>
      </c>
      <c r="BH28" s="194">
        <f t="shared" si="57"/>
        <v>0.91411237042413418</v>
      </c>
      <c r="BI28" s="194">
        <f t="shared" si="57"/>
        <v>0.93218039548874243</v>
      </c>
      <c r="BJ28" s="194">
        <f t="shared" si="57"/>
        <v>0.92164362810073852</v>
      </c>
      <c r="BK28" s="194">
        <f t="shared" si="57"/>
        <v>0.96699589765556782</v>
      </c>
      <c r="BL28" s="194">
        <f t="shared" si="57"/>
        <v>0.97187043484946678</v>
      </c>
      <c r="BM28" s="194">
        <f t="shared" si="57"/>
        <v>0.9655474891604916</v>
      </c>
      <c r="BN28" s="194">
        <f t="shared" si="57"/>
        <v>0.9552981229053239</v>
      </c>
      <c r="BO28" s="194">
        <f t="shared" si="57"/>
        <v>0.95782253298004505</v>
      </c>
      <c r="BP28" s="194">
        <f t="shared" ref="BP28:BS28" si="58">SUM(BP24:BP27)</f>
        <v>0.9397247857613712</v>
      </c>
      <c r="BQ28" s="194">
        <f t="shared" si="58"/>
        <v>0.97312548080581818</v>
      </c>
      <c r="BR28" s="194">
        <f t="shared" si="58"/>
        <v>0.95854576745186615</v>
      </c>
      <c r="BS28" s="194">
        <f t="shared" si="58"/>
        <v>0.92386453137306379</v>
      </c>
      <c r="BT28" s="194">
        <f t="shared" ref="BT28:BW28" si="59">SUM(BT24:BT27)</f>
        <v>0.95941322660813999</v>
      </c>
      <c r="BU28" s="194" t="e">
        <f t="shared" si="59"/>
        <v>#DIV/0!</v>
      </c>
      <c r="BV28" s="194" t="e">
        <f t="shared" si="59"/>
        <v>#DIV/0!</v>
      </c>
      <c r="BW28" s="194" t="e">
        <f t="shared" si="59"/>
        <v>#DIV/0!</v>
      </c>
      <c r="BX28" s="29"/>
      <c r="BY28" s="194">
        <f t="shared" ref="BY28:CG28" si="60">SUM(BY24:BY27)</f>
        <v>1</v>
      </c>
      <c r="BZ28" s="194">
        <f t="shared" si="60"/>
        <v>1</v>
      </c>
      <c r="CA28" s="194">
        <f t="shared" si="60"/>
        <v>1</v>
      </c>
      <c r="CB28" s="194">
        <f t="shared" si="60"/>
        <v>0.99999999999999989</v>
      </c>
      <c r="CC28" s="194">
        <f t="shared" si="60"/>
        <v>1</v>
      </c>
      <c r="CD28" s="194">
        <f t="shared" si="60"/>
        <v>0.83545007747663824</v>
      </c>
      <c r="CE28" s="194">
        <f t="shared" si="60"/>
        <v>0.87847699097218412</v>
      </c>
      <c r="CF28" s="194">
        <f t="shared" si="60"/>
        <v>0.88221772769591322</v>
      </c>
      <c r="CG28" s="194">
        <f t="shared" si="60"/>
        <v>0.94398917488939238</v>
      </c>
      <c r="CH28" s="194">
        <f t="shared" ref="CH28:CM28" si="61">SUM(CH24:CH27)</f>
        <v>0.93430945147747335</v>
      </c>
      <c r="CI28" s="194">
        <f t="shared" si="61"/>
        <v>0.95637199025376696</v>
      </c>
      <c r="CJ28" s="194">
        <f t="shared" si="61"/>
        <v>0.96440160547576625</v>
      </c>
      <c r="CK28" s="194">
        <f t="shared" si="61"/>
        <v>0.89855942376950781</v>
      </c>
      <c r="CL28" s="194">
        <f t="shared" si="61"/>
        <v>0.94579147650395612</v>
      </c>
      <c r="CM28" s="194">
        <f t="shared" si="61"/>
        <v>0.94558569101310419</v>
      </c>
      <c r="CN28" s="194">
        <f>SUM(CN24:CN27)</f>
        <v>0.9608081476591207</v>
      </c>
      <c r="CO28" s="194">
        <f>SUM(CO24:CO27)</f>
        <v>0.94665051692200375</v>
      </c>
    </row>
    <row r="29" spans="1:102" ht="14.5" x14ac:dyDescent="0.35">
      <c r="A29" s="9"/>
      <c r="B29" s="209" t="s">
        <v>245</v>
      </c>
      <c r="C29" s="209" t="s">
        <v>448</v>
      </c>
      <c r="D29" s="213">
        <v>0</v>
      </c>
      <c r="E29" s="213">
        <v>0</v>
      </c>
      <c r="F29" s="213">
        <v>0</v>
      </c>
      <c r="G29" s="213">
        <v>0</v>
      </c>
      <c r="H29" s="213">
        <v>0</v>
      </c>
      <c r="I29" s="213">
        <v>0</v>
      </c>
      <c r="J29" s="213">
        <v>0</v>
      </c>
      <c r="K29" s="213">
        <v>0</v>
      </c>
      <c r="L29" s="213">
        <v>0</v>
      </c>
      <c r="M29" s="213">
        <v>0</v>
      </c>
      <c r="N29" s="213">
        <v>0</v>
      </c>
      <c r="O29" s="213">
        <v>0</v>
      </c>
      <c r="P29" s="213">
        <v>0</v>
      </c>
      <c r="Q29" s="213">
        <v>0</v>
      </c>
      <c r="R29" s="213">
        <v>0</v>
      </c>
      <c r="S29" s="213">
        <v>0</v>
      </c>
      <c r="T29" s="213">
        <v>0</v>
      </c>
      <c r="U29" s="213">
        <v>0</v>
      </c>
      <c r="V29" s="213">
        <v>0</v>
      </c>
      <c r="W29" s="213">
        <v>0</v>
      </c>
      <c r="X29" s="213">
        <v>0.16355874316939892</v>
      </c>
      <c r="Y29" s="213">
        <v>5.960939867228604E-2</v>
      </c>
      <c r="Z29" s="213">
        <v>0.15330229683002686</v>
      </c>
      <c r="AA29" s="213">
        <v>0.21206844662281268</v>
      </c>
      <c r="AB29" s="213">
        <v>0.11366004383286027</v>
      </c>
      <c r="AC29" s="213">
        <v>0.1035611717403791</v>
      </c>
      <c r="AD29" s="213">
        <v>0.15372918583040793</v>
      </c>
      <c r="AE29" s="213">
        <v>0.11559078765867542</v>
      </c>
      <c r="AF29" s="213">
        <v>9.6255517291555515E-2</v>
      </c>
      <c r="AG29" s="213">
        <v>0.11288536090086763</v>
      </c>
      <c r="AH29" s="213">
        <v>0.21312387902776919</v>
      </c>
      <c r="AI29" s="213">
        <v>6.6714730797950414E-2</v>
      </c>
      <c r="AJ29" s="213">
        <v>8.3887293720962944E-2</v>
      </c>
      <c r="AK29" s="213">
        <v>1.0602024507192328E-2</v>
      </c>
      <c r="AL29" s="213">
        <f t="shared" ref="AL29:BO29" si="62">AL12/AL$13</f>
        <v>8.4452205777103429E-3</v>
      </c>
      <c r="AM29" s="213">
        <f t="shared" si="62"/>
        <v>0.13867868658287821</v>
      </c>
      <c r="AN29" s="213">
        <f t="shared" si="62"/>
        <v>9.4276646968702124E-2</v>
      </c>
      <c r="AO29" s="213">
        <f t="shared" si="62"/>
        <v>4.0013572138338865E-2</v>
      </c>
      <c r="AP29" s="213">
        <f t="shared" si="62"/>
        <v>8.1113393212960974E-2</v>
      </c>
      <c r="AQ29" s="213">
        <f t="shared" si="62"/>
        <v>6.6752246469833118E-2</v>
      </c>
      <c r="AR29" s="213">
        <f t="shared" si="62"/>
        <v>7.4231391585760517E-2</v>
      </c>
      <c r="AS29" s="213">
        <f t="shared" si="62"/>
        <v>3.319353236576348E-2</v>
      </c>
      <c r="AT29" s="213">
        <f t="shared" si="62"/>
        <v>6.0218292541796954E-2</v>
      </c>
      <c r="AU29" s="213">
        <f t="shared" si="62"/>
        <v>2.5013357329658897E-2</v>
      </c>
      <c r="AV29" s="213">
        <f t="shared" si="62"/>
        <v>9.1478300643855703E-2</v>
      </c>
      <c r="AW29" s="213">
        <f t="shared" si="62"/>
        <v>2.0607729001755337E-2</v>
      </c>
      <c r="AX29" s="213">
        <f t="shared" si="62"/>
        <v>3.2084921625271365E-2</v>
      </c>
      <c r="AY29" s="213">
        <f t="shared" si="62"/>
        <v>2.1444299514748074E-2</v>
      </c>
      <c r="AZ29" s="213">
        <f t="shared" si="62"/>
        <v>6.4843253547977125E-2</v>
      </c>
      <c r="BA29" s="213">
        <f t="shared" si="62"/>
        <v>1.2903698815939E-2</v>
      </c>
      <c r="BB29" s="213">
        <f t="shared" si="62"/>
        <v>0.24421843217023939</v>
      </c>
      <c r="BC29" s="213">
        <f t="shared" si="62"/>
        <v>8.2125725826811408E-2</v>
      </c>
      <c r="BD29" s="213">
        <f t="shared" si="62"/>
        <v>0.11384209202916772</v>
      </c>
      <c r="BE29" s="213">
        <f t="shared" si="62"/>
        <v>5.9906180684182554E-2</v>
      </c>
      <c r="BF29" s="213">
        <f t="shared" si="62"/>
        <v>6.9927370945618419E-2</v>
      </c>
      <c r="BG29" s="213">
        <f t="shared" si="62"/>
        <v>2.7255937808701627E-2</v>
      </c>
      <c r="BH29" s="213">
        <f t="shared" si="62"/>
        <v>8.5887629575865862E-2</v>
      </c>
      <c r="BI29" s="213">
        <f t="shared" si="62"/>
        <v>6.7819604511257583E-2</v>
      </c>
      <c r="BJ29" s="213">
        <f t="shared" si="62"/>
        <v>7.8356371899261507E-2</v>
      </c>
      <c r="BK29" s="213">
        <f t="shared" si="62"/>
        <v>3.3004102344432178E-2</v>
      </c>
      <c r="BL29" s="213">
        <f t="shared" si="62"/>
        <v>2.8129565150533265E-2</v>
      </c>
      <c r="BM29" s="213">
        <f t="shared" si="62"/>
        <v>3.4452510839508441E-2</v>
      </c>
      <c r="BN29" s="213">
        <f t="shared" si="62"/>
        <v>4.4701877094676046E-2</v>
      </c>
      <c r="BO29" s="213">
        <f t="shared" si="62"/>
        <v>4.2177467019954888E-2</v>
      </c>
      <c r="BP29" s="213">
        <f t="shared" ref="BP29:BS29" si="63">BP12/BP$13</f>
        <v>6.0275214238628874E-2</v>
      </c>
      <c r="BQ29" s="213">
        <f t="shared" si="63"/>
        <v>2.6874519194181806E-2</v>
      </c>
      <c r="BR29" s="213">
        <f t="shared" si="63"/>
        <v>4.145423254813381E-2</v>
      </c>
      <c r="BS29" s="213">
        <f t="shared" si="63"/>
        <v>7.6135468626936209E-2</v>
      </c>
      <c r="BT29" s="213">
        <f t="shared" ref="BT29:BW29" si="64">BT12/BT$13</f>
        <v>4.0586773391860051E-2</v>
      </c>
      <c r="BU29" s="213" t="e">
        <f t="shared" si="64"/>
        <v>#DIV/0!</v>
      </c>
      <c r="BV29" s="213" t="e">
        <f t="shared" si="64"/>
        <v>#DIV/0!</v>
      </c>
      <c r="BW29" s="213" t="e">
        <f t="shared" si="64"/>
        <v>#DIV/0!</v>
      </c>
      <c r="BX29" s="29"/>
      <c r="BY29" s="213">
        <f t="shared" si="39"/>
        <v>0</v>
      </c>
      <c r="BZ29" s="213">
        <f t="shared" si="39"/>
        <v>0</v>
      </c>
      <c r="CA29" s="213">
        <f t="shared" si="39"/>
        <v>0</v>
      </c>
      <c r="CB29" s="213">
        <f t="shared" si="39"/>
        <v>0</v>
      </c>
      <c r="CC29" s="213">
        <f t="shared" si="39"/>
        <v>0</v>
      </c>
      <c r="CD29" s="213">
        <f t="shared" si="39"/>
        <v>0.16454992252336181</v>
      </c>
      <c r="CE29" s="213">
        <f t="shared" si="39"/>
        <v>0.12152300902781593</v>
      </c>
      <c r="CF29" s="213">
        <f t="shared" si="39"/>
        <v>0.1177822723040868</v>
      </c>
      <c r="CG29" s="213">
        <f t="shared" si="39"/>
        <v>5.6010825110607697E-2</v>
      </c>
      <c r="CH29" s="213">
        <f t="shared" si="40"/>
        <v>6.5690548522526732E-2</v>
      </c>
      <c r="CI29" s="213">
        <f t="shared" si="40"/>
        <v>4.3628009746232939E-2</v>
      </c>
      <c r="CJ29" s="213">
        <f t="shared" ref="CJ29:CO29" si="65">CJ12/CJ$13</f>
        <v>3.5598394524233669E-2</v>
      </c>
      <c r="CK29" s="213">
        <f t="shared" si="65"/>
        <v>0.1014405762304922</v>
      </c>
      <c r="CL29" s="213">
        <f t="shared" si="65"/>
        <v>5.4208523496043756E-2</v>
      </c>
      <c r="CM29" s="213">
        <f t="shared" si="65"/>
        <v>5.4414308986895775E-2</v>
      </c>
      <c r="CN29" s="213">
        <f t="shared" si="65"/>
        <v>3.9191852340879345E-2</v>
      </c>
      <c r="CO29" s="213">
        <f t="shared" si="65"/>
        <v>5.334948307799621E-2</v>
      </c>
    </row>
    <row r="30" spans="1:102" ht="14.5" x14ac:dyDescent="0.35">
      <c r="A30" s="9"/>
      <c r="B30" s="199" t="s">
        <v>449</v>
      </c>
      <c r="C30" s="123" t="s">
        <v>450</v>
      </c>
      <c r="D30" s="194">
        <v>1</v>
      </c>
      <c r="E30" s="194">
        <v>1</v>
      </c>
      <c r="F30" s="194">
        <v>1</v>
      </c>
      <c r="G30" s="194">
        <v>1</v>
      </c>
      <c r="H30" s="194">
        <v>1</v>
      </c>
      <c r="I30" s="194">
        <v>1</v>
      </c>
      <c r="J30" s="194">
        <v>1</v>
      </c>
      <c r="K30" s="194">
        <v>1</v>
      </c>
      <c r="L30" s="194">
        <v>1</v>
      </c>
      <c r="M30" s="194">
        <v>1</v>
      </c>
      <c r="N30" s="194">
        <v>1</v>
      </c>
      <c r="O30" s="194">
        <v>1</v>
      </c>
      <c r="P30" s="194">
        <v>1</v>
      </c>
      <c r="Q30" s="194">
        <v>1</v>
      </c>
      <c r="R30" s="194">
        <v>1</v>
      </c>
      <c r="S30" s="194">
        <v>1</v>
      </c>
      <c r="T30" s="194">
        <v>1</v>
      </c>
      <c r="U30" s="194">
        <v>1</v>
      </c>
      <c r="V30" s="194">
        <v>1</v>
      </c>
      <c r="W30" s="194">
        <v>1</v>
      </c>
      <c r="X30" s="194">
        <v>1</v>
      </c>
      <c r="Y30" s="194">
        <v>1</v>
      </c>
      <c r="Z30" s="194">
        <v>1</v>
      </c>
      <c r="AA30" s="194">
        <v>1</v>
      </c>
      <c r="AB30" s="194">
        <v>1</v>
      </c>
      <c r="AC30" s="194">
        <v>1</v>
      </c>
      <c r="AD30" s="194">
        <v>1</v>
      </c>
      <c r="AE30" s="194">
        <v>1</v>
      </c>
      <c r="AF30" s="194">
        <v>1</v>
      </c>
      <c r="AG30" s="194">
        <v>1</v>
      </c>
      <c r="AH30" s="194">
        <v>1</v>
      </c>
      <c r="AI30" s="194">
        <v>1</v>
      </c>
      <c r="AJ30" s="194">
        <v>1</v>
      </c>
      <c r="AK30" s="194">
        <v>1</v>
      </c>
      <c r="AL30" s="194">
        <f t="shared" ref="AL30:BO30" si="66">SUM(AL28:AL29)</f>
        <v>1</v>
      </c>
      <c r="AM30" s="194">
        <f t="shared" si="66"/>
        <v>1</v>
      </c>
      <c r="AN30" s="194">
        <f t="shared" si="66"/>
        <v>0.99999999999999989</v>
      </c>
      <c r="AO30" s="194">
        <f t="shared" si="66"/>
        <v>1</v>
      </c>
      <c r="AP30" s="194">
        <f t="shared" si="66"/>
        <v>1</v>
      </c>
      <c r="AQ30" s="194">
        <f t="shared" si="66"/>
        <v>0.99999999999999989</v>
      </c>
      <c r="AR30" s="194">
        <f t="shared" si="66"/>
        <v>1</v>
      </c>
      <c r="AS30" s="194">
        <f t="shared" si="66"/>
        <v>1</v>
      </c>
      <c r="AT30" s="194">
        <f t="shared" si="66"/>
        <v>1</v>
      </c>
      <c r="AU30" s="194">
        <f t="shared" si="66"/>
        <v>1</v>
      </c>
      <c r="AV30" s="194">
        <f t="shared" si="66"/>
        <v>1.0000000000000002</v>
      </c>
      <c r="AW30" s="194">
        <f t="shared" si="66"/>
        <v>0.99999999999999989</v>
      </c>
      <c r="AX30" s="194">
        <f t="shared" si="66"/>
        <v>1</v>
      </c>
      <c r="AY30" s="194">
        <f t="shared" si="66"/>
        <v>1.0000000000000002</v>
      </c>
      <c r="AZ30" s="194">
        <f t="shared" si="66"/>
        <v>1</v>
      </c>
      <c r="BA30" s="194">
        <f t="shared" si="66"/>
        <v>1</v>
      </c>
      <c r="BB30" s="194">
        <f t="shared" si="66"/>
        <v>1</v>
      </c>
      <c r="BC30" s="194">
        <f t="shared" si="66"/>
        <v>1</v>
      </c>
      <c r="BD30" s="194">
        <f t="shared" si="66"/>
        <v>1</v>
      </c>
      <c r="BE30" s="194">
        <f t="shared" si="66"/>
        <v>0.99999999999999989</v>
      </c>
      <c r="BF30" s="194">
        <f t="shared" si="66"/>
        <v>0.99999999999999989</v>
      </c>
      <c r="BG30" s="194">
        <f t="shared" si="66"/>
        <v>0.99999999999999978</v>
      </c>
      <c r="BH30" s="194">
        <f t="shared" si="66"/>
        <v>1</v>
      </c>
      <c r="BI30" s="194">
        <f t="shared" si="66"/>
        <v>1</v>
      </c>
      <c r="BJ30" s="194">
        <f t="shared" si="66"/>
        <v>1</v>
      </c>
      <c r="BK30" s="194">
        <f t="shared" si="66"/>
        <v>1</v>
      </c>
      <c r="BL30" s="194">
        <f t="shared" si="66"/>
        <v>1</v>
      </c>
      <c r="BM30" s="194">
        <f t="shared" si="66"/>
        <v>1</v>
      </c>
      <c r="BN30" s="194">
        <f t="shared" si="66"/>
        <v>1</v>
      </c>
      <c r="BO30" s="194">
        <f t="shared" si="66"/>
        <v>0.99999999999999989</v>
      </c>
      <c r="BP30" s="194">
        <f t="shared" ref="BP30:BS30" si="67">SUM(BP28:BP29)</f>
        <v>1</v>
      </c>
      <c r="BQ30" s="194">
        <f t="shared" si="67"/>
        <v>1</v>
      </c>
      <c r="BR30" s="194">
        <f t="shared" si="67"/>
        <v>1</v>
      </c>
      <c r="BS30" s="194">
        <f t="shared" si="67"/>
        <v>1</v>
      </c>
      <c r="BT30" s="194">
        <f t="shared" ref="BT30:BW30" si="68">SUM(BT28:BT29)</f>
        <v>1</v>
      </c>
      <c r="BU30" s="194" t="e">
        <f t="shared" si="68"/>
        <v>#DIV/0!</v>
      </c>
      <c r="BV30" s="194" t="e">
        <f t="shared" si="68"/>
        <v>#DIV/0!</v>
      </c>
      <c r="BW30" s="194" t="e">
        <f t="shared" si="68"/>
        <v>#DIV/0!</v>
      </c>
      <c r="BX30" s="29"/>
      <c r="BY30" s="194">
        <f t="shared" ref="BY30:CG30" si="69">SUM(BY28:BY29)</f>
        <v>1</v>
      </c>
      <c r="BZ30" s="194">
        <f t="shared" si="69"/>
        <v>1</v>
      </c>
      <c r="CA30" s="194">
        <f t="shared" si="69"/>
        <v>1</v>
      </c>
      <c r="CB30" s="194">
        <f t="shared" si="69"/>
        <v>0.99999999999999989</v>
      </c>
      <c r="CC30" s="194">
        <f t="shared" si="69"/>
        <v>1</v>
      </c>
      <c r="CD30" s="194">
        <f t="shared" si="69"/>
        <v>1</v>
      </c>
      <c r="CE30" s="194">
        <f t="shared" si="69"/>
        <v>1</v>
      </c>
      <c r="CF30" s="194">
        <f t="shared" si="69"/>
        <v>1</v>
      </c>
      <c r="CG30" s="194">
        <f t="shared" si="69"/>
        <v>1</v>
      </c>
      <c r="CH30" s="194">
        <f t="shared" ref="CH30:CM30" si="70">SUM(CH28:CH29)</f>
        <v>1</v>
      </c>
      <c r="CI30" s="194">
        <f t="shared" si="70"/>
        <v>0.99999999999999989</v>
      </c>
      <c r="CJ30" s="194">
        <f t="shared" si="70"/>
        <v>0.99999999999999989</v>
      </c>
      <c r="CK30" s="194">
        <f t="shared" si="70"/>
        <v>1</v>
      </c>
      <c r="CL30" s="194">
        <f t="shared" si="70"/>
        <v>0.99999999999999989</v>
      </c>
      <c r="CM30" s="194">
        <f t="shared" si="70"/>
        <v>1</v>
      </c>
      <c r="CN30" s="194">
        <f>SUM(CN28:CN29)</f>
        <v>1</v>
      </c>
      <c r="CO30" s="194">
        <f>SUM(CO28:CO29)</f>
        <v>1</v>
      </c>
    </row>
    <row r="31" spans="1:102" ht="14.5" x14ac:dyDescent="0.35">
      <c r="A31" s="9"/>
      <c r="D31" s="214"/>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4"/>
      <c r="AM31" s="214"/>
      <c r="AN31" s="214"/>
      <c r="AO31" s="214"/>
      <c r="AP31" s="214"/>
      <c r="AQ31" s="214"/>
      <c r="AR31" s="214"/>
      <c r="AS31" s="214"/>
      <c r="AT31" s="214"/>
      <c r="AU31" s="214"/>
      <c r="AV31" s="214"/>
      <c r="AW31" s="214"/>
      <c r="AX31" s="214"/>
      <c r="AY31" s="214"/>
      <c r="AZ31" s="214"/>
      <c r="BA31" s="214"/>
      <c r="BB31" s="214"/>
      <c r="BC31" s="214"/>
      <c r="BD31" s="214"/>
      <c r="BE31" s="214"/>
      <c r="BF31" s="214"/>
      <c r="BG31" s="214"/>
      <c r="BH31" s="214"/>
      <c r="BI31" s="214"/>
      <c r="BJ31" s="214"/>
      <c r="BK31" s="214"/>
      <c r="BL31" s="214"/>
      <c r="BM31" s="214"/>
      <c r="BN31" s="214"/>
      <c r="BO31" s="214"/>
      <c r="BP31" s="214"/>
      <c r="BQ31" s="214"/>
      <c r="BR31" s="214"/>
      <c r="BS31" s="214"/>
      <c r="BT31" s="214"/>
      <c r="BU31" s="214"/>
      <c r="BV31" s="214"/>
      <c r="BW31" s="214"/>
      <c r="BX31" s="29"/>
      <c r="BY31" s="214"/>
      <c r="BZ31" s="214"/>
      <c r="CA31" s="214"/>
      <c r="CB31" s="214"/>
      <c r="CC31" s="214"/>
      <c r="CD31" s="214"/>
      <c r="CE31" s="214"/>
      <c r="CF31" s="214"/>
      <c r="CG31" s="214"/>
      <c r="CH31" s="214"/>
      <c r="CI31" s="214"/>
      <c r="CJ31" s="214"/>
      <c r="CK31" s="214"/>
      <c r="CL31" s="214"/>
      <c r="CM31" s="214"/>
      <c r="CN31" s="214"/>
      <c r="CO31" s="214"/>
    </row>
    <row r="32" spans="1:102" ht="14.5" x14ac:dyDescent="0.35">
      <c r="A32" s="9"/>
      <c r="D32" s="214"/>
      <c r="E32" s="214"/>
      <c r="F32" s="214"/>
      <c r="G32" s="214"/>
      <c r="H32" s="214"/>
      <c r="I32" s="214"/>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c r="AX32" s="214"/>
      <c r="AY32" s="214"/>
      <c r="AZ32" s="214"/>
      <c r="BA32" s="214"/>
      <c r="BB32" s="214"/>
      <c r="BC32" s="214"/>
      <c r="BD32" s="214"/>
      <c r="BE32" s="214"/>
      <c r="BF32" s="214"/>
      <c r="BG32" s="214"/>
      <c r="BH32" s="214"/>
      <c r="BI32" s="214"/>
      <c r="BJ32" s="214"/>
      <c r="BK32" s="214"/>
      <c r="BL32" s="214"/>
      <c r="BM32" s="214"/>
      <c r="BN32" s="214"/>
      <c r="BO32" s="214"/>
      <c r="BP32" s="214"/>
      <c r="BQ32" s="214"/>
      <c r="BR32" s="214"/>
      <c r="BS32" s="214"/>
      <c r="BT32" s="214"/>
      <c r="BU32" s="214"/>
      <c r="BV32" s="214"/>
      <c r="BW32" s="214"/>
      <c r="BX32" s="29"/>
      <c r="BY32" s="214"/>
      <c r="BZ32" s="214"/>
      <c r="CA32" s="214"/>
      <c r="CB32" s="214"/>
      <c r="CC32" s="214"/>
      <c r="CD32" s="214"/>
      <c r="CE32" s="214"/>
      <c r="CF32" s="214"/>
      <c r="CG32" s="214"/>
      <c r="CH32" s="214"/>
      <c r="CI32" s="214"/>
      <c r="CJ32" s="214"/>
      <c r="CK32" s="214"/>
      <c r="CL32" s="214"/>
      <c r="CM32" s="214"/>
      <c r="CN32" s="214"/>
      <c r="CO32" s="214"/>
    </row>
    <row r="33" spans="1:93" ht="14.5" x14ac:dyDescent="0.35">
      <c r="A33" s="9"/>
      <c r="B33" s="207" t="s">
        <v>419</v>
      </c>
      <c r="C33" s="207" t="s">
        <v>420</v>
      </c>
      <c r="D33" s="211">
        <v>1</v>
      </c>
      <c r="E33" s="211">
        <v>1</v>
      </c>
      <c r="F33" s="211">
        <v>1</v>
      </c>
      <c r="G33" s="211">
        <v>1</v>
      </c>
      <c r="H33" s="211">
        <v>1</v>
      </c>
      <c r="I33" s="211">
        <v>1</v>
      </c>
      <c r="J33" s="211">
        <v>1</v>
      </c>
      <c r="K33" s="211">
        <v>1</v>
      </c>
      <c r="L33" s="211">
        <v>1</v>
      </c>
      <c r="M33" s="211">
        <v>1</v>
      </c>
      <c r="N33" s="211">
        <v>1</v>
      </c>
      <c r="O33" s="211">
        <v>1</v>
      </c>
      <c r="P33" s="211">
        <v>1</v>
      </c>
      <c r="Q33" s="211">
        <v>1</v>
      </c>
      <c r="R33" s="211">
        <v>1</v>
      </c>
      <c r="S33" s="211">
        <v>1</v>
      </c>
      <c r="T33" s="211">
        <v>1</v>
      </c>
      <c r="U33" s="211">
        <v>0.78607653296449975</v>
      </c>
      <c r="V33" s="211">
        <v>0.72391907973026581</v>
      </c>
      <c r="W33" s="211">
        <v>0.69791512329347016</v>
      </c>
      <c r="X33" s="211">
        <v>0.73649178590355058</v>
      </c>
      <c r="Y33" s="211">
        <v>0.7379648370837798</v>
      </c>
      <c r="Z33" s="211">
        <v>0.73092444861567341</v>
      </c>
      <c r="AA33" s="211">
        <v>0.73755165763614661</v>
      </c>
      <c r="AB33" s="211">
        <v>0.73260710362504577</v>
      </c>
      <c r="AC33" s="211">
        <v>0.7467218645706053</v>
      </c>
      <c r="AD33" s="211">
        <v>0.74639001822515072</v>
      </c>
      <c r="AE33" s="211">
        <v>0.33914787576733724</v>
      </c>
      <c r="AF33" s="211">
        <v>0.73782783588093326</v>
      </c>
      <c r="AG33" s="211">
        <v>0.7426034621458153</v>
      </c>
      <c r="AH33" s="211">
        <v>0.70792051019246105</v>
      </c>
      <c r="AI33" s="211">
        <v>0.76327560950088935</v>
      </c>
      <c r="AJ33" s="211">
        <v>0.73275895676581815</v>
      </c>
      <c r="AK33" s="211">
        <v>0.74974924085244365</v>
      </c>
      <c r="AL33" s="211">
        <f t="shared" ref="AL33:AO34" si="71">AL16/AL$18</f>
        <v>0.75931938850875846</v>
      </c>
      <c r="AM33" s="211">
        <f t="shared" si="71"/>
        <v>0.8898432277674776</v>
      </c>
      <c r="AN33" s="211">
        <f t="shared" si="71"/>
        <v>0.8461932451568196</v>
      </c>
      <c r="AO33" s="211">
        <f t="shared" si="71"/>
        <v>0.83807219197418836</v>
      </c>
      <c r="AP33" s="211">
        <f t="shared" ref="AP33:AR34" si="72">AP16/AP$18</f>
        <v>0.8389311262951914</v>
      </c>
      <c r="AQ33" s="211">
        <f t="shared" si="72"/>
        <v>0.83663721786907252</v>
      </c>
      <c r="AR33" s="211">
        <f t="shared" si="72"/>
        <v>0.83240344677949285</v>
      </c>
      <c r="AS33" s="211">
        <f t="shared" ref="AS33:BD33" si="73">AS16/AS$18</f>
        <v>0.82150075472488993</v>
      </c>
      <c r="AT33" s="211">
        <f t="shared" si="73"/>
        <v>0.81821124064227124</v>
      </c>
      <c r="AU33" s="211">
        <f t="shared" si="73"/>
        <v>0.8261237758321609</v>
      </c>
      <c r="AV33" s="211">
        <f t="shared" si="73"/>
        <v>0.80817851476534108</v>
      </c>
      <c r="AW33" s="211">
        <f t="shared" si="73"/>
        <v>0.8059811266657525</v>
      </c>
      <c r="AX33" s="211">
        <f t="shared" si="73"/>
        <v>0.80308837620697282</v>
      </c>
      <c r="AY33" s="211">
        <f t="shared" si="73"/>
        <v>0.81126411201520732</v>
      </c>
      <c r="AZ33" s="211">
        <f t="shared" si="73"/>
        <v>0.84786191956296508</v>
      </c>
      <c r="BA33" s="211">
        <f t="shared" si="73"/>
        <v>0.8784128057716154</v>
      </c>
      <c r="BB33" s="211">
        <f t="shared" si="73"/>
        <v>0.87911385305664613</v>
      </c>
      <c r="BC33" s="211">
        <f t="shared" si="73"/>
        <v>0.87674050512624857</v>
      </c>
      <c r="BD33" s="211">
        <f t="shared" si="73"/>
        <v>0.84038463620908099</v>
      </c>
      <c r="BE33" s="211">
        <f t="shared" ref="BE33:BH34" si="74">BE16/BE$18</f>
        <v>0.84293795599667642</v>
      </c>
      <c r="BF33" s="211">
        <f t="shared" si="74"/>
        <v>0.83832845293232383</v>
      </c>
      <c r="BG33" s="211">
        <f t="shared" si="74"/>
        <v>1.1460780170422715</v>
      </c>
      <c r="BH33" s="211">
        <f t="shared" si="74"/>
        <v>1.1377106274007682</v>
      </c>
      <c r="BI33" s="211">
        <f t="shared" ref="BI33:BO34" si="75">BI16/BI$18</f>
        <v>1.0514010943458796</v>
      </c>
      <c r="BJ33" s="211">
        <f t="shared" si="75"/>
        <v>1</v>
      </c>
      <c r="BK33" s="211">
        <f t="shared" si="75"/>
        <v>1</v>
      </c>
      <c r="BL33" s="211">
        <f t="shared" si="75"/>
        <v>1</v>
      </c>
      <c r="BM33" s="211">
        <f t="shared" si="75"/>
        <v>1</v>
      </c>
      <c r="BN33" s="211">
        <f t="shared" si="75"/>
        <v>1</v>
      </c>
      <c r="BO33" s="211">
        <f t="shared" si="75"/>
        <v>1</v>
      </c>
      <c r="BP33" s="211">
        <f t="shared" ref="BP33:BS33" si="76">BP16/BP$18</f>
        <v>1</v>
      </c>
      <c r="BQ33" s="211">
        <f t="shared" si="76"/>
        <v>1</v>
      </c>
      <c r="BR33" s="211">
        <f t="shared" si="76"/>
        <v>1</v>
      </c>
      <c r="BS33" s="211">
        <f t="shared" si="76"/>
        <v>1</v>
      </c>
      <c r="BT33" s="211">
        <f t="shared" ref="BT33:BW33" si="77">BT16/BT$18</f>
        <v>1</v>
      </c>
      <c r="BU33" s="211">
        <f t="shared" si="77"/>
        <v>1</v>
      </c>
      <c r="BV33" s="211" t="e">
        <f t="shared" si="77"/>
        <v>#DIV/0!</v>
      </c>
      <c r="BW33" s="211" t="e">
        <f t="shared" si="77"/>
        <v>#DIV/0!</v>
      </c>
      <c r="BX33" s="29"/>
      <c r="BY33" s="211">
        <f t="shared" ref="BY33:CG34" si="78">BY16/BY$18</f>
        <v>1</v>
      </c>
      <c r="BZ33" s="211">
        <f t="shared" si="78"/>
        <v>1</v>
      </c>
      <c r="CA33" s="211">
        <f t="shared" si="78"/>
        <v>1</v>
      </c>
      <c r="CB33" s="211">
        <f t="shared" si="78"/>
        <v>1</v>
      </c>
      <c r="CC33" s="211">
        <f t="shared" si="78"/>
        <v>0.7705537705537705</v>
      </c>
      <c r="CD33" s="211">
        <f t="shared" si="78"/>
        <v>0.735689686247193</v>
      </c>
      <c r="CE33" s="211">
        <f t="shared" si="78"/>
        <v>0.56413576126731979</v>
      </c>
      <c r="CF33" s="211">
        <f t="shared" si="78"/>
        <v>0.7384266975867817</v>
      </c>
      <c r="CG33" s="211">
        <f t="shared" si="78"/>
        <v>0.80656729769907776</v>
      </c>
      <c r="CH33" s="211">
        <f t="shared" ref="CH33:CN34" si="79">CH16/CH$18</f>
        <v>0.84001850261018962</v>
      </c>
      <c r="CI33" s="211">
        <f t="shared" si="79"/>
        <v>0.82437430425554004</v>
      </c>
      <c r="CJ33" s="211">
        <f t="shared" si="79"/>
        <v>0.80718353877154192</v>
      </c>
      <c r="CK33" s="211">
        <f t="shared" si="79"/>
        <v>0.87076319123657053</v>
      </c>
      <c r="CL33" s="211">
        <f t="shared" si="79"/>
        <v>0.92511178563269036</v>
      </c>
      <c r="CM33" s="211">
        <f t="shared" si="79"/>
        <v>1.0510226623937386</v>
      </c>
      <c r="CN33" s="211">
        <f t="shared" si="79"/>
        <v>1</v>
      </c>
      <c r="CO33" s="211">
        <f t="shared" ref="CO33" si="80">CO16/CO$18</f>
        <v>1</v>
      </c>
    </row>
    <row r="34" spans="1:93" ht="14.5" x14ac:dyDescent="0.35">
      <c r="A34" s="9"/>
      <c r="B34" s="209" t="s">
        <v>451</v>
      </c>
      <c r="C34" s="209" t="s">
        <v>452</v>
      </c>
      <c r="D34" s="213">
        <v>0</v>
      </c>
      <c r="E34" s="213">
        <v>0</v>
      </c>
      <c r="F34" s="213">
        <v>0</v>
      </c>
      <c r="G34" s="213">
        <v>0</v>
      </c>
      <c r="H34" s="213">
        <v>0</v>
      </c>
      <c r="I34" s="213">
        <v>0</v>
      </c>
      <c r="J34" s="213">
        <v>0</v>
      </c>
      <c r="K34" s="213">
        <v>0</v>
      </c>
      <c r="L34" s="213">
        <v>0</v>
      </c>
      <c r="M34" s="213">
        <v>0</v>
      </c>
      <c r="N34" s="213">
        <v>0</v>
      </c>
      <c r="O34" s="213">
        <v>0</v>
      </c>
      <c r="P34" s="213">
        <v>0</v>
      </c>
      <c r="Q34" s="213">
        <v>0</v>
      </c>
      <c r="R34" s="213">
        <v>0</v>
      </c>
      <c r="S34" s="213">
        <v>0</v>
      </c>
      <c r="T34" s="213">
        <v>0</v>
      </c>
      <c r="U34" s="213">
        <v>0.21392346703550022</v>
      </c>
      <c r="V34" s="213">
        <v>0.27608092026973424</v>
      </c>
      <c r="W34" s="213">
        <v>0.30208487670652978</v>
      </c>
      <c r="X34" s="213">
        <v>0.26350821409644937</v>
      </c>
      <c r="Y34" s="213">
        <v>0.2620351629162202</v>
      </c>
      <c r="Z34" s="213">
        <v>0.26907555138432659</v>
      </c>
      <c r="AA34" s="213">
        <v>0.26244834236385345</v>
      </c>
      <c r="AB34" s="213">
        <v>0.26739289637495423</v>
      </c>
      <c r="AC34" s="213">
        <v>0.2532781354293947</v>
      </c>
      <c r="AD34" s="213">
        <v>0.25360998177484928</v>
      </c>
      <c r="AE34" s="213">
        <v>0.66085212423266271</v>
      </c>
      <c r="AF34" s="213">
        <v>0.2621721641190668</v>
      </c>
      <c r="AG34" s="213">
        <v>0.25739653785418465</v>
      </c>
      <c r="AH34" s="213">
        <v>0.29207948980753901</v>
      </c>
      <c r="AI34" s="213">
        <v>0.23672439049911059</v>
      </c>
      <c r="AJ34" s="213">
        <v>0.26724104323418191</v>
      </c>
      <c r="AK34" s="213">
        <v>0.25025075914755629</v>
      </c>
      <c r="AL34" s="213">
        <f t="shared" si="71"/>
        <v>0.24068061149124151</v>
      </c>
      <c r="AM34" s="213">
        <f t="shared" si="71"/>
        <v>0.11015677223252235</v>
      </c>
      <c r="AN34" s="213">
        <f t="shared" si="71"/>
        <v>0.15380675484318038</v>
      </c>
      <c r="AO34" s="213">
        <f t="shared" si="71"/>
        <v>0.16192780802581166</v>
      </c>
      <c r="AP34" s="213">
        <f>AP17/AP$18</f>
        <v>0.16106887370480866</v>
      </c>
      <c r="AQ34" s="213">
        <f>AQ17/AQ$18</f>
        <v>0.16336278213092748</v>
      </c>
      <c r="AR34" s="213">
        <f t="shared" si="72"/>
        <v>0.16759655322050709</v>
      </c>
      <c r="AS34" s="213">
        <f t="shared" ref="AS34:BD34" si="81">AS17/AS$18</f>
        <v>0.17849924527511013</v>
      </c>
      <c r="AT34" s="213">
        <f t="shared" si="81"/>
        <v>0.18178875935772876</v>
      </c>
      <c r="AU34" s="213">
        <f t="shared" si="81"/>
        <v>0.17387622416783904</v>
      </c>
      <c r="AV34" s="213">
        <f t="shared" si="81"/>
        <v>0.19182148523465889</v>
      </c>
      <c r="AW34" s="213">
        <f t="shared" si="81"/>
        <v>0.1940188733342475</v>
      </c>
      <c r="AX34" s="213">
        <f t="shared" si="81"/>
        <v>0.19691162379302721</v>
      </c>
      <c r="AY34" s="213">
        <f t="shared" si="81"/>
        <v>0.18873588798479263</v>
      </c>
      <c r="AZ34" s="213">
        <f t="shared" si="81"/>
        <v>0.15213808043703494</v>
      </c>
      <c r="BA34" s="213">
        <f t="shared" si="81"/>
        <v>0.12158719422838463</v>
      </c>
      <c r="BB34" s="213">
        <f t="shared" si="81"/>
        <v>0.12088614694335389</v>
      </c>
      <c r="BC34" s="213">
        <f t="shared" si="81"/>
        <v>0.1232594948737514</v>
      </c>
      <c r="BD34" s="213">
        <f t="shared" si="81"/>
        <v>0.15961536379091903</v>
      </c>
      <c r="BE34" s="213">
        <f>BE17/BE$18</f>
        <v>0.15706204400332358</v>
      </c>
      <c r="BF34" s="213">
        <f t="shared" si="74"/>
        <v>0.1616715470676762</v>
      </c>
      <c r="BG34" s="213">
        <f>BG17/BG$18</f>
        <v>-0.14607801704227152</v>
      </c>
      <c r="BH34" s="213">
        <f>BH17/BH$18</f>
        <v>-0.13771062740076825</v>
      </c>
      <c r="BI34" s="213">
        <f t="shared" si="75"/>
        <v>-5.1401094345879625E-2</v>
      </c>
      <c r="BJ34" s="213">
        <f t="shared" si="75"/>
        <v>0</v>
      </c>
      <c r="BK34" s="213">
        <f t="shared" si="75"/>
        <v>0</v>
      </c>
      <c r="BL34" s="213">
        <f t="shared" si="75"/>
        <v>0</v>
      </c>
      <c r="BM34" s="213">
        <f t="shared" si="75"/>
        <v>0</v>
      </c>
      <c r="BN34" s="213">
        <f t="shared" si="75"/>
        <v>0</v>
      </c>
      <c r="BO34" s="213">
        <f t="shared" si="75"/>
        <v>0</v>
      </c>
      <c r="BP34" s="213">
        <f t="shared" ref="BP34:BS34" si="82">BP17/BP$18</f>
        <v>0</v>
      </c>
      <c r="BQ34" s="213">
        <f t="shared" si="82"/>
        <v>0</v>
      </c>
      <c r="BR34" s="213">
        <f t="shared" si="82"/>
        <v>0</v>
      </c>
      <c r="BS34" s="213">
        <f t="shared" si="82"/>
        <v>0</v>
      </c>
      <c r="BT34" s="213">
        <f t="shared" ref="BT34:BW34" si="83">BT17/BT$18</f>
        <v>0</v>
      </c>
      <c r="BU34" s="213">
        <f t="shared" si="83"/>
        <v>0</v>
      </c>
      <c r="BV34" s="213" t="e">
        <f t="shared" si="83"/>
        <v>#DIV/0!</v>
      </c>
      <c r="BW34" s="213" t="e">
        <f t="shared" si="83"/>
        <v>#DIV/0!</v>
      </c>
      <c r="BX34" s="29"/>
      <c r="BY34" s="213">
        <f t="shared" si="78"/>
        <v>0</v>
      </c>
      <c r="BZ34" s="213">
        <f t="shared" si="78"/>
        <v>0</v>
      </c>
      <c r="CA34" s="213">
        <f t="shared" si="78"/>
        <v>0</v>
      </c>
      <c r="CB34" s="213">
        <f t="shared" si="78"/>
        <v>0</v>
      </c>
      <c r="CC34" s="213">
        <f t="shared" si="78"/>
        <v>0.22944622944622944</v>
      </c>
      <c r="CD34" s="213">
        <f t="shared" si="78"/>
        <v>0.264310313752807</v>
      </c>
      <c r="CE34" s="213">
        <f t="shared" si="78"/>
        <v>0.43586423873268015</v>
      </c>
      <c r="CF34" s="213">
        <f t="shared" si="78"/>
        <v>0.26157330241321836</v>
      </c>
      <c r="CG34" s="213">
        <f t="shared" si="78"/>
        <v>0.19343270230092222</v>
      </c>
      <c r="CH34" s="213">
        <f t="shared" si="79"/>
        <v>0.15998149738981035</v>
      </c>
      <c r="CI34" s="213">
        <f t="shared" si="79"/>
        <v>0.17562569574445999</v>
      </c>
      <c r="CJ34" s="213">
        <f t="shared" si="79"/>
        <v>0.19281646122845814</v>
      </c>
      <c r="CK34" s="213">
        <f t="shared" si="79"/>
        <v>0.12923680876342944</v>
      </c>
      <c r="CL34" s="213">
        <f t="shared" si="79"/>
        <v>7.4888214367309636E-2</v>
      </c>
      <c r="CM34" s="213">
        <f t="shared" si="79"/>
        <v>-5.1022662393738649E-2</v>
      </c>
      <c r="CN34" s="213">
        <f t="shared" si="79"/>
        <v>0</v>
      </c>
      <c r="CO34" s="213">
        <f t="shared" ref="CO34" si="84">CO17/CO$18</f>
        <v>0</v>
      </c>
    </row>
    <row r="35" spans="1:93" ht="14.5" x14ac:dyDescent="0.35">
      <c r="A35" s="9"/>
      <c r="B35" s="199" t="s">
        <v>453</v>
      </c>
      <c r="C35" s="123" t="s">
        <v>454</v>
      </c>
      <c r="D35" s="194">
        <v>1</v>
      </c>
      <c r="E35" s="194">
        <v>1</v>
      </c>
      <c r="F35" s="194">
        <v>1</v>
      </c>
      <c r="G35" s="194">
        <v>1</v>
      </c>
      <c r="H35" s="194">
        <v>1</v>
      </c>
      <c r="I35" s="194">
        <v>1</v>
      </c>
      <c r="J35" s="194">
        <v>1</v>
      </c>
      <c r="K35" s="194">
        <v>1</v>
      </c>
      <c r="L35" s="194">
        <v>1</v>
      </c>
      <c r="M35" s="194">
        <v>1</v>
      </c>
      <c r="N35" s="194">
        <v>1</v>
      </c>
      <c r="O35" s="194">
        <v>1</v>
      </c>
      <c r="P35" s="194">
        <v>1</v>
      </c>
      <c r="Q35" s="194">
        <v>1</v>
      </c>
      <c r="R35" s="194">
        <v>1</v>
      </c>
      <c r="S35" s="194">
        <v>1</v>
      </c>
      <c r="T35" s="194">
        <v>1</v>
      </c>
      <c r="U35" s="194">
        <v>1</v>
      </c>
      <c r="V35" s="194">
        <v>1</v>
      </c>
      <c r="W35" s="194">
        <v>1</v>
      </c>
      <c r="X35" s="194">
        <v>1</v>
      </c>
      <c r="Y35" s="194">
        <v>1</v>
      </c>
      <c r="Z35" s="194">
        <v>1</v>
      </c>
      <c r="AA35" s="194">
        <v>1</v>
      </c>
      <c r="AB35" s="194">
        <v>1</v>
      </c>
      <c r="AC35" s="194">
        <v>1</v>
      </c>
      <c r="AD35" s="194">
        <v>1</v>
      </c>
      <c r="AE35" s="194">
        <v>1</v>
      </c>
      <c r="AF35" s="194">
        <v>1</v>
      </c>
      <c r="AG35" s="194">
        <v>1</v>
      </c>
      <c r="AH35" s="194">
        <v>1</v>
      </c>
      <c r="AI35" s="194">
        <v>1</v>
      </c>
      <c r="AJ35" s="194">
        <v>1</v>
      </c>
      <c r="AK35" s="194">
        <v>1</v>
      </c>
      <c r="AL35" s="194">
        <f t="shared" ref="AL35:BO35" si="85">SUM(AL33:AL34)</f>
        <v>1</v>
      </c>
      <c r="AM35" s="194">
        <f t="shared" si="85"/>
        <v>1</v>
      </c>
      <c r="AN35" s="194">
        <f t="shared" si="85"/>
        <v>1</v>
      </c>
      <c r="AO35" s="194">
        <f t="shared" si="85"/>
        <v>1</v>
      </c>
      <c r="AP35" s="194">
        <f t="shared" si="85"/>
        <v>1</v>
      </c>
      <c r="AQ35" s="194">
        <f t="shared" si="85"/>
        <v>1</v>
      </c>
      <c r="AR35" s="194">
        <f t="shared" si="85"/>
        <v>1</v>
      </c>
      <c r="AS35" s="194">
        <f t="shared" si="85"/>
        <v>1</v>
      </c>
      <c r="AT35" s="194">
        <f t="shared" si="85"/>
        <v>1</v>
      </c>
      <c r="AU35" s="194">
        <f t="shared" si="85"/>
        <v>1</v>
      </c>
      <c r="AV35" s="194">
        <f t="shared" si="85"/>
        <v>1</v>
      </c>
      <c r="AW35" s="194">
        <f t="shared" si="85"/>
        <v>1</v>
      </c>
      <c r="AX35" s="194">
        <f t="shared" si="85"/>
        <v>1</v>
      </c>
      <c r="AY35" s="194">
        <f t="shared" si="85"/>
        <v>1</v>
      </c>
      <c r="AZ35" s="194">
        <f t="shared" si="85"/>
        <v>1</v>
      </c>
      <c r="BA35" s="194">
        <f t="shared" si="85"/>
        <v>1</v>
      </c>
      <c r="BB35" s="194">
        <f t="shared" si="85"/>
        <v>1</v>
      </c>
      <c r="BC35" s="194">
        <f t="shared" si="85"/>
        <v>1</v>
      </c>
      <c r="BD35" s="194">
        <f t="shared" si="85"/>
        <v>1</v>
      </c>
      <c r="BE35" s="194">
        <f t="shared" si="85"/>
        <v>1</v>
      </c>
      <c r="BF35" s="194">
        <f t="shared" si="85"/>
        <v>1</v>
      </c>
      <c r="BG35" s="194">
        <f t="shared" si="85"/>
        <v>1</v>
      </c>
      <c r="BH35" s="194">
        <f t="shared" si="85"/>
        <v>1</v>
      </c>
      <c r="BI35" s="194">
        <f t="shared" si="85"/>
        <v>1</v>
      </c>
      <c r="BJ35" s="194">
        <f t="shared" si="85"/>
        <v>1</v>
      </c>
      <c r="BK35" s="194">
        <f t="shared" si="85"/>
        <v>1</v>
      </c>
      <c r="BL35" s="194">
        <f t="shared" si="85"/>
        <v>1</v>
      </c>
      <c r="BM35" s="194">
        <f t="shared" si="85"/>
        <v>1</v>
      </c>
      <c r="BN35" s="194">
        <f t="shared" si="85"/>
        <v>1</v>
      </c>
      <c r="BO35" s="194">
        <f t="shared" si="85"/>
        <v>1</v>
      </c>
      <c r="BP35" s="194">
        <f t="shared" ref="BP35:BS35" si="86">SUM(BP33:BP34)</f>
        <v>1</v>
      </c>
      <c r="BQ35" s="194">
        <f t="shared" si="86"/>
        <v>1</v>
      </c>
      <c r="BR35" s="194">
        <f t="shared" si="86"/>
        <v>1</v>
      </c>
      <c r="BS35" s="194">
        <f t="shared" si="86"/>
        <v>1</v>
      </c>
      <c r="BT35" s="194">
        <f t="shared" ref="BT35:BW35" si="87">SUM(BT33:BT34)</f>
        <v>1</v>
      </c>
      <c r="BU35" s="194">
        <f t="shared" si="87"/>
        <v>1</v>
      </c>
      <c r="BV35" s="194" t="e">
        <f t="shared" si="87"/>
        <v>#DIV/0!</v>
      </c>
      <c r="BW35" s="194" t="e">
        <f t="shared" si="87"/>
        <v>#DIV/0!</v>
      </c>
      <c r="BX35" s="29"/>
      <c r="BY35" s="194">
        <f t="shared" ref="BY35:CG35" si="88">SUM(BY33:BY34)</f>
        <v>1</v>
      </c>
      <c r="BZ35" s="194">
        <f t="shared" si="88"/>
        <v>1</v>
      </c>
      <c r="CA35" s="194">
        <f t="shared" si="88"/>
        <v>1</v>
      </c>
      <c r="CB35" s="194">
        <f t="shared" si="88"/>
        <v>1</v>
      </c>
      <c r="CC35" s="194">
        <f t="shared" si="88"/>
        <v>1</v>
      </c>
      <c r="CD35" s="194">
        <f t="shared" si="88"/>
        <v>1</v>
      </c>
      <c r="CE35" s="194">
        <f t="shared" si="88"/>
        <v>1</v>
      </c>
      <c r="CF35" s="194">
        <f t="shared" si="88"/>
        <v>1</v>
      </c>
      <c r="CG35" s="194">
        <f t="shared" si="88"/>
        <v>1</v>
      </c>
      <c r="CH35" s="194">
        <f t="shared" ref="CH35:CM35" si="89">SUM(CH33:CH34)</f>
        <v>1</v>
      </c>
      <c r="CI35" s="194">
        <f t="shared" si="89"/>
        <v>1</v>
      </c>
      <c r="CJ35" s="194">
        <f t="shared" si="89"/>
        <v>1</v>
      </c>
      <c r="CK35" s="194">
        <f t="shared" si="89"/>
        <v>1</v>
      </c>
      <c r="CL35" s="194">
        <f t="shared" si="89"/>
        <v>1</v>
      </c>
      <c r="CM35" s="194">
        <f t="shared" si="89"/>
        <v>1</v>
      </c>
      <c r="CN35" s="194">
        <f>SUM(CN33:CN34)</f>
        <v>1</v>
      </c>
      <c r="CO35" s="194">
        <f>SUM(CO33:CO34)</f>
        <v>1</v>
      </c>
    </row>
    <row r="36" spans="1:93" ht="14.5" x14ac:dyDescent="0.35">
      <c r="A36" s="9"/>
      <c r="B36" s="255"/>
      <c r="C36" s="256"/>
      <c r="D36" s="257"/>
      <c r="E36" s="257"/>
      <c r="F36" s="257"/>
      <c r="G36" s="257"/>
      <c r="H36" s="257"/>
      <c r="I36" s="257"/>
      <c r="J36" s="257"/>
      <c r="K36" s="257"/>
      <c r="L36" s="257"/>
      <c r="M36" s="257"/>
      <c r="N36" s="257"/>
      <c r="O36" s="257"/>
      <c r="P36" s="257"/>
      <c r="Q36" s="257"/>
      <c r="R36" s="257"/>
      <c r="S36" s="257"/>
      <c r="T36" s="257"/>
      <c r="U36" s="257"/>
      <c r="V36" s="257"/>
      <c r="W36" s="257"/>
      <c r="X36" s="257"/>
      <c r="Y36" s="257"/>
      <c r="Z36" s="257"/>
      <c r="AA36" s="257"/>
      <c r="AB36" s="257"/>
      <c r="AC36" s="257"/>
      <c r="AD36" s="257"/>
      <c r="AE36" s="257"/>
      <c r="AF36" s="257"/>
      <c r="AG36" s="257"/>
      <c r="AH36" s="257"/>
      <c r="AI36" s="257"/>
      <c r="AJ36" s="257"/>
      <c r="AK36" s="257"/>
      <c r="AL36" s="257"/>
      <c r="AM36" s="257"/>
      <c r="AN36" s="257"/>
      <c r="AO36" s="257"/>
      <c r="AP36" s="257"/>
      <c r="AQ36" s="257"/>
      <c r="AR36" s="257"/>
      <c r="AS36" s="257"/>
      <c r="AT36" s="257"/>
      <c r="AU36" s="257"/>
      <c r="AV36" s="257"/>
      <c r="AW36" s="257"/>
      <c r="AX36" s="257"/>
      <c r="AY36" s="257"/>
      <c r="AZ36" s="257"/>
      <c r="BA36" s="257"/>
      <c r="BB36" s="257"/>
      <c r="BC36" s="257"/>
      <c r="BD36" s="257"/>
      <c r="BE36" s="257"/>
      <c r="BF36" s="257"/>
      <c r="BG36" s="257"/>
      <c r="BH36" s="257"/>
      <c r="BI36" s="257"/>
      <c r="BJ36" s="257"/>
      <c r="BK36" s="257"/>
      <c r="BL36" s="257"/>
      <c r="BM36" s="257"/>
      <c r="BN36" s="257"/>
      <c r="BO36" s="257"/>
      <c r="BP36" s="257"/>
      <c r="BQ36" s="257"/>
      <c r="BR36" s="257"/>
      <c r="BS36" s="257"/>
      <c r="BT36" s="257"/>
      <c r="BU36" s="257"/>
      <c r="BV36" s="257"/>
      <c r="BW36" s="257"/>
      <c r="BX36" s="29"/>
      <c r="BY36" s="257"/>
      <c r="BZ36" s="257"/>
      <c r="CA36" s="257"/>
      <c r="CB36" s="257"/>
      <c r="CC36" s="257"/>
      <c r="CD36" s="257"/>
      <c r="CE36" s="257"/>
      <c r="CF36" s="257"/>
      <c r="CG36" s="257"/>
      <c r="CH36" s="257"/>
      <c r="CI36" s="257"/>
      <c r="CJ36" s="257"/>
      <c r="CK36" s="257"/>
      <c r="CL36" s="257"/>
    </row>
    <row r="37" spans="1:93" ht="14.5" x14ac:dyDescent="0.35">
      <c r="A37" s="9"/>
      <c r="B37" s="255"/>
      <c r="C37" s="256"/>
      <c r="D37" s="257"/>
      <c r="E37" s="257"/>
      <c r="F37" s="257"/>
      <c r="G37" s="257"/>
      <c r="H37" s="257"/>
      <c r="I37" s="257"/>
      <c r="J37" s="257"/>
      <c r="K37" s="257"/>
      <c r="L37" s="257"/>
      <c r="M37" s="257"/>
      <c r="N37" s="257"/>
      <c r="O37" s="257"/>
      <c r="P37" s="257"/>
      <c r="Q37" s="257"/>
      <c r="R37" s="257"/>
      <c r="S37" s="257"/>
      <c r="T37" s="257"/>
      <c r="U37" s="257"/>
      <c r="V37" s="257"/>
      <c r="W37" s="257"/>
      <c r="X37" s="257"/>
      <c r="Y37" s="257"/>
      <c r="Z37" s="257"/>
      <c r="AA37" s="257"/>
      <c r="AB37" s="257"/>
      <c r="AC37" s="257"/>
      <c r="AD37" s="257"/>
      <c r="AE37" s="257"/>
      <c r="AF37" s="257"/>
      <c r="AG37" s="257"/>
      <c r="AH37" s="257"/>
      <c r="AI37" s="257"/>
      <c r="AJ37" s="257"/>
      <c r="AK37" s="257"/>
      <c r="AL37" s="257"/>
      <c r="AM37" s="257"/>
      <c r="AN37" s="257"/>
      <c r="AO37" s="257"/>
      <c r="AP37" s="257"/>
      <c r="AQ37" s="257"/>
      <c r="AR37" s="257"/>
      <c r="AS37" s="257"/>
      <c r="AT37" s="257"/>
      <c r="AU37" s="257"/>
      <c r="AV37" s="257"/>
      <c r="AW37" s="257"/>
      <c r="AX37" s="257"/>
      <c r="AY37" s="257"/>
      <c r="AZ37" s="257"/>
      <c r="BA37" s="257"/>
      <c r="BB37" s="257"/>
      <c r="BC37" s="257"/>
      <c r="BD37" s="257"/>
      <c r="BE37" s="257"/>
      <c r="BF37" s="257"/>
      <c r="BG37" s="257"/>
      <c r="BH37" s="257"/>
      <c r="BI37" s="257"/>
      <c r="BJ37" s="257"/>
      <c r="BK37" s="257"/>
      <c r="BL37" s="257"/>
      <c r="BM37" s="257"/>
      <c r="BN37" s="257"/>
      <c r="BO37" s="257"/>
      <c r="BP37" s="257"/>
      <c r="BQ37" s="257"/>
      <c r="BR37" s="257"/>
      <c r="BS37" s="257"/>
      <c r="BT37" s="257"/>
      <c r="BU37" s="257"/>
      <c r="BV37" s="257"/>
      <c r="BW37" s="257"/>
      <c r="BX37" s="29"/>
      <c r="BY37" s="257"/>
      <c r="BZ37" s="257"/>
      <c r="CA37" s="257"/>
      <c r="CB37" s="257"/>
      <c r="CC37" s="257"/>
      <c r="CD37" s="257"/>
      <c r="CE37" s="257"/>
      <c r="CF37" s="257"/>
      <c r="CG37" s="257"/>
      <c r="CH37" s="257"/>
      <c r="CI37" s="257"/>
      <c r="CJ37" s="257"/>
      <c r="CK37" s="257"/>
      <c r="CL37" s="257"/>
    </row>
  </sheetData>
  <mergeCells count="1">
    <mergeCell ref="CS16:CX22"/>
  </mergeCells>
  <phoneticPr fontId="40" type="noConversion"/>
  <pageMargins left="0.511811024" right="0.511811024" top="0.78740157499999996" bottom="0.78740157499999996" header="0.31496062000000002" footer="0.31496062000000002"/>
  <pageSetup paperSize="9" orientation="portrait" horizontalDpi="1200" verticalDpi="1200" r:id="rId1"/>
  <ignoredErrors>
    <ignoredError sqref="CG8:CH10 CG12 CG17 CG7" formulaRange="1"/>
    <ignoredError sqref="CH14:CH17 CH12 CG13 CG11 CF17 CF18:CG18" formula="1" formulaRange="1"/>
    <ignoredError sqref="AM22:AP28 BX26:CH28 BY14:CG15 BY11:CF13 BY16:CF16 AM17:AP17 BY18:CE18 AM18:AQ18 AM13:AQ15 AM11:AQ11 BY17:CE17 BY22:CH25 CL11:CM11" formula="1"/>
    <ignoredError sqref="AQ22:AQ28 AR28" evalError="1" formula="1"/>
    <ignoredError sqref="AQ29:AQ35 AR24:AR27 AR29:AR35" evalError="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79998168889431442"/>
  </sheetPr>
  <dimension ref="A1:CO50"/>
  <sheetViews>
    <sheetView showGridLines="0" zoomScale="85" zoomScaleNormal="85" workbookViewId="0">
      <pane xSplit="2" ySplit="5" topLeftCell="BL6" activePane="bottomRight" state="frozen"/>
      <selection activeCell="AB25" sqref="AB25"/>
      <selection pane="topRight" activeCell="AB25" sqref="AB25"/>
      <selection pane="bottomLeft" activeCell="AB25" sqref="AB25"/>
      <selection pane="bottomRight" activeCell="BT5" sqref="BT5"/>
    </sheetView>
  </sheetViews>
  <sheetFormatPr defaultColWidth="9.1796875" defaultRowHeight="0" customHeight="1" zeroHeight="1" x14ac:dyDescent="0.35"/>
  <cols>
    <col min="1" max="1" width="2.81640625" style="8" customWidth="1"/>
    <col min="2" max="3" width="55.453125" style="8" customWidth="1"/>
    <col min="4" max="23" width="9.1796875" style="8" hidden="1" customWidth="1"/>
    <col min="24" max="31" width="12.7265625" style="8" hidden="1" customWidth="1"/>
    <col min="32" max="46" width="12.7265625" style="8" customWidth="1"/>
    <col min="47" max="60" width="10" style="8" customWidth="1"/>
    <col min="61" max="61" width="10.26953125" style="8" customWidth="1"/>
    <col min="62" max="62" width="10.1796875" style="8" customWidth="1"/>
    <col min="63" max="63" width="10.81640625" style="8" customWidth="1"/>
    <col min="64" max="64" width="10.1796875" style="8" customWidth="1"/>
    <col min="65" max="65" width="11.7265625" style="8" customWidth="1"/>
    <col min="66" max="72" width="10.1796875" style="8" customWidth="1"/>
    <col min="73" max="75" width="10.1796875" style="8" hidden="1" customWidth="1"/>
    <col min="76" max="76" width="3.453125" style="8" customWidth="1"/>
    <col min="77" max="81" width="9.1796875" style="8" hidden="1" customWidth="1"/>
    <col min="82" max="88" width="12.7265625" style="8" hidden="1" customWidth="1"/>
    <col min="89" max="90" width="13" style="8" hidden="1" customWidth="1"/>
    <col min="91" max="93" width="11.1796875" style="8" customWidth="1"/>
    <col min="94" max="16384" width="9.1796875" style="8"/>
  </cols>
  <sheetData>
    <row r="1" spans="1:93" ht="14.5" x14ac:dyDescent="0.35">
      <c r="B1" s="31"/>
      <c r="C1" s="31"/>
      <c r="D1" s="31"/>
      <c r="E1" s="31"/>
      <c r="F1" s="31"/>
      <c r="G1" s="31"/>
      <c r="H1" s="31"/>
      <c r="I1" s="31"/>
      <c r="J1" s="31"/>
      <c r="K1" s="31"/>
      <c r="L1" s="31"/>
      <c r="M1" s="31"/>
      <c r="N1" s="31"/>
      <c r="O1" s="31"/>
      <c r="P1" s="31"/>
      <c r="Q1" s="142"/>
      <c r="R1" s="142"/>
      <c r="S1" s="142"/>
      <c r="T1" s="142"/>
      <c r="U1" s="142"/>
      <c r="V1" s="142"/>
      <c r="W1" s="142"/>
      <c r="X1" s="142"/>
      <c r="Y1" s="142"/>
      <c r="Z1" s="142"/>
      <c r="AA1" s="142"/>
      <c r="AB1" s="142"/>
      <c r="AC1" s="142"/>
      <c r="AD1" s="142"/>
      <c r="AE1" s="142"/>
      <c r="AF1" s="215"/>
      <c r="AG1" s="31"/>
      <c r="AH1" s="216"/>
      <c r="AI1" s="216"/>
      <c r="AJ1" s="216"/>
      <c r="AK1" s="216"/>
      <c r="AL1" s="216"/>
      <c r="AM1" s="216"/>
      <c r="AN1" s="216"/>
      <c r="AO1" s="216"/>
      <c r="AP1" s="31"/>
      <c r="AQ1" s="31"/>
      <c r="AR1" s="31"/>
      <c r="AS1" s="31"/>
      <c r="AT1" s="31"/>
      <c r="AU1" s="31"/>
      <c r="AV1" s="31"/>
      <c r="AW1" s="31"/>
      <c r="AX1" s="31"/>
      <c r="AY1" s="31"/>
      <c r="AZ1" s="31"/>
      <c r="BA1" s="31"/>
      <c r="BB1" s="31"/>
      <c r="BC1" s="31"/>
      <c r="BD1" s="31"/>
      <c r="BE1" s="31"/>
      <c r="BF1" s="31"/>
      <c r="BG1" s="31"/>
      <c r="BH1" s="31"/>
      <c r="BI1" s="31"/>
      <c r="BJ1" s="31"/>
      <c r="BK1" s="31"/>
      <c r="BL1" s="31"/>
      <c r="BM1" s="390"/>
      <c r="BN1" s="390"/>
      <c r="BO1" s="390"/>
      <c r="BP1" s="390"/>
      <c r="BQ1" s="390"/>
      <c r="BR1" s="390"/>
      <c r="BS1" s="390"/>
      <c r="BT1" s="390"/>
      <c r="BU1" s="390"/>
      <c r="BV1" s="390"/>
      <c r="BW1" s="390"/>
      <c r="BX1" s="31"/>
      <c r="BY1" s="31"/>
      <c r="BZ1" s="31"/>
      <c r="CA1" s="31"/>
      <c r="CB1" s="31"/>
      <c r="CC1" s="31"/>
      <c r="CD1" s="31"/>
      <c r="CE1" s="31"/>
      <c r="CF1" s="31"/>
      <c r="CG1" s="31"/>
      <c r="CH1" s="31"/>
      <c r="CI1" s="31"/>
      <c r="CJ1" s="31"/>
      <c r="CK1" s="31"/>
      <c r="CL1" s="31"/>
    </row>
    <row r="2" spans="1:93" ht="18.5" x14ac:dyDescent="0.45">
      <c r="A2" s="143" t="s">
        <v>391</v>
      </c>
      <c r="F2" s="29"/>
      <c r="G2" s="29"/>
      <c r="H2" s="29"/>
      <c r="I2" s="29"/>
      <c r="J2" s="29"/>
      <c r="K2" s="29"/>
      <c r="L2" s="29"/>
      <c r="M2" s="29"/>
      <c r="N2" s="29"/>
      <c r="O2" s="29"/>
      <c r="P2" s="29"/>
      <c r="Q2" s="145"/>
      <c r="R2" s="145"/>
      <c r="S2" s="145"/>
      <c r="T2" s="145"/>
      <c r="U2" s="145"/>
      <c r="V2" s="145"/>
      <c r="W2" s="145"/>
      <c r="X2" s="145"/>
      <c r="Y2" s="145"/>
      <c r="Z2" s="145"/>
      <c r="AA2" s="145"/>
      <c r="AB2" s="145"/>
      <c r="AC2" s="145"/>
      <c r="AD2" s="145"/>
      <c r="AE2" s="145"/>
      <c r="AF2" s="215"/>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389"/>
      <c r="BN2" s="389"/>
      <c r="BO2" s="389"/>
      <c r="BP2" s="389"/>
      <c r="BQ2" s="389"/>
      <c r="BR2" s="389"/>
      <c r="BS2" s="389"/>
      <c r="BT2" s="389"/>
      <c r="BU2" s="389" t="e">
        <f t="shared" ref="BR2:BW2" si="0">+BU18/BU20</f>
        <v>#DIV/0!</v>
      </c>
      <c r="BV2" s="389" t="e">
        <f t="shared" si="0"/>
        <v>#DIV/0!</v>
      </c>
      <c r="BW2" s="389" t="e">
        <f t="shared" si="0"/>
        <v>#DIV/0!</v>
      </c>
      <c r="BX2" s="29"/>
      <c r="BY2" s="29"/>
      <c r="BZ2" s="29"/>
      <c r="CA2" s="29"/>
      <c r="CB2" s="29"/>
      <c r="CC2" s="29"/>
      <c r="CD2" s="29"/>
      <c r="CE2" s="29"/>
      <c r="CF2" s="29"/>
      <c r="CG2" s="29"/>
      <c r="CH2" s="29"/>
      <c r="CI2" s="29"/>
      <c r="CJ2" s="29"/>
      <c r="CK2" s="29"/>
      <c r="CL2" s="29"/>
    </row>
    <row r="3" spans="1:93" ht="14.5" x14ac:dyDescent="0.35">
      <c r="A3" s="174"/>
      <c r="F3" s="31"/>
      <c r="G3" s="31"/>
      <c r="H3" s="31"/>
      <c r="I3" s="31"/>
      <c r="J3" s="31"/>
      <c r="K3" s="31"/>
      <c r="L3" s="31"/>
      <c r="M3" s="31"/>
      <c r="N3" s="31"/>
      <c r="O3" s="31"/>
      <c r="P3" s="31"/>
      <c r="Q3" s="142"/>
      <c r="R3" s="142"/>
      <c r="S3" s="142"/>
      <c r="T3" s="142"/>
      <c r="U3" s="142"/>
      <c r="V3" s="142"/>
      <c r="W3" s="142"/>
      <c r="X3" s="142"/>
      <c r="Y3" s="142"/>
      <c r="Z3" s="142"/>
      <c r="AA3" s="142"/>
      <c r="AB3" s="142"/>
      <c r="AC3" s="142"/>
      <c r="AD3" s="142"/>
      <c r="AE3" s="31"/>
      <c r="AF3" s="31"/>
      <c r="AG3" s="31"/>
      <c r="AH3" s="31"/>
      <c r="AI3" s="31"/>
      <c r="AJ3" s="31"/>
      <c r="AK3" s="31"/>
      <c r="AL3" s="31"/>
      <c r="AM3" s="31"/>
      <c r="AN3" s="31"/>
      <c r="AO3" s="31"/>
      <c r="AP3" s="31"/>
      <c r="AQ3" s="31"/>
      <c r="AR3" s="31"/>
      <c r="AS3" s="31"/>
      <c r="AT3" s="31"/>
      <c r="AU3" s="31"/>
      <c r="AV3" s="31"/>
      <c r="AW3" s="31"/>
      <c r="AX3" s="31"/>
      <c r="AY3" s="31"/>
      <c r="AZ3" s="31"/>
      <c r="BA3" s="31"/>
      <c r="BM3" s="390"/>
      <c r="BN3" s="390"/>
      <c r="BO3" s="390"/>
      <c r="BP3" s="390"/>
      <c r="BQ3" s="390"/>
      <c r="BR3" s="390"/>
      <c r="BS3" s="390"/>
      <c r="BT3" s="390"/>
      <c r="BU3" s="390">
        <f>+'BP-BS'!BU37</f>
        <v>0</v>
      </c>
      <c r="BV3" s="390">
        <f>+'BP-BS'!BV37</f>
        <v>0</v>
      </c>
      <c r="BW3" s="390">
        <f>+'BP-BS'!BW37</f>
        <v>0</v>
      </c>
      <c r="CI3" s="31"/>
      <c r="CJ3" s="31"/>
      <c r="CK3" s="31"/>
      <c r="CL3" s="31"/>
    </row>
    <row r="4" spans="1:93" ht="14.5" x14ac:dyDescent="0.35">
      <c r="Q4" s="144"/>
      <c r="R4" s="144"/>
      <c r="S4" s="144"/>
      <c r="T4" s="144"/>
      <c r="U4" s="144"/>
      <c r="V4" s="144"/>
      <c r="W4" s="144"/>
      <c r="X4" s="144"/>
      <c r="Y4" s="144"/>
      <c r="Z4" s="144"/>
      <c r="AA4" s="144"/>
      <c r="AB4" s="144"/>
      <c r="AC4" s="144"/>
      <c r="AD4" s="144"/>
      <c r="AE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Y4" s="142"/>
      <c r="BZ4" s="142"/>
      <c r="CA4" s="142"/>
      <c r="CB4" s="142"/>
      <c r="CC4" s="142"/>
      <c r="CD4" s="142"/>
      <c r="CE4" s="142"/>
      <c r="CF4" s="142"/>
      <c r="CG4" s="142"/>
      <c r="CH4" s="142"/>
      <c r="CI4" s="142"/>
      <c r="CJ4" s="142"/>
      <c r="CK4" s="142"/>
      <c r="CL4" s="142"/>
    </row>
    <row r="5" spans="1:93" ht="15" thickBot="1" x14ac:dyDescent="0.4">
      <c r="A5" s="9"/>
      <c r="B5" s="32" t="s">
        <v>15</v>
      </c>
      <c r="C5" s="32" t="s">
        <v>151</v>
      </c>
      <c r="D5" s="33" t="s">
        <v>17</v>
      </c>
      <c r="E5" s="33" t="s">
        <v>18</v>
      </c>
      <c r="F5" s="33" t="s">
        <v>19</v>
      </c>
      <c r="G5" s="33" t="s">
        <v>20</v>
      </c>
      <c r="H5" s="33" t="s">
        <v>21</v>
      </c>
      <c r="I5" s="33" t="s">
        <v>22</v>
      </c>
      <c r="J5" s="33" t="s">
        <v>23</v>
      </c>
      <c r="K5" s="33" t="s">
        <v>24</v>
      </c>
      <c r="L5" s="33" t="s">
        <v>25</v>
      </c>
      <c r="M5" s="33" t="s">
        <v>26</v>
      </c>
      <c r="N5" s="33" t="s">
        <v>27</v>
      </c>
      <c r="O5" s="33" t="s">
        <v>28</v>
      </c>
      <c r="P5" s="33" t="s">
        <v>29</v>
      </c>
      <c r="Q5" s="33" t="s">
        <v>29</v>
      </c>
      <c r="R5" s="33" t="s">
        <v>31</v>
      </c>
      <c r="S5" s="33" t="s">
        <v>32</v>
      </c>
      <c r="T5" s="33" t="s">
        <v>33</v>
      </c>
      <c r="U5" s="33" t="s">
        <v>34</v>
      </c>
      <c r="V5" s="33" t="s">
        <v>35</v>
      </c>
      <c r="W5" s="33" t="s">
        <v>36</v>
      </c>
      <c r="X5" s="33" t="s">
        <v>37</v>
      </c>
      <c r="Y5" s="33" t="s">
        <v>38</v>
      </c>
      <c r="Z5" s="33" t="s">
        <v>39</v>
      </c>
      <c r="AA5" s="33" t="s">
        <v>40</v>
      </c>
      <c r="AB5" s="33" t="s">
        <v>41</v>
      </c>
      <c r="AC5" s="33" t="s">
        <v>42</v>
      </c>
      <c r="AD5" s="33" t="s">
        <v>43</v>
      </c>
      <c r="AE5" s="33" t="s">
        <v>44</v>
      </c>
      <c r="AF5" s="33" t="s">
        <v>45</v>
      </c>
      <c r="AG5" s="33" t="s">
        <v>46</v>
      </c>
      <c r="AH5" s="33" t="s">
        <v>47</v>
      </c>
      <c r="AI5" s="33" t="s">
        <v>48</v>
      </c>
      <c r="AJ5" s="33" t="s">
        <v>49</v>
      </c>
      <c r="AK5" s="33" t="s">
        <v>50</v>
      </c>
      <c r="AL5" s="33" t="s">
        <v>51</v>
      </c>
      <c r="AM5" s="33" t="s">
        <v>52</v>
      </c>
      <c r="AN5" s="33" t="s">
        <v>53</v>
      </c>
      <c r="AO5" s="33" t="s">
        <v>140</v>
      </c>
      <c r="AP5" s="33" t="s">
        <v>485</v>
      </c>
      <c r="AQ5" s="33" t="s">
        <v>488</v>
      </c>
      <c r="AR5" s="33" t="s">
        <v>491</v>
      </c>
      <c r="AS5" s="33" t="s">
        <v>496</v>
      </c>
      <c r="AT5" s="33" t="s">
        <v>506</v>
      </c>
      <c r="AU5" s="33" t="s">
        <v>507</v>
      </c>
      <c r="AV5" s="33" t="s">
        <v>508</v>
      </c>
      <c r="AW5" s="33" t="s">
        <v>512</v>
      </c>
      <c r="AX5" s="33" t="s">
        <v>513</v>
      </c>
      <c r="AY5" s="33" t="s">
        <v>514</v>
      </c>
      <c r="AZ5" s="33" t="s">
        <v>542</v>
      </c>
      <c r="BA5" s="33" t="s">
        <v>543</v>
      </c>
      <c r="BB5" s="33" t="s">
        <v>544</v>
      </c>
      <c r="BC5" s="33" t="s">
        <v>545</v>
      </c>
      <c r="BD5" s="33" t="s">
        <v>548</v>
      </c>
      <c r="BE5" s="33" t="s">
        <v>549</v>
      </c>
      <c r="BF5" s="33" t="s">
        <v>550</v>
      </c>
      <c r="BG5" s="33" t="s">
        <v>551</v>
      </c>
      <c r="BH5" s="33" t="s">
        <v>590</v>
      </c>
      <c r="BI5" s="33" t="s">
        <v>591</v>
      </c>
      <c r="BJ5" s="33" t="s">
        <v>592</v>
      </c>
      <c r="BK5" s="33" t="s">
        <v>593</v>
      </c>
      <c r="BL5" s="33" t="s">
        <v>602</v>
      </c>
      <c r="BM5" s="33" t="s">
        <v>603</v>
      </c>
      <c r="BN5" s="33" t="s">
        <v>604</v>
      </c>
      <c r="BO5" s="33" t="s">
        <v>605</v>
      </c>
      <c r="BP5" s="33" t="s">
        <v>630</v>
      </c>
      <c r="BQ5" s="33" t="s">
        <v>631</v>
      </c>
      <c r="BR5" s="33" t="s">
        <v>632</v>
      </c>
      <c r="BS5" s="33" t="s">
        <v>633</v>
      </c>
      <c r="BT5" s="33" t="s">
        <v>648</v>
      </c>
      <c r="BU5" s="33" t="s">
        <v>649</v>
      </c>
      <c r="BV5" s="33" t="s">
        <v>650</v>
      </c>
      <c r="BW5" s="33" t="s">
        <v>651</v>
      </c>
      <c r="BX5" s="141"/>
      <c r="BY5" s="33">
        <v>2008</v>
      </c>
      <c r="BZ5" s="33">
        <v>2009</v>
      </c>
      <c r="CA5" s="33">
        <v>2010</v>
      </c>
      <c r="CB5" s="33">
        <v>2011</v>
      </c>
      <c r="CC5" s="33">
        <v>2012</v>
      </c>
      <c r="CD5" s="33">
        <v>2013</v>
      </c>
      <c r="CE5" s="33">
        <v>2014</v>
      </c>
      <c r="CF5" s="33">
        <v>2015</v>
      </c>
      <c r="CG5" s="33">
        <v>2016</v>
      </c>
      <c r="CH5" s="33">
        <v>2017</v>
      </c>
      <c r="CI5" s="33">
        <v>2018</v>
      </c>
      <c r="CJ5" s="33">
        <v>2019</v>
      </c>
      <c r="CK5" s="33">
        <v>2020</v>
      </c>
      <c r="CL5" s="33">
        <v>2021</v>
      </c>
      <c r="CM5" s="33">
        <v>2022</v>
      </c>
      <c r="CN5" s="33">
        <v>2023</v>
      </c>
      <c r="CO5" s="33">
        <v>2024</v>
      </c>
    </row>
    <row r="6" spans="1:93" ht="14.5" x14ac:dyDescent="0.35">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Y6" s="9"/>
      <c r="BZ6" s="9"/>
      <c r="CA6" s="9"/>
      <c r="CB6" s="9"/>
      <c r="CC6" s="9"/>
      <c r="CD6" s="9"/>
      <c r="CE6" s="9"/>
      <c r="CF6" s="9"/>
      <c r="CG6" s="9"/>
      <c r="CH6" s="9"/>
      <c r="CI6" s="9"/>
      <c r="CJ6" s="9"/>
      <c r="CK6" s="9"/>
      <c r="CL6" s="9"/>
      <c r="CM6" s="9"/>
      <c r="CN6" s="9"/>
      <c r="CO6" s="9"/>
    </row>
    <row r="7" spans="1:93" ht="14.5" x14ac:dyDescent="0.35">
      <c r="A7" s="9"/>
      <c r="B7" s="206" t="s">
        <v>455</v>
      </c>
      <c r="C7" s="206" t="s">
        <v>456</v>
      </c>
      <c r="D7" s="57">
        <v>23959</v>
      </c>
      <c r="E7" s="57">
        <v>64872</v>
      </c>
      <c r="F7" s="57">
        <v>90644</v>
      </c>
      <c r="G7" s="57">
        <v>169150</v>
      </c>
      <c r="H7" s="57">
        <v>213996</v>
      </c>
      <c r="I7" s="57">
        <v>195293</v>
      </c>
      <c r="J7" s="57">
        <v>141035</v>
      </c>
      <c r="K7" s="57">
        <v>115115</v>
      </c>
      <c r="L7" s="57">
        <v>129375</v>
      </c>
      <c r="M7" s="57">
        <v>140496</v>
      </c>
      <c r="N7" s="57">
        <v>87769</v>
      </c>
      <c r="O7" s="57">
        <v>75718</v>
      </c>
      <c r="P7" s="57">
        <v>70429</v>
      </c>
      <c r="Q7" s="57">
        <v>71548</v>
      </c>
      <c r="R7" s="57">
        <v>370036</v>
      </c>
      <c r="S7" s="57">
        <v>394399</v>
      </c>
      <c r="T7" s="57">
        <v>400353</v>
      </c>
      <c r="U7" s="57">
        <v>651201</v>
      </c>
      <c r="V7" s="57">
        <v>566351</v>
      </c>
      <c r="W7" s="57">
        <v>544027</v>
      </c>
      <c r="X7" s="57">
        <v>539201</v>
      </c>
      <c r="Y7" s="57">
        <v>287804</v>
      </c>
      <c r="Z7" s="57">
        <v>163793</v>
      </c>
      <c r="AA7" s="57">
        <v>222768</v>
      </c>
      <c r="AB7" s="57">
        <v>286614</v>
      </c>
      <c r="AC7" s="57">
        <v>343077</v>
      </c>
      <c r="AD7" s="57">
        <v>408469</v>
      </c>
      <c r="AE7" s="57">
        <v>428559</v>
      </c>
      <c r="AF7" s="57">
        <v>545583</v>
      </c>
      <c r="AG7" s="57">
        <v>754226</v>
      </c>
      <c r="AH7" s="57">
        <v>578228</v>
      </c>
      <c r="AI7" s="57">
        <v>485101</v>
      </c>
      <c r="AJ7" s="57">
        <f>SUM('BP-BS'!AJ36:'BP-BS'!AJ38)</f>
        <v>442540</v>
      </c>
      <c r="AK7" s="57">
        <f>SUM('BP-BS'!AK36:'BP-BS'!AK38)</f>
        <v>227648</v>
      </c>
      <c r="AL7" s="57">
        <f>SUM('BP-BS'!AL36:'BP-BS'!AL38)</f>
        <v>286598</v>
      </c>
      <c r="AM7" s="57">
        <f>SUM('BP-BS'!AM36:'BP-BS'!AM38)</f>
        <v>328377</v>
      </c>
      <c r="AN7" s="57">
        <f>SUM('BP-BS'!AN36:'BP-BS'!AN38)</f>
        <v>307575</v>
      </c>
      <c r="AO7" s="57">
        <f>SUM('BP-BS'!AO36:'BP-BS'!AO38)</f>
        <v>262848</v>
      </c>
      <c r="AP7" s="57">
        <f>SUM('BP-BS'!AP36:'BP-BS'!AP38)</f>
        <v>201435</v>
      </c>
      <c r="AQ7" s="57">
        <f>SUM('BP-BS'!AQ36:'BP-BS'!AQ38)</f>
        <v>458472</v>
      </c>
      <c r="AR7" s="57">
        <f>SUM('BP-BS'!AR36:'BP-BS'!AR38)</f>
        <v>131021</v>
      </c>
      <c r="AS7" s="57">
        <f>SUM('BP-BS'!AS36:'BP-BS'!AS38)</f>
        <v>156912</v>
      </c>
      <c r="AT7" s="57">
        <f>SUM('BP-BS'!AT36:'BP-BS'!AT38)</f>
        <v>123278</v>
      </c>
      <c r="AU7" s="57">
        <f>SUM('BP-BS'!AU36:'BP-BS'!AU38)</f>
        <v>47591</v>
      </c>
      <c r="AV7" s="57">
        <f>SUM('BP-BS'!AV36:'BP-BS'!AV38)</f>
        <v>31008</v>
      </c>
      <c r="AW7" s="57">
        <f>SUM('BP-BS'!AW36:'BP-BS'!AW38)</f>
        <v>59588.659354763993</v>
      </c>
      <c r="AX7" s="57">
        <f>SUM('BP-BS'!AX36:'BP-BS'!AX38)</f>
        <v>41557.427539527998</v>
      </c>
      <c r="AY7" s="57">
        <f>SUM('BP-BS'!AY36:'BP-BS'!AY38)</f>
        <v>62919.773159659002</v>
      </c>
      <c r="AZ7" s="57">
        <f>SUM('BP-BS'!AZ36:'BP-BS'!AZ38)</f>
        <v>651268</v>
      </c>
      <c r="BA7" s="57">
        <f>SUM('BP-BS'!BA36:'BP-BS'!BA38)</f>
        <v>621013</v>
      </c>
      <c r="BB7" s="57">
        <f>SUM('BP-BS'!BB36:'BP-BS'!BB38)</f>
        <v>623190</v>
      </c>
      <c r="BC7" s="57">
        <f>SUM('BP-BS'!BC36:'BP-BS'!BC38)</f>
        <v>403629</v>
      </c>
      <c r="BD7" s="57">
        <f>SUM('BP-BS'!BD36:'BP-BS'!BD38)</f>
        <v>164680</v>
      </c>
      <c r="BE7" s="57">
        <v>177684</v>
      </c>
      <c r="BF7" s="57">
        <v>39370</v>
      </c>
      <c r="BG7" s="57">
        <f>SUM('BP-BS'!BG36:'BP-BS'!BG38)</f>
        <v>508889</v>
      </c>
      <c r="BH7" s="57">
        <f>SUM('BP-BS'!BH36:'BP-BS'!BH38)</f>
        <v>241374</v>
      </c>
      <c r="BI7" s="57">
        <f>SUM('BP-BS'!BI36:'BP-BS'!BI38)</f>
        <v>188354</v>
      </c>
      <c r="BJ7" s="57">
        <f>SUM('BP-BS'!BJ36:'BP-BS'!BJ38)</f>
        <v>213008</v>
      </c>
      <c r="BK7" s="57">
        <f>SUM('BP-BS'!BK36:'BP-BS'!BK38)</f>
        <v>284633</v>
      </c>
      <c r="BL7" s="57">
        <f>SUM('BP-BS'!BL36:'BP-BS'!BL38)</f>
        <v>139668</v>
      </c>
      <c r="BM7" s="57">
        <f>SUM('BP-BS'!BM36:'BP-BS'!BM38)</f>
        <v>208295</v>
      </c>
      <c r="BN7" s="57">
        <f>SUM('BP-BS'!BN36:'BP-BS'!BN38)</f>
        <v>226040</v>
      </c>
      <c r="BO7" s="57">
        <f>SUM('BP-BS'!BO36:'BP-BS'!BO38)</f>
        <v>676277</v>
      </c>
      <c r="BP7" s="57">
        <f>SUM('BP-BS'!BP36:'BP-BS'!BP38)</f>
        <v>723435</v>
      </c>
      <c r="BQ7" s="57">
        <f>SUM('BP-BS'!BQ36:'BP-BS'!BQ38)</f>
        <v>1186934</v>
      </c>
      <c r="BR7" s="57">
        <f>SUM('BP-BS'!BR36:'BP-BS'!BR38)</f>
        <v>683329</v>
      </c>
      <c r="BS7" s="57">
        <f>SUM('BP-BS'!BS36:'BP-BS'!BS38)</f>
        <v>660196</v>
      </c>
      <c r="BT7" s="57">
        <f>SUM('BP-BS'!BT36:'BP-BS'!BT38)</f>
        <v>301363</v>
      </c>
      <c r="BU7" s="57">
        <f>SUM('BP-BS'!BU36:'BP-BS'!BU38)</f>
        <v>0</v>
      </c>
      <c r="BV7" s="57">
        <f>SUM('BP-BS'!BV36:'BP-BS'!BV38)</f>
        <v>0</v>
      </c>
      <c r="BW7" s="57">
        <f>SUM('BP-BS'!BW36:'BP-BS'!BW38)</f>
        <v>0</v>
      </c>
      <c r="BY7" s="57">
        <v>169150</v>
      </c>
      <c r="BZ7" s="57">
        <v>115115</v>
      </c>
      <c r="CA7" s="57">
        <v>75718</v>
      </c>
      <c r="CB7" s="57">
        <v>394399</v>
      </c>
      <c r="CC7" s="57">
        <v>544027</v>
      </c>
      <c r="CD7" s="57">
        <v>222768</v>
      </c>
      <c r="CE7" s="57">
        <v>428559</v>
      </c>
      <c r="CF7" s="57">
        <f>SUM('BP-BS'!CF36:'BP-BS'!CF38)</f>
        <v>485101</v>
      </c>
      <c r="CG7" s="57">
        <f>SUM('BP-BS'!CG36:'BP-BS'!CG38)</f>
        <v>328377</v>
      </c>
      <c r="CH7" s="57">
        <f>SUM('BP-BS'!CH36:'BP-BS'!CH38)</f>
        <v>458472</v>
      </c>
      <c r="CI7" s="57">
        <f>SUM('BP-BS'!CI36:'BP-BS'!CI38)</f>
        <v>47591</v>
      </c>
      <c r="CJ7" s="57">
        <f>SUM('BP-BS'!CJ36:'BP-BS'!CJ38)</f>
        <v>62919.773159659002</v>
      </c>
      <c r="CK7" s="57">
        <f>SUM('BP-BS'!CK36:'BP-BS'!CK38)</f>
        <v>403629</v>
      </c>
      <c r="CL7" s="57">
        <f>SUM('BP-BS'!CL36:'BP-BS'!CL38)</f>
        <v>508889</v>
      </c>
      <c r="CM7" s="57">
        <f>SUM('BP-BS'!CM36:'BP-BS'!CM38)</f>
        <v>284633</v>
      </c>
      <c r="CN7" s="57">
        <f>SUM('BP-BS'!CN36:'BP-BS'!CN38)</f>
        <v>676277</v>
      </c>
      <c r="CO7" s="57">
        <f>SUM('BP-BS'!CO36:'BP-BS'!CO38)</f>
        <v>660196</v>
      </c>
    </row>
    <row r="8" spans="1:93" ht="14.5" x14ac:dyDescent="0.35">
      <c r="A8" s="9"/>
      <c r="B8" s="207" t="s">
        <v>457</v>
      </c>
      <c r="C8" s="207" t="s">
        <v>458</v>
      </c>
      <c r="D8" s="57">
        <v>339560</v>
      </c>
      <c r="E8" s="57">
        <v>380572</v>
      </c>
      <c r="F8" s="57">
        <v>362871</v>
      </c>
      <c r="G8" s="57">
        <v>411690</v>
      </c>
      <c r="H8" s="57">
        <v>340441</v>
      </c>
      <c r="I8" s="57">
        <v>253766</v>
      </c>
      <c r="J8" s="57">
        <v>567617</v>
      </c>
      <c r="K8" s="57">
        <v>547246</v>
      </c>
      <c r="L8" s="57">
        <v>518844</v>
      </c>
      <c r="M8" s="57">
        <v>485749</v>
      </c>
      <c r="N8" s="57">
        <v>749646</v>
      </c>
      <c r="O8" s="57">
        <v>762599</v>
      </c>
      <c r="P8" s="57">
        <v>748547</v>
      </c>
      <c r="Q8" s="57">
        <v>727721</v>
      </c>
      <c r="R8" s="57">
        <v>708567</v>
      </c>
      <c r="S8" s="57">
        <v>1402273</v>
      </c>
      <c r="T8" s="57">
        <v>1446606</v>
      </c>
      <c r="U8" s="57">
        <v>1271876</v>
      </c>
      <c r="V8" s="57">
        <v>1266407</v>
      </c>
      <c r="W8" s="57">
        <v>1296668</v>
      </c>
      <c r="X8" s="57">
        <v>1405990</v>
      </c>
      <c r="Y8" s="57">
        <v>1689435</v>
      </c>
      <c r="Z8" s="57">
        <v>1604411</v>
      </c>
      <c r="AA8" s="57">
        <v>1580720</v>
      </c>
      <c r="AB8" s="57">
        <v>1465888</v>
      </c>
      <c r="AC8" s="57">
        <v>1360340</v>
      </c>
      <c r="AD8" s="57">
        <v>1661095</v>
      </c>
      <c r="AE8" s="57">
        <v>1706082</v>
      </c>
      <c r="AF8" s="57">
        <v>1849003</v>
      </c>
      <c r="AG8" s="57">
        <v>1515716</v>
      </c>
      <c r="AH8" s="57">
        <v>1863557</v>
      </c>
      <c r="AI8" s="57">
        <v>2013145</v>
      </c>
      <c r="AJ8" s="57">
        <f>SUM('BP-BS'!AJ50:'BP-BS'!AJ52)</f>
        <v>1864662</v>
      </c>
      <c r="AK8" s="57">
        <f>SUM('BP-BS'!AK50:'BP-BS'!AK52)</f>
        <v>1647103</v>
      </c>
      <c r="AL8" s="57">
        <f>SUM('BP-BS'!AL50:'BP-BS'!AL52)</f>
        <v>1619571</v>
      </c>
      <c r="AM8" s="57">
        <f>SUM('BP-BS'!AM50:'BP-BS'!AM52)</f>
        <v>1563179</v>
      </c>
      <c r="AN8" s="57">
        <f>SUM('BP-BS'!AN50:'BP-BS'!AN52)</f>
        <v>1519607</v>
      </c>
      <c r="AO8" s="57">
        <f>SUM('BP-BS'!AO50:'BP-BS'!AO52)</f>
        <v>1555896</v>
      </c>
      <c r="AP8" s="57">
        <f>SUM('BP-BS'!AP50:'BP-BS'!AP52)</f>
        <v>1458223</v>
      </c>
      <c r="AQ8" s="57">
        <f>SUM('BP-BS'!AQ50:'BP-BS'!AQ52)</f>
        <v>1165541</v>
      </c>
      <c r="AR8" s="57">
        <f>SUM('BP-BS'!AR50:'BP-BS'!AR52)</f>
        <v>1170223</v>
      </c>
      <c r="AS8" s="57">
        <f>SUM('BP-BS'!AS50:'BP-BS'!AS52)</f>
        <v>1354399</v>
      </c>
      <c r="AT8" s="57">
        <f>SUM('BP-BS'!AT50:'BP-BS'!AT52)</f>
        <v>1405145</v>
      </c>
      <c r="AU8" s="57">
        <f>SUM('BP-BS'!AU50:'BP-BS'!AU52)</f>
        <v>1359492</v>
      </c>
      <c r="AV8" s="57">
        <f>SUM('BP-BS'!AV50:'BP-BS'!AV52)</f>
        <v>1391251</v>
      </c>
      <c r="AW8" s="57">
        <f>SUM('BP-BS'!AW50:'BP-BS'!AW52)</f>
        <v>1356083</v>
      </c>
      <c r="AX8" s="57">
        <f>SUM('BP-BS'!AX50:'BP-BS'!AX52)</f>
        <v>1468802</v>
      </c>
      <c r="AY8" s="57">
        <f>SUM('BP-BS'!AY50:'BP-BS'!AY52)</f>
        <v>1421061</v>
      </c>
      <c r="AZ8" s="57">
        <f>SUM('BP-BS'!AZ50:'BP-BS'!AZ52)</f>
        <v>1948534</v>
      </c>
      <c r="BA8" s="57">
        <f>SUM('BP-BS'!BA50:'BP-BS'!BA52)</f>
        <v>2043544</v>
      </c>
      <c r="BB8" s="57">
        <f>SUM('BP-BS'!BB50:'BP-BS'!BB52)</f>
        <v>1980553</v>
      </c>
      <c r="BC8" s="57">
        <f>SUM('BP-BS'!BC50:'BP-BS'!BC52)</f>
        <v>1823618</v>
      </c>
      <c r="BD8" s="57">
        <f>SUM('BP-BS'!BD50:'BP-BS'!BD52)</f>
        <v>2125644</v>
      </c>
      <c r="BE8" s="57">
        <v>1866329</v>
      </c>
      <c r="BF8" s="57">
        <v>2042549</v>
      </c>
      <c r="BG8" s="57">
        <f>SUM('BP-BS'!BG50:'BP-BS'!BG52)</f>
        <v>2103738</v>
      </c>
      <c r="BH8" s="57">
        <f>SUM('BP-BS'!BH50:'BP-BS'!BH52)</f>
        <v>2107347</v>
      </c>
      <c r="BI8" s="57">
        <f>SUM('BP-BS'!BI50:'BP-BS'!BI52)</f>
        <v>2292076</v>
      </c>
      <c r="BJ8" s="57">
        <f>SUM('BP-BS'!BJ50:'BP-BS'!BJ52)</f>
        <v>3304338</v>
      </c>
      <c r="BK8" s="57">
        <f>SUM('BP-BS'!BK50:'BP-BS'!BK52)</f>
        <v>3235576</v>
      </c>
      <c r="BL8" s="57">
        <f>SUM('BP-BS'!BL50:'BP-BS'!BL52)</f>
        <v>3274608</v>
      </c>
      <c r="BM8" s="57">
        <f>SUM('BP-BS'!BM50:'BP-BS'!BM52)</f>
        <v>3173618</v>
      </c>
      <c r="BN8" s="57">
        <f>SUM('BP-BS'!BN50:'BP-BS'!BN52)</f>
        <v>3170678</v>
      </c>
      <c r="BO8" s="57">
        <f>SUM('BP-BS'!BO50:'BP-BS'!BO52)</f>
        <v>3127748</v>
      </c>
      <c r="BP8" s="57">
        <f>SUM('BP-BS'!BP50:'BP-BS'!BP52)</f>
        <v>3518745</v>
      </c>
      <c r="BQ8" s="57">
        <f>SUM('BP-BS'!BQ50:'BP-BS'!BQ52)</f>
        <v>3743358</v>
      </c>
      <c r="BR8" s="57">
        <f>SUM('BP-BS'!BR50:'BP-BS'!BR52)</f>
        <v>3855658</v>
      </c>
      <c r="BS8" s="57">
        <f>SUM('BP-BS'!BS50:'BP-BS'!BS52)</f>
        <v>4132189</v>
      </c>
      <c r="BT8" s="57">
        <f>SUM('BP-BS'!BT50:'BP-BS'!BT52)</f>
        <v>3958966</v>
      </c>
      <c r="BU8" s="57">
        <f>SUM('BP-BS'!BU50:'BP-BS'!BU52)</f>
        <v>0</v>
      </c>
      <c r="BV8" s="57">
        <f>SUM('BP-BS'!BV50:'BP-BS'!BV52)</f>
        <v>0</v>
      </c>
      <c r="BW8" s="57">
        <f>SUM('BP-BS'!BW50:'BP-BS'!BW52)</f>
        <v>0</v>
      </c>
      <c r="BY8" s="57">
        <v>411690</v>
      </c>
      <c r="BZ8" s="57">
        <v>547246</v>
      </c>
      <c r="CA8" s="57">
        <v>762599</v>
      </c>
      <c r="CB8" s="57">
        <v>1402273</v>
      </c>
      <c r="CC8" s="57">
        <v>1296668</v>
      </c>
      <c r="CD8" s="57">
        <v>1580720</v>
      </c>
      <c r="CE8" s="57">
        <v>1706082</v>
      </c>
      <c r="CF8" s="57">
        <f>SUM('BP-BS'!CF50:'BP-BS'!CF52)</f>
        <v>2013145</v>
      </c>
      <c r="CG8" s="57">
        <f>SUM('BP-BS'!CG50:'BP-BS'!CG52)</f>
        <v>1563179</v>
      </c>
      <c r="CH8" s="57">
        <f>SUM('BP-BS'!CH50:'BP-BS'!CH52)</f>
        <v>1165541</v>
      </c>
      <c r="CI8" s="57">
        <f>SUM('BP-BS'!CI50:'BP-BS'!CI52)</f>
        <v>1359492</v>
      </c>
      <c r="CJ8" s="57">
        <f>SUM('BP-BS'!CJ50:'BP-BS'!CJ52)</f>
        <v>1421061</v>
      </c>
      <c r="CK8" s="57">
        <f>SUM('BP-BS'!CK50:'BP-BS'!CK52)</f>
        <v>1823618</v>
      </c>
      <c r="CL8" s="57">
        <f>SUM('BP-BS'!CL50:'BP-BS'!CL52)</f>
        <v>2103738</v>
      </c>
      <c r="CM8" s="57">
        <f>SUM('BP-BS'!CM50:'BP-BS'!CM52)</f>
        <v>3235576</v>
      </c>
      <c r="CN8" s="57">
        <f>SUM('BP-BS'!CN50:'BP-BS'!CN52)</f>
        <v>3127748</v>
      </c>
      <c r="CO8" s="57">
        <f>SUM('BP-BS'!CO50:'BP-BS'!CO52)</f>
        <v>4132189</v>
      </c>
    </row>
    <row r="9" spans="1:93" ht="14.5" x14ac:dyDescent="0.35">
      <c r="A9" s="9"/>
      <c r="B9" s="199" t="s">
        <v>459</v>
      </c>
      <c r="C9" s="123" t="s">
        <v>502</v>
      </c>
      <c r="D9" s="200">
        <v>363519</v>
      </c>
      <c r="E9" s="200">
        <v>445444</v>
      </c>
      <c r="F9" s="200">
        <v>453515</v>
      </c>
      <c r="G9" s="200">
        <v>580840</v>
      </c>
      <c r="H9" s="200">
        <v>554437</v>
      </c>
      <c r="I9" s="200">
        <v>449059</v>
      </c>
      <c r="J9" s="200">
        <v>708652</v>
      </c>
      <c r="K9" s="200">
        <v>662361</v>
      </c>
      <c r="L9" s="200">
        <v>648219</v>
      </c>
      <c r="M9" s="200">
        <v>626245</v>
      </c>
      <c r="N9" s="200">
        <v>837415</v>
      </c>
      <c r="O9" s="200">
        <v>838317</v>
      </c>
      <c r="P9" s="200">
        <v>818976</v>
      </c>
      <c r="Q9" s="200">
        <v>799269</v>
      </c>
      <c r="R9" s="200">
        <v>1078603</v>
      </c>
      <c r="S9" s="200">
        <v>1796672</v>
      </c>
      <c r="T9" s="200">
        <v>1846959</v>
      </c>
      <c r="U9" s="200">
        <v>1923077</v>
      </c>
      <c r="V9" s="200">
        <v>1832758</v>
      </c>
      <c r="W9" s="200">
        <v>1840695</v>
      </c>
      <c r="X9" s="200">
        <v>1945191</v>
      </c>
      <c r="Y9" s="200">
        <v>1977239</v>
      </c>
      <c r="Z9" s="200">
        <v>1768204</v>
      </c>
      <c r="AA9" s="200">
        <v>1803488</v>
      </c>
      <c r="AB9" s="200">
        <v>1752502</v>
      </c>
      <c r="AC9" s="200">
        <v>1703417</v>
      </c>
      <c r="AD9" s="200">
        <v>2069564</v>
      </c>
      <c r="AE9" s="200">
        <v>2134641</v>
      </c>
      <c r="AF9" s="200">
        <v>2394586</v>
      </c>
      <c r="AG9" s="200">
        <v>2269942</v>
      </c>
      <c r="AH9" s="200">
        <v>2441785</v>
      </c>
      <c r="AI9" s="200">
        <v>2498246</v>
      </c>
      <c r="AJ9" s="200">
        <f t="shared" ref="AJ9:AP9" si="1">SUM(AJ7:AJ8)</f>
        <v>2307202</v>
      </c>
      <c r="AK9" s="200">
        <f t="shared" si="1"/>
        <v>1874751</v>
      </c>
      <c r="AL9" s="200">
        <f t="shared" si="1"/>
        <v>1906169</v>
      </c>
      <c r="AM9" s="200">
        <f t="shared" si="1"/>
        <v>1891556</v>
      </c>
      <c r="AN9" s="200">
        <f t="shared" si="1"/>
        <v>1827182</v>
      </c>
      <c r="AO9" s="200">
        <f t="shared" si="1"/>
        <v>1818744</v>
      </c>
      <c r="AP9" s="200">
        <f t="shared" si="1"/>
        <v>1659658</v>
      </c>
      <c r="AQ9" s="200">
        <f t="shared" ref="AQ9:BM9" si="2">SUM(AQ7:AQ8)</f>
        <v>1624013</v>
      </c>
      <c r="AR9" s="200">
        <f t="shared" si="2"/>
        <v>1301244</v>
      </c>
      <c r="AS9" s="200">
        <f t="shared" si="2"/>
        <v>1511311</v>
      </c>
      <c r="AT9" s="200">
        <f t="shared" si="2"/>
        <v>1528423</v>
      </c>
      <c r="AU9" s="200">
        <f t="shared" si="2"/>
        <v>1407083</v>
      </c>
      <c r="AV9" s="200">
        <f t="shared" si="2"/>
        <v>1422259</v>
      </c>
      <c r="AW9" s="200">
        <f t="shared" si="2"/>
        <v>1415671.659354764</v>
      </c>
      <c r="AX9" s="200">
        <f t="shared" si="2"/>
        <v>1510359.4275395279</v>
      </c>
      <c r="AY9" s="200">
        <f t="shared" si="2"/>
        <v>1483980.773159659</v>
      </c>
      <c r="AZ9" s="200">
        <f t="shared" si="2"/>
        <v>2599802</v>
      </c>
      <c r="BA9" s="200">
        <f t="shared" si="2"/>
        <v>2664557</v>
      </c>
      <c r="BB9" s="200">
        <f t="shared" si="2"/>
        <v>2603743</v>
      </c>
      <c r="BC9" s="200">
        <f t="shared" si="2"/>
        <v>2227247</v>
      </c>
      <c r="BD9" s="200">
        <f t="shared" si="2"/>
        <v>2290324</v>
      </c>
      <c r="BE9" s="200">
        <f t="shared" si="2"/>
        <v>2044013</v>
      </c>
      <c r="BF9" s="200">
        <f t="shared" si="2"/>
        <v>2081919</v>
      </c>
      <c r="BG9" s="200">
        <f t="shared" si="2"/>
        <v>2612627</v>
      </c>
      <c r="BH9" s="200">
        <f t="shared" si="2"/>
        <v>2348721</v>
      </c>
      <c r="BI9" s="200">
        <f t="shared" si="2"/>
        <v>2480430</v>
      </c>
      <c r="BJ9" s="200">
        <f t="shared" si="2"/>
        <v>3517346</v>
      </c>
      <c r="BK9" s="200">
        <f t="shared" si="2"/>
        <v>3520209</v>
      </c>
      <c r="BL9" s="200">
        <f t="shared" si="2"/>
        <v>3414276</v>
      </c>
      <c r="BM9" s="200">
        <f t="shared" si="2"/>
        <v>3381913</v>
      </c>
      <c r="BN9" s="200">
        <f t="shared" ref="BN9:BQ9" si="3">SUM(BN7:BN8)</f>
        <v>3396718</v>
      </c>
      <c r="BO9" s="200">
        <f t="shared" si="3"/>
        <v>3804025</v>
      </c>
      <c r="BP9" s="200">
        <f t="shared" si="3"/>
        <v>4242180</v>
      </c>
      <c r="BQ9" s="200">
        <f t="shared" si="3"/>
        <v>4930292</v>
      </c>
      <c r="BR9" s="200">
        <f t="shared" ref="BR9:BS9" si="4">SUM(BR7:BR8)</f>
        <v>4538987</v>
      </c>
      <c r="BS9" s="200">
        <f t="shared" si="4"/>
        <v>4792385</v>
      </c>
      <c r="BT9" s="200">
        <f t="shared" ref="BT9:BW9" si="5">SUM(BT7:BT8)</f>
        <v>4260329</v>
      </c>
      <c r="BU9" s="200">
        <f t="shared" si="5"/>
        <v>0</v>
      </c>
      <c r="BV9" s="200">
        <f t="shared" si="5"/>
        <v>0</v>
      </c>
      <c r="BW9" s="200">
        <f t="shared" si="5"/>
        <v>0</v>
      </c>
      <c r="BY9" s="200">
        <f t="shared" ref="BY9:CG9" si="6">SUM(BY7:BY8)</f>
        <v>580840</v>
      </c>
      <c r="BZ9" s="200">
        <f t="shared" si="6"/>
        <v>662361</v>
      </c>
      <c r="CA9" s="200">
        <f t="shared" si="6"/>
        <v>838317</v>
      </c>
      <c r="CB9" s="200">
        <f t="shared" si="6"/>
        <v>1796672</v>
      </c>
      <c r="CC9" s="200">
        <f t="shared" si="6"/>
        <v>1840695</v>
      </c>
      <c r="CD9" s="200">
        <f t="shared" si="6"/>
        <v>1803488</v>
      </c>
      <c r="CE9" s="200">
        <f t="shared" si="6"/>
        <v>2134641</v>
      </c>
      <c r="CF9" s="200">
        <f t="shared" si="6"/>
        <v>2498246</v>
      </c>
      <c r="CG9" s="200">
        <f t="shared" si="6"/>
        <v>1891556</v>
      </c>
      <c r="CH9" s="200">
        <f t="shared" ref="CH9:CM9" si="7">SUM(CH7:CH8)</f>
        <v>1624013</v>
      </c>
      <c r="CI9" s="200">
        <f t="shared" si="7"/>
        <v>1407083</v>
      </c>
      <c r="CJ9" s="200">
        <f t="shared" si="7"/>
        <v>1483980.773159659</v>
      </c>
      <c r="CK9" s="200">
        <f t="shared" si="7"/>
        <v>2227247</v>
      </c>
      <c r="CL9" s="200">
        <f t="shared" si="7"/>
        <v>2612627</v>
      </c>
      <c r="CM9" s="200">
        <f t="shared" si="7"/>
        <v>3520209</v>
      </c>
      <c r="CN9" s="200">
        <f t="shared" ref="CN9" si="8">SUM(CN7:CN8)</f>
        <v>3804025</v>
      </c>
      <c r="CO9" s="200">
        <f t="shared" ref="CO9" si="9">SUM(CO7:CO8)</f>
        <v>4792385</v>
      </c>
    </row>
    <row r="10" spans="1:93" ht="14.5" x14ac:dyDescent="0.35">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Y10" s="51"/>
      <c r="BZ10" s="51"/>
      <c r="CA10" s="51"/>
      <c r="CB10" s="51"/>
      <c r="CC10" s="51"/>
      <c r="CD10" s="51"/>
      <c r="CE10" s="51"/>
      <c r="CF10" s="51"/>
      <c r="CG10" s="51"/>
      <c r="CH10" s="51"/>
      <c r="CI10" s="51"/>
      <c r="CJ10" s="51"/>
      <c r="CK10" s="51"/>
      <c r="CL10" s="51"/>
      <c r="CM10" s="51"/>
      <c r="CN10" s="51"/>
      <c r="CO10" s="51"/>
    </row>
    <row r="11" spans="1:93" ht="14.5" x14ac:dyDescent="0.35">
      <c r="B11" s="206" t="s">
        <v>210</v>
      </c>
      <c r="C11" s="206" t="s">
        <v>211</v>
      </c>
      <c r="D11" s="57">
        <v>153675</v>
      </c>
      <c r="E11" s="57">
        <v>200950</v>
      </c>
      <c r="F11" s="57">
        <v>177838</v>
      </c>
      <c r="G11" s="57">
        <v>252581</v>
      </c>
      <c r="H11" s="57">
        <v>263985</v>
      </c>
      <c r="I11" s="57">
        <v>114900</v>
      </c>
      <c r="J11" s="57">
        <v>455308</v>
      </c>
      <c r="K11" s="57">
        <v>437240</v>
      </c>
      <c r="L11" s="57">
        <v>426532</v>
      </c>
      <c r="M11" s="57">
        <v>336929</v>
      </c>
      <c r="N11" s="57">
        <v>562262</v>
      </c>
      <c r="O11" s="57">
        <v>578366</v>
      </c>
      <c r="P11" s="57">
        <v>589793</v>
      </c>
      <c r="Q11" s="57">
        <v>479375</v>
      </c>
      <c r="R11" s="57">
        <v>742820</v>
      </c>
      <c r="S11" s="57">
        <v>1421085</v>
      </c>
      <c r="T11" s="57">
        <v>1460185</v>
      </c>
      <c r="U11" s="57">
        <v>614050</v>
      </c>
      <c r="V11" s="57">
        <v>523386</v>
      </c>
      <c r="W11" s="57">
        <v>660437</v>
      </c>
      <c r="X11" s="57">
        <v>677768</v>
      </c>
      <c r="Y11" s="57">
        <v>657414</v>
      </c>
      <c r="Z11" s="57">
        <v>529742</v>
      </c>
      <c r="AA11" s="57">
        <v>1123446</v>
      </c>
      <c r="AB11" s="57">
        <v>1119921</v>
      </c>
      <c r="AC11" s="57">
        <v>1075793</v>
      </c>
      <c r="AD11" s="57">
        <v>1335555</v>
      </c>
      <c r="AE11" s="57">
        <v>1336916</v>
      </c>
      <c r="AF11" s="57">
        <v>1426722</v>
      </c>
      <c r="AG11" s="57">
        <v>1367837</v>
      </c>
      <c r="AH11" s="57">
        <v>1304261</v>
      </c>
      <c r="AI11" s="57">
        <v>1524622</v>
      </c>
      <c r="AJ11" s="57">
        <f>'BP-BS'!AJ9</f>
        <v>1511959</v>
      </c>
      <c r="AK11" s="57">
        <f>'BP-BS'!AK9</f>
        <v>1237064</v>
      </c>
      <c r="AL11" s="57">
        <f>'BP-BS'!AL9</f>
        <v>1189883</v>
      </c>
      <c r="AM11" s="57">
        <f>'BP-BS'!AM9</f>
        <v>1203940</v>
      </c>
      <c r="AN11" s="57">
        <f>'BP-BS'!AN9</f>
        <v>1139725</v>
      </c>
      <c r="AO11" s="57">
        <f>'BP-BS'!AO9</f>
        <v>1046217</v>
      </c>
      <c r="AP11" s="57">
        <f>'BP-BS'!AP9</f>
        <v>945859</v>
      </c>
      <c r="AQ11" s="57">
        <f>'BP-BS'!AQ9</f>
        <v>866445</v>
      </c>
      <c r="AR11" s="57">
        <f>'BP-BS'!AR9</f>
        <v>494695</v>
      </c>
      <c r="AS11" s="57">
        <f>'BP-BS'!AS9</f>
        <v>614101</v>
      </c>
      <c r="AT11" s="57">
        <f>'BP-BS'!AT9</f>
        <v>742613</v>
      </c>
      <c r="AU11" s="57">
        <f>'BP-BS'!AU9</f>
        <v>713733</v>
      </c>
      <c r="AV11" s="57">
        <f>'BP-BS'!AV9</f>
        <v>532389</v>
      </c>
      <c r="AW11" s="57">
        <f>'BP-BS'!AW9</f>
        <v>492259</v>
      </c>
      <c r="AX11" s="57">
        <f>'BP-BS'!AX9</f>
        <v>611186</v>
      </c>
      <c r="AY11" s="57">
        <f>'BP-BS'!AY9</f>
        <v>840030.05</v>
      </c>
      <c r="AZ11" s="57">
        <f>'BP-BS'!AZ9</f>
        <v>1364975</v>
      </c>
      <c r="BA11" s="57">
        <f>'BP-BS'!BA9</f>
        <v>1281999</v>
      </c>
      <c r="BB11" s="57">
        <f>'BP-BS'!BB9</f>
        <v>1433715</v>
      </c>
      <c r="BC11" s="57">
        <f>'BP-BS'!BC9</f>
        <v>1425113</v>
      </c>
      <c r="BD11" s="57">
        <f>'BP-BS'!BD9</f>
        <v>1382887</v>
      </c>
      <c r="BE11" s="57">
        <v>1265877</v>
      </c>
      <c r="BF11" s="57">
        <v>1091723</v>
      </c>
      <c r="BG11" s="57">
        <f>'BP-BS'!BG9</f>
        <v>1272445</v>
      </c>
      <c r="BH11" s="57">
        <f>'BP-BS'!BH9</f>
        <v>952897</v>
      </c>
      <c r="BI11" s="57">
        <f>'BP-BS'!BI9</f>
        <v>838441</v>
      </c>
      <c r="BJ11" s="57">
        <f>'BP-BS'!BJ9</f>
        <v>1968041</v>
      </c>
      <c r="BK11" s="57">
        <f>'BP-BS'!BK9</f>
        <v>1509829</v>
      </c>
      <c r="BL11" s="57">
        <f>'BP-BS'!BL9</f>
        <v>1177621</v>
      </c>
      <c r="BM11" s="57">
        <f>'BP-BS'!BM9</f>
        <v>1148946</v>
      </c>
      <c r="BN11" s="57">
        <f>'BP-BS'!BN9</f>
        <v>1142775</v>
      </c>
      <c r="BO11" s="57">
        <f>'BP-BS'!BO9</f>
        <v>1593098</v>
      </c>
      <c r="BP11" s="57">
        <f>'BP-BS'!BP9</f>
        <v>1876456</v>
      </c>
      <c r="BQ11" s="57">
        <f>'BP-BS'!BQ9</f>
        <v>2427739</v>
      </c>
      <c r="BR11" s="57">
        <f>'BP-BS'!BR9</f>
        <v>2167915</v>
      </c>
      <c r="BS11" s="57">
        <f>'BP-BS'!BS9</f>
        <v>2376203</v>
      </c>
      <c r="BT11" s="57">
        <f>'BP-BS'!BT9</f>
        <v>1713478</v>
      </c>
      <c r="BU11" s="57">
        <f>'BP-BS'!BU9</f>
        <v>0</v>
      </c>
      <c r="BV11" s="57">
        <f>'BP-BS'!BV9</f>
        <v>0</v>
      </c>
      <c r="BW11" s="57">
        <f>'BP-BS'!BW9</f>
        <v>0</v>
      </c>
      <c r="BY11" s="57">
        <f>'BP-BS'!BY9</f>
        <v>252581</v>
      </c>
      <c r="BZ11" s="57">
        <f>'BP-BS'!BZ9</f>
        <v>437240</v>
      </c>
      <c r="CA11" s="57">
        <f>'BP-BS'!CA9</f>
        <v>578366</v>
      </c>
      <c r="CB11" s="57">
        <f>'BP-BS'!CB9</f>
        <v>1421085</v>
      </c>
      <c r="CC11" s="57">
        <f>'BP-BS'!CC9</f>
        <v>660437</v>
      </c>
      <c r="CD11" s="57">
        <f>'BP-BS'!CD9</f>
        <v>1123446</v>
      </c>
      <c r="CE11" s="57">
        <f>'BP-BS'!CE9</f>
        <v>1336916</v>
      </c>
      <c r="CF11" s="57">
        <f>'BP-BS'!CF9</f>
        <v>1524622</v>
      </c>
      <c r="CG11" s="57">
        <f>'BP-BS'!CG9</f>
        <v>1203940</v>
      </c>
      <c r="CH11" s="57">
        <f>'BP-BS'!CH9</f>
        <v>866445</v>
      </c>
      <c r="CI11" s="57">
        <f>'BP-BS'!CI9</f>
        <v>713733</v>
      </c>
      <c r="CJ11" s="57">
        <f>'BP-BS'!CJ9</f>
        <v>840030.05</v>
      </c>
      <c r="CK11" s="57">
        <f>'BP-BS'!CK9</f>
        <v>1425113</v>
      </c>
      <c r="CL11" s="57">
        <f>'BP-BS'!CL9</f>
        <v>1272445</v>
      </c>
      <c r="CM11" s="57">
        <f>'BP-BS'!CM9</f>
        <v>1509829</v>
      </c>
      <c r="CN11" s="57">
        <f>'BP-BS'!CN9</f>
        <v>1593098</v>
      </c>
      <c r="CO11" s="57">
        <f>'BP-BS'!CO9</f>
        <v>2376203</v>
      </c>
    </row>
    <row r="12" spans="1:93" ht="14.5" x14ac:dyDescent="0.35">
      <c r="B12" s="206" t="s">
        <v>212</v>
      </c>
      <c r="C12" s="206" t="s">
        <v>213</v>
      </c>
      <c r="D12" s="57">
        <v>0</v>
      </c>
      <c r="E12" s="57">
        <v>0</v>
      </c>
      <c r="F12" s="57">
        <v>0</v>
      </c>
      <c r="G12" s="57">
        <v>0</v>
      </c>
      <c r="H12" s="57">
        <v>0</v>
      </c>
      <c r="I12" s="57">
        <v>0</v>
      </c>
      <c r="J12" s="57">
        <v>0</v>
      </c>
      <c r="K12" s="57">
        <v>0</v>
      </c>
      <c r="L12" s="57">
        <v>0</v>
      </c>
      <c r="M12" s="57">
        <v>0</v>
      </c>
      <c r="N12" s="57">
        <v>0</v>
      </c>
      <c r="O12" s="57">
        <v>0</v>
      </c>
      <c r="P12" s="57">
        <v>0</v>
      </c>
      <c r="Q12" s="57">
        <v>0</v>
      </c>
      <c r="R12" s="57">
        <v>0</v>
      </c>
      <c r="S12" s="57">
        <v>0</v>
      </c>
      <c r="T12" s="57">
        <v>11475</v>
      </c>
      <c r="U12" s="57">
        <v>0</v>
      </c>
      <c r="V12" s="57">
        <v>251</v>
      </c>
      <c r="W12" s="57">
        <v>0</v>
      </c>
      <c r="X12" s="57">
        <v>6519</v>
      </c>
      <c r="Y12" s="57">
        <v>22092</v>
      </c>
      <c r="Z12" s="57">
        <v>4250</v>
      </c>
      <c r="AA12" s="57">
        <v>561</v>
      </c>
      <c r="AB12" s="57">
        <v>0</v>
      </c>
      <c r="AC12" s="57">
        <v>0</v>
      </c>
      <c r="AD12" s="57">
        <v>0</v>
      </c>
      <c r="AE12" s="57">
        <v>0</v>
      </c>
      <c r="AF12" s="57">
        <v>0</v>
      </c>
      <c r="AG12" s="57">
        <v>0</v>
      </c>
      <c r="AH12" s="57">
        <v>0</v>
      </c>
      <c r="AI12" s="57">
        <v>0</v>
      </c>
      <c r="AJ12" s="57">
        <f>'BP-BS'!AJ10</f>
        <v>0</v>
      </c>
      <c r="AK12" s="57">
        <f>'BP-BS'!AK10</f>
        <v>0</v>
      </c>
      <c r="AL12" s="57">
        <f>'BP-BS'!AL10</f>
        <v>2</v>
      </c>
      <c r="AM12" s="57">
        <f>'BP-BS'!AM10</f>
        <v>0</v>
      </c>
      <c r="AN12" s="57">
        <f>'BP-BS'!AN10</f>
        <v>1659</v>
      </c>
      <c r="AO12" s="57">
        <f>'BP-BS'!AO10</f>
        <v>1603</v>
      </c>
      <c r="AP12" s="57">
        <f>'BP-BS'!AP10</f>
        <v>2577</v>
      </c>
      <c r="AQ12" s="57">
        <f>'BP-BS'!AQ10</f>
        <v>18</v>
      </c>
      <c r="AR12" s="57">
        <f>'BP-BS'!AR10</f>
        <v>214</v>
      </c>
      <c r="AS12" s="57">
        <f>'BP-BS'!AS10</f>
        <v>4</v>
      </c>
      <c r="AT12" s="57">
        <f>'BP-BS'!AT10</f>
        <v>3979</v>
      </c>
      <c r="AU12" s="57">
        <f>'BP-BS'!AU10</f>
        <v>10812</v>
      </c>
      <c r="AV12" s="57">
        <f>'BP-BS'!AV10</f>
        <v>131</v>
      </c>
      <c r="AW12" s="57">
        <f>'BP-BS'!AW10</f>
        <v>2291</v>
      </c>
      <c r="AX12" s="57">
        <f>'BP-BS'!AX10</f>
        <v>408</v>
      </c>
      <c r="AY12" s="57">
        <f>'BP-BS'!AY10</f>
        <v>4751</v>
      </c>
      <c r="AZ12" s="57">
        <f>'BP-BS'!AZ10</f>
        <v>0</v>
      </c>
      <c r="BA12" s="57">
        <f>'BP-BS'!BA10</f>
        <v>0</v>
      </c>
      <c r="BB12" s="57">
        <f>'BP-BS'!BB10</f>
        <v>0</v>
      </c>
      <c r="BC12" s="57">
        <f>'BP-BS'!BC10</f>
        <v>1236</v>
      </c>
      <c r="BD12" s="57">
        <f>'BP-BS'!BD10</f>
        <v>129</v>
      </c>
      <c r="BE12" s="57">
        <v>5978</v>
      </c>
      <c r="BF12" s="57">
        <v>241</v>
      </c>
      <c r="BG12" s="57">
        <f>'BP-BS'!BG10</f>
        <v>678</v>
      </c>
      <c r="BH12" s="57">
        <f>'BP-BS'!BH10</f>
        <v>27129</v>
      </c>
      <c r="BI12" s="57">
        <f>'BP-BS'!BI10</f>
        <v>4639</v>
      </c>
      <c r="BJ12" s="57">
        <f>'BP-BS'!BJ10</f>
        <v>5350</v>
      </c>
      <c r="BK12" s="57">
        <f>'BP-BS'!BK10</f>
        <v>13433</v>
      </c>
      <c r="BL12" s="57">
        <f>'BP-BS'!BL10</f>
        <v>20789</v>
      </c>
      <c r="BM12" s="57">
        <f>'BP-BS'!BM10</f>
        <v>25532</v>
      </c>
      <c r="BN12" s="57">
        <f>'BP-BS'!BN10</f>
        <v>8058</v>
      </c>
      <c r="BO12" s="57">
        <f>'BP-BS'!BO10</f>
        <v>10874</v>
      </c>
      <c r="BP12" s="57">
        <f>'BP-BS'!BP10</f>
        <v>8410</v>
      </c>
      <c r="BQ12" s="57">
        <f>'BP-BS'!BQ10</f>
        <v>69630</v>
      </c>
      <c r="BR12" s="57">
        <f>'BP-BS'!BR10</f>
        <v>32392</v>
      </c>
      <c r="BS12" s="57">
        <f>'BP-BS'!BS10</f>
        <v>73825</v>
      </c>
      <c r="BT12" s="57">
        <f>'BP-BS'!BT10</f>
        <v>40472</v>
      </c>
      <c r="BU12" s="57">
        <f>'BP-BS'!BU10</f>
        <v>0</v>
      </c>
      <c r="BV12" s="57">
        <f>'BP-BS'!BV10</f>
        <v>0</v>
      </c>
      <c r="BW12" s="57">
        <f>'BP-BS'!BW10</f>
        <v>0</v>
      </c>
      <c r="BY12" s="57">
        <f>'BP-BS'!BY10</f>
        <v>0</v>
      </c>
      <c r="BZ12" s="57">
        <f>'BP-BS'!BZ10</f>
        <v>0</v>
      </c>
      <c r="CA12" s="57">
        <f>'BP-BS'!CA10</f>
        <v>0</v>
      </c>
      <c r="CB12" s="57">
        <f>'BP-BS'!CB10</f>
        <v>0</v>
      </c>
      <c r="CC12" s="57">
        <f>'BP-BS'!CC10</f>
        <v>0</v>
      </c>
      <c r="CD12" s="57">
        <f>'BP-BS'!CD10</f>
        <v>561</v>
      </c>
      <c r="CE12" s="57">
        <f>'BP-BS'!CE10</f>
        <v>0</v>
      </c>
      <c r="CF12" s="57">
        <f>'BP-BS'!CF10</f>
        <v>0</v>
      </c>
      <c r="CG12" s="57">
        <f>'BP-BS'!CG10</f>
        <v>0</v>
      </c>
      <c r="CH12" s="57">
        <f>'BP-BS'!CH10</f>
        <v>18</v>
      </c>
      <c r="CI12" s="57">
        <f>'BP-BS'!CI10</f>
        <v>10812</v>
      </c>
      <c r="CJ12" s="57">
        <f>'BP-BS'!CJ10</f>
        <v>4751</v>
      </c>
      <c r="CK12" s="57">
        <f>'BP-BS'!CK10</f>
        <v>1236</v>
      </c>
      <c r="CL12" s="57">
        <f>'BP-BS'!CL10</f>
        <v>678</v>
      </c>
      <c r="CM12" s="57">
        <f>'BP-BS'!CM10</f>
        <v>13433</v>
      </c>
      <c r="CN12" s="57">
        <f>'BP-BS'!CN10</f>
        <v>10874</v>
      </c>
      <c r="CO12" s="57">
        <f>'BP-BS'!CO10</f>
        <v>73825</v>
      </c>
    </row>
    <row r="13" spans="1:93" ht="14.5" x14ac:dyDescent="0.35">
      <c r="A13" s="9"/>
      <c r="B13" s="207" t="s">
        <v>230</v>
      </c>
      <c r="C13" s="207" t="s">
        <v>231</v>
      </c>
      <c r="D13" s="57">
        <v>0</v>
      </c>
      <c r="E13" s="57">
        <v>0</v>
      </c>
      <c r="F13" s="57">
        <v>0</v>
      </c>
      <c r="G13" s="57">
        <v>0</v>
      </c>
      <c r="H13" s="57">
        <v>0</v>
      </c>
      <c r="I13" s="57">
        <v>0</v>
      </c>
      <c r="J13" s="57">
        <v>0</v>
      </c>
      <c r="K13" s="57">
        <v>13682</v>
      </c>
      <c r="L13" s="57">
        <v>15289</v>
      </c>
      <c r="M13" s="57">
        <v>15642</v>
      </c>
      <c r="N13" s="57">
        <v>18957</v>
      </c>
      <c r="O13" s="57">
        <v>19963</v>
      </c>
      <c r="P13" s="57">
        <v>22154</v>
      </c>
      <c r="Q13" s="57">
        <v>22803</v>
      </c>
      <c r="R13" s="57">
        <v>22874</v>
      </c>
      <c r="S13" s="57">
        <v>24192</v>
      </c>
      <c r="T13" s="57">
        <v>24722</v>
      </c>
      <c r="U13" s="57">
        <v>19801</v>
      </c>
      <c r="V13" s="57">
        <v>20156</v>
      </c>
      <c r="W13" s="57">
        <v>20437</v>
      </c>
      <c r="X13" s="57">
        <v>20731</v>
      </c>
      <c r="Y13" s="57">
        <v>21042</v>
      </c>
      <c r="Z13" s="57">
        <v>14627</v>
      </c>
      <c r="AA13" s="57">
        <v>14900</v>
      </c>
      <c r="AB13" s="57">
        <v>15212</v>
      </c>
      <c r="AC13" s="57">
        <v>15529</v>
      </c>
      <c r="AD13" s="57">
        <v>10146</v>
      </c>
      <c r="AE13" s="57">
        <v>10365</v>
      </c>
      <c r="AF13" s="57">
        <v>10614</v>
      </c>
      <c r="AG13" s="57">
        <v>10876</v>
      </c>
      <c r="AH13" s="57">
        <v>11195</v>
      </c>
      <c r="AI13" s="57">
        <v>11484</v>
      </c>
      <c r="AJ13" s="57">
        <f>'BP-BS'!AJ20</f>
        <v>11799</v>
      </c>
      <c r="AK13" s="57">
        <f>'BP-BS'!AK20</f>
        <v>0</v>
      </c>
      <c r="AL13" s="57">
        <f>'BP-BS'!AL20</f>
        <v>0</v>
      </c>
      <c r="AM13" s="57">
        <f>'BP-BS'!AM20</f>
        <v>0</v>
      </c>
      <c r="AN13" s="57">
        <f>'BP-BS'!AN20</f>
        <v>0</v>
      </c>
      <c r="AO13" s="57">
        <f>'BP-BS'!AO20</f>
        <v>0</v>
      </c>
      <c r="AP13" s="57">
        <f>'BP-BS'!AP20</f>
        <v>0</v>
      </c>
      <c r="AQ13" s="57">
        <f>'BP-BS'!AQ20</f>
        <v>0</v>
      </c>
      <c r="AR13" s="57">
        <f>'BP-BS'!AR20</f>
        <v>0</v>
      </c>
      <c r="AS13" s="57">
        <f>'BP-BS'!AS20</f>
        <v>0</v>
      </c>
      <c r="AT13" s="57">
        <f>'BP-BS'!AT20</f>
        <v>0</v>
      </c>
      <c r="AU13" s="57">
        <f>'BP-BS'!AU20</f>
        <v>0</v>
      </c>
      <c r="AV13" s="57">
        <f>'BP-BS'!AV20</f>
        <v>0</v>
      </c>
      <c r="AW13" s="57">
        <f>'BP-BS'!AW20</f>
        <v>0</v>
      </c>
      <c r="AX13" s="57">
        <f>'BP-BS'!AX20</f>
        <v>0</v>
      </c>
      <c r="AY13" s="57">
        <f>'BP-BS'!AY20</f>
        <v>0</v>
      </c>
      <c r="AZ13" s="57">
        <f>'BP-BS'!AZ20</f>
        <v>0</v>
      </c>
      <c r="BA13" s="57">
        <f>'BP-BS'!BA20</f>
        <v>0</v>
      </c>
      <c r="BB13" s="57">
        <f>'BP-BS'!BB20</f>
        <v>0</v>
      </c>
      <c r="BC13" s="57">
        <f>'BP-BS'!BC20</f>
        <v>0</v>
      </c>
      <c r="BD13" s="57">
        <f>'BP-BS'!BD20</f>
        <v>0</v>
      </c>
      <c r="BE13" s="57">
        <v>0</v>
      </c>
      <c r="BF13" s="57">
        <v>0</v>
      </c>
      <c r="BG13" s="57">
        <f>'BP-BS'!BG20</f>
        <v>0</v>
      </c>
      <c r="BH13" s="57">
        <f>'BP-BS'!BH20</f>
        <v>0</v>
      </c>
      <c r="BI13" s="57">
        <f>'BP-BS'!BI20</f>
        <v>0</v>
      </c>
      <c r="BJ13" s="57">
        <f>'BP-BS'!BJ20</f>
        <v>0</v>
      </c>
      <c r="BK13" s="57">
        <f>'BP-BS'!BK20</f>
        <v>0</v>
      </c>
      <c r="BL13" s="57">
        <f>'BP-BS'!BL20</f>
        <v>0</v>
      </c>
      <c r="BM13" s="57">
        <f>'BP-BS'!BM20</f>
        <v>0</v>
      </c>
      <c r="BN13" s="57">
        <f>'BP-BS'!BN20</f>
        <v>0</v>
      </c>
      <c r="BO13" s="57">
        <f>'BP-BS'!BO20</f>
        <v>0</v>
      </c>
      <c r="BP13" s="57">
        <f>'BP-BS'!BP20</f>
        <v>0</v>
      </c>
      <c r="BQ13" s="57">
        <f>'BP-BS'!BQ20</f>
        <v>0</v>
      </c>
      <c r="BR13" s="57">
        <f>'BP-BS'!BR20</f>
        <v>0</v>
      </c>
      <c r="BS13" s="57">
        <f>'BP-BS'!BS20</f>
        <v>0</v>
      </c>
      <c r="BT13" s="57">
        <f>'BP-BS'!BT20</f>
        <v>0</v>
      </c>
      <c r="BU13" s="57">
        <f>'BP-BS'!BU20</f>
        <v>0</v>
      </c>
      <c r="BV13" s="57">
        <f>'BP-BS'!BV20</f>
        <v>0</v>
      </c>
      <c r="BW13" s="57">
        <f>'BP-BS'!BW20</f>
        <v>0</v>
      </c>
      <c r="BY13" s="57">
        <f>'BP-BS'!BY20</f>
        <v>0</v>
      </c>
      <c r="BZ13" s="57">
        <f>'BP-BS'!BZ20</f>
        <v>13682</v>
      </c>
      <c r="CA13" s="57">
        <f>'BP-BS'!CA20</f>
        <v>19963</v>
      </c>
      <c r="CB13" s="57">
        <f>'BP-BS'!CB20</f>
        <v>24192</v>
      </c>
      <c r="CC13" s="57">
        <f>'BP-BS'!CC20</f>
        <v>20437</v>
      </c>
      <c r="CD13" s="57">
        <f>'BP-BS'!CD20</f>
        <v>14900</v>
      </c>
      <c r="CE13" s="57">
        <f>'BP-BS'!CE20</f>
        <v>10365</v>
      </c>
      <c r="CF13" s="57">
        <f>'BP-BS'!CF20</f>
        <v>11484</v>
      </c>
      <c r="CG13" s="57">
        <f>'BP-BS'!CG20</f>
        <v>0</v>
      </c>
      <c r="CH13" s="57">
        <f>'BP-BS'!CH20</f>
        <v>0</v>
      </c>
      <c r="CI13" s="57">
        <f>'BP-BS'!CI20</f>
        <v>0</v>
      </c>
      <c r="CJ13" s="57">
        <f>'BP-BS'!CJ20</f>
        <v>0</v>
      </c>
      <c r="CK13" s="57">
        <f>'BP-BS'!CK20</f>
        <v>0</v>
      </c>
      <c r="CL13" s="57">
        <f>'BP-BS'!CL20</f>
        <v>0</v>
      </c>
      <c r="CM13" s="57">
        <f>'BP-BS'!CM20</f>
        <v>0</v>
      </c>
      <c r="CN13" s="57">
        <f>'BP-BS'!CN20</f>
        <v>0</v>
      </c>
      <c r="CO13" s="57">
        <f>'BP-BS'!CO20</f>
        <v>0</v>
      </c>
    </row>
    <row r="14" spans="1:93" ht="14.5" x14ac:dyDescent="0.35">
      <c r="A14" s="9"/>
      <c r="B14" s="199" t="s">
        <v>70</v>
      </c>
      <c r="C14" s="123" t="s">
        <v>460</v>
      </c>
      <c r="D14" s="200">
        <v>209844</v>
      </c>
      <c r="E14" s="200">
        <v>244494</v>
      </c>
      <c r="F14" s="200">
        <v>275677</v>
      </c>
      <c r="G14" s="200">
        <v>328259</v>
      </c>
      <c r="H14" s="200">
        <v>290452</v>
      </c>
      <c r="I14" s="200">
        <v>334159</v>
      </c>
      <c r="J14" s="200">
        <v>253344</v>
      </c>
      <c r="K14" s="200">
        <v>211439</v>
      </c>
      <c r="L14" s="200">
        <v>206398</v>
      </c>
      <c r="M14" s="200">
        <v>273674</v>
      </c>
      <c r="N14" s="200">
        <v>256196</v>
      </c>
      <c r="O14" s="200">
        <v>239988</v>
      </c>
      <c r="P14" s="200">
        <v>207029</v>
      </c>
      <c r="Q14" s="200">
        <v>297091</v>
      </c>
      <c r="R14" s="200">
        <v>312909</v>
      </c>
      <c r="S14" s="200">
        <v>351395</v>
      </c>
      <c r="T14" s="200">
        <v>350577</v>
      </c>
      <c r="U14" s="200">
        <v>1289226</v>
      </c>
      <c r="V14" s="200">
        <v>1288965</v>
      </c>
      <c r="W14" s="200">
        <v>1159821</v>
      </c>
      <c r="X14" s="200">
        <v>1240173</v>
      </c>
      <c r="Y14" s="200">
        <v>1276691</v>
      </c>
      <c r="Z14" s="200">
        <v>1219585</v>
      </c>
      <c r="AA14" s="200">
        <v>664581</v>
      </c>
      <c r="AB14" s="200">
        <v>617369</v>
      </c>
      <c r="AC14" s="200">
        <v>612095</v>
      </c>
      <c r="AD14" s="200">
        <v>723863</v>
      </c>
      <c r="AE14" s="200">
        <v>787360</v>
      </c>
      <c r="AF14" s="200">
        <v>957250</v>
      </c>
      <c r="AG14" s="200">
        <v>891229</v>
      </c>
      <c r="AH14" s="200">
        <v>1126329</v>
      </c>
      <c r="AI14" s="200">
        <v>962140</v>
      </c>
      <c r="AJ14" s="200">
        <f t="shared" ref="AJ14:AP14" si="10">AJ9-SUM(AJ11:AJ13)</f>
        <v>783444</v>
      </c>
      <c r="AK14" s="200">
        <f t="shared" si="10"/>
        <v>637687</v>
      </c>
      <c r="AL14" s="200">
        <f t="shared" si="10"/>
        <v>716284</v>
      </c>
      <c r="AM14" s="200">
        <f t="shared" si="10"/>
        <v>687616</v>
      </c>
      <c r="AN14" s="200">
        <f t="shared" si="10"/>
        <v>685798</v>
      </c>
      <c r="AO14" s="200">
        <f t="shared" si="10"/>
        <v>770924</v>
      </c>
      <c r="AP14" s="200">
        <f t="shared" si="10"/>
        <v>711222</v>
      </c>
      <c r="AQ14" s="200">
        <f t="shared" ref="AQ14:BM14" si="11">AQ9-SUM(AQ11:AQ13)</f>
        <v>757550</v>
      </c>
      <c r="AR14" s="200">
        <f t="shared" si="11"/>
        <v>806335</v>
      </c>
      <c r="AS14" s="200">
        <f t="shared" si="11"/>
        <v>897206</v>
      </c>
      <c r="AT14" s="200">
        <f t="shared" si="11"/>
        <v>781831</v>
      </c>
      <c r="AU14" s="200">
        <f t="shared" si="11"/>
        <v>682538</v>
      </c>
      <c r="AV14" s="200">
        <f t="shared" si="11"/>
        <v>889739</v>
      </c>
      <c r="AW14" s="200">
        <f t="shared" si="11"/>
        <v>921121.65935476404</v>
      </c>
      <c r="AX14" s="200">
        <f t="shared" si="11"/>
        <v>898765.42753952788</v>
      </c>
      <c r="AY14" s="200">
        <f t="shared" si="11"/>
        <v>639199.72315965896</v>
      </c>
      <c r="AZ14" s="200">
        <f t="shared" si="11"/>
        <v>1234827</v>
      </c>
      <c r="BA14" s="200">
        <f t="shared" si="11"/>
        <v>1382558</v>
      </c>
      <c r="BB14" s="200">
        <f t="shared" si="11"/>
        <v>1170028</v>
      </c>
      <c r="BC14" s="200">
        <f t="shared" si="11"/>
        <v>800898</v>
      </c>
      <c r="BD14" s="200">
        <f t="shared" si="11"/>
        <v>907308</v>
      </c>
      <c r="BE14" s="200">
        <f t="shared" si="11"/>
        <v>772158</v>
      </c>
      <c r="BF14" s="200">
        <f t="shared" si="11"/>
        <v>989955</v>
      </c>
      <c r="BG14" s="200">
        <f t="shared" si="11"/>
        <v>1339504</v>
      </c>
      <c r="BH14" s="200">
        <f t="shared" si="11"/>
        <v>1368695</v>
      </c>
      <c r="BI14" s="200">
        <f t="shared" si="11"/>
        <v>1637350</v>
      </c>
      <c r="BJ14" s="200">
        <f t="shared" si="11"/>
        <v>1543955</v>
      </c>
      <c r="BK14" s="200">
        <f t="shared" si="11"/>
        <v>1996947</v>
      </c>
      <c r="BL14" s="200">
        <f t="shared" si="11"/>
        <v>2215866</v>
      </c>
      <c r="BM14" s="200">
        <f t="shared" si="11"/>
        <v>2207435</v>
      </c>
      <c r="BN14" s="200">
        <f t="shared" ref="BN14:BO14" si="12">BN9-SUM(BN11:BN13)</f>
        <v>2245885</v>
      </c>
      <c r="BO14" s="200">
        <f t="shared" si="12"/>
        <v>2200053</v>
      </c>
      <c r="BP14" s="200">
        <f t="shared" ref="BP14:BQ14" si="13">BP9-SUM(BP11:BP13)</f>
        <v>2357314</v>
      </c>
      <c r="BQ14" s="200">
        <f t="shared" si="13"/>
        <v>2432923</v>
      </c>
      <c r="BR14" s="200">
        <f t="shared" ref="BR14:BS14" si="14">BR9-SUM(BR11:BR13)</f>
        <v>2338680</v>
      </c>
      <c r="BS14" s="200">
        <f t="shared" si="14"/>
        <v>2342357</v>
      </c>
      <c r="BT14" s="200">
        <f t="shared" ref="BT14:BW14" si="15">BT9-SUM(BT11:BT13)</f>
        <v>2506379</v>
      </c>
      <c r="BU14" s="200">
        <f t="shared" si="15"/>
        <v>0</v>
      </c>
      <c r="BV14" s="200">
        <f t="shared" si="15"/>
        <v>0</v>
      </c>
      <c r="BW14" s="200">
        <f t="shared" si="15"/>
        <v>0</v>
      </c>
      <c r="BY14" s="200">
        <f t="shared" ref="BY14:CG14" si="16">BY9-SUM(BY11:BY13)</f>
        <v>328259</v>
      </c>
      <c r="BZ14" s="200">
        <f t="shared" si="16"/>
        <v>211439</v>
      </c>
      <c r="CA14" s="200">
        <f t="shared" si="16"/>
        <v>239988</v>
      </c>
      <c r="CB14" s="200">
        <f t="shared" si="16"/>
        <v>351395</v>
      </c>
      <c r="CC14" s="200">
        <f t="shared" si="16"/>
        <v>1159821</v>
      </c>
      <c r="CD14" s="200">
        <f t="shared" si="16"/>
        <v>664581</v>
      </c>
      <c r="CE14" s="200">
        <f t="shared" si="16"/>
        <v>787360</v>
      </c>
      <c r="CF14" s="200">
        <f t="shared" si="16"/>
        <v>962140</v>
      </c>
      <c r="CG14" s="200">
        <f t="shared" si="16"/>
        <v>687616</v>
      </c>
      <c r="CH14" s="200">
        <f t="shared" ref="CH14:CM14" si="17">CH9-SUM(CH11:CH13)</f>
        <v>757550</v>
      </c>
      <c r="CI14" s="200">
        <f t="shared" si="17"/>
        <v>682538</v>
      </c>
      <c r="CJ14" s="200">
        <f t="shared" si="17"/>
        <v>639199.72315965896</v>
      </c>
      <c r="CK14" s="200">
        <f t="shared" si="17"/>
        <v>800898</v>
      </c>
      <c r="CL14" s="200">
        <f t="shared" si="17"/>
        <v>1339504</v>
      </c>
      <c r="CM14" s="200">
        <f t="shared" si="17"/>
        <v>1996947</v>
      </c>
      <c r="CN14" s="200">
        <f t="shared" ref="CN14" si="18">CN9-SUM(CN11:CN13)</f>
        <v>2200053</v>
      </c>
      <c r="CO14" s="200">
        <f t="shared" ref="CO14" si="19">CO9-SUM(CO11:CO13)</f>
        <v>2342357</v>
      </c>
    </row>
    <row r="15" spans="1:93" ht="14.5" x14ac:dyDescent="0.35">
      <c r="A15" s="9"/>
      <c r="B15" s="9"/>
      <c r="C15" s="9"/>
      <c r="D15" s="9"/>
      <c r="E15" s="9"/>
      <c r="F15" s="9"/>
      <c r="G15" s="9"/>
    </row>
    <row r="16" spans="1:93" ht="14.5" x14ac:dyDescent="0.35">
      <c r="A16" s="9"/>
      <c r="B16" s="9"/>
      <c r="C16" s="9"/>
      <c r="D16" s="9"/>
      <c r="E16" s="9"/>
      <c r="F16" s="9"/>
      <c r="G16" s="9"/>
      <c r="H16" s="9"/>
      <c r="I16" s="9"/>
      <c r="J16" s="9"/>
      <c r="K16" s="9"/>
      <c r="L16" s="9"/>
      <c r="M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387">
        <f t="shared" ref="BR16:BW16" si="20">+BU9-BU20</f>
        <v>0</v>
      </c>
      <c r="BV16" s="387">
        <f t="shared" si="20"/>
        <v>0</v>
      </c>
      <c r="BW16" s="387">
        <f t="shared" si="20"/>
        <v>0</v>
      </c>
      <c r="BY16" s="9"/>
      <c r="BZ16" s="9"/>
      <c r="CA16" s="9"/>
      <c r="CB16" s="9"/>
      <c r="CC16" s="9"/>
      <c r="CD16" s="9"/>
      <c r="CE16" s="9"/>
      <c r="CF16" s="9"/>
      <c r="CG16" s="9"/>
      <c r="CH16" s="9"/>
      <c r="CI16" s="9"/>
      <c r="CJ16" s="9"/>
      <c r="CK16" s="9"/>
      <c r="CL16" s="9"/>
      <c r="CM16" s="266"/>
      <c r="CN16" s="266"/>
      <c r="CO16" s="266"/>
    </row>
    <row r="17" spans="1:93" ht="15" thickBot="1" x14ac:dyDescent="0.4">
      <c r="A17" s="12"/>
      <c r="B17" s="32" t="s">
        <v>461</v>
      </c>
      <c r="C17" s="32" t="s">
        <v>151</v>
      </c>
      <c r="D17" s="33" t="s">
        <v>17</v>
      </c>
      <c r="E17" s="33" t="s">
        <v>18</v>
      </c>
      <c r="F17" s="33" t="s">
        <v>19</v>
      </c>
      <c r="G17" s="33" t="s">
        <v>20</v>
      </c>
      <c r="H17" s="33" t="s">
        <v>21</v>
      </c>
      <c r="I17" s="33" t="s">
        <v>22</v>
      </c>
      <c r="J17" s="33" t="s">
        <v>23</v>
      </c>
      <c r="K17" s="33" t="s">
        <v>24</v>
      </c>
      <c r="L17" s="33" t="s">
        <v>25</v>
      </c>
      <c r="M17" s="33" t="s">
        <v>26</v>
      </c>
      <c r="N17" s="33" t="s">
        <v>27</v>
      </c>
      <c r="O17" s="33" t="s">
        <v>28</v>
      </c>
      <c r="P17" s="33" t="s">
        <v>29</v>
      </c>
      <c r="Q17" s="33" t="s">
        <v>29</v>
      </c>
      <c r="R17" s="33" t="s">
        <v>31</v>
      </c>
      <c r="S17" s="33" t="s">
        <v>32</v>
      </c>
      <c r="T17" s="33" t="s">
        <v>33</v>
      </c>
      <c r="U17" s="33" t="s">
        <v>34</v>
      </c>
      <c r="V17" s="33" t="s">
        <v>35</v>
      </c>
      <c r="W17" s="33" t="s">
        <v>36</v>
      </c>
      <c r="X17" s="33" t="s">
        <v>37</v>
      </c>
      <c r="Y17" s="33" t="s">
        <v>38</v>
      </c>
      <c r="Z17" s="33" t="s">
        <v>39</v>
      </c>
      <c r="AA17" s="33" t="s">
        <v>40</v>
      </c>
      <c r="AB17" s="33" t="s">
        <v>41</v>
      </c>
      <c r="AC17" s="33" t="s">
        <v>42</v>
      </c>
      <c r="AD17" s="33" t="s">
        <v>43</v>
      </c>
      <c r="AE17" s="33" t="s">
        <v>44</v>
      </c>
      <c r="AF17" s="33" t="s">
        <v>45</v>
      </c>
      <c r="AG17" s="33" t="s">
        <v>46</v>
      </c>
      <c r="AH17" s="33" t="s">
        <v>47</v>
      </c>
      <c r="AI17" s="33" t="s">
        <v>48</v>
      </c>
      <c r="AJ17" s="33" t="s">
        <v>49</v>
      </c>
      <c r="AK17" s="33" t="s">
        <v>50</v>
      </c>
      <c r="AL17" s="33" t="s">
        <v>51</v>
      </c>
      <c r="AM17" s="33" t="s">
        <v>52</v>
      </c>
      <c r="AN17" s="33" t="s">
        <v>53</v>
      </c>
      <c r="AO17" s="33" t="s">
        <v>140</v>
      </c>
      <c r="AP17" s="33" t="s">
        <v>485</v>
      </c>
      <c r="AQ17" s="33" t="str">
        <f t="shared" ref="AQ17:AV17" si="21">AQ5</f>
        <v>4T2017</v>
      </c>
      <c r="AR17" s="33" t="str">
        <f t="shared" si="21"/>
        <v>1T2018</v>
      </c>
      <c r="AS17" s="33" t="str">
        <f t="shared" si="21"/>
        <v>2T2018</v>
      </c>
      <c r="AT17" s="33" t="str">
        <f t="shared" si="21"/>
        <v>3T2018</v>
      </c>
      <c r="AU17" s="33" t="str">
        <f t="shared" si="21"/>
        <v>4T2018</v>
      </c>
      <c r="AV17" s="33" t="str">
        <f t="shared" si="21"/>
        <v>1T2019</v>
      </c>
      <c r="AW17" s="33" t="str">
        <f>AW5</f>
        <v>2T2019</v>
      </c>
      <c r="AX17" s="33" t="str">
        <f>AX5</f>
        <v>3T2019</v>
      </c>
      <c r="AY17" s="33" t="str">
        <f t="shared" ref="AY17:BG17" si="22">AY5</f>
        <v>4T2019</v>
      </c>
      <c r="AZ17" s="33" t="str">
        <f t="shared" si="22"/>
        <v>1T2020</v>
      </c>
      <c r="BA17" s="33" t="str">
        <f t="shared" si="22"/>
        <v>2T2020</v>
      </c>
      <c r="BB17" s="33" t="str">
        <f t="shared" si="22"/>
        <v>3T2020</v>
      </c>
      <c r="BC17" s="33" t="str">
        <f t="shared" si="22"/>
        <v>4T2020</v>
      </c>
      <c r="BD17" s="33" t="str">
        <f t="shared" si="22"/>
        <v>1T2021</v>
      </c>
      <c r="BE17" s="33" t="str">
        <f t="shared" si="22"/>
        <v>2T2021</v>
      </c>
      <c r="BF17" s="33" t="str">
        <f t="shared" si="22"/>
        <v>3T2021</v>
      </c>
      <c r="BG17" s="33" t="str">
        <f t="shared" si="22"/>
        <v>4T2021</v>
      </c>
      <c r="BH17" s="33" t="str">
        <f t="shared" ref="BH17:BM17" si="23">BH5</f>
        <v>1T2022</v>
      </c>
      <c r="BI17" s="33" t="str">
        <f t="shared" si="23"/>
        <v>2T2022</v>
      </c>
      <c r="BJ17" s="33" t="str">
        <f t="shared" si="23"/>
        <v>3T2022</v>
      </c>
      <c r="BK17" s="33" t="str">
        <f t="shared" si="23"/>
        <v>4T2022</v>
      </c>
      <c r="BL17" s="33" t="str">
        <f t="shared" si="23"/>
        <v>1T2023</v>
      </c>
      <c r="BM17" s="33" t="str">
        <f t="shared" si="23"/>
        <v>2T2023</v>
      </c>
      <c r="BN17" s="33" t="str">
        <f t="shared" ref="BN17:BQ17" si="24">BN5</f>
        <v>3T2023</v>
      </c>
      <c r="BO17" s="33" t="str">
        <f t="shared" si="24"/>
        <v>4T2023</v>
      </c>
      <c r="BP17" s="33" t="str">
        <f t="shared" si="24"/>
        <v>1T2024</v>
      </c>
      <c r="BQ17" s="33" t="str">
        <f t="shared" si="24"/>
        <v>2T2024</v>
      </c>
      <c r="BR17" s="33" t="str">
        <f t="shared" ref="BR17:BS17" si="25">BR5</f>
        <v>3T2024</v>
      </c>
      <c r="BS17" s="33" t="str">
        <f t="shared" si="25"/>
        <v>4T2024</v>
      </c>
      <c r="BT17" s="33" t="str">
        <f t="shared" ref="BT17:BW17" si="26">BT5</f>
        <v>1T2025</v>
      </c>
      <c r="BU17" s="33" t="str">
        <f t="shared" si="26"/>
        <v>2T2025</v>
      </c>
      <c r="BV17" s="33" t="str">
        <f t="shared" si="26"/>
        <v>3T2025</v>
      </c>
      <c r="BW17" s="33" t="str">
        <f t="shared" si="26"/>
        <v>4T2025</v>
      </c>
      <c r="BY17" s="33">
        <v>2008</v>
      </c>
      <c r="BZ17" s="33">
        <v>2009</v>
      </c>
      <c r="CA17" s="33">
        <v>2010</v>
      </c>
      <c r="CB17" s="33">
        <v>2011</v>
      </c>
      <c r="CC17" s="33">
        <v>2012</v>
      </c>
      <c r="CD17" s="33">
        <v>2013</v>
      </c>
      <c r="CE17" s="33">
        <v>2014</v>
      </c>
      <c r="CF17" s="33">
        <v>2015</v>
      </c>
      <c r="CG17" s="33">
        <v>2016</v>
      </c>
      <c r="CH17" s="33">
        <f t="shared" ref="CH17:CM17" si="27">CH5</f>
        <v>2017</v>
      </c>
      <c r="CI17" s="33">
        <f t="shared" si="27"/>
        <v>2018</v>
      </c>
      <c r="CJ17" s="33">
        <f t="shared" si="27"/>
        <v>2019</v>
      </c>
      <c r="CK17" s="33">
        <f t="shared" si="27"/>
        <v>2020</v>
      </c>
      <c r="CL17" s="33">
        <f t="shared" si="27"/>
        <v>2021</v>
      </c>
      <c r="CM17" s="33">
        <f t="shared" si="27"/>
        <v>2022</v>
      </c>
      <c r="CN17" s="33">
        <f t="shared" ref="CN17" si="28">CN5</f>
        <v>2023</v>
      </c>
      <c r="CO17" s="33">
        <f t="shared" ref="CO17" si="29">CO5</f>
        <v>2024</v>
      </c>
    </row>
    <row r="18" spans="1:93" ht="14.5" x14ac:dyDescent="0.35">
      <c r="A18" s="9"/>
      <c r="B18" s="206" t="s">
        <v>462</v>
      </c>
      <c r="C18" s="206" t="s">
        <v>500</v>
      </c>
      <c r="D18" s="57">
        <v>76583</v>
      </c>
      <c r="E18" s="57">
        <v>74453</v>
      </c>
      <c r="F18" s="57">
        <v>74453</v>
      </c>
      <c r="G18" s="57">
        <v>127639</v>
      </c>
      <c r="H18" s="57">
        <v>118868</v>
      </c>
      <c r="I18" s="57">
        <v>115224</v>
      </c>
      <c r="J18" s="57">
        <v>416338</v>
      </c>
      <c r="K18" s="57">
        <v>445957</v>
      </c>
      <c r="L18" s="57">
        <v>453726</v>
      </c>
      <c r="M18" s="57">
        <v>447520</v>
      </c>
      <c r="N18" s="57">
        <v>687122</v>
      </c>
      <c r="O18" s="57">
        <v>705222</v>
      </c>
      <c r="P18" s="57">
        <v>715065</v>
      </c>
      <c r="Q18" s="57">
        <v>715198</v>
      </c>
      <c r="R18" s="57">
        <v>861804</v>
      </c>
      <c r="S18" s="57">
        <v>930961</v>
      </c>
      <c r="T18" s="57">
        <v>994078</v>
      </c>
      <c r="U18" s="57">
        <v>992358</v>
      </c>
      <c r="V18" s="57">
        <v>906310</v>
      </c>
      <c r="W18" s="57">
        <v>907602</v>
      </c>
      <c r="X18" s="57">
        <v>1032058</v>
      </c>
      <c r="Y18" s="57">
        <v>982625</v>
      </c>
      <c r="Z18" s="57">
        <v>767506</v>
      </c>
      <c r="AA18" s="57">
        <v>757192</v>
      </c>
      <c r="AB18" s="57">
        <v>745133</v>
      </c>
      <c r="AC18" s="57">
        <v>729362</v>
      </c>
      <c r="AD18" s="57">
        <v>793232</v>
      </c>
      <c r="AE18" s="57">
        <v>803434</v>
      </c>
      <c r="AF18" s="57">
        <v>806822</v>
      </c>
      <c r="AG18" s="57">
        <v>791963</v>
      </c>
      <c r="AH18" s="57">
        <v>573647</v>
      </c>
      <c r="AI18" s="57">
        <v>732796</v>
      </c>
      <c r="AJ18" s="57">
        <v>719156</v>
      </c>
      <c r="AK18" s="57">
        <v>499845</v>
      </c>
      <c r="AL18" s="57">
        <v>532749</v>
      </c>
      <c r="AM18" s="57">
        <v>570425.887754614</v>
      </c>
      <c r="AN18" s="57">
        <v>560291.352081149</v>
      </c>
      <c r="AO18" s="57">
        <v>550964</v>
      </c>
      <c r="AP18" s="57">
        <v>668543.53360822296</v>
      </c>
      <c r="AQ18" s="57">
        <v>434386.13019058952</v>
      </c>
      <c r="AR18" s="57">
        <v>126859</v>
      </c>
      <c r="AS18" s="57">
        <v>118870</v>
      </c>
      <c r="AT18" s="57">
        <v>115433</v>
      </c>
      <c r="AU18" s="57">
        <v>18333</v>
      </c>
      <c r="AV18" s="57">
        <v>26275</v>
      </c>
      <c r="AW18" s="57">
        <v>24211</v>
      </c>
      <c r="AX18" s="57">
        <v>22156</v>
      </c>
      <c r="AY18" s="57">
        <v>23159</v>
      </c>
      <c r="AZ18" s="57">
        <v>955072</v>
      </c>
      <c r="BA18" s="57">
        <v>521144</v>
      </c>
      <c r="BB18" s="57">
        <v>527679</v>
      </c>
      <c r="BC18" s="57">
        <v>347544</v>
      </c>
      <c r="BD18" s="57">
        <v>144748</v>
      </c>
      <c r="BE18" s="300">
        <v>144665</v>
      </c>
      <c r="BF18" s="300">
        <v>12366</v>
      </c>
      <c r="BG18" s="345">
        <v>464177</v>
      </c>
      <c r="BH18" s="332">
        <v>548134</v>
      </c>
      <c r="BI18" s="332">
        <v>466644</v>
      </c>
      <c r="BJ18" s="332">
        <v>1463282</v>
      </c>
      <c r="BK18" s="332">
        <v>1517927</v>
      </c>
      <c r="BL18" s="332">
        <v>1492356</v>
      </c>
      <c r="BM18" s="332">
        <v>1538664</v>
      </c>
      <c r="BN18" s="332">
        <v>1406704</v>
      </c>
      <c r="BO18" s="332">
        <v>1446993</v>
      </c>
      <c r="BP18" s="332">
        <v>1505368</v>
      </c>
      <c r="BQ18" s="332">
        <v>1573748</v>
      </c>
      <c r="BR18" s="332">
        <v>1619236</v>
      </c>
      <c r="BS18" s="332">
        <v>1658625</v>
      </c>
      <c r="BT18" s="332">
        <v>1619531</v>
      </c>
      <c r="BU18" s="332">
        <f>$BN$28</f>
        <v>0</v>
      </c>
      <c r="BV18" s="332">
        <f>$BN$28</f>
        <v>0</v>
      </c>
      <c r="BW18" s="332">
        <f>$BN$28</f>
        <v>0</v>
      </c>
      <c r="BY18" s="57">
        <v>127639</v>
      </c>
      <c r="BZ18" s="57">
        <v>445957</v>
      </c>
      <c r="CA18" s="57">
        <v>705222</v>
      </c>
      <c r="CB18" s="57">
        <v>930961</v>
      </c>
      <c r="CC18" s="57">
        <v>907602</v>
      </c>
      <c r="CD18" s="57">
        <v>757192</v>
      </c>
      <c r="CE18" s="57">
        <v>803434</v>
      </c>
      <c r="CF18" s="57">
        <f>AI18</f>
        <v>732796</v>
      </c>
      <c r="CG18" s="57">
        <f>AM18</f>
        <v>570425.887754614</v>
      </c>
      <c r="CH18" s="57">
        <f>AQ18</f>
        <v>434386.13019058952</v>
      </c>
      <c r="CI18" s="57">
        <f>AU18</f>
        <v>18333</v>
      </c>
      <c r="CJ18" s="57">
        <f>AY18</f>
        <v>23159</v>
      </c>
      <c r="CK18" s="57">
        <f>BC18</f>
        <v>347544</v>
      </c>
      <c r="CL18" s="57">
        <f>BG18</f>
        <v>464177</v>
      </c>
      <c r="CM18" s="57">
        <f>BK18</f>
        <v>1517927</v>
      </c>
      <c r="CN18" s="57">
        <f t="shared" ref="CN18" si="30">BO18</f>
        <v>1446993</v>
      </c>
      <c r="CO18" s="57">
        <f>BS18</f>
        <v>1658625</v>
      </c>
    </row>
    <row r="19" spans="1:93" ht="14.5" x14ac:dyDescent="0.35">
      <c r="A19" s="9"/>
      <c r="B19" s="207" t="s">
        <v>497</v>
      </c>
      <c r="C19" s="207" t="s">
        <v>501</v>
      </c>
      <c r="D19" s="57">
        <v>287665</v>
      </c>
      <c r="E19" s="57">
        <v>269670</v>
      </c>
      <c r="F19" s="57">
        <v>269670</v>
      </c>
      <c r="G19" s="57">
        <v>326713</v>
      </c>
      <c r="H19" s="57">
        <v>310012</v>
      </c>
      <c r="I19" s="57">
        <v>228625</v>
      </c>
      <c r="J19" s="57">
        <v>197241</v>
      </c>
      <c r="K19" s="57">
        <v>216885</v>
      </c>
      <c r="L19" s="57">
        <v>202411</v>
      </c>
      <c r="M19" s="57">
        <v>178725</v>
      </c>
      <c r="N19" s="57">
        <v>150293</v>
      </c>
      <c r="O19" s="57">
        <v>133095</v>
      </c>
      <c r="P19" s="57">
        <v>103911</v>
      </c>
      <c r="Q19" s="57">
        <v>84071</v>
      </c>
      <c r="R19" s="57">
        <v>216799</v>
      </c>
      <c r="S19" s="57">
        <v>872803</v>
      </c>
      <c r="T19" s="57">
        <v>852881</v>
      </c>
      <c r="U19" s="57">
        <v>930719</v>
      </c>
      <c r="V19" s="57">
        <v>926448</v>
      </c>
      <c r="W19" s="57">
        <v>920059</v>
      </c>
      <c r="X19" s="57">
        <v>911836</v>
      </c>
      <c r="Y19" s="57">
        <v>991817</v>
      </c>
      <c r="Z19" s="57">
        <v>995746</v>
      </c>
      <c r="AA19" s="57">
        <v>1042477</v>
      </c>
      <c r="AB19" s="57">
        <v>1002833</v>
      </c>
      <c r="AC19" s="57">
        <v>971314</v>
      </c>
      <c r="AD19" s="57">
        <v>1273255</v>
      </c>
      <c r="AE19" s="57">
        <v>1328068</v>
      </c>
      <c r="AF19" s="57">
        <v>1585379</v>
      </c>
      <c r="AG19" s="57">
        <v>1476534</v>
      </c>
      <c r="AH19" s="57">
        <v>1868138</v>
      </c>
      <c r="AI19" s="57">
        <v>1765450</v>
      </c>
      <c r="AJ19" s="57">
        <v>1588046</v>
      </c>
      <c r="AK19" s="57">
        <v>1374906</v>
      </c>
      <c r="AL19" s="57">
        <v>1371811</v>
      </c>
      <c r="AM19" s="57">
        <v>1321130.3531214257</v>
      </c>
      <c r="AN19" s="57">
        <v>1265883.0399683118</v>
      </c>
      <c r="AO19" s="57">
        <v>1265368</v>
      </c>
      <c r="AP19" s="57">
        <v>1192874.4581092698</v>
      </c>
      <c r="AQ19" s="57">
        <v>1189626.8698094101</v>
      </c>
      <c r="AR19" s="57">
        <v>1174063</v>
      </c>
      <c r="AS19" s="57">
        <v>1382039</v>
      </c>
      <c r="AT19" s="57">
        <v>1411330</v>
      </c>
      <c r="AU19" s="57">
        <v>1388590</v>
      </c>
      <c r="AV19" s="57">
        <v>1393464</v>
      </c>
      <c r="AW19" s="57">
        <v>1390874.659354764</v>
      </c>
      <c r="AX19" s="57">
        <v>1485422.4275395281</v>
      </c>
      <c r="AY19" s="57">
        <v>1460821.773159659</v>
      </c>
      <c r="AZ19" s="57">
        <v>1859708</v>
      </c>
      <c r="BA19" s="57">
        <v>1979328</v>
      </c>
      <c r="BB19" s="57">
        <v>2003539</v>
      </c>
      <c r="BC19" s="57">
        <v>1877998</v>
      </c>
      <c r="BD19" s="57">
        <v>2139382</v>
      </c>
      <c r="BE19" s="300">
        <v>1898676</v>
      </c>
      <c r="BF19" s="300">
        <v>2065387</v>
      </c>
      <c r="BG19" s="345">
        <v>2147047</v>
      </c>
      <c r="BH19" s="332">
        <v>1800587</v>
      </c>
      <c r="BI19" s="332">
        <v>2010105</v>
      </c>
      <c r="BJ19" s="332">
        <v>2054064</v>
      </c>
      <c r="BK19" s="332">
        <v>2002282</v>
      </c>
      <c r="BL19" s="332">
        <v>1921920</v>
      </c>
      <c r="BM19" s="332">
        <v>1843249</v>
      </c>
      <c r="BN19" s="332">
        <v>1990014</v>
      </c>
      <c r="BO19" s="332">
        <v>2357032</v>
      </c>
      <c r="BP19" s="332">
        <v>2736812</v>
      </c>
      <c r="BQ19" s="332">
        <v>3356544</v>
      </c>
      <c r="BR19" s="332">
        <v>2919751</v>
      </c>
      <c r="BS19" s="332">
        <v>3133760</v>
      </c>
      <c r="BT19" s="332">
        <v>2640798</v>
      </c>
      <c r="BU19" s="332">
        <f>$BN$33</f>
        <v>0</v>
      </c>
      <c r="BV19" s="332">
        <f>$BN$33</f>
        <v>0</v>
      </c>
      <c r="BW19" s="332">
        <f>$BN$33</f>
        <v>0</v>
      </c>
      <c r="BY19" s="57">
        <v>326713</v>
      </c>
      <c r="BZ19" s="57">
        <v>216885</v>
      </c>
      <c r="CA19" s="57">
        <v>133095</v>
      </c>
      <c r="CB19" s="57">
        <v>872803</v>
      </c>
      <c r="CC19" s="57">
        <v>920059</v>
      </c>
      <c r="CD19" s="57">
        <v>1042477</v>
      </c>
      <c r="CE19" s="57">
        <v>1328068</v>
      </c>
      <c r="CF19" s="57">
        <f>AI19</f>
        <v>1765450</v>
      </c>
      <c r="CG19" s="57">
        <f>AM19</f>
        <v>1321130.3531214257</v>
      </c>
      <c r="CH19" s="57">
        <f>AQ19</f>
        <v>1189626.8698094101</v>
      </c>
      <c r="CI19" s="57">
        <f>AU19</f>
        <v>1388590</v>
      </c>
      <c r="CJ19" s="57">
        <f>AY19</f>
        <v>1460821.773159659</v>
      </c>
      <c r="CK19" s="57">
        <f>BC19</f>
        <v>1877998</v>
      </c>
      <c r="CL19" s="57">
        <f>BG19</f>
        <v>2147047</v>
      </c>
      <c r="CM19" s="57">
        <f>BK19</f>
        <v>2002282</v>
      </c>
      <c r="CN19" s="57">
        <f t="shared" ref="CN19" si="31">BO19</f>
        <v>2357032</v>
      </c>
      <c r="CO19" s="57">
        <f>BS19</f>
        <v>3133760</v>
      </c>
    </row>
    <row r="20" spans="1:93" ht="14.5" x14ac:dyDescent="0.35">
      <c r="A20" s="9"/>
      <c r="B20" s="199" t="s">
        <v>459</v>
      </c>
      <c r="C20" s="123" t="s">
        <v>502</v>
      </c>
      <c r="D20" s="200">
        <v>364248</v>
      </c>
      <c r="E20" s="200">
        <v>344123</v>
      </c>
      <c r="F20" s="200">
        <v>344123</v>
      </c>
      <c r="G20" s="200">
        <v>454352</v>
      </c>
      <c r="H20" s="200">
        <v>428880</v>
      </c>
      <c r="I20" s="200">
        <v>343849</v>
      </c>
      <c r="J20" s="200">
        <v>613579</v>
      </c>
      <c r="K20" s="200">
        <v>662842</v>
      </c>
      <c r="L20" s="200">
        <v>656137</v>
      </c>
      <c r="M20" s="200">
        <v>626245</v>
      </c>
      <c r="N20" s="200">
        <v>837415</v>
      </c>
      <c r="O20" s="200">
        <v>838317</v>
      </c>
      <c r="P20" s="200">
        <v>818976</v>
      </c>
      <c r="Q20" s="200">
        <v>799269</v>
      </c>
      <c r="R20" s="200">
        <v>1078603</v>
      </c>
      <c r="S20" s="200">
        <v>1803764</v>
      </c>
      <c r="T20" s="200">
        <v>1846959</v>
      </c>
      <c r="U20" s="200">
        <v>1923077</v>
      </c>
      <c r="V20" s="200">
        <v>1832758</v>
      </c>
      <c r="W20" s="200">
        <v>1827661</v>
      </c>
      <c r="X20" s="200">
        <v>1943894</v>
      </c>
      <c r="Y20" s="200">
        <v>1974442</v>
      </c>
      <c r="Z20" s="200">
        <v>1763252</v>
      </c>
      <c r="AA20" s="200">
        <v>1799669</v>
      </c>
      <c r="AB20" s="200">
        <v>1747966</v>
      </c>
      <c r="AC20" s="200">
        <v>1700676</v>
      </c>
      <c r="AD20" s="200">
        <v>2066487</v>
      </c>
      <c r="AE20" s="200">
        <v>2131502</v>
      </c>
      <c r="AF20" s="200">
        <v>2392201</v>
      </c>
      <c r="AG20" s="200">
        <v>2268497</v>
      </c>
      <c r="AH20" s="200">
        <v>2441785</v>
      </c>
      <c r="AI20" s="200">
        <v>2498246</v>
      </c>
      <c r="AJ20" s="200">
        <f t="shared" ref="AJ20:AQ20" si="32">SUM(AJ18:AJ19)</f>
        <v>2307202</v>
      </c>
      <c r="AK20" s="200">
        <f t="shared" si="32"/>
        <v>1874751</v>
      </c>
      <c r="AL20" s="200">
        <f t="shared" si="32"/>
        <v>1904560</v>
      </c>
      <c r="AM20" s="200">
        <f t="shared" si="32"/>
        <v>1891556.2408760397</v>
      </c>
      <c r="AN20" s="200">
        <f t="shared" si="32"/>
        <v>1826174.3920494607</v>
      </c>
      <c r="AO20" s="200">
        <f t="shared" si="32"/>
        <v>1816332</v>
      </c>
      <c r="AP20" s="200">
        <f t="shared" si="32"/>
        <v>1861417.9917174927</v>
      </c>
      <c r="AQ20" s="200">
        <f t="shared" si="32"/>
        <v>1624012.9999999995</v>
      </c>
      <c r="AR20" s="200">
        <f>SUM(AR18:AR19)</f>
        <v>1300922</v>
      </c>
      <c r="AS20" s="200">
        <f>SUM(AS18:AS19)</f>
        <v>1500909</v>
      </c>
      <c r="AT20" s="200">
        <f>SUM(AT18:AT19)</f>
        <v>1526763</v>
      </c>
      <c r="AU20" s="200">
        <f>SUM(AU18:AU19)</f>
        <v>1406923</v>
      </c>
      <c r="AV20" s="200">
        <f t="shared" ref="AV20:BB20" si="33">SUM(AV18:AV19)</f>
        <v>1419739</v>
      </c>
      <c r="AW20" s="200">
        <f t="shared" si="33"/>
        <v>1415085.659354764</v>
      </c>
      <c r="AX20" s="200">
        <f t="shared" si="33"/>
        <v>1507578.4275395281</v>
      </c>
      <c r="AY20" s="200">
        <f>SUM(AY18:AY19)</f>
        <v>1483980.773159659</v>
      </c>
      <c r="AZ20" s="200">
        <f t="shared" si="33"/>
        <v>2814780</v>
      </c>
      <c r="BA20" s="200">
        <f t="shared" si="33"/>
        <v>2500472</v>
      </c>
      <c r="BB20" s="200">
        <f t="shared" si="33"/>
        <v>2531218</v>
      </c>
      <c r="BC20" s="200">
        <f t="shared" ref="BC20:BK20" si="34">SUM(BC18:BC19)</f>
        <v>2225542</v>
      </c>
      <c r="BD20" s="200">
        <f t="shared" si="34"/>
        <v>2284130</v>
      </c>
      <c r="BE20" s="200">
        <f t="shared" si="34"/>
        <v>2043341</v>
      </c>
      <c r="BF20" s="200">
        <f t="shared" si="34"/>
        <v>2077753</v>
      </c>
      <c r="BG20" s="200">
        <f t="shared" si="34"/>
        <v>2611224</v>
      </c>
      <c r="BH20" s="200">
        <f t="shared" si="34"/>
        <v>2348721</v>
      </c>
      <c r="BI20" s="200">
        <f t="shared" si="34"/>
        <v>2476749</v>
      </c>
      <c r="BJ20" s="200">
        <f t="shared" si="34"/>
        <v>3517346</v>
      </c>
      <c r="BK20" s="200">
        <f t="shared" si="34"/>
        <v>3520209</v>
      </c>
      <c r="BL20" s="200">
        <v>3414276</v>
      </c>
      <c r="BM20" s="200">
        <f>SUM(BM18:BM19)</f>
        <v>3381913</v>
      </c>
      <c r="BN20" s="200">
        <f>SUM(BN18:BN19)</f>
        <v>3396718</v>
      </c>
      <c r="BO20" s="200">
        <f t="shared" ref="BO20:BS20" si="35">SUM(BO18:BO19)</f>
        <v>3804025</v>
      </c>
      <c r="BP20" s="200">
        <f t="shared" si="35"/>
        <v>4242180</v>
      </c>
      <c r="BQ20" s="200">
        <f t="shared" ref="BQ20" si="36">SUM(BQ18:BQ19)</f>
        <v>4930292</v>
      </c>
      <c r="BR20" s="200">
        <f t="shared" si="35"/>
        <v>4538987</v>
      </c>
      <c r="BS20" s="200">
        <f t="shared" si="35"/>
        <v>4792385</v>
      </c>
      <c r="BT20" s="200">
        <f t="shared" ref="BT20:BW20" si="37">SUM(BT18:BT19)</f>
        <v>4260329</v>
      </c>
      <c r="BU20" s="200">
        <f t="shared" si="37"/>
        <v>0</v>
      </c>
      <c r="BV20" s="200">
        <f t="shared" si="37"/>
        <v>0</v>
      </c>
      <c r="BW20" s="200">
        <f t="shared" si="37"/>
        <v>0</v>
      </c>
      <c r="BY20" s="200">
        <f t="shared" ref="BY20:CG20" si="38">SUM(BY18:BY19)</f>
        <v>454352</v>
      </c>
      <c r="BZ20" s="200">
        <f t="shared" si="38"/>
        <v>662842</v>
      </c>
      <c r="CA20" s="200">
        <f t="shared" si="38"/>
        <v>838317</v>
      </c>
      <c r="CB20" s="200">
        <f t="shared" si="38"/>
        <v>1803764</v>
      </c>
      <c r="CC20" s="200">
        <f t="shared" si="38"/>
        <v>1827661</v>
      </c>
      <c r="CD20" s="200">
        <f t="shared" si="38"/>
        <v>1799669</v>
      </c>
      <c r="CE20" s="200">
        <f t="shared" si="38"/>
        <v>2131502</v>
      </c>
      <c r="CF20" s="200">
        <f t="shared" si="38"/>
        <v>2498246</v>
      </c>
      <c r="CG20" s="200">
        <f t="shared" si="38"/>
        <v>1891556.2408760397</v>
      </c>
      <c r="CH20" s="200">
        <f t="shared" ref="CH20:CM20" si="39">SUM(CH18:CH19)</f>
        <v>1624012.9999999995</v>
      </c>
      <c r="CI20" s="200">
        <f t="shared" si="39"/>
        <v>1406923</v>
      </c>
      <c r="CJ20" s="200">
        <f t="shared" si="39"/>
        <v>1483980.773159659</v>
      </c>
      <c r="CK20" s="200">
        <f t="shared" si="39"/>
        <v>2225542</v>
      </c>
      <c r="CL20" s="200">
        <f t="shared" si="39"/>
        <v>2611224</v>
      </c>
      <c r="CM20" s="200">
        <f t="shared" si="39"/>
        <v>3520209</v>
      </c>
      <c r="CN20" s="200">
        <f t="shared" ref="CN20" si="40">SUM(CN18:CN19)</f>
        <v>3804025</v>
      </c>
      <c r="CO20" s="200">
        <f t="shared" ref="CO20" si="41">SUM(CO18:CO19)</f>
        <v>4792385</v>
      </c>
    </row>
    <row r="21" spans="1:93" ht="14.5" x14ac:dyDescent="0.35">
      <c r="A21" s="9"/>
      <c r="B21" s="9"/>
      <c r="C21" s="9"/>
      <c r="D21" s="9"/>
      <c r="E21" s="9"/>
      <c r="F21" s="9"/>
      <c r="G21" s="9"/>
      <c r="H21" s="9"/>
      <c r="I21" s="9"/>
      <c r="J21" s="9"/>
      <c r="K21" s="9"/>
      <c r="L21" s="9"/>
      <c r="M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266"/>
      <c r="BF21" s="266"/>
      <c r="BG21" s="266"/>
      <c r="BH21" s="9"/>
      <c r="BI21" s="9"/>
      <c r="BJ21" s="9"/>
      <c r="BK21" s="9"/>
      <c r="BL21" s="9"/>
      <c r="BM21" s="9"/>
      <c r="BN21" s="9"/>
      <c r="BO21" s="9"/>
      <c r="BP21" s="9"/>
      <c r="BQ21" s="9"/>
      <c r="BR21" s="9"/>
      <c r="BS21" s="9"/>
      <c r="BT21" s="9"/>
      <c r="BU21" s="266"/>
      <c r="BV21" s="266"/>
      <c r="BW21" s="266"/>
      <c r="BY21" s="9"/>
      <c r="BZ21" s="9"/>
      <c r="CA21" s="9"/>
      <c r="CB21" s="9"/>
      <c r="CC21" s="9"/>
      <c r="CD21" s="9"/>
      <c r="CE21" s="9"/>
      <c r="CF21" s="9"/>
      <c r="CG21" s="9"/>
      <c r="CH21" s="9"/>
      <c r="CI21" s="9"/>
      <c r="CJ21" s="9"/>
      <c r="CK21" s="9"/>
      <c r="CL21" s="9"/>
      <c r="CM21" s="9"/>
      <c r="CN21" s="9"/>
      <c r="CO21" s="9"/>
    </row>
    <row r="22" spans="1:93" ht="15" thickBot="1" x14ac:dyDescent="0.4">
      <c r="A22" s="9"/>
      <c r="B22" s="32" t="s">
        <v>15</v>
      </c>
      <c r="C22" s="32" t="s">
        <v>151</v>
      </c>
      <c r="D22" s="33" t="s">
        <v>17</v>
      </c>
      <c r="E22" s="33" t="s">
        <v>18</v>
      </c>
      <c r="F22" s="33" t="s">
        <v>19</v>
      </c>
      <c r="G22" s="33" t="s">
        <v>20</v>
      </c>
      <c r="H22" s="33" t="s">
        <v>21</v>
      </c>
      <c r="I22" s="33" t="s">
        <v>22</v>
      </c>
      <c r="J22" s="33" t="s">
        <v>23</v>
      </c>
      <c r="K22" s="33" t="s">
        <v>24</v>
      </c>
      <c r="L22" s="33" t="s">
        <v>25</v>
      </c>
      <c r="M22" s="33" t="s">
        <v>26</v>
      </c>
      <c r="N22" s="33" t="s">
        <v>27</v>
      </c>
      <c r="O22" s="33" t="s">
        <v>28</v>
      </c>
      <c r="P22" s="33" t="s">
        <v>29</v>
      </c>
      <c r="Q22" s="33" t="s">
        <v>29</v>
      </c>
      <c r="R22" s="33" t="s">
        <v>31</v>
      </c>
      <c r="S22" s="33" t="s">
        <v>32</v>
      </c>
      <c r="T22" s="33" t="s">
        <v>33</v>
      </c>
      <c r="U22" s="33" t="s">
        <v>34</v>
      </c>
      <c r="V22" s="33" t="s">
        <v>35</v>
      </c>
      <c r="W22" s="33" t="s">
        <v>36</v>
      </c>
      <c r="X22" s="33" t="s">
        <v>37</v>
      </c>
      <c r="Y22" s="33" t="s">
        <v>38</v>
      </c>
      <c r="Z22" s="33" t="s">
        <v>39</v>
      </c>
      <c r="AA22" s="33" t="s">
        <v>40</v>
      </c>
      <c r="AB22" s="33" t="s">
        <v>41</v>
      </c>
      <c r="AC22" s="33" t="s">
        <v>42</v>
      </c>
      <c r="AD22" s="33" t="s">
        <v>43</v>
      </c>
      <c r="AE22" s="33" t="s">
        <v>44</v>
      </c>
      <c r="AF22" s="33" t="s">
        <v>45</v>
      </c>
      <c r="AG22" s="33" t="s">
        <v>46</v>
      </c>
      <c r="AH22" s="33" t="s">
        <v>47</v>
      </c>
      <c r="AI22" s="33" t="s">
        <v>48</v>
      </c>
      <c r="AJ22" s="33" t="s">
        <v>49</v>
      </c>
      <c r="AK22" s="33" t="s">
        <v>50</v>
      </c>
      <c r="AL22" s="33" t="s">
        <v>51</v>
      </c>
      <c r="AM22" s="33" t="s">
        <v>52</v>
      </c>
      <c r="AN22" s="33" t="s">
        <v>53</v>
      </c>
      <c r="AO22" s="33" t="s">
        <v>140</v>
      </c>
      <c r="AP22" s="33" t="s">
        <v>485</v>
      </c>
      <c r="AQ22" s="33" t="str">
        <f>AQ5</f>
        <v>4T2017</v>
      </c>
      <c r="AR22" s="33" t="str">
        <f>AR5</f>
        <v>1T2018</v>
      </c>
      <c r="AS22" s="33" t="str">
        <f>AS5</f>
        <v>2T2018</v>
      </c>
      <c r="AT22" s="33" t="str">
        <f>AT5</f>
        <v>3T2018</v>
      </c>
      <c r="AU22" s="33" t="str">
        <f t="shared" ref="AU22:BG22" si="42">AU5</f>
        <v>4T2018</v>
      </c>
      <c r="AV22" s="33" t="str">
        <f t="shared" si="42"/>
        <v>1T2019</v>
      </c>
      <c r="AW22" s="33" t="str">
        <f t="shared" si="42"/>
        <v>2T2019</v>
      </c>
      <c r="AX22" s="33" t="str">
        <f t="shared" si="42"/>
        <v>3T2019</v>
      </c>
      <c r="AY22" s="33" t="str">
        <f t="shared" si="42"/>
        <v>4T2019</v>
      </c>
      <c r="AZ22" s="33" t="str">
        <f t="shared" si="42"/>
        <v>1T2020</v>
      </c>
      <c r="BA22" s="33" t="str">
        <f t="shared" si="42"/>
        <v>2T2020</v>
      </c>
      <c r="BB22" s="33" t="str">
        <f t="shared" si="42"/>
        <v>3T2020</v>
      </c>
      <c r="BC22" s="33" t="str">
        <f t="shared" si="42"/>
        <v>4T2020</v>
      </c>
      <c r="BD22" s="33" t="str">
        <f t="shared" si="42"/>
        <v>1T2021</v>
      </c>
      <c r="BE22" s="33" t="str">
        <f t="shared" si="42"/>
        <v>2T2021</v>
      </c>
      <c r="BF22" s="33" t="str">
        <f t="shared" si="42"/>
        <v>3T2021</v>
      </c>
      <c r="BG22" s="33" t="str">
        <f t="shared" si="42"/>
        <v>4T2021</v>
      </c>
      <c r="BH22" s="33" t="str">
        <f t="shared" ref="BH22:BL22" si="43">BH5</f>
        <v>1T2022</v>
      </c>
      <c r="BI22" s="33" t="str">
        <f t="shared" si="43"/>
        <v>2T2022</v>
      </c>
      <c r="BJ22" s="33" t="str">
        <f t="shared" si="43"/>
        <v>3T2022</v>
      </c>
      <c r="BK22" s="33" t="str">
        <f t="shared" si="43"/>
        <v>4T2022</v>
      </c>
      <c r="BL22" s="33" t="str">
        <f t="shared" si="43"/>
        <v>1T2023</v>
      </c>
      <c r="BM22" s="33" t="str">
        <f t="shared" ref="BM22:BP22" si="44">BM5</f>
        <v>2T2023</v>
      </c>
      <c r="BN22" s="33" t="str">
        <f t="shared" si="44"/>
        <v>3T2023</v>
      </c>
      <c r="BO22" s="33" t="str">
        <f t="shared" si="44"/>
        <v>4T2023</v>
      </c>
      <c r="BP22" s="33" t="str">
        <f t="shared" si="44"/>
        <v>1T2024</v>
      </c>
      <c r="BQ22" s="33" t="str">
        <f t="shared" ref="BQ22" si="45">BQ5</f>
        <v>2T2024</v>
      </c>
      <c r="BR22" s="33" t="str">
        <f t="shared" ref="BR22:BS22" si="46">BR5</f>
        <v>3T2024</v>
      </c>
      <c r="BS22" s="33" t="str">
        <f t="shared" si="46"/>
        <v>4T2024</v>
      </c>
      <c r="BT22" s="33" t="str">
        <f t="shared" ref="BT22:BW22" si="47">BT5</f>
        <v>1T2025</v>
      </c>
      <c r="BU22" s="33" t="str">
        <f t="shared" si="47"/>
        <v>2T2025</v>
      </c>
      <c r="BV22" s="33" t="str">
        <f t="shared" si="47"/>
        <v>3T2025</v>
      </c>
      <c r="BW22" s="33" t="str">
        <f t="shared" si="47"/>
        <v>4T2025</v>
      </c>
      <c r="BY22" s="33">
        <v>2008</v>
      </c>
      <c r="BZ22" s="33">
        <v>2009</v>
      </c>
      <c r="CA22" s="33">
        <v>2010</v>
      </c>
      <c r="CB22" s="33">
        <v>2011</v>
      </c>
      <c r="CC22" s="33">
        <v>2012</v>
      </c>
      <c r="CD22" s="33">
        <v>2013</v>
      </c>
      <c r="CE22" s="33">
        <v>2014</v>
      </c>
      <c r="CF22" s="33">
        <v>2015</v>
      </c>
      <c r="CG22" s="33">
        <v>2016</v>
      </c>
      <c r="CH22" s="33">
        <f t="shared" ref="CH22:CM22" si="48">CH5</f>
        <v>2017</v>
      </c>
      <c r="CI22" s="33">
        <f t="shared" si="48"/>
        <v>2018</v>
      </c>
      <c r="CJ22" s="33">
        <f t="shared" si="48"/>
        <v>2019</v>
      </c>
      <c r="CK22" s="33">
        <f t="shared" si="48"/>
        <v>2020</v>
      </c>
      <c r="CL22" s="33">
        <f t="shared" si="48"/>
        <v>2021</v>
      </c>
      <c r="CM22" s="33">
        <f t="shared" si="48"/>
        <v>2022</v>
      </c>
      <c r="CN22" s="33">
        <f t="shared" ref="CN22" si="49">CN5</f>
        <v>2023</v>
      </c>
      <c r="CO22" s="33">
        <f t="shared" ref="CO22" si="50">CO5</f>
        <v>2024</v>
      </c>
    </row>
    <row r="23" spans="1:93" ht="14.5" x14ac:dyDescent="0.35">
      <c r="A23" s="9"/>
      <c r="B23" s="206" t="s">
        <v>463</v>
      </c>
      <c r="C23" s="206" t="s">
        <v>503</v>
      </c>
      <c r="D23" s="57">
        <v>6854</v>
      </c>
      <c r="E23" s="57">
        <v>1466</v>
      </c>
      <c r="F23" s="57">
        <v>1222</v>
      </c>
      <c r="G23" s="57">
        <v>2239</v>
      </c>
      <c r="H23" s="57">
        <v>1369</v>
      </c>
      <c r="I23" s="57">
        <v>2594</v>
      </c>
      <c r="J23" s="57">
        <v>4959</v>
      </c>
      <c r="K23" s="57">
        <v>271425</v>
      </c>
      <c r="L23" s="57">
        <v>331163</v>
      </c>
      <c r="M23" s="57">
        <v>212613</v>
      </c>
      <c r="N23" s="57">
        <v>414880</v>
      </c>
      <c r="O23" s="57">
        <v>399864</v>
      </c>
      <c r="P23" s="57">
        <v>547711</v>
      </c>
      <c r="Q23" s="57">
        <v>438992</v>
      </c>
      <c r="R23" s="57">
        <v>673670</v>
      </c>
      <c r="S23" s="57">
        <v>1234849</v>
      </c>
      <c r="T23" s="57">
        <v>1189466</v>
      </c>
      <c r="U23" s="57">
        <v>117755</v>
      </c>
      <c r="V23" s="57">
        <v>138753</v>
      </c>
      <c r="W23" s="57">
        <v>286288</v>
      </c>
      <c r="X23" s="57">
        <v>389600</v>
      </c>
      <c r="Y23" s="57">
        <v>398360</v>
      </c>
      <c r="Z23" s="57">
        <v>197298</v>
      </c>
      <c r="AA23" s="57">
        <v>536040</v>
      </c>
      <c r="AB23" s="57">
        <v>559387</v>
      </c>
      <c r="AC23" s="57">
        <v>328235</v>
      </c>
      <c r="AD23" s="57">
        <v>935216</v>
      </c>
      <c r="AE23" s="57">
        <v>918445</v>
      </c>
      <c r="AF23" s="57">
        <v>888691</v>
      </c>
      <c r="AG23" s="57">
        <v>853122</v>
      </c>
      <c r="AH23" s="57">
        <v>581531</v>
      </c>
      <c r="AI23" s="57">
        <v>1075450</v>
      </c>
      <c r="AJ23" s="57">
        <v>1001363</v>
      </c>
      <c r="AK23" s="57">
        <v>837460</v>
      </c>
      <c r="AL23" s="57">
        <v>793845</v>
      </c>
      <c r="AM23" s="57">
        <v>759353</v>
      </c>
      <c r="AN23" s="57">
        <v>735105.08640999999</v>
      </c>
      <c r="AO23" s="57">
        <v>766167</v>
      </c>
      <c r="AP23" s="57">
        <v>717807.74260563706</v>
      </c>
      <c r="AQ23" s="57">
        <v>643273</v>
      </c>
      <c r="AR23" s="57">
        <v>312014</v>
      </c>
      <c r="AS23" s="57">
        <v>275263</v>
      </c>
      <c r="AT23" s="57">
        <v>398051</v>
      </c>
      <c r="AU23" s="57">
        <v>285206</v>
      </c>
      <c r="AV23" s="57">
        <v>196289</v>
      </c>
      <c r="AW23" s="57">
        <v>176558</v>
      </c>
      <c r="AX23" s="57">
        <v>268441</v>
      </c>
      <c r="AY23" s="57">
        <v>334850.00000000006</v>
      </c>
      <c r="AZ23" s="57">
        <v>878264</v>
      </c>
      <c r="BA23" s="57">
        <v>889745</v>
      </c>
      <c r="BB23" s="57">
        <v>856632</v>
      </c>
      <c r="BC23" s="57">
        <v>772934</v>
      </c>
      <c r="BD23" s="57">
        <v>552923</v>
      </c>
      <c r="BE23" s="300">
        <v>532634</v>
      </c>
      <c r="BF23" s="300">
        <v>445165</v>
      </c>
      <c r="BG23" s="300">
        <v>679965</v>
      </c>
      <c r="BH23" s="57">
        <v>511354</v>
      </c>
      <c r="BI23" s="57">
        <v>395150</v>
      </c>
      <c r="BJ23" s="300">
        <v>1491344</v>
      </c>
      <c r="BK23" s="300">
        <v>942349</v>
      </c>
      <c r="BL23" s="300">
        <v>791344</v>
      </c>
      <c r="BM23" s="300">
        <v>632893</v>
      </c>
      <c r="BN23" s="300">
        <v>719940</v>
      </c>
      <c r="BO23" s="300">
        <v>810943</v>
      </c>
      <c r="BP23" s="300">
        <v>739030</v>
      </c>
      <c r="BQ23" s="300">
        <v>725875</v>
      </c>
      <c r="BR23" s="300">
        <v>1323337</v>
      </c>
      <c r="BS23" s="300">
        <v>1192588</v>
      </c>
      <c r="BT23" s="300">
        <v>704982</v>
      </c>
      <c r="BU23" s="300"/>
      <c r="BV23" s="300"/>
      <c r="BW23" s="300"/>
      <c r="BY23" s="57">
        <v>2239</v>
      </c>
      <c r="BZ23" s="57">
        <v>271425</v>
      </c>
      <c r="CA23" s="57">
        <v>399864</v>
      </c>
      <c r="CB23" s="57">
        <v>1234849</v>
      </c>
      <c r="CC23" s="57">
        <v>286288</v>
      </c>
      <c r="CD23" s="57">
        <v>536040</v>
      </c>
      <c r="CE23" s="57">
        <v>918445</v>
      </c>
      <c r="CF23" s="57">
        <f>AI23</f>
        <v>1075450</v>
      </c>
      <c r="CG23" s="57">
        <f>AM23</f>
        <v>759353</v>
      </c>
      <c r="CH23" s="57">
        <f>AQ23</f>
        <v>643273</v>
      </c>
      <c r="CI23" s="57">
        <f>AU23</f>
        <v>285206</v>
      </c>
      <c r="CJ23" s="57">
        <f>AY23</f>
        <v>334850.00000000006</v>
      </c>
      <c r="CK23" s="57">
        <f>BC23</f>
        <v>772934</v>
      </c>
      <c r="CL23" s="57">
        <f>BG23</f>
        <v>679965</v>
      </c>
      <c r="CM23" s="57">
        <f>BK23</f>
        <v>942349</v>
      </c>
      <c r="CN23" s="57">
        <f t="shared" ref="CN23:CN24" si="51">BO23</f>
        <v>810943</v>
      </c>
      <c r="CO23" s="57">
        <f>BS23</f>
        <v>1192588</v>
      </c>
    </row>
    <row r="24" spans="1:93" ht="14.5" x14ac:dyDescent="0.35">
      <c r="A24" s="9"/>
      <c r="B24" s="207" t="s">
        <v>464</v>
      </c>
      <c r="C24" s="207" t="s">
        <v>504</v>
      </c>
      <c r="D24" s="57">
        <v>146821</v>
      </c>
      <c r="E24" s="57">
        <v>199484</v>
      </c>
      <c r="F24" s="57">
        <v>176616</v>
      </c>
      <c r="G24" s="57">
        <v>250342</v>
      </c>
      <c r="H24" s="57">
        <v>262616</v>
      </c>
      <c r="I24" s="57">
        <v>112306</v>
      </c>
      <c r="J24" s="57">
        <v>450349</v>
      </c>
      <c r="K24" s="57">
        <v>165815</v>
      </c>
      <c r="L24" s="57">
        <v>95369</v>
      </c>
      <c r="M24" s="57">
        <v>124316</v>
      </c>
      <c r="N24" s="57">
        <v>147382</v>
      </c>
      <c r="O24" s="57">
        <v>178502</v>
      </c>
      <c r="P24" s="57">
        <v>42082</v>
      </c>
      <c r="Q24" s="57">
        <v>40383</v>
      </c>
      <c r="R24" s="57">
        <v>69150</v>
      </c>
      <c r="S24" s="57">
        <v>173584</v>
      </c>
      <c r="T24" s="57">
        <v>270719</v>
      </c>
      <c r="U24" s="57">
        <v>945124</v>
      </c>
      <c r="V24" s="57">
        <v>384633</v>
      </c>
      <c r="W24" s="57">
        <v>374149</v>
      </c>
      <c r="X24" s="57">
        <v>288168</v>
      </c>
      <c r="Y24" s="57">
        <v>259054</v>
      </c>
      <c r="Z24" s="57">
        <v>332444</v>
      </c>
      <c r="AA24" s="57">
        <v>587406</v>
      </c>
      <c r="AB24" s="57">
        <v>560534</v>
      </c>
      <c r="AC24" s="57">
        <v>747558</v>
      </c>
      <c r="AD24" s="57">
        <v>400339</v>
      </c>
      <c r="AE24" s="57">
        <v>418471</v>
      </c>
      <c r="AF24" s="57">
        <v>538031</v>
      </c>
      <c r="AG24" s="57">
        <v>514715</v>
      </c>
      <c r="AH24" s="57">
        <v>722730</v>
      </c>
      <c r="AI24" s="57">
        <v>449172</v>
      </c>
      <c r="AJ24" s="57">
        <v>510596</v>
      </c>
      <c r="AK24" s="57">
        <v>399604</v>
      </c>
      <c r="AL24" s="57">
        <v>396038</v>
      </c>
      <c r="AM24" s="57">
        <v>444587</v>
      </c>
      <c r="AN24" s="57">
        <v>404620.14259159192</v>
      </c>
      <c r="AO24" s="57">
        <v>280050</v>
      </c>
      <c r="AP24" s="57">
        <v>229398.25739436291</v>
      </c>
      <c r="AQ24" s="57">
        <v>222095</v>
      </c>
      <c r="AR24" s="57">
        <v>182681</v>
      </c>
      <c r="AS24" s="57">
        <v>338838</v>
      </c>
      <c r="AT24" s="57">
        <v>344562</v>
      </c>
      <c r="AU24" s="57">
        <v>428527</v>
      </c>
      <c r="AV24" s="57">
        <v>336100</v>
      </c>
      <c r="AW24" s="57">
        <v>315701</v>
      </c>
      <c r="AX24" s="57">
        <v>342745</v>
      </c>
      <c r="AY24" s="57">
        <v>505180.05</v>
      </c>
      <c r="AZ24" s="57">
        <v>486711</v>
      </c>
      <c r="BA24" s="57">
        <v>392254</v>
      </c>
      <c r="BB24" s="57">
        <v>577083</v>
      </c>
      <c r="BC24" s="57">
        <v>652179</v>
      </c>
      <c r="BD24" s="57">
        <v>829964</v>
      </c>
      <c r="BE24" s="300">
        <v>733243</v>
      </c>
      <c r="BF24" s="300">
        <v>646558</v>
      </c>
      <c r="BG24" s="300">
        <v>592480</v>
      </c>
      <c r="BH24" s="57">
        <v>441543</v>
      </c>
      <c r="BI24" s="57">
        <v>443291</v>
      </c>
      <c r="BJ24" s="300">
        <v>476697</v>
      </c>
      <c r="BK24" s="300">
        <v>567480</v>
      </c>
      <c r="BL24" s="300">
        <v>386277</v>
      </c>
      <c r="BM24" s="300">
        <v>516053</v>
      </c>
      <c r="BN24" s="300">
        <v>422835</v>
      </c>
      <c r="BO24" s="300">
        <v>782155</v>
      </c>
      <c r="BP24" s="300">
        <v>1137426</v>
      </c>
      <c r="BQ24" s="300">
        <v>1701864</v>
      </c>
      <c r="BR24" s="300">
        <v>844578</v>
      </c>
      <c r="BS24" s="300">
        <v>1183615</v>
      </c>
      <c r="BT24" s="300">
        <v>1008496</v>
      </c>
      <c r="BU24" s="300"/>
      <c r="BV24" s="300"/>
      <c r="BW24" s="300"/>
      <c r="BY24" s="57">
        <v>250342</v>
      </c>
      <c r="BZ24" s="57">
        <v>165815</v>
      </c>
      <c r="CA24" s="57">
        <v>178502</v>
      </c>
      <c r="CB24" s="57">
        <v>173584</v>
      </c>
      <c r="CC24" s="57">
        <v>374149</v>
      </c>
      <c r="CD24" s="57">
        <v>587406</v>
      </c>
      <c r="CE24" s="57">
        <v>418471</v>
      </c>
      <c r="CF24" s="57">
        <f>AI24</f>
        <v>449172</v>
      </c>
      <c r="CG24" s="57">
        <f>AM24</f>
        <v>444587</v>
      </c>
      <c r="CH24" s="57">
        <f>AQ24</f>
        <v>222095</v>
      </c>
      <c r="CI24" s="57">
        <f>AU24</f>
        <v>428527</v>
      </c>
      <c r="CJ24" s="57">
        <f>AY24</f>
        <v>505180.05</v>
      </c>
      <c r="CK24" s="57">
        <f>BC24</f>
        <v>652179</v>
      </c>
      <c r="CL24" s="57">
        <f>BG24</f>
        <v>592480</v>
      </c>
      <c r="CM24" s="57">
        <f>BK24</f>
        <v>567480</v>
      </c>
      <c r="CN24" s="57">
        <f t="shared" si="51"/>
        <v>782155</v>
      </c>
      <c r="CO24" s="57">
        <f>BS24</f>
        <v>1183615</v>
      </c>
    </row>
    <row r="25" spans="1:93" ht="14.5" x14ac:dyDescent="0.35">
      <c r="A25" s="9"/>
      <c r="B25" s="199" t="s">
        <v>210</v>
      </c>
      <c r="C25" s="123" t="s">
        <v>211</v>
      </c>
      <c r="D25" s="200">
        <v>153675</v>
      </c>
      <c r="E25" s="200">
        <v>200950</v>
      </c>
      <c r="F25" s="200">
        <v>177838</v>
      </c>
      <c r="G25" s="200">
        <v>252581</v>
      </c>
      <c r="H25" s="200">
        <v>263985</v>
      </c>
      <c r="I25" s="200">
        <v>114900</v>
      </c>
      <c r="J25" s="200">
        <v>455308</v>
      </c>
      <c r="K25" s="200">
        <v>437240</v>
      </c>
      <c r="L25" s="200">
        <v>426532</v>
      </c>
      <c r="M25" s="200">
        <v>336929</v>
      </c>
      <c r="N25" s="200">
        <v>562262</v>
      </c>
      <c r="O25" s="200">
        <v>578366</v>
      </c>
      <c r="P25" s="200">
        <v>589793</v>
      </c>
      <c r="Q25" s="200">
        <v>479375</v>
      </c>
      <c r="R25" s="200">
        <v>742820</v>
      </c>
      <c r="S25" s="200">
        <v>1408433</v>
      </c>
      <c r="T25" s="200">
        <v>1460185</v>
      </c>
      <c r="U25" s="200">
        <v>1062879</v>
      </c>
      <c r="V25" s="200">
        <v>523386</v>
      </c>
      <c r="W25" s="200">
        <v>660437</v>
      </c>
      <c r="X25" s="200">
        <v>677768</v>
      </c>
      <c r="Y25" s="200">
        <v>657414</v>
      </c>
      <c r="Z25" s="200">
        <v>529742</v>
      </c>
      <c r="AA25" s="200">
        <v>1123446</v>
      </c>
      <c r="AB25" s="200">
        <v>1119921</v>
      </c>
      <c r="AC25" s="200">
        <v>1075793</v>
      </c>
      <c r="AD25" s="200">
        <v>1335555</v>
      </c>
      <c r="AE25" s="200">
        <v>1336916</v>
      </c>
      <c r="AF25" s="200">
        <v>1426722</v>
      </c>
      <c r="AG25" s="200">
        <v>1367837</v>
      </c>
      <c r="AH25" s="200">
        <v>1304261</v>
      </c>
      <c r="AI25" s="200">
        <v>1524622</v>
      </c>
      <c r="AJ25" s="200">
        <f t="shared" ref="AJ25:AQ25" si="52">SUM(AJ23:AJ24)</f>
        <v>1511959</v>
      </c>
      <c r="AK25" s="200">
        <f t="shared" si="52"/>
        <v>1237064</v>
      </c>
      <c r="AL25" s="200">
        <f t="shared" si="52"/>
        <v>1189883</v>
      </c>
      <c r="AM25" s="200">
        <f t="shared" si="52"/>
        <v>1203940</v>
      </c>
      <c r="AN25" s="200">
        <f t="shared" si="52"/>
        <v>1139725.2290015919</v>
      </c>
      <c r="AO25" s="200">
        <f t="shared" si="52"/>
        <v>1046217</v>
      </c>
      <c r="AP25" s="200">
        <f t="shared" si="52"/>
        <v>947206</v>
      </c>
      <c r="AQ25" s="200">
        <f t="shared" si="52"/>
        <v>865368</v>
      </c>
      <c r="AR25" s="200">
        <f>SUM(AR23:AR24)</f>
        <v>494695</v>
      </c>
      <c r="AS25" s="200">
        <f>SUM(AS23:AS24)</f>
        <v>614101</v>
      </c>
      <c r="AT25" s="200">
        <f>SUM(AT23:AT24)</f>
        <v>742613</v>
      </c>
      <c r="AU25" s="200">
        <f>SUM(AU23:AU24)</f>
        <v>713733</v>
      </c>
      <c r="AV25" s="200">
        <f t="shared" ref="AV25:BG25" si="53">SUM(AV23:AV24)</f>
        <v>532389</v>
      </c>
      <c r="AW25" s="200">
        <f t="shared" si="53"/>
        <v>492259</v>
      </c>
      <c r="AX25" s="200">
        <f t="shared" si="53"/>
        <v>611186</v>
      </c>
      <c r="AY25" s="200">
        <f t="shared" si="53"/>
        <v>840030.05</v>
      </c>
      <c r="AZ25" s="200">
        <f t="shared" si="53"/>
        <v>1364975</v>
      </c>
      <c r="BA25" s="200">
        <f t="shared" si="53"/>
        <v>1281999</v>
      </c>
      <c r="BB25" s="200">
        <f t="shared" si="53"/>
        <v>1433715</v>
      </c>
      <c r="BC25" s="200">
        <f t="shared" si="53"/>
        <v>1425113</v>
      </c>
      <c r="BD25" s="200">
        <f t="shared" si="53"/>
        <v>1382887</v>
      </c>
      <c r="BE25" s="200">
        <f>SUM(BE23:BE24)</f>
        <v>1265877</v>
      </c>
      <c r="BF25" s="200">
        <f>SUM(BF23:BF24)</f>
        <v>1091723</v>
      </c>
      <c r="BG25" s="200">
        <f t="shared" si="53"/>
        <v>1272445</v>
      </c>
      <c r="BH25" s="200">
        <f t="shared" ref="BH25:BL25" si="54">SUM(BH23:BH24)</f>
        <v>952897</v>
      </c>
      <c r="BI25" s="200">
        <f t="shared" si="54"/>
        <v>838441</v>
      </c>
      <c r="BJ25" s="200">
        <f t="shared" si="54"/>
        <v>1968041</v>
      </c>
      <c r="BK25" s="200">
        <f t="shared" si="54"/>
        <v>1509829</v>
      </c>
      <c r="BL25" s="200">
        <f t="shared" si="54"/>
        <v>1177621</v>
      </c>
      <c r="BM25" s="200">
        <f t="shared" ref="BM25:BN25" si="55">SUM(BM23:BM24)</f>
        <v>1148946</v>
      </c>
      <c r="BN25" s="200">
        <f t="shared" si="55"/>
        <v>1142775</v>
      </c>
      <c r="BO25" s="200">
        <f t="shared" ref="BO25:BS25" si="56">SUM(BO23:BO24)</f>
        <v>1593098</v>
      </c>
      <c r="BP25" s="200">
        <f t="shared" si="56"/>
        <v>1876456</v>
      </c>
      <c r="BQ25" s="200">
        <f t="shared" ref="BQ25" si="57">SUM(BQ23:BQ24)</f>
        <v>2427739</v>
      </c>
      <c r="BR25" s="200">
        <f t="shared" si="56"/>
        <v>2167915</v>
      </c>
      <c r="BS25" s="200">
        <f t="shared" si="56"/>
        <v>2376203</v>
      </c>
      <c r="BT25" s="200">
        <f t="shared" ref="BT25:BW25" si="58">SUM(BT23:BT24)</f>
        <v>1713478</v>
      </c>
      <c r="BU25" s="200">
        <f t="shared" si="58"/>
        <v>0</v>
      </c>
      <c r="BV25" s="200">
        <f t="shared" si="58"/>
        <v>0</v>
      </c>
      <c r="BW25" s="200">
        <f t="shared" si="58"/>
        <v>0</v>
      </c>
      <c r="BY25" s="200">
        <f t="shared" ref="BY25:CG25" si="59">SUM(BY23:BY24)</f>
        <v>252581</v>
      </c>
      <c r="BZ25" s="200">
        <f t="shared" si="59"/>
        <v>437240</v>
      </c>
      <c r="CA25" s="200">
        <f t="shared" si="59"/>
        <v>578366</v>
      </c>
      <c r="CB25" s="200">
        <f t="shared" si="59"/>
        <v>1408433</v>
      </c>
      <c r="CC25" s="200">
        <f t="shared" si="59"/>
        <v>660437</v>
      </c>
      <c r="CD25" s="200">
        <f t="shared" si="59"/>
        <v>1123446</v>
      </c>
      <c r="CE25" s="200">
        <f t="shared" si="59"/>
        <v>1336916</v>
      </c>
      <c r="CF25" s="200">
        <f t="shared" si="59"/>
        <v>1524622</v>
      </c>
      <c r="CG25" s="200">
        <f t="shared" si="59"/>
        <v>1203940</v>
      </c>
      <c r="CH25" s="200">
        <f t="shared" ref="CH25:CM25" si="60">SUM(CH23:CH24)</f>
        <v>865368</v>
      </c>
      <c r="CI25" s="200">
        <f t="shared" si="60"/>
        <v>713733</v>
      </c>
      <c r="CJ25" s="200">
        <f t="shared" si="60"/>
        <v>840030.05</v>
      </c>
      <c r="CK25" s="200">
        <f t="shared" si="60"/>
        <v>1425113</v>
      </c>
      <c r="CL25" s="200">
        <f t="shared" si="60"/>
        <v>1272445</v>
      </c>
      <c r="CM25" s="200">
        <f t="shared" si="60"/>
        <v>1509829</v>
      </c>
      <c r="CN25" s="200">
        <f t="shared" ref="CN25" si="61">SUM(CN23:CN24)</f>
        <v>1593098</v>
      </c>
      <c r="CO25" s="200">
        <f t="shared" ref="CO25" si="62">SUM(CO23:CO24)</f>
        <v>2376203</v>
      </c>
    </row>
    <row r="26" spans="1:93" ht="14.5" x14ac:dyDescent="0.35">
      <c r="A26" s="9"/>
    </row>
    <row r="27" spans="1:93" ht="58.5" thickBot="1" x14ac:dyDescent="0.4">
      <c r="A27" s="9"/>
      <c r="B27" s="217" t="s">
        <v>465</v>
      </c>
      <c r="C27" s="217" t="s">
        <v>254</v>
      </c>
      <c r="D27" s="218"/>
      <c r="E27" s="218"/>
      <c r="F27" s="218"/>
      <c r="G27" s="218"/>
      <c r="H27" s="218"/>
      <c r="I27" s="218"/>
      <c r="J27" s="218"/>
      <c r="K27" s="218"/>
      <c r="L27" s="218"/>
      <c r="M27" s="218"/>
      <c r="N27" s="218"/>
      <c r="O27" s="218"/>
      <c r="P27" s="218"/>
      <c r="Q27" s="218"/>
      <c r="R27" s="218"/>
      <c r="S27" s="218"/>
      <c r="T27" s="217"/>
      <c r="U27" s="218"/>
      <c r="V27" s="218"/>
      <c r="W27" s="218"/>
      <c r="X27" s="218"/>
      <c r="Y27" s="218"/>
      <c r="Z27" s="218"/>
      <c r="AA27" s="218"/>
      <c r="AB27" s="218"/>
      <c r="AC27" s="218"/>
      <c r="AD27" s="218"/>
      <c r="AE27" s="218"/>
      <c r="AF27" s="218"/>
      <c r="AG27" s="218"/>
      <c r="AH27" s="218"/>
      <c r="AI27" s="218"/>
      <c r="AJ27" s="218"/>
      <c r="AK27" s="218"/>
      <c r="AL27" s="218"/>
      <c r="AM27" s="218"/>
      <c r="AN27" s="218"/>
      <c r="AO27" s="218"/>
      <c r="AP27" s="218"/>
      <c r="AQ27" s="218"/>
      <c r="AR27" s="218"/>
      <c r="AS27" s="218"/>
      <c r="AT27" s="218"/>
      <c r="AU27" s="218"/>
      <c r="AV27" s="218"/>
      <c r="AW27" s="218"/>
      <c r="AX27" s="218"/>
      <c r="AY27" s="218"/>
      <c r="AZ27" s="218"/>
      <c r="BA27" s="218"/>
      <c r="BB27" s="218"/>
      <c r="BC27" s="218"/>
      <c r="BD27" s="218"/>
      <c r="BE27" s="218"/>
      <c r="BF27" s="218"/>
      <c r="BG27" s="218"/>
      <c r="BH27" s="218"/>
      <c r="BI27" s="218"/>
      <c r="BJ27" s="218"/>
      <c r="BK27" s="218"/>
      <c r="BL27" s="218"/>
      <c r="BM27" s="218"/>
      <c r="BN27" s="218"/>
      <c r="BO27" s="218"/>
      <c r="BP27" s="218" t="s">
        <v>652</v>
      </c>
      <c r="BQ27" s="218"/>
      <c r="BR27" s="218" t="s">
        <v>466</v>
      </c>
      <c r="BS27" s="218"/>
      <c r="BT27" s="218" t="s">
        <v>467</v>
      </c>
      <c r="BU27" s="263"/>
      <c r="BV27" s="263"/>
      <c r="BW27" s="263"/>
    </row>
    <row r="28" spans="1:93" ht="14.5" x14ac:dyDescent="0.35">
      <c r="A28" s="9"/>
      <c r="B28" s="219" t="s">
        <v>468</v>
      </c>
      <c r="C28" s="220" t="s">
        <v>469</v>
      </c>
      <c r="D28" s="219"/>
      <c r="E28" s="219"/>
      <c r="F28" s="219"/>
      <c r="G28" s="219"/>
      <c r="H28" s="219"/>
      <c r="I28" s="219"/>
      <c r="J28" s="219"/>
      <c r="K28" s="219"/>
      <c r="L28" s="219"/>
      <c r="M28" s="219"/>
      <c r="N28" s="219"/>
      <c r="O28" s="219"/>
      <c r="P28" s="219"/>
      <c r="Q28" s="219"/>
      <c r="R28" s="219"/>
      <c r="S28" s="219"/>
      <c r="T28" s="220"/>
      <c r="U28" s="221"/>
      <c r="V28" s="221"/>
      <c r="W28" s="221"/>
      <c r="X28" s="221"/>
      <c r="Y28" s="221"/>
      <c r="Z28" s="221"/>
      <c r="AA28" s="221"/>
      <c r="AB28" s="221"/>
      <c r="AC28" s="219"/>
      <c r="AD28" s="219"/>
      <c r="AE28" s="219"/>
      <c r="AF28" s="219"/>
      <c r="AG28" s="219"/>
      <c r="AH28" s="219"/>
      <c r="AI28" s="222"/>
      <c r="AJ28" s="222"/>
      <c r="AK28" s="222"/>
      <c r="AL28" s="222"/>
      <c r="AM28" s="222"/>
      <c r="AN28" s="222"/>
      <c r="AO28" s="222"/>
      <c r="AP28" s="222"/>
      <c r="AQ28" s="222"/>
      <c r="AR28" s="222"/>
      <c r="AS28" s="222"/>
      <c r="AT28" s="222"/>
      <c r="AU28" s="222"/>
      <c r="AV28" s="222"/>
      <c r="AW28" s="222"/>
      <c r="AX28" s="222"/>
      <c r="AY28" s="222"/>
      <c r="AZ28" s="222"/>
      <c r="BA28" s="222"/>
      <c r="BB28" s="222"/>
      <c r="BC28" s="222"/>
      <c r="BD28" s="222"/>
      <c r="BE28" s="222"/>
      <c r="BF28" s="222"/>
      <c r="BG28" s="222"/>
      <c r="BH28" s="222"/>
      <c r="BI28" s="367"/>
      <c r="BJ28" s="367"/>
      <c r="BK28" s="367"/>
      <c r="BL28" s="367"/>
      <c r="BM28" s="367"/>
      <c r="BN28" s="367"/>
      <c r="BO28" s="367"/>
      <c r="BP28" s="367">
        <f>SUM(BP29:BP31)</f>
        <v>1619531</v>
      </c>
      <c r="BQ28" s="367"/>
      <c r="BR28" s="367"/>
      <c r="BS28" s="367"/>
      <c r="BT28" s="219"/>
      <c r="BU28" s="263"/>
      <c r="BV28" s="263"/>
      <c r="BW28" s="263"/>
    </row>
    <row r="29" spans="1:93" ht="14.5" x14ac:dyDescent="0.35">
      <c r="A29" s="9"/>
      <c r="B29" s="181" t="s">
        <v>640</v>
      </c>
      <c r="C29" s="223" t="s">
        <v>641</v>
      </c>
      <c r="D29" s="224"/>
      <c r="E29" s="224"/>
      <c r="F29" s="224"/>
      <c r="G29" s="224"/>
      <c r="H29" s="224"/>
      <c r="I29" s="224"/>
      <c r="J29" s="224"/>
      <c r="K29" s="224"/>
      <c r="L29" s="224"/>
      <c r="M29" s="224"/>
      <c r="N29" s="224"/>
      <c r="O29" s="224"/>
      <c r="P29" s="224"/>
      <c r="Q29" s="224"/>
      <c r="R29" s="224"/>
      <c r="S29" s="224"/>
      <c r="T29" s="223"/>
      <c r="U29" s="224"/>
      <c r="V29" s="224"/>
      <c r="W29" s="224"/>
      <c r="X29" s="224"/>
      <c r="Y29" s="224"/>
      <c r="Z29" s="224"/>
      <c r="AA29" s="224"/>
      <c r="AB29" s="224"/>
      <c r="AC29" s="224"/>
      <c r="AD29" s="224"/>
      <c r="AE29" s="224"/>
      <c r="AF29" s="224"/>
      <c r="AG29" s="224"/>
      <c r="AH29" s="224"/>
      <c r="AI29" s="225"/>
      <c r="AJ29" s="225"/>
      <c r="AK29" s="225"/>
      <c r="AL29" s="225"/>
      <c r="AM29" s="225"/>
      <c r="AN29" s="225"/>
      <c r="AO29" s="225"/>
      <c r="AP29" s="225"/>
      <c r="AQ29" s="225"/>
      <c r="AR29" s="225"/>
      <c r="AS29" s="225"/>
      <c r="AT29" s="225"/>
      <c r="AU29" s="225"/>
      <c r="AV29" s="291"/>
      <c r="AW29" s="291"/>
      <c r="AX29" s="291"/>
      <c r="AY29" s="291"/>
      <c r="AZ29" s="291"/>
      <c r="BA29" s="291"/>
      <c r="BB29" s="291"/>
      <c r="BC29" s="291"/>
      <c r="BD29" s="291"/>
      <c r="BE29" s="291"/>
      <c r="BF29" s="291"/>
      <c r="BG29" s="291"/>
      <c r="BH29" s="291"/>
      <c r="BI29" s="368"/>
      <c r="BJ29" s="368"/>
      <c r="BK29" s="368"/>
      <c r="BL29" s="368"/>
      <c r="BM29" s="368"/>
      <c r="BN29" s="368"/>
      <c r="BO29" s="368"/>
      <c r="BP29" s="368">
        <v>1532275</v>
      </c>
      <c r="BQ29" s="388"/>
      <c r="BR29" s="388" t="s">
        <v>642</v>
      </c>
      <c r="BS29" s="368"/>
      <c r="BT29" s="292" t="s">
        <v>643</v>
      </c>
      <c r="BU29" s="263"/>
      <c r="BV29" s="263"/>
      <c r="BW29" s="263"/>
      <c r="CC29" s="9"/>
      <c r="CD29" s="9"/>
      <c r="CE29" s="9"/>
      <c r="CF29" s="9"/>
      <c r="CG29" s="9"/>
      <c r="CH29" s="9"/>
      <c r="CI29" s="9"/>
      <c r="CJ29" s="9"/>
      <c r="CK29" s="9"/>
      <c r="CL29" s="9"/>
    </row>
    <row r="30" spans="1:93" ht="14.5" x14ac:dyDescent="0.35">
      <c r="A30" s="9"/>
      <c r="B30" s="181" t="s">
        <v>594</v>
      </c>
      <c r="C30" s="223" t="s">
        <v>622</v>
      </c>
      <c r="D30" s="224"/>
      <c r="E30" s="224"/>
      <c r="F30" s="224"/>
      <c r="G30" s="224"/>
      <c r="H30" s="224"/>
      <c r="I30" s="224"/>
      <c r="J30" s="224"/>
      <c r="K30" s="224"/>
      <c r="L30" s="224"/>
      <c r="M30" s="224"/>
      <c r="N30" s="224"/>
      <c r="O30" s="224"/>
      <c r="P30" s="224"/>
      <c r="Q30" s="224"/>
      <c r="R30" s="224"/>
      <c r="S30" s="224"/>
      <c r="T30" s="223"/>
      <c r="U30" s="224"/>
      <c r="V30" s="224"/>
      <c r="W30" s="224"/>
      <c r="X30" s="224"/>
      <c r="Y30" s="224"/>
      <c r="Z30" s="224"/>
      <c r="AA30" s="224"/>
      <c r="AB30" s="224"/>
      <c r="AC30" s="224"/>
      <c r="AD30" s="224"/>
      <c r="AE30" s="224"/>
      <c r="AF30" s="224"/>
      <c r="AG30" s="224"/>
      <c r="AH30" s="224"/>
      <c r="AI30" s="225"/>
      <c r="AJ30" s="225"/>
      <c r="AK30" s="225"/>
      <c r="AL30" s="225"/>
      <c r="AM30" s="225"/>
      <c r="AN30" s="225"/>
      <c r="AO30" s="225"/>
      <c r="AP30" s="225"/>
      <c r="AQ30" s="225"/>
      <c r="AR30" s="225"/>
      <c r="AS30" s="225"/>
      <c r="AT30" s="225"/>
      <c r="AU30" s="225"/>
      <c r="AV30" s="291"/>
      <c r="AW30" s="291"/>
      <c r="AX30" s="291"/>
      <c r="AY30" s="291"/>
      <c r="AZ30" s="291"/>
      <c r="BA30" s="291"/>
      <c r="BB30" s="291"/>
      <c r="BC30" s="291"/>
      <c r="BD30" s="291"/>
      <c r="BE30" s="291"/>
      <c r="BF30" s="291"/>
      <c r="BG30" s="291"/>
      <c r="BH30" s="291"/>
      <c r="BI30" s="368"/>
      <c r="BJ30" s="368"/>
      <c r="BK30" s="368"/>
      <c r="BL30" s="368"/>
      <c r="BM30" s="368"/>
      <c r="BN30" s="368"/>
      <c r="BO30" s="368"/>
      <c r="BP30" s="368">
        <v>66099</v>
      </c>
      <c r="BQ30" s="368"/>
      <c r="BR30" s="368" t="s">
        <v>653</v>
      </c>
      <c r="BS30" s="368"/>
      <c r="BT30" s="292" t="s">
        <v>654</v>
      </c>
      <c r="BU30" s="263"/>
      <c r="BV30" s="263"/>
      <c r="BW30" s="263"/>
      <c r="CC30" s="9"/>
      <c r="CD30" s="9"/>
      <c r="CE30" s="9"/>
      <c r="CF30" s="9"/>
      <c r="CG30" s="9"/>
      <c r="CH30" s="9"/>
      <c r="CI30" s="9"/>
      <c r="CJ30" s="9"/>
      <c r="CK30" s="9"/>
      <c r="CL30" s="9"/>
    </row>
    <row r="31" spans="1:93" ht="14.5" x14ac:dyDescent="0.35">
      <c r="A31" s="9"/>
      <c r="B31" s="181" t="s">
        <v>511</v>
      </c>
      <c r="C31" s="223" t="s">
        <v>623</v>
      </c>
      <c r="D31" s="224"/>
      <c r="E31" s="224"/>
      <c r="F31" s="224"/>
      <c r="G31" s="224"/>
      <c r="H31" s="224"/>
      <c r="I31" s="224"/>
      <c r="J31" s="224"/>
      <c r="K31" s="224"/>
      <c r="L31" s="224"/>
      <c r="M31" s="224"/>
      <c r="N31" s="224"/>
      <c r="O31" s="224"/>
      <c r="P31" s="224"/>
      <c r="Q31" s="224"/>
      <c r="R31" s="224"/>
      <c r="S31" s="224"/>
      <c r="T31" s="223"/>
      <c r="U31" s="224"/>
      <c r="V31" s="224"/>
      <c r="W31" s="224"/>
      <c r="X31" s="224"/>
      <c r="Y31" s="224"/>
      <c r="Z31" s="224"/>
      <c r="AA31" s="224"/>
      <c r="AB31" s="224"/>
      <c r="AC31" s="224"/>
      <c r="AD31" s="224"/>
      <c r="AE31" s="224"/>
      <c r="AF31" s="224"/>
      <c r="AG31" s="224"/>
      <c r="AH31" s="224"/>
      <c r="AI31" s="225"/>
      <c r="AJ31" s="225"/>
      <c r="AK31" s="225"/>
      <c r="AL31" s="225"/>
      <c r="AM31" s="225"/>
      <c r="AN31" s="225"/>
      <c r="AO31" s="225"/>
      <c r="AP31" s="225"/>
      <c r="AQ31" s="225"/>
      <c r="AR31" s="225"/>
      <c r="AS31" s="225"/>
      <c r="AT31" s="225"/>
      <c r="AU31" s="225"/>
      <c r="AV31" s="291"/>
      <c r="AW31" s="291"/>
      <c r="AX31" s="291"/>
      <c r="AY31" s="291"/>
      <c r="AZ31" s="291"/>
      <c r="BA31" s="291"/>
      <c r="BB31" s="291"/>
      <c r="BC31" s="291"/>
      <c r="BD31" s="291"/>
      <c r="BE31" s="291"/>
      <c r="BF31" s="291"/>
      <c r="BG31" s="291"/>
      <c r="BH31" s="291"/>
      <c r="BI31" s="368"/>
      <c r="BJ31" s="368"/>
      <c r="BK31" s="368"/>
      <c r="BL31" s="368"/>
      <c r="BM31" s="368"/>
      <c r="BN31" s="368"/>
      <c r="BO31" s="368"/>
      <c r="BP31" s="368">
        <v>21157</v>
      </c>
      <c r="BQ31" s="368"/>
      <c r="BR31" s="368"/>
      <c r="BS31" s="368"/>
      <c r="BT31" s="292"/>
      <c r="BU31" s="263"/>
      <c r="BV31" s="263"/>
      <c r="BW31" s="263"/>
      <c r="CC31" s="9"/>
      <c r="CD31" s="9"/>
      <c r="CE31" s="9"/>
      <c r="CF31" s="9"/>
      <c r="CG31" s="9"/>
      <c r="CH31" s="9"/>
      <c r="CI31" s="9"/>
      <c r="CJ31" s="9"/>
      <c r="CK31" s="9"/>
      <c r="CL31" s="9"/>
    </row>
    <row r="32" spans="1:93" ht="14.5" x14ac:dyDescent="0.35">
      <c r="A32" s="9"/>
      <c r="B32" s="226"/>
      <c r="C32" s="227"/>
      <c r="D32" s="226"/>
      <c r="E32" s="226"/>
      <c r="F32" s="226"/>
      <c r="G32" s="226"/>
      <c r="H32" s="226"/>
      <c r="I32" s="226"/>
      <c r="J32" s="226"/>
      <c r="K32" s="226"/>
      <c r="L32" s="226"/>
      <c r="M32" s="226"/>
      <c r="N32" s="226"/>
      <c r="O32" s="226"/>
      <c r="P32" s="226"/>
      <c r="Q32" s="226"/>
      <c r="R32" s="226"/>
      <c r="S32" s="226"/>
      <c r="T32" s="227"/>
      <c r="U32" s="228"/>
      <c r="V32" s="228"/>
      <c r="W32" s="228"/>
      <c r="X32" s="228"/>
      <c r="Y32" s="228"/>
      <c r="Z32" s="228"/>
      <c r="AA32" s="228"/>
      <c r="AB32" s="228"/>
      <c r="AC32" s="226"/>
      <c r="AD32" s="226"/>
      <c r="AE32" s="226"/>
      <c r="AF32" s="226"/>
      <c r="AG32" s="226"/>
      <c r="AH32" s="226"/>
      <c r="AI32" s="228"/>
      <c r="AJ32" s="228"/>
      <c r="AK32" s="228"/>
      <c r="AL32" s="228"/>
      <c r="AM32" s="228"/>
      <c r="AN32" s="228"/>
      <c r="AO32" s="228"/>
      <c r="AP32" s="226"/>
      <c r="AQ32" s="229"/>
      <c r="AR32" s="229"/>
      <c r="AS32" s="229"/>
      <c r="AT32" s="229"/>
      <c r="AU32" s="229"/>
      <c r="AV32" s="229"/>
      <c r="AW32" s="229"/>
      <c r="AX32" s="229"/>
      <c r="AY32" s="229"/>
      <c r="AZ32" s="229"/>
      <c r="BA32" s="229"/>
      <c r="BB32" s="229"/>
      <c r="BC32" s="229"/>
      <c r="BD32" s="229"/>
      <c r="BE32" s="229"/>
      <c r="BF32" s="229"/>
      <c r="BG32" s="229"/>
      <c r="BH32" s="229"/>
      <c r="BI32" s="369"/>
      <c r="BJ32" s="369"/>
      <c r="BK32" s="369"/>
      <c r="BL32" s="369"/>
      <c r="BM32" s="369"/>
      <c r="BN32" s="369"/>
      <c r="BO32" s="369"/>
      <c r="BP32" s="369"/>
      <c r="BQ32" s="369"/>
      <c r="BR32" s="369"/>
      <c r="BS32" s="369"/>
      <c r="BT32" s="230"/>
      <c r="BU32" s="263"/>
      <c r="BV32" s="263"/>
      <c r="BW32" s="263"/>
      <c r="CC32" s="9"/>
      <c r="CD32" s="9"/>
      <c r="CE32" s="9"/>
      <c r="CF32" s="9"/>
      <c r="CG32" s="9"/>
      <c r="CH32" s="9"/>
      <c r="CI32" s="9"/>
      <c r="CJ32" s="9"/>
      <c r="CK32" s="9"/>
      <c r="CL32" s="9"/>
    </row>
    <row r="33" spans="1:90" ht="14.5" x14ac:dyDescent="0.35">
      <c r="A33" s="9"/>
      <c r="B33" s="219" t="s">
        <v>470</v>
      </c>
      <c r="C33" s="220" t="s">
        <v>471</v>
      </c>
      <c r="D33" s="219"/>
      <c r="E33" s="219"/>
      <c r="F33" s="219"/>
      <c r="G33" s="219"/>
      <c r="H33" s="219"/>
      <c r="I33" s="219"/>
      <c r="J33" s="219"/>
      <c r="K33" s="219"/>
      <c r="L33" s="219"/>
      <c r="M33" s="219"/>
      <c r="N33" s="219"/>
      <c r="O33" s="219"/>
      <c r="P33" s="219"/>
      <c r="Q33" s="219"/>
      <c r="R33" s="219"/>
      <c r="S33" s="219"/>
      <c r="T33" s="220"/>
      <c r="U33" s="221"/>
      <c r="V33" s="221"/>
      <c r="W33" s="221"/>
      <c r="X33" s="221"/>
      <c r="Y33" s="221"/>
      <c r="Z33" s="221"/>
      <c r="AA33" s="221"/>
      <c r="AB33" s="221"/>
      <c r="AC33" s="219"/>
      <c r="AD33" s="219"/>
      <c r="AE33" s="219"/>
      <c r="AF33" s="219"/>
      <c r="AG33" s="219"/>
      <c r="AH33" s="219"/>
      <c r="AI33" s="222"/>
      <c r="AJ33" s="222"/>
      <c r="AK33" s="222"/>
      <c r="AL33" s="222"/>
      <c r="AM33" s="222"/>
      <c r="AN33" s="222"/>
      <c r="AO33" s="222"/>
      <c r="AP33" s="222"/>
      <c r="AQ33" s="222"/>
      <c r="AR33" s="222"/>
      <c r="AS33" s="222"/>
      <c r="AT33" s="222"/>
      <c r="AU33" s="222"/>
      <c r="AV33" s="222"/>
      <c r="AW33" s="222"/>
      <c r="AX33" s="222"/>
      <c r="AY33" s="222"/>
      <c r="AZ33" s="222"/>
      <c r="BA33" s="222"/>
      <c r="BB33" s="222"/>
      <c r="BC33" s="222"/>
      <c r="BD33" s="222"/>
      <c r="BE33" s="222"/>
      <c r="BF33" s="222"/>
      <c r="BG33" s="367"/>
      <c r="BH33" s="367"/>
      <c r="BI33" s="367"/>
      <c r="BJ33" s="367"/>
      <c r="BK33" s="367"/>
      <c r="BL33" s="367"/>
      <c r="BM33" s="367"/>
      <c r="BN33" s="367"/>
      <c r="BO33" s="367"/>
      <c r="BP33" s="367">
        <f t="shared" ref="BP33" si="63">SUM(BP34:BP38)</f>
        <v>2640798</v>
      </c>
      <c r="BQ33" s="367"/>
      <c r="BR33" s="222"/>
      <c r="BS33" s="222"/>
      <c r="BT33" s="219"/>
      <c r="BU33" s="263"/>
      <c r="BV33" s="263"/>
      <c r="BW33" s="263"/>
      <c r="CC33" s="9"/>
      <c r="CD33" s="9"/>
      <c r="CE33" s="9"/>
      <c r="CF33" s="9"/>
      <c r="CG33" s="9"/>
      <c r="CH33" s="9"/>
      <c r="CI33" s="9"/>
      <c r="CJ33" s="9"/>
      <c r="CK33" s="9"/>
      <c r="CL33" s="9"/>
    </row>
    <row r="34" spans="1:90" ht="14.5" x14ac:dyDescent="0.35">
      <c r="A34" s="9"/>
      <c r="B34" s="181" t="s">
        <v>626</v>
      </c>
      <c r="C34" s="223" t="s">
        <v>627</v>
      </c>
      <c r="D34" s="224"/>
      <c r="E34" s="224"/>
      <c r="F34" s="224"/>
      <c r="G34" s="224"/>
      <c r="H34" s="224"/>
      <c r="I34" s="224"/>
      <c r="J34" s="224"/>
      <c r="K34" s="224"/>
      <c r="L34" s="224"/>
      <c r="M34" s="224"/>
      <c r="N34" s="224"/>
      <c r="O34" s="224"/>
      <c r="P34" s="224"/>
      <c r="Q34" s="224"/>
      <c r="R34" s="224"/>
      <c r="S34" s="224"/>
      <c r="T34" s="223"/>
      <c r="U34" s="224"/>
      <c r="V34" s="224"/>
      <c r="W34" s="224"/>
      <c r="X34" s="224"/>
      <c r="Y34" s="224"/>
      <c r="Z34" s="224"/>
      <c r="AA34" s="224"/>
      <c r="AB34" s="224"/>
      <c r="AC34" s="224"/>
      <c r="AD34" s="224"/>
      <c r="AE34" s="224"/>
      <c r="AF34" s="224"/>
      <c r="AG34" s="224"/>
      <c r="AH34" s="224"/>
      <c r="AI34" s="225"/>
      <c r="AJ34" s="225"/>
      <c r="AK34" s="225"/>
      <c r="AL34" s="225"/>
      <c r="AM34" s="225"/>
      <c r="AN34" s="225"/>
      <c r="AO34" s="225"/>
      <c r="AP34" s="225"/>
      <c r="AQ34" s="225"/>
      <c r="AR34" s="225"/>
      <c r="AS34" s="225"/>
      <c r="AT34" s="225"/>
      <c r="AU34" s="225"/>
      <c r="AV34" s="291"/>
      <c r="AW34" s="291"/>
      <c r="AX34" s="291"/>
      <c r="AY34" s="291"/>
      <c r="AZ34" s="291"/>
      <c r="BA34" s="291"/>
      <c r="BB34" s="291"/>
      <c r="BC34" s="291"/>
      <c r="BD34" s="291"/>
      <c r="BE34" s="291"/>
      <c r="BF34" s="291"/>
      <c r="BG34" s="368"/>
      <c r="BH34" s="368"/>
      <c r="BI34" s="368"/>
      <c r="BJ34" s="368"/>
      <c r="BK34" s="368"/>
      <c r="BL34" s="368"/>
      <c r="BM34" s="368"/>
      <c r="BN34" s="368"/>
      <c r="BO34" s="368"/>
      <c r="BP34" s="368">
        <v>164258</v>
      </c>
      <c r="BQ34" s="292"/>
      <c r="BR34" s="292" t="s">
        <v>655</v>
      </c>
      <c r="BS34" s="292"/>
      <c r="BT34" s="292" t="s">
        <v>656</v>
      </c>
      <c r="BU34" s="263"/>
      <c r="BV34" s="263"/>
      <c r="BW34" s="263"/>
      <c r="CC34" s="9"/>
      <c r="CD34" s="9"/>
      <c r="CE34" s="9"/>
      <c r="CF34" s="9"/>
      <c r="CG34" s="9"/>
      <c r="CH34" s="9"/>
      <c r="CI34" s="9"/>
      <c r="CJ34" s="9"/>
      <c r="CK34" s="9"/>
      <c r="CL34" s="9"/>
    </row>
    <row r="35" spans="1:90" ht="14.5" x14ac:dyDescent="0.35">
      <c r="A35" s="9"/>
      <c r="B35" s="370" t="s">
        <v>621</v>
      </c>
      <c r="C35" s="223" t="s">
        <v>621</v>
      </c>
      <c r="D35" s="224"/>
      <c r="E35" s="224"/>
      <c r="F35" s="224"/>
      <c r="G35" s="224"/>
      <c r="H35" s="224"/>
      <c r="I35" s="224"/>
      <c r="J35" s="224"/>
      <c r="K35" s="224"/>
      <c r="L35" s="224"/>
      <c r="M35" s="224"/>
      <c r="N35" s="224"/>
      <c r="O35" s="224"/>
      <c r="P35" s="224"/>
      <c r="Q35" s="224"/>
      <c r="R35" s="224"/>
      <c r="S35" s="224"/>
      <c r="T35" s="223"/>
      <c r="U35" s="224"/>
      <c r="V35" s="224"/>
      <c r="W35" s="224"/>
      <c r="X35" s="224"/>
      <c r="Y35" s="224"/>
      <c r="Z35" s="224"/>
      <c r="AA35" s="224"/>
      <c r="AB35" s="224"/>
      <c r="AC35" s="224"/>
      <c r="AD35" s="224"/>
      <c r="AE35" s="224"/>
      <c r="AF35" s="224"/>
      <c r="AG35" s="224"/>
      <c r="AH35" s="224"/>
      <c r="AI35" s="225"/>
      <c r="AJ35" s="225"/>
      <c r="AK35" s="225"/>
      <c r="AL35" s="225"/>
      <c r="AM35" s="225"/>
      <c r="AN35" s="225"/>
      <c r="AO35" s="225"/>
      <c r="AP35" s="225"/>
      <c r="AQ35" s="225"/>
      <c r="AR35" s="225"/>
      <c r="AS35" s="225"/>
      <c r="AT35" s="225"/>
      <c r="AU35" s="225"/>
      <c r="AV35" s="291"/>
      <c r="AW35" s="291"/>
      <c r="AX35" s="291"/>
      <c r="AY35" s="291"/>
      <c r="AZ35" s="291"/>
      <c r="BA35" s="291"/>
      <c r="BB35" s="291"/>
      <c r="BC35" s="291"/>
      <c r="BD35" s="291"/>
      <c r="BE35" s="291"/>
      <c r="BF35" s="291"/>
      <c r="BG35" s="368"/>
      <c r="BH35" s="368"/>
      <c r="BI35" s="368"/>
      <c r="BJ35" s="368"/>
      <c r="BK35" s="368"/>
      <c r="BL35" s="368"/>
      <c r="BM35" s="368"/>
      <c r="BN35" s="368"/>
      <c r="BO35" s="368"/>
      <c r="BP35" s="368">
        <v>289290</v>
      </c>
      <c r="BQ35" s="292"/>
      <c r="BR35" s="292" t="s">
        <v>657</v>
      </c>
      <c r="BS35" s="292"/>
      <c r="BT35" s="292" t="s">
        <v>658</v>
      </c>
      <c r="BU35" s="263"/>
      <c r="BV35" s="263"/>
      <c r="BW35" s="263"/>
      <c r="CC35" s="9"/>
      <c r="CD35" s="9"/>
      <c r="CE35" s="9"/>
      <c r="CF35" s="9"/>
      <c r="CG35" s="9"/>
      <c r="CH35" s="9"/>
      <c r="CI35" s="9"/>
      <c r="CJ35" s="9"/>
      <c r="CK35" s="9"/>
      <c r="CL35" s="9"/>
    </row>
    <row r="36" spans="1:90" ht="14.5" x14ac:dyDescent="0.35">
      <c r="A36" s="9"/>
      <c r="B36" s="258" t="s">
        <v>573</v>
      </c>
      <c r="C36" s="223" t="s">
        <v>574</v>
      </c>
      <c r="D36" s="224"/>
      <c r="E36" s="224"/>
      <c r="F36" s="224"/>
      <c r="G36" s="224"/>
      <c r="H36" s="224"/>
      <c r="I36" s="224"/>
      <c r="J36" s="224"/>
      <c r="K36" s="224"/>
      <c r="L36" s="224"/>
      <c r="M36" s="224"/>
      <c r="N36" s="224"/>
      <c r="O36" s="224"/>
      <c r="P36" s="224"/>
      <c r="Q36" s="224"/>
      <c r="R36" s="224"/>
      <c r="S36" s="224"/>
      <c r="T36" s="223"/>
      <c r="U36" s="224"/>
      <c r="V36" s="224"/>
      <c r="W36" s="224"/>
      <c r="X36" s="224"/>
      <c r="Y36" s="224"/>
      <c r="Z36" s="224"/>
      <c r="AA36" s="224"/>
      <c r="AB36" s="224"/>
      <c r="AC36" s="224"/>
      <c r="AD36" s="224"/>
      <c r="AE36" s="224"/>
      <c r="AF36" s="224"/>
      <c r="AG36" s="224"/>
      <c r="AH36" s="224"/>
      <c r="AI36" s="225"/>
      <c r="AJ36" s="225"/>
      <c r="AK36" s="225"/>
      <c r="AL36" s="225"/>
      <c r="AM36" s="225"/>
      <c r="AN36" s="225"/>
      <c r="AO36" s="225"/>
      <c r="AP36" s="225"/>
      <c r="AQ36" s="225"/>
      <c r="AR36" s="225"/>
      <c r="AS36" s="225"/>
      <c r="AT36" s="225"/>
      <c r="AU36" s="225"/>
      <c r="AV36" s="291"/>
      <c r="AW36" s="291"/>
      <c r="AX36" s="291"/>
      <c r="AY36" s="291"/>
      <c r="AZ36" s="291"/>
      <c r="BA36" s="291"/>
      <c r="BB36" s="291"/>
      <c r="BC36" s="291"/>
      <c r="BD36" s="291"/>
      <c r="BE36" s="291"/>
      <c r="BF36" s="291"/>
      <c r="BG36" s="368"/>
      <c r="BH36" s="368"/>
      <c r="BI36" s="368"/>
      <c r="BJ36" s="368"/>
      <c r="BK36" s="368"/>
      <c r="BL36" s="368"/>
      <c r="BM36" s="368"/>
      <c r="BN36" s="368"/>
      <c r="BO36" s="368"/>
      <c r="BP36" s="368">
        <v>2152559</v>
      </c>
      <c r="BQ36" s="292"/>
      <c r="BR36" s="292" t="s">
        <v>659</v>
      </c>
      <c r="BS36" s="292"/>
      <c r="BT36" s="292" t="s">
        <v>660</v>
      </c>
      <c r="BU36" s="263"/>
      <c r="BV36" s="263"/>
      <c r="BW36" s="263"/>
      <c r="CC36" s="9"/>
      <c r="CD36" s="9"/>
      <c r="CE36" s="9"/>
      <c r="CF36" s="9"/>
      <c r="CG36" s="9"/>
      <c r="CH36" s="9"/>
      <c r="CI36" s="9"/>
      <c r="CJ36" s="9"/>
      <c r="CK36" s="9"/>
      <c r="CL36" s="9"/>
    </row>
    <row r="37" spans="1:90" ht="14.5" x14ac:dyDescent="0.35">
      <c r="A37" s="9"/>
      <c r="B37" s="370" t="str">
        <f>+'BP-BS'!B37</f>
        <v>Instrumentos financeiros derivativos</v>
      </c>
      <c r="C37" s="223" t="str">
        <f>+'BP-BS'!C37</f>
        <v>Derivatives</v>
      </c>
      <c r="D37" s="224"/>
      <c r="E37" s="224"/>
      <c r="F37" s="224"/>
      <c r="G37" s="224"/>
      <c r="H37" s="224"/>
      <c r="I37" s="224"/>
      <c r="J37" s="224"/>
      <c r="K37" s="224"/>
      <c r="L37" s="224"/>
      <c r="M37" s="224"/>
      <c r="N37" s="224"/>
      <c r="O37" s="224"/>
      <c r="P37" s="224"/>
      <c r="Q37" s="224"/>
      <c r="R37" s="224"/>
      <c r="S37" s="224"/>
      <c r="T37" s="223"/>
      <c r="U37" s="224"/>
      <c r="V37" s="224"/>
      <c r="W37" s="224"/>
      <c r="X37" s="224"/>
      <c r="Y37" s="224"/>
      <c r="Z37" s="224"/>
      <c r="AA37" s="224"/>
      <c r="AB37" s="224"/>
      <c r="AC37" s="224"/>
      <c r="AD37" s="224"/>
      <c r="AE37" s="224"/>
      <c r="AF37" s="224"/>
      <c r="AG37" s="224"/>
      <c r="AH37" s="224"/>
      <c r="AI37" s="225"/>
      <c r="AJ37" s="225"/>
      <c r="AK37" s="225"/>
      <c r="AL37" s="225"/>
      <c r="AM37" s="225"/>
      <c r="AN37" s="225"/>
      <c r="AO37" s="225"/>
      <c r="AP37" s="225"/>
      <c r="AQ37" s="225"/>
      <c r="AR37" s="225"/>
      <c r="AS37" s="225"/>
      <c r="AT37" s="225"/>
      <c r="AU37" s="225"/>
      <c r="AV37" s="291"/>
      <c r="AW37" s="291"/>
      <c r="AX37" s="291"/>
      <c r="AY37" s="291"/>
      <c r="AZ37" s="291"/>
      <c r="BA37" s="291"/>
      <c r="BB37" s="291"/>
      <c r="BC37" s="291"/>
      <c r="BD37" s="291"/>
      <c r="BE37" s="291"/>
      <c r="BF37" s="291"/>
      <c r="BG37" s="368"/>
      <c r="BH37" s="368"/>
      <c r="BI37" s="368"/>
      <c r="BJ37" s="368"/>
      <c r="BK37" s="368"/>
      <c r="BL37" s="368"/>
      <c r="BM37" s="368"/>
      <c r="BN37" s="368"/>
      <c r="BO37" s="368"/>
      <c r="BP37" s="368">
        <f>+'BP-BS'!BT37</f>
        <v>2222</v>
      </c>
      <c r="BQ37" s="292"/>
      <c r="BR37" s="292"/>
      <c r="BS37" s="292"/>
      <c r="BT37" s="292"/>
      <c r="BU37" s="263"/>
      <c r="BV37" s="263"/>
      <c r="BW37" s="263"/>
      <c r="CC37" s="9"/>
      <c r="CD37" s="9"/>
      <c r="CE37" s="9"/>
      <c r="CF37" s="9"/>
      <c r="CG37" s="9"/>
      <c r="CH37" s="9"/>
      <c r="CI37" s="9"/>
      <c r="CJ37" s="9"/>
      <c r="CK37" s="9"/>
      <c r="CL37" s="9"/>
    </row>
    <row r="38" spans="1:90" ht="14.5" x14ac:dyDescent="0.35">
      <c r="A38" s="9"/>
      <c r="B38" s="181" t="s">
        <v>511</v>
      </c>
      <c r="C38" s="223" t="s">
        <v>623</v>
      </c>
      <c r="D38" s="224"/>
      <c r="E38" s="224"/>
      <c r="F38" s="224"/>
      <c r="G38" s="224"/>
      <c r="H38" s="224"/>
      <c r="I38" s="224"/>
      <c r="J38" s="224"/>
      <c r="K38" s="224"/>
      <c r="L38" s="224"/>
      <c r="M38" s="224"/>
      <c r="N38" s="224"/>
      <c r="O38" s="224"/>
      <c r="P38" s="224"/>
      <c r="Q38" s="224"/>
      <c r="R38" s="224"/>
      <c r="S38" s="224"/>
      <c r="T38" s="223"/>
      <c r="U38" s="224"/>
      <c r="V38" s="224"/>
      <c r="W38" s="224"/>
      <c r="X38" s="224"/>
      <c r="Y38" s="224"/>
      <c r="Z38" s="224"/>
      <c r="AA38" s="224"/>
      <c r="AB38" s="224"/>
      <c r="AC38" s="224"/>
      <c r="AD38" s="224"/>
      <c r="AE38" s="224"/>
      <c r="AF38" s="224"/>
      <c r="AG38" s="224"/>
      <c r="AH38" s="224"/>
      <c r="AI38" s="225"/>
      <c r="AJ38" s="225"/>
      <c r="AK38" s="225"/>
      <c r="AL38" s="225"/>
      <c r="AM38" s="225"/>
      <c r="AN38" s="225"/>
      <c r="AO38" s="225"/>
      <c r="AP38" s="225"/>
      <c r="AQ38" s="225"/>
      <c r="AR38" s="225"/>
      <c r="AS38" s="225"/>
      <c r="AT38" s="225"/>
      <c r="AU38" s="225"/>
      <c r="AV38" s="291"/>
      <c r="AW38" s="291"/>
      <c r="AX38" s="291"/>
      <c r="AY38" s="291"/>
      <c r="AZ38" s="291"/>
      <c r="BA38" s="291"/>
      <c r="BB38" s="291"/>
      <c r="BC38" s="291"/>
      <c r="BD38" s="291"/>
      <c r="BE38" s="291"/>
      <c r="BF38" s="291"/>
      <c r="BG38" s="368"/>
      <c r="BH38" s="368"/>
      <c r="BI38" s="368"/>
      <c r="BJ38" s="368"/>
      <c r="BK38" s="368"/>
      <c r="BL38" s="368"/>
      <c r="BM38" s="368"/>
      <c r="BN38" s="368"/>
      <c r="BO38" s="368"/>
      <c r="BP38" s="368">
        <v>32469</v>
      </c>
      <c r="BQ38" s="292"/>
      <c r="BR38" s="292"/>
      <c r="BS38" s="292"/>
      <c r="BT38" s="292"/>
      <c r="BU38" s="263"/>
      <c r="BV38" s="263"/>
      <c r="BW38" s="263"/>
      <c r="CC38" s="9"/>
      <c r="CD38" s="9"/>
      <c r="CE38" s="9"/>
      <c r="CF38" s="9"/>
      <c r="CG38" s="9"/>
      <c r="CH38" s="9"/>
      <c r="CI38" s="9"/>
      <c r="CJ38" s="9"/>
      <c r="CK38" s="9"/>
      <c r="CL38" s="9"/>
    </row>
    <row r="39" spans="1:90" ht="14.5" x14ac:dyDescent="0.35">
      <c r="A39" s="9"/>
      <c r="B39" s="183"/>
      <c r="C39" s="282"/>
      <c r="D39" s="228"/>
      <c r="E39" s="228"/>
      <c r="F39" s="228"/>
      <c r="G39" s="228"/>
      <c r="H39" s="228"/>
      <c r="I39" s="228"/>
      <c r="J39" s="228"/>
      <c r="K39" s="228"/>
      <c r="L39" s="228"/>
      <c r="M39" s="228"/>
      <c r="N39" s="228"/>
      <c r="O39" s="228"/>
      <c r="P39" s="228"/>
      <c r="Q39" s="228"/>
      <c r="R39" s="228"/>
      <c r="S39" s="228"/>
      <c r="T39" s="282"/>
      <c r="U39" s="228"/>
      <c r="V39" s="228"/>
      <c r="W39" s="228"/>
      <c r="X39" s="228"/>
      <c r="Y39" s="228"/>
      <c r="Z39" s="228"/>
      <c r="AA39" s="228"/>
      <c r="AB39" s="228"/>
      <c r="AC39" s="228"/>
      <c r="AD39" s="228"/>
      <c r="AE39" s="228"/>
      <c r="AF39" s="228"/>
      <c r="AG39" s="228"/>
      <c r="AH39" s="228"/>
      <c r="AI39" s="259"/>
      <c r="AJ39" s="259"/>
      <c r="AK39" s="259"/>
      <c r="AL39" s="259"/>
      <c r="AM39" s="259"/>
      <c r="AN39" s="259"/>
      <c r="AO39" s="259"/>
      <c r="AP39" s="259"/>
      <c r="AQ39" s="259"/>
      <c r="AR39" s="259"/>
      <c r="AS39" s="259"/>
      <c r="AT39" s="259"/>
      <c r="AU39" s="259"/>
      <c r="AV39" s="365"/>
      <c r="AW39" s="365"/>
      <c r="AX39" s="365"/>
      <c r="AY39" s="365"/>
      <c r="AZ39" s="365"/>
      <c r="BA39" s="365"/>
      <c r="BB39" s="365"/>
      <c r="BC39" s="365"/>
      <c r="BD39" s="365"/>
      <c r="BE39" s="365"/>
      <c r="BF39" s="365"/>
      <c r="BG39" s="365"/>
      <c r="BH39" s="365"/>
      <c r="BI39" s="365"/>
      <c r="BJ39" s="382"/>
      <c r="BK39" s="382"/>
      <c r="BL39" s="382"/>
      <c r="BM39" s="382"/>
      <c r="BN39" s="382"/>
      <c r="BO39" s="382"/>
      <c r="BP39" s="382"/>
      <c r="BQ39" s="383"/>
      <c r="BR39" s="383"/>
      <c r="BS39" s="383"/>
      <c r="BT39" s="366"/>
      <c r="BU39" s="263"/>
      <c r="BV39" s="263"/>
      <c r="BW39" s="263"/>
      <c r="CB39" s="9"/>
      <c r="CC39" s="9"/>
      <c r="CD39" s="9"/>
      <c r="CE39" s="9"/>
      <c r="CF39" s="9"/>
      <c r="CG39" s="9"/>
      <c r="CH39" s="9"/>
      <c r="CI39" s="9"/>
      <c r="CJ39" s="9"/>
      <c r="CK39" s="9"/>
      <c r="CL39" s="9"/>
    </row>
    <row r="40" spans="1:90" ht="44" thickBot="1" x14ac:dyDescent="0.4">
      <c r="A40" s="9"/>
      <c r="B40" s="217" t="s">
        <v>472</v>
      </c>
      <c r="C40" s="217" t="s">
        <v>473</v>
      </c>
      <c r="D40" s="218"/>
      <c r="E40" s="218"/>
      <c r="F40" s="218"/>
      <c r="G40" s="218"/>
      <c r="H40" s="218"/>
      <c r="I40" s="218"/>
      <c r="J40" s="218"/>
      <c r="K40" s="218"/>
      <c r="L40" s="218"/>
      <c r="M40" s="218"/>
      <c r="N40" s="218"/>
      <c r="O40" s="218"/>
      <c r="P40" s="218"/>
      <c r="Q40" s="218"/>
      <c r="R40" s="218"/>
      <c r="S40" s="218"/>
      <c r="T40" s="217"/>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8" t="str">
        <f>BP27</f>
        <v>Posição 1T25/ As of 1Q25</v>
      </c>
      <c r="BQ40" s="218"/>
      <c r="BT40" s="263"/>
      <c r="BU40" s="263"/>
      <c r="BV40" s="263"/>
      <c r="BW40" s="263"/>
      <c r="CB40" s="9"/>
      <c r="CC40" s="9"/>
      <c r="CD40" s="9"/>
      <c r="CE40" s="9"/>
      <c r="CF40" s="9"/>
      <c r="CG40" s="9"/>
      <c r="CH40" s="9"/>
      <c r="CI40" s="9"/>
      <c r="CJ40" s="9"/>
      <c r="CK40" s="9"/>
      <c r="CL40" s="9"/>
    </row>
    <row r="41" spans="1:90" ht="14.5" x14ac:dyDescent="0.35">
      <c r="A41" s="9"/>
      <c r="B41" s="293">
        <v>2026</v>
      </c>
      <c r="C41" s="232">
        <f t="shared" ref="C41:C44" si="64">B41</f>
        <v>2026</v>
      </c>
      <c r="D41" s="224"/>
      <c r="E41" s="224"/>
      <c r="F41" s="224"/>
      <c r="G41" s="224"/>
      <c r="H41" s="224"/>
      <c r="I41" s="224"/>
      <c r="J41" s="224"/>
      <c r="K41" s="224"/>
      <c r="L41" s="224"/>
      <c r="M41" s="224"/>
      <c r="N41" s="224"/>
      <c r="O41" s="224"/>
      <c r="P41" s="224"/>
      <c r="Q41" s="224"/>
      <c r="R41" s="224"/>
      <c r="S41" s="224"/>
      <c r="T41" s="223"/>
      <c r="U41" s="224"/>
      <c r="V41" s="224"/>
      <c r="W41" s="224"/>
      <c r="X41" s="224"/>
      <c r="Y41" s="224"/>
      <c r="Z41" s="224"/>
      <c r="AA41" s="224"/>
      <c r="AB41" s="224"/>
      <c r="AC41" s="224"/>
      <c r="AD41" s="224"/>
      <c r="AE41" s="224"/>
      <c r="AF41" s="224"/>
      <c r="AG41" s="224"/>
      <c r="AH41" s="224"/>
      <c r="AI41" s="225"/>
      <c r="AJ41" s="225"/>
      <c r="AK41" s="225"/>
      <c r="AL41" s="225"/>
      <c r="AM41" s="225"/>
      <c r="AN41" s="225"/>
      <c r="AO41" s="225"/>
      <c r="AP41" s="225"/>
      <c r="AQ41" s="225"/>
      <c r="AR41" s="225"/>
      <c r="AS41" s="225"/>
      <c r="AT41" s="225"/>
      <c r="AU41" s="225"/>
      <c r="AV41" s="294"/>
      <c r="AW41" s="294"/>
      <c r="AX41" s="294"/>
      <c r="AY41" s="294"/>
      <c r="AZ41" s="294"/>
      <c r="BA41" s="294"/>
      <c r="BB41" s="294"/>
      <c r="BC41" s="294"/>
      <c r="BD41" s="294"/>
      <c r="BE41" s="294"/>
      <c r="BF41" s="294"/>
      <c r="BG41" s="294"/>
      <c r="BH41" s="294"/>
      <c r="BI41" s="368"/>
      <c r="BJ41" s="294"/>
      <c r="BK41" s="294"/>
      <c r="BL41" s="294"/>
      <c r="BM41" s="294"/>
      <c r="BN41" s="294"/>
      <c r="BO41" s="294"/>
      <c r="BP41" s="294">
        <v>27642</v>
      </c>
      <c r="BQ41" s="294"/>
      <c r="BY41" s="9"/>
      <c r="BZ41" s="9"/>
      <c r="CA41" s="9"/>
      <c r="CB41" s="9"/>
      <c r="CC41" s="9"/>
      <c r="CD41" s="9"/>
      <c r="CE41" s="9"/>
      <c r="CF41" s="9"/>
      <c r="CG41" s="9"/>
      <c r="CH41" s="9"/>
      <c r="CI41" s="9"/>
      <c r="CJ41" s="9"/>
      <c r="CK41" s="9"/>
      <c r="CL41" s="9"/>
    </row>
    <row r="42" spans="1:90" ht="14.5" x14ac:dyDescent="0.35">
      <c r="A42" s="9"/>
      <c r="B42" s="293">
        <v>2027</v>
      </c>
      <c r="C42" s="232">
        <f t="shared" si="64"/>
        <v>2027</v>
      </c>
      <c r="D42" s="224"/>
      <c r="E42" s="224"/>
      <c r="F42" s="224"/>
      <c r="G42" s="224"/>
      <c r="H42" s="224"/>
      <c r="I42" s="224"/>
      <c r="J42" s="224"/>
      <c r="K42" s="224"/>
      <c r="L42" s="224"/>
      <c r="M42" s="224"/>
      <c r="N42" s="224"/>
      <c r="O42" s="224"/>
      <c r="P42" s="224"/>
      <c r="Q42" s="224"/>
      <c r="R42" s="224"/>
      <c r="S42" s="224"/>
      <c r="T42" s="223"/>
      <c r="U42" s="224"/>
      <c r="V42" s="224"/>
      <c r="W42" s="224"/>
      <c r="X42" s="224"/>
      <c r="Y42" s="224"/>
      <c r="Z42" s="224"/>
      <c r="AA42" s="224"/>
      <c r="AB42" s="224"/>
      <c r="AC42" s="224"/>
      <c r="AD42" s="224"/>
      <c r="AE42" s="224"/>
      <c r="AF42" s="224"/>
      <c r="AG42" s="224"/>
      <c r="AH42" s="224"/>
      <c r="AI42" s="225"/>
      <c r="AJ42" s="225"/>
      <c r="AK42" s="225"/>
      <c r="AL42" s="225"/>
      <c r="AM42" s="225"/>
      <c r="AN42" s="225"/>
      <c r="AO42" s="225"/>
      <c r="AP42" s="225"/>
      <c r="AQ42" s="225"/>
      <c r="AR42" s="225"/>
      <c r="AS42" s="225"/>
      <c r="AT42" s="225"/>
      <c r="AU42" s="225"/>
      <c r="AV42" s="294"/>
      <c r="AW42" s="294"/>
      <c r="AX42" s="294"/>
      <c r="AY42" s="294"/>
      <c r="AZ42" s="294"/>
      <c r="BA42" s="294"/>
      <c r="BB42" s="294"/>
      <c r="BC42" s="294"/>
      <c r="BD42" s="294"/>
      <c r="BE42" s="294"/>
      <c r="BF42" s="294"/>
      <c r="BG42" s="294"/>
      <c r="BH42" s="294"/>
      <c r="BI42" s="368"/>
      <c r="BJ42" s="294"/>
      <c r="BK42" s="294"/>
      <c r="BL42" s="294"/>
      <c r="BM42" s="294"/>
      <c r="BN42" s="294"/>
      <c r="BO42" s="294"/>
      <c r="BP42" s="294">
        <v>16302.305883387451</v>
      </c>
      <c r="BQ42" s="294"/>
      <c r="BY42" s="9"/>
      <c r="BZ42" s="9"/>
      <c r="CA42" s="9"/>
      <c r="CB42" s="9"/>
      <c r="CC42" s="9"/>
      <c r="CD42" s="9"/>
      <c r="CE42" s="9"/>
      <c r="CF42" s="9"/>
      <c r="CG42" s="9"/>
      <c r="CH42" s="9"/>
      <c r="CI42" s="9"/>
      <c r="CJ42" s="9"/>
      <c r="CK42" s="9"/>
      <c r="CL42" s="9"/>
    </row>
    <row r="43" spans="1:90" ht="14.5" x14ac:dyDescent="0.35">
      <c r="A43" s="9"/>
      <c r="B43" s="293" t="s">
        <v>638</v>
      </c>
      <c r="C43" s="232" t="str">
        <f t="shared" si="64"/>
        <v>2028-2030</v>
      </c>
      <c r="D43" s="224"/>
      <c r="E43" s="224"/>
      <c r="F43" s="224"/>
      <c r="G43" s="224"/>
      <c r="H43" s="224"/>
      <c r="I43" s="224"/>
      <c r="J43" s="224"/>
      <c r="K43" s="224"/>
      <c r="L43" s="224"/>
      <c r="M43" s="224"/>
      <c r="N43" s="224"/>
      <c r="O43" s="224"/>
      <c r="P43" s="224"/>
      <c r="Q43" s="224"/>
      <c r="R43" s="224"/>
      <c r="S43" s="224"/>
      <c r="T43" s="223"/>
      <c r="U43" s="224"/>
      <c r="V43" s="224"/>
      <c r="W43" s="224"/>
      <c r="X43" s="224"/>
      <c r="Y43" s="224"/>
      <c r="Z43" s="224"/>
      <c r="AA43" s="224"/>
      <c r="AB43" s="224"/>
      <c r="AC43" s="224"/>
      <c r="AD43" s="224"/>
      <c r="AE43" s="224"/>
      <c r="AF43" s="224"/>
      <c r="AG43" s="224"/>
      <c r="AH43" s="224"/>
      <c r="AI43" s="225"/>
      <c r="AJ43" s="225"/>
      <c r="AK43" s="225"/>
      <c r="AL43" s="225"/>
      <c r="AM43" s="225"/>
      <c r="AN43" s="225"/>
      <c r="AO43" s="225"/>
      <c r="AP43" s="225"/>
      <c r="AQ43" s="225"/>
      <c r="AR43" s="225"/>
      <c r="AS43" s="225"/>
      <c r="AT43" s="225"/>
      <c r="AU43" s="225"/>
      <c r="AV43" s="294"/>
      <c r="AW43" s="294"/>
      <c r="AX43" s="294"/>
      <c r="AY43" s="294"/>
      <c r="AZ43" s="294"/>
      <c r="BA43" s="294"/>
      <c r="BB43" s="294"/>
      <c r="BC43" s="294"/>
      <c r="BD43" s="294"/>
      <c r="BE43" s="294"/>
      <c r="BF43" s="294"/>
      <c r="BG43" s="294"/>
      <c r="BH43" s="294"/>
      <c r="BI43" s="368"/>
      <c r="BJ43" s="294"/>
      <c r="BK43" s="294"/>
      <c r="BL43" s="294"/>
      <c r="BM43" s="294"/>
      <c r="BN43" s="294"/>
      <c r="BO43" s="294"/>
      <c r="BP43" s="294">
        <v>267159.69411661255</v>
      </c>
      <c r="BQ43" s="294"/>
      <c r="BY43" s="9"/>
      <c r="BZ43" s="9"/>
      <c r="CA43" s="9"/>
      <c r="CB43" s="9"/>
      <c r="CC43" s="9"/>
      <c r="CD43" s="9"/>
      <c r="CE43" s="9"/>
      <c r="CF43" s="9"/>
      <c r="CG43" s="9"/>
      <c r="CH43" s="9"/>
      <c r="CI43" s="9"/>
      <c r="CJ43" s="9"/>
      <c r="CK43" s="9"/>
      <c r="CL43" s="9"/>
    </row>
    <row r="44" spans="1:90" ht="14.5" x14ac:dyDescent="0.35">
      <c r="A44" s="9"/>
      <c r="B44" s="293" t="s">
        <v>639</v>
      </c>
      <c r="C44" s="232" t="str">
        <f t="shared" si="64"/>
        <v>2031-2032</v>
      </c>
      <c r="D44" s="224"/>
      <c r="E44" s="224"/>
      <c r="F44" s="224"/>
      <c r="G44" s="224"/>
      <c r="H44" s="224"/>
      <c r="I44" s="224"/>
      <c r="J44" s="224"/>
      <c r="K44" s="224"/>
      <c r="L44" s="224"/>
      <c r="M44" s="224"/>
      <c r="N44" s="224"/>
      <c r="O44" s="224"/>
      <c r="P44" s="224"/>
      <c r="Q44" s="224"/>
      <c r="R44" s="224"/>
      <c r="S44" s="224"/>
      <c r="T44" s="223"/>
      <c r="U44" s="224"/>
      <c r="V44" s="224"/>
      <c r="W44" s="224"/>
      <c r="X44" s="224"/>
      <c r="Y44" s="224"/>
      <c r="Z44" s="224"/>
      <c r="AA44" s="224"/>
      <c r="AB44" s="224"/>
      <c r="AC44" s="224"/>
      <c r="AD44" s="224"/>
      <c r="AE44" s="224"/>
      <c r="AF44" s="224"/>
      <c r="AG44" s="224"/>
      <c r="AH44" s="224"/>
      <c r="AI44" s="225"/>
      <c r="AJ44" s="225"/>
      <c r="AK44" s="225"/>
      <c r="AL44" s="225"/>
      <c r="AM44" s="225"/>
      <c r="AN44" s="225"/>
      <c r="AO44" s="225"/>
      <c r="AP44" s="225"/>
      <c r="AQ44" s="225"/>
      <c r="AR44" s="225"/>
      <c r="AS44" s="225"/>
      <c r="AT44" s="225"/>
      <c r="AU44" s="225"/>
      <c r="AV44" s="294"/>
      <c r="AW44" s="294"/>
      <c r="AX44" s="294"/>
      <c r="AY44" s="294"/>
      <c r="AZ44" s="294"/>
      <c r="BA44" s="294"/>
      <c r="BB44" s="294"/>
      <c r="BC44" s="294"/>
      <c r="BD44" s="294"/>
      <c r="BE44" s="294"/>
      <c r="BF44" s="294"/>
      <c r="BG44" s="294"/>
      <c r="BH44" s="294"/>
      <c r="BI44" s="368"/>
      <c r="BJ44" s="294"/>
      <c r="BK44" s="294"/>
      <c r="BL44" s="294"/>
      <c r="BM44" s="294"/>
      <c r="BN44" s="294"/>
      <c r="BO44" s="294"/>
      <c r="BP44" s="294">
        <v>2154842</v>
      </c>
      <c r="BQ44" s="294"/>
      <c r="BY44" s="9"/>
      <c r="BZ44" s="9"/>
      <c r="CA44" s="9"/>
      <c r="CB44" s="9"/>
      <c r="CC44" s="9"/>
      <c r="CD44" s="9"/>
      <c r="CE44" s="9"/>
      <c r="CF44" s="9"/>
      <c r="CG44" s="9"/>
      <c r="CH44" s="9"/>
      <c r="CI44" s="9"/>
      <c r="CJ44" s="9"/>
      <c r="CK44" s="9"/>
      <c r="CL44" s="9"/>
    </row>
    <row r="45" spans="1:90" ht="14.5" x14ac:dyDescent="0.35">
      <c r="A45" s="9"/>
      <c r="B45" s="260"/>
      <c r="C45" s="261"/>
      <c r="D45" s="259"/>
      <c r="E45" s="259"/>
      <c r="F45" s="259"/>
      <c r="G45" s="259"/>
      <c r="H45" s="259"/>
      <c r="I45" s="259"/>
      <c r="J45" s="259"/>
      <c r="K45" s="259"/>
      <c r="L45" s="259"/>
      <c r="M45" s="259"/>
      <c r="N45" s="259"/>
      <c r="O45" s="259"/>
      <c r="P45" s="259"/>
      <c r="Q45" s="259"/>
      <c r="R45" s="259"/>
      <c r="S45" s="259"/>
      <c r="T45" s="262"/>
      <c r="U45" s="259"/>
      <c r="V45" s="259"/>
      <c r="W45" s="259"/>
      <c r="X45" s="259"/>
      <c r="Y45" s="259"/>
      <c r="Z45" s="259"/>
      <c r="AA45" s="259"/>
      <c r="AB45" s="259"/>
      <c r="AC45" s="259"/>
      <c r="AD45" s="259"/>
      <c r="AE45" s="259"/>
      <c r="AF45" s="259"/>
      <c r="AG45" s="259"/>
      <c r="AH45" s="259"/>
      <c r="AI45" s="259"/>
      <c r="AJ45" s="259"/>
      <c r="AK45" s="259"/>
      <c r="AL45" s="259"/>
      <c r="AM45" s="259"/>
      <c r="AN45" s="259"/>
      <c r="AO45" s="259"/>
      <c r="BY45" s="9"/>
      <c r="BZ45" s="9"/>
      <c r="CA45" s="9"/>
      <c r="CB45" s="9"/>
      <c r="CC45" s="9"/>
      <c r="CD45" s="9"/>
      <c r="CE45" s="9"/>
      <c r="CF45" s="9"/>
      <c r="CG45" s="9"/>
      <c r="CH45" s="9"/>
      <c r="CI45" s="9"/>
      <c r="CJ45" s="9"/>
      <c r="CK45" s="9"/>
      <c r="CL45" s="9"/>
    </row>
    <row r="46" spans="1:90" ht="14.5" x14ac:dyDescent="0.35">
      <c r="A46" s="9"/>
      <c r="B46" s="260" t="s">
        <v>498</v>
      </c>
      <c r="C46" s="261" t="s">
        <v>499</v>
      </c>
      <c r="D46" s="259"/>
      <c r="E46" s="259"/>
      <c r="F46" s="259"/>
      <c r="G46" s="259"/>
      <c r="H46" s="259"/>
      <c r="I46" s="259"/>
      <c r="J46" s="259"/>
      <c r="K46" s="259"/>
      <c r="L46" s="259"/>
      <c r="M46" s="259"/>
      <c r="N46" s="259"/>
      <c r="O46" s="259"/>
      <c r="P46" s="259"/>
      <c r="Q46" s="259"/>
      <c r="R46" s="259"/>
      <c r="S46" s="259"/>
      <c r="T46" s="262"/>
      <c r="U46" s="259"/>
      <c r="V46" s="259"/>
      <c r="W46" s="259"/>
      <c r="X46" s="259"/>
      <c r="Y46" s="259"/>
      <c r="Z46" s="259"/>
      <c r="AA46" s="259"/>
      <c r="AB46" s="259"/>
      <c r="AC46" s="259"/>
      <c r="AD46" s="259"/>
      <c r="AE46" s="259"/>
      <c r="AF46" s="259"/>
      <c r="AG46" s="259"/>
      <c r="AH46" s="259"/>
      <c r="AI46" s="259"/>
      <c r="AJ46" s="259"/>
      <c r="AK46" s="259"/>
      <c r="AL46" s="259"/>
      <c r="AM46" s="259"/>
      <c r="AN46" s="259"/>
      <c r="BY46" s="9"/>
      <c r="BZ46" s="9"/>
      <c r="CA46" s="9"/>
      <c r="CB46" s="9"/>
      <c r="CC46" s="9"/>
      <c r="CD46" s="9"/>
      <c r="CE46" s="9"/>
      <c r="CF46" s="9"/>
      <c r="CG46" s="9"/>
      <c r="CH46" s="9"/>
      <c r="CI46" s="9"/>
      <c r="CJ46" s="9"/>
      <c r="CK46" s="9"/>
      <c r="CL46" s="9"/>
    </row>
    <row r="47" spans="1:90" ht="14.5" x14ac:dyDescent="0.35">
      <c r="A47" s="9"/>
      <c r="B47" s="9"/>
      <c r="C47" s="9"/>
      <c r="D47" s="9"/>
      <c r="E47" s="9"/>
      <c r="F47" s="9"/>
      <c r="BY47" s="9"/>
      <c r="BZ47" s="9"/>
      <c r="CA47" s="9"/>
      <c r="CB47" s="9"/>
      <c r="CC47" s="9"/>
      <c r="CD47" s="9"/>
      <c r="CE47" s="9"/>
      <c r="CF47" s="9"/>
      <c r="CG47" s="9"/>
      <c r="CH47" s="9"/>
      <c r="CI47" s="9"/>
      <c r="CJ47" s="9"/>
      <c r="CK47" s="9"/>
      <c r="CL47" s="9"/>
    </row>
    <row r="48" spans="1:90" ht="14.5" x14ac:dyDescent="0.35">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row>
    <row r="49" ht="0" hidden="1" customHeight="1" x14ac:dyDescent="0.35"/>
    <row r="50" ht="0" hidden="1" customHeight="1" x14ac:dyDescent="0.35"/>
  </sheetData>
  <phoneticPr fontId="40" type="noConversion"/>
  <pageMargins left="0.511811024" right="0.511811024" top="0.78740157499999996" bottom="0.78740157499999996" header="0.31496062000000002" footer="0.31496062000000002"/>
  <pageSetup paperSize="9" orientation="portrait" horizontalDpi="1200" verticalDpi="1200" r:id="rId1"/>
  <ignoredErrors>
    <ignoredError sqref="BY20:CG25" formulaRange="1"/>
    <ignoredError sqref="AR20 CN18:CN25" 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79998168889431442"/>
  </sheetPr>
  <dimension ref="A1:BX27"/>
  <sheetViews>
    <sheetView showGridLines="0" zoomScale="85" zoomScaleNormal="85" workbookViewId="0">
      <pane xSplit="2" ySplit="5" topLeftCell="G6" activePane="bottomRight" state="frozen"/>
      <selection activeCell="BH20" sqref="BH20"/>
      <selection pane="topRight" activeCell="BH20" sqref="BH20"/>
      <selection pane="bottomLeft" activeCell="BH20" sqref="BH20"/>
      <selection pane="bottomRight" activeCell="T5" sqref="T5"/>
    </sheetView>
  </sheetViews>
  <sheetFormatPr defaultColWidth="9.1796875" defaultRowHeight="0" customHeight="1" zeroHeight="1" x14ac:dyDescent="0.35"/>
  <cols>
    <col min="1" max="1" width="2.81640625" style="8" customWidth="1"/>
    <col min="2" max="3" width="55.453125" style="8" customWidth="1"/>
    <col min="4" max="17" width="9.1796875" style="8" customWidth="1"/>
    <col min="18" max="18" width="9.26953125" style="8" bestFit="1" customWidth="1"/>
    <col min="19" max="20" width="9.26953125" style="8" customWidth="1"/>
    <col min="21" max="30" width="9.1796875" style="8" customWidth="1"/>
    <col min="31" max="31" width="12.7265625" style="8" customWidth="1"/>
    <col min="32" max="76" width="9.1796875" style="8" customWidth="1"/>
    <col min="77" max="16384" width="9.1796875" style="8"/>
  </cols>
  <sheetData>
    <row r="1" spans="1:76" ht="14.5" x14ac:dyDescent="0.35">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row>
    <row r="2" spans="1:76" ht="18.5" x14ac:dyDescent="0.45">
      <c r="A2" s="143" t="s">
        <v>393</v>
      </c>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row>
    <row r="3" spans="1:76" ht="14.5" x14ac:dyDescent="0.35">
      <c r="A3" s="174"/>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row>
    <row r="4" spans="1:76" ht="14.5" x14ac:dyDescent="0.35">
      <c r="T4" s="31"/>
    </row>
    <row r="5" spans="1:76" ht="15" thickBot="1" x14ac:dyDescent="0.4">
      <c r="A5" s="9"/>
      <c r="B5" s="32" t="s">
        <v>15</v>
      </c>
      <c r="C5" s="32" t="s">
        <v>151</v>
      </c>
      <c r="D5" s="33">
        <v>2008</v>
      </c>
      <c r="E5" s="33">
        <v>2009</v>
      </c>
      <c r="F5" s="33">
        <v>2010</v>
      </c>
      <c r="G5" s="33">
        <v>2011</v>
      </c>
      <c r="H5" s="33">
        <v>2012</v>
      </c>
      <c r="I5" s="33">
        <v>2013</v>
      </c>
      <c r="J5" s="33">
        <v>2014</v>
      </c>
      <c r="K5" s="33">
        <v>2015</v>
      </c>
      <c r="L5" s="33">
        <v>2016</v>
      </c>
      <c r="M5" s="33">
        <v>2017</v>
      </c>
      <c r="N5" s="33">
        <v>2018</v>
      </c>
      <c r="O5" s="33">
        <v>2019</v>
      </c>
      <c r="P5" s="33">
        <v>2020</v>
      </c>
      <c r="Q5" s="33">
        <v>2021</v>
      </c>
      <c r="R5" s="33">
        <v>2022</v>
      </c>
      <c r="S5" s="33">
        <v>2023</v>
      </c>
      <c r="T5" s="33">
        <v>2024</v>
      </c>
    </row>
    <row r="6" spans="1:76" ht="14.5" x14ac:dyDescent="0.35">
      <c r="A6" s="9"/>
      <c r="B6" s="9"/>
      <c r="C6" s="231"/>
      <c r="D6" s="144"/>
      <c r="E6" s="144"/>
    </row>
    <row r="7" spans="1:76" ht="14.5" x14ac:dyDescent="0.35">
      <c r="A7" s="9"/>
      <c r="B7" s="51" t="s">
        <v>516</v>
      </c>
      <c r="C7" s="271" t="s">
        <v>517</v>
      </c>
      <c r="D7" s="51">
        <v>168575</v>
      </c>
      <c r="E7" s="51">
        <v>156736</v>
      </c>
      <c r="F7" s="51">
        <v>154431</v>
      </c>
      <c r="G7" s="51">
        <v>203384</v>
      </c>
      <c r="H7" s="51">
        <v>66357</v>
      </c>
      <c r="I7" s="51">
        <v>86321</v>
      </c>
      <c r="J7" s="51">
        <v>89212</v>
      </c>
      <c r="K7" s="51">
        <v>220126.00000000047</v>
      </c>
      <c r="L7" s="51">
        <f>'DRE-IS'!CG60</f>
        <v>-181455</v>
      </c>
      <c r="M7" s="51">
        <f>'DRE-IS'!CH60</f>
        <v>153401</v>
      </c>
      <c r="N7" s="51">
        <f>'DRE-IS'!CI60</f>
        <v>271721</v>
      </c>
      <c r="O7" s="51">
        <f>'DRE-IS'!CJ60</f>
        <v>278931.72343830019</v>
      </c>
      <c r="P7" s="51">
        <f>'DRE-IS'!CK60</f>
        <v>-76210.050542081706</v>
      </c>
      <c r="Q7" s="51">
        <f>'DRE-IS'!CL60</f>
        <v>202912.75335449769</v>
      </c>
      <c r="R7" s="51">
        <f>'DRE-IS'!CM60</f>
        <v>502221.03312777169</v>
      </c>
      <c r="S7" s="51">
        <f>'DRE-IS'!CN60</f>
        <v>517013.27814113349</v>
      </c>
      <c r="T7" s="51">
        <f>'DRE-IS'!CO60</f>
        <v>82439.261464084731</v>
      </c>
    </row>
    <row r="8" spans="1:76" ht="14.5" x14ac:dyDescent="0.35">
      <c r="A8" s="9"/>
      <c r="B8" s="189" t="s">
        <v>518</v>
      </c>
      <c r="C8" s="272" t="s">
        <v>519</v>
      </c>
      <c r="D8" s="273">
        <v>-8429</v>
      </c>
      <c r="E8" s="273">
        <v>-7837</v>
      </c>
      <c r="F8" s="273">
        <v>-7722</v>
      </c>
      <c r="G8" s="273">
        <v>-10169</v>
      </c>
      <c r="H8" s="273">
        <v>-3318</v>
      </c>
      <c r="I8" s="273">
        <v>-4316</v>
      </c>
      <c r="J8" s="273">
        <v>-4461</v>
      </c>
      <c r="K8" s="273">
        <v>-11006</v>
      </c>
      <c r="L8" s="273">
        <v>0</v>
      </c>
      <c r="M8" s="273">
        <v>-7670</v>
      </c>
      <c r="N8" s="273">
        <v>-13586</v>
      </c>
      <c r="O8" s="295">
        <v>-13947</v>
      </c>
      <c r="P8" s="295">
        <v>0</v>
      </c>
      <c r="Q8" s="295">
        <v>10210</v>
      </c>
      <c r="R8" s="295">
        <v>25414</v>
      </c>
      <c r="S8" s="295">
        <v>25407</v>
      </c>
      <c r="T8" s="295">
        <v>-3975</v>
      </c>
    </row>
    <row r="9" spans="1:76" ht="14.5" x14ac:dyDescent="0.35">
      <c r="A9" s="9"/>
      <c r="B9" s="122" t="s">
        <v>520</v>
      </c>
      <c r="C9" s="123" t="s">
        <v>521</v>
      </c>
      <c r="D9" s="152">
        <f t="shared" ref="D9:L9" si="0">SUM(D7:D8)</f>
        <v>160146</v>
      </c>
      <c r="E9" s="152">
        <f t="shared" si="0"/>
        <v>148899</v>
      </c>
      <c r="F9" s="152">
        <f t="shared" si="0"/>
        <v>146709</v>
      </c>
      <c r="G9" s="152">
        <f t="shared" si="0"/>
        <v>193215</v>
      </c>
      <c r="H9" s="152">
        <f t="shared" si="0"/>
        <v>63039</v>
      </c>
      <c r="I9" s="152">
        <f t="shared" si="0"/>
        <v>82005</v>
      </c>
      <c r="J9" s="152">
        <f t="shared" si="0"/>
        <v>84751</v>
      </c>
      <c r="K9" s="152">
        <f t="shared" si="0"/>
        <v>209120.00000000047</v>
      </c>
      <c r="L9" s="152">
        <f t="shared" si="0"/>
        <v>-181455</v>
      </c>
      <c r="M9" s="152">
        <f t="shared" ref="M9:S9" si="1">SUM(M7:M8)</f>
        <v>145731</v>
      </c>
      <c r="N9" s="152">
        <f t="shared" si="1"/>
        <v>258135</v>
      </c>
      <c r="O9" s="152">
        <f t="shared" si="1"/>
        <v>264984.72343830019</v>
      </c>
      <c r="P9" s="152">
        <f t="shared" si="1"/>
        <v>-76210.050542081706</v>
      </c>
      <c r="Q9" s="152">
        <f t="shared" si="1"/>
        <v>213122.75335449769</v>
      </c>
      <c r="R9" s="152">
        <f t="shared" si="1"/>
        <v>527635.03312777169</v>
      </c>
      <c r="S9" s="152">
        <f t="shared" si="1"/>
        <v>542420.27814113349</v>
      </c>
      <c r="T9" s="152">
        <f t="shared" ref="T9" si="2">SUM(T7:T8)</f>
        <v>78464.261464084731</v>
      </c>
    </row>
    <row r="10" spans="1:76" ht="14.5" x14ac:dyDescent="0.35">
      <c r="A10" s="9"/>
      <c r="B10" s="9"/>
      <c r="C10" s="18"/>
      <c r="D10" s="9"/>
      <c r="E10" s="9"/>
      <c r="F10" s="9"/>
      <c r="G10" s="9"/>
      <c r="H10" s="9"/>
      <c r="I10" s="9"/>
      <c r="J10" s="9"/>
      <c r="K10" s="9"/>
      <c r="L10" s="9"/>
      <c r="M10" s="9"/>
      <c r="N10" s="9"/>
      <c r="O10" s="9"/>
      <c r="P10" s="9"/>
      <c r="Q10" s="9"/>
      <c r="R10" s="9"/>
      <c r="S10" s="9"/>
      <c r="T10" s="9"/>
    </row>
    <row r="11" spans="1:76" ht="14.5" x14ac:dyDescent="0.35">
      <c r="A11" s="9"/>
      <c r="B11" s="274" t="s">
        <v>522</v>
      </c>
      <c r="C11" s="275" t="s">
        <v>523</v>
      </c>
      <c r="D11" s="148">
        <f t="shared" ref="D11:M11" si="3">SUM(D12:D13)</f>
        <v>44234</v>
      </c>
      <c r="E11" s="148">
        <f t="shared" si="3"/>
        <v>64993</v>
      </c>
      <c r="F11" s="148">
        <f t="shared" si="3"/>
        <v>64939</v>
      </c>
      <c r="G11" s="148">
        <f t="shared" si="3"/>
        <v>84488</v>
      </c>
      <c r="H11" s="148">
        <f t="shared" si="3"/>
        <v>28372</v>
      </c>
      <c r="I11" s="148">
        <f t="shared" si="3"/>
        <v>25147</v>
      </c>
      <c r="J11" s="148">
        <f t="shared" si="3"/>
        <v>25391</v>
      </c>
      <c r="K11" s="148">
        <f t="shared" si="3"/>
        <v>107010</v>
      </c>
      <c r="L11" s="148">
        <f t="shared" si="3"/>
        <v>100357.7</v>
      </c>
      <c r="M11" s="148">
        <f t="shared" si="3"/>
        <v>200000</v>
      </c>
      <c r="N11" s="148">
        <f t="shared" ref="N11:R11" si="4">SUM(N12:N13)</f>
        <v>162500</v>
      </c>
      <c r="O11" s="148">
        <f t="shared" si="4"/>
        <v>125000</v>
      </c>
      <c r="P11" s="148">
        <f t="shared" si="4"/>
        <v>0</v>
      </c>
      <c r="Q11" s="148">
        <f t="shared" si="4"/>
        <v>62300</v>
      </c>
      <c r="R11" s="148">
        <f t="shared" si="4"/>
        <v>130480</v>
      </c>
      <c r="S11" s="148">
        <f>SUM(S12:S13)</f>
        <v>138084</v>
      </c>
      <c r="T11" s="148">
        <f>SUM(T12:T13)</f>
        <v>190000</v>
      </c>
    </row>
    <row r="12" spans="1:76" ht="14.5" x14ac:dyDescent="0.35">
      <c r="A12" s="9"/>
      <c r="B12" s="102" t="s">
        <v>524</v>
      </c>
      <c r="C12" s="139" t="s">
        <v>525</v>
      </c>
      <c r="D12" s="276">
        <v>16397</v>
      </c>
      <c r="E12" s="276">
        <v>28984</v>
      </c>
      <c r="F12" s="276">
        <v>23233</v>
      </c>
      <c r="G12" s="276">
        <v>36472</v>
      </c>
      <c r="H12" s="276">
        <v>7331</v>
      </c>
      <c r="I12" s="276">
        <v>0</v>
      </c>
      <c r="J12" s="276">
        <v>0</v>
      </c>
      <c r="K12" s="276">
        <v>0</v>
      </c>
      <c r="L12" s="276">
        <v>0</v>
      </c>
      <c r="M12" s="276">
        <v>91347</v>
      </c>
      <c r="N12" s="276">
        <v>59123</v>
      </c>
      <c r="O12" s="296">
        <v>25000</v>
      </c>
      <c r="P12" s="296">
        <v>0</v>
      </c>
      <c r="Q12" s="296">
        <v>0</v>
      </c>
      <c r="R12" s="296">
        <v>65378</v>
      </c>
      <c r="S12" s="296">
        <v>22071</v>
      </c>
      <c r="T12" s="296">
        <v>0</v>
      </c>
    </row>
    <row r="13" spans="1:76" ht="14.5" x14ac:dyDescent="0.35">
      <c r="B13" s="277" t="s">
        <v>526</v>
      </c>
      <c r="C13" s="278" t="s">
        <v>527</v>
      </c>
      <c r="D13" s="273">
        <v>27837</v>
      </c>
      <c r="E13" s="273">
        <v>36009</v>
      </c>
      <c r="F13" s="273">
        <v>41706</v>
      </c>
      <c r="G13" s="273">
        <v>48016</v>
      </c>
      <c r="H13" s="273">
        <v>21041</v>
      </c>
      <c r="I13" s="273">
        <v>25147</v>
      </c>
      <c r="J13" s="273">
        <v>25391</v>
      </c>
      <c r="K13" s="273">
        <v>107010</v>
      </c>
      <c r="L13" s="273">
        <v>100357.7</v>
      </c>
      <c r="M13" s="273">
        <v>108653</v>
      </c>
      <c r="N13" s="273">
        <v>103377</v>
      </c>
      <c r="O13" s="295">
        <v>100000</v>
      </c>
      <c r="P13" s="295">
        <v>0</v>
      </c>
      <c r="Q13" s="295">
        <v>62300</v>
      </c>
      <c r="R13" s="295">
        <v>65102</v>
      </c>
      <c r="S13" s="295">
        <v>116013</v>
      </c>
      <c r="T13" s="295">
        <v>190000</v>
      </c>
      <c r="U13" s="353"/>
    </row>
    <row r="14" spans="1:76" ht="14.5" x14ac:dyDescent="0.35">
      <c r="C14" s="149"/>
      <c r="D14" s="144"/>
      <c r="E14" s="144"/>
    </row>
    <row r="15" spans="1:76" ht="14.5" x14ac:dyDescent="0.35">
      <c r="B15" s="279" t="s">
        <v>528</v>
      </c>
      <c r="C15" s="280" t="s">
        <v>529</v>
      </c>
      <c r="D15" s="281">
        <f t="shared" ref="D15:O15" si="5">(D11-D13*15%)/D9</f>
        <v>0.25013706243053213</v>
      </c>
      <c r="E15" s="281">
        <f t="shared" si="5"/>
        <v>0.40021524657653845</v>
      </c>
      <c r="F15" s="281">
        <f t="shared" si="5"/>
        <v>0.39999659189279457</v>
      </c>
      <c r="G15" s="281">
        <f t="shared" si="5"/>
        <v>0.39999792976735765</v>
      </c>
      <c r="H15" s="281">
        <f t="shared" si="5"/>
        <v>0.40000396579894981</v>
      </c>
      <c r="I15" s="281">
        <f t="shared" si="5"/>
        <v>0.26065422840070729</v>
      </c>
      <c r="J15" s="281">
        <f t="shared" si="5"/>
        <v>0.25465599225967833</v>
      </c>
      <c r="K15" s="281">
        <f t="shared" si="5"/>
        <v>0.43495839709257744</v>
      </c>
      <c r="L15" s="281">
        <f t="shared" si="5"/>
        <v>-0.47011129481138575</v>
      </c>
      <c r="M15" s="281">
        <f t="shared" si="5"/>
        <v>1.2605557499776985</v>
      </c>
      <c r="N15" s="281">
        <f t="shared" si="5"/>
        <v>0.56944408933310098</v>
      </c>
      <c r="O15" s="281">
        <f t="shared" si="5"/>
        <v>0.41511827011270225</v>
      </c>
      <c r="P15" s="281">
        <f>(P11-P13*15%)/P9</f>
        <v>0</v>
      </c>
      <c r="Q15" s="281">
        <f>(Q11-Q13*15%)/Q9</f>
        <v>0.24847182746328972</v>
      </c>
      <c r="R15" s="281">
        <f>(R11-R13*15%)/R9</f>
        <v>0.22878446733230434</v>
      </c>
      <c r="S15" s="281">
        <f>(S11-S13*15%)/S9</f>
        <v>0.22248808693800251</v>
      </c>
      <c r="T15" s="281">
        <f>(T11-T13*15%)/T9</f>
        <v>2.0582619014890371</v>
      </c>
    </row>
    <row r="16" spans="1:76" ht="14.5" x14ac:dyDescent="0.35">
      <c r="C16" s="149"/>
    </row>
    <row r="17" spans="1:20" ht="14.5" x14ac:dyDescent="0.35">
      <c r="B17" s="183" t="s">
        <v>530</v>
      </c>
      <c r="C17" s="282" t="s">
        <v>531</v>
      </c>
      <c r="D17" s="283">
        <f>D12/'Painel-Panel'!BY$40</f>
        <v>0.14348406291702215</v>
      </c>
      <c r="E17" s="283">
        <f>E12/'Painel-Panel'!BZ$40</f>
        <v>0.25362822952899738</v>
      </c>
      <c r="F17" s="283">
        <f>F12/'Painel-Panel'!CA$40</f>
        <v>0.2033033624291746</v>
      </c>
      <c r="G17" s="283">
        <f>G12/'Painel-Panel'!CB$40</f>
        <v>0.31915293911749909</v>
      </c>
      <c r="H17" s="283">
        <f>H12/'Painel-Panel'!CC$40</f>
        <v>6.4150860843123103E-2</v>
      </c>
      <c r="I17" s="283">
        <f>I12/'Painel-Panel'!CD$40</f>
        <v>0</v>
      </c>
      <c r="J17" s="283">
        <f>J12/'Painel-Panel'!CE$40</f>
        <v>0</v>
      </c>
      <c r="K17" s="283">
        <f>K12/'Painel-Panel'!CF$40</f>
        <v>0</v>
      </c>
      <c r="L17" s="283">
        <f>L12/'Painel-Panel'!CG$40</f>
        <v>0</v>
      </c>
      <c r="M17" s="283">
        <f>M12/'Painel-Panel'!CH$40</f>
        <v>0.63357319970175652</v>
      </c>
      <c r="N17" s="283">
        <f>N12/'Painel-Panel'!CI$40</f>
        <v>0.41007091952627839</v>
      </c>
      <c r="O17" s="283">
        <f>O12/'Painel-Panel'!CJ$40</f>
        <v>0.17339737476374609</v>
      </c>
      <c r="P17" s="283">
        <f>P12/'Painel-Panel'!CK$40</f>
        <v>0</v>
      </c>
      <c r="Q17" s="283">
        <f>Q12/'Painel-Panel'!CL$40</f>
        <v>0</v>
      </c>
      <c r="R17" s="283">
        <f>R12/'Painel-Panel'!CM$40</f>
        <v>0.45345494269216763</v>
      </c>
      <c r="S17" s="283">
        <f>S12/'Painel-Panel'!CN$40</f>
        <v>0.15308213833642559</v>
      </c>
      <c r="T17" s="283">
        <f>T12/'Painel-Panel'!CO$40</f>
        <v>0</v>
      </c>
    </row>
    <row r="18" spans="1:20" ht="14.5" x14ac:dyDescent="0.35">
      <c r="B18" s="189" t="s">
        <v>532</v>
      </c>
      <c r="C18" s="272" t="s">
        <v>533</v>
      </c>
      <c r="D18" s="284">
        <f>D13/'Painel-Panel'!BY$40</f>
        <v>0.24359125812167751</v>
      </c>
      <c r="E18" s="284">
        <f>E13/'Painel-Panel'!BZ$40</f>
        <v>0.31510139791297498</v>
      </c>
      <c r="F18" s="284">
        <f>F13/'Painel-Panel'!CA$40</f>
        <v>0.36495373104941919</v>
      </c>
      <c r="G18" s="284">
        <f>G13/'Painel-Panel'!CB$40</f>
        <v>0.42017019973310582</v>
      </c>
      <c r="H18" s="284">
        <f>H13/'Painel-Panel'!CC$40</f>
        <v>0.18412198376758329</v>
      </c>
      <c r="I18" s="284">
        <f>I13/'Painel-Panel'!CD$40</f>
        <v>0.17441695132735691</v>
      </c>
      <c r="J18" s="284">
        <f>J13/'Painel-Panel'!CE$40</f>
        <v>0.17610930970505106</v>
      </c>
      <c r="K18" s="284">
        <f>K13/'Painel-Panel'!CF$40</f>
        <v>0.74221012293873867</v>
      </c>
      <c r="L18" s="284">
        <f>L13/'Painel-Panel'!CG$40</f>
        <v>0.69607046869310396</v>
      </c>
      <c r="M18" s="284">
        <f>M13/'Painel-Panel'!CH$40</f>
        <v>0.75360579840821207</v>
      </c>
      <c r="N18" s="284">
        <f>N13/'Painel-Panel'!CI$40</f>
        <v>0.71701201643807111</v>
      </c>
      <c r="O18" s="284">
        <f>O13/'Painel-Panel'!CJ$40</f>
        <v>0.69358949905498435</v>
      </c>
      <c r="P18" s="284">
        <f>P13/'Painel-Panel'!CK$40</f>
        <v>0</v>
      </c>
      <c r="Q18" s="284">
        <f>Q13/'Painel-Panel'!CL$40</f>
        <v>0.43210625791125523</v>
      </c>
      <c r="R18" s="284">
        <f>R13/'Painel-Panel'!CM$40</f>
        <v>0.45154063567477587</v>
      </c>
      <c r="S18" s="284">
        <f>S13/'Painel-Panel'!CN$40</f>
        <v>0.80465398553865897</v>
      </c>
      <c r="T18" s="284">
        <f>T13/'Painel-Panel'!CO$40</f>
        <v>1.3178200482044702</v>
      </c>
    </row>
    <row r="19" spans="1:20" ht="14.5" x14ac:dyDescent="0.35">
      <c r="A19" s="9"/>
      <c r="B19" s="122" t="s">
        <v>534</v>
      </c>
      <c r="C19" s="123" t="s">
        <v>535</v>
      </c>
      <c r="D19" s="285">
        <f t="shared" ref="D19:L19" si="6">SUM(D17:D18)</f>
        <v>0.38707532103869968</v>
      </c>
      <c r="E19" s="285">
        <f t="shared" si="6"/>
        <v>0.56872962744197242</v>
      </c>
      <c r="F19" s="285">
        <f t="shared" si="6"/>
        <v>0.56825709347859377</v>
      </c>
      <c r="G19" s="285">
        <f t="shared" si="6"/>
        <v>0.73932313885060497</v>
      </c>
      <c r="H19" s="285">
        <f t="shared" si="6"/>
        <v>0.24827284461070639</v>
      </c>
      <c r="I19" s="285">
        <f t="shared" si="6"/>
        <v>0.17441695132735691</v>
      </c>
      <c r="J19" s="285">
        <f t="shared" si="6"/>
        <v>0.17610930970505106</v>
      </c>
      <c r="K19" s="285">
        <f t="shared" si="6"/>
        <v>0.74221012293873867</v>
      </c>
      <c r="L19" s="285">
        <f t="shared" si="6"/>
        <v>0.69607046869310396</v>
      </c>
      <c r="M19" s="285">
        <f t="shared" ref="M19:S19" si="7">SUM(M17:M18)</f>
        <v>1.3871789981099685</v>
      </c>
      <c r="N19" s="285">
        <f t="shared" si="7"/>
        <v>1.1270829359643495</v>
      </c>
      <c r="O19" s="285">
        <f t="shared" si="7"/>
        <v>0.86698687381873041</v>
      </c>
      <c r="P19" s="285">
        <f t="shared" si="7"/>
        <v>0</v>
      </c>
      <c r="Q19" s="285">
        <f t="shared" si="7"/>
        <v>0.43210625791125523</v>
      </c>
      <c r="R19" s="285">
        <f t="shared" si="7"/>
        <v>0.90499557836694344</v>
      </c>
      <c r="S19" s="285">
        <f t="shared" si="7"/>
        <v>0.95773612387508456</v>
      </c>
      <c r="T19" s="285">
        <f t="shared" ref="T19" si="8">SUM(T17:T18)</f>
        <v>1.3178200482044702</v>
      </c>
    </row>
    <row r="20" spans="1:20" ht="14.5" x14ac:dyDescent="0.35">
      <c r="A20" s="9"/>
      <c r="B20" s="9"/>
      <c r="C20" s="18"/>
      <c r="D20" s="9"/>
      <c r="E20" s="9"/>
      <c r="F20" s="9"/>
      <c r="G20" s="9"/>
      <c r="H20" s="9"/>
      <c r="I20" s="9"/>
      <c r="J20" s="9"/>
      <c r="K20" s="9"/>
      <c r="L20" s="9"/>
      <c r="M20" s="9"/>
      <c r="N20" s="9"/>
      <c r="O20" s="9"/>
      <c r="P20" s="9"/>
      <c r="Q20" s="9"/>
      <c r="R20" s="9"/>
      <c r="S20" s="9"/>
      <c r="T20" s="9"/>
    </row>
    <row r="21" spans="1:20" ht="14.5" x14ac:dyDescent="0.35">
      <c r="A21" s="9"/>
      <c r="B21" s="279" t="s">
        <v>536</v>
      </c>
      <c r="C21" s="280" t="s">
        <v>537</v>
      </c>
      <c r="D21" s="281">
        <f>D19/('Painel-Panel'!BY34)</f>
        <v>7.0441368705859819E-2</v>
      </c>
      <c r="E21" s="281">
        <f>E19/('Painel-Panel'!BZ34)</f>
        <v>8.4256241102514437E-2</v>
      </c>
      <c r="F21" s="281">
        <f>F19/('Painel-Panel'!CA34)</f>
        <v>4.8683022559876554E-2</v>
      </c>
      <c r="G21" s="281">
        <f>G19/('Painel-Panel'!CB34)</f>
        <v>5.2998074469577418E-2</v>
      </c>
      <c r="H21" s="281">
        <f>H19/('Painel-Panel'!CC34)</f>
        <v>1.0033252964667868E-2</v>
      </c>
      <c r="I21" s="281">
        <f>I19/('Painel-Panel'!CD34)</f>
        <v>8.3055691108265186E-3</v>
      </c>
      <c r="J21" s="281">
        <f>J19/('Painel-Panel'!CE34)</f>
        <v>9.8660677705910953E-3</v>
      </c>
      <c r="K21" s="281">
        <f>K19/('Painel-Panel'!CF34)</f>
        <v>3.9690380905814907E-2</v>
      </c>
      <c r="L21" s="281">
        <f>L19/('Painel-Panel'!CG34)</f>
        <v>5.7957574412414982E-2</v>
      </c>
      <c r="M21" s="281">
        <f>M19/'Painel-Panel'!CH34</f>
        <v>0.1057301065632598</v>
      </c>
      <c r="N21" s="281">
        <f>N19/'Painel-Panel'!CI34</f>
        <v>5.5934637020563255E-2</v>
      </c>
      <c r="O21" s="281">
        <f>O19/'Painel-Panel'!CJ34</f>
        <v>3.4268255882163257E-2</v>
      </c>
      <c r="P21" s="281">
        <f>P19/'Painel-Panel'!CK34</f>
        <v>0</v>
      </c>
      <c r="Q21" s="281">
        <f>Q19/'Painel-Panel'!CL34</f>
        <v>2.1659461549436352E-2</v>
      </c>
      <c r="R21" s="281">
        <f>R19/'Painel-Panel'!CM34</f>
        <v>3.3089417856195368E-2</v>
      </c>
      <c r="S21" s="281">
        <f>S19/'Painel-Panel'!CN34</f>
        <v>3.29345297068461E-2</v>
      </c>
      <c r="T21" s="281">
        <f>T19/'Painel-Panel'!CO34</f>
        <v>5.5138914150814657E-2</v>
      </c>
    </row>
    <row r="22" spans="1:20" ht="14.5" x14ac:dyDescent="0.35">
      <c r="A22" s="9"/>
      <c r="B22" s="9"/>
      <c r="C22" s="231"/>
      <c r="D22" s="9"/>
      <c r="E22" s="9"/>
      <c r="F22" s="9"/>
      <c r="G22" s="9"/>
    </row>
    <row r="23" spans="1:20" ht="14.5" x14ac:dyDescent="0.35">
      <c r="A23" s="9"/>
      <c r="C23" s="286"/>
      <c r="R23" s="353"/>
      <c r="S23" s="353"/>
    </row>
    <row r="24" spans="1:20" ht="14.5" x14ac:dyDescent="0.35">
      <c r="A24" s="9"/>
      <c r="B24" s="9"/>
      <c r="C24" s="231"/>
      <c r="D24" s="9"/>
      <c r="E24" s="9"/>
      <c r="F24" s="9"/>
      <c r="G24" s="9"/>
    </row>
    <row r="25" spans="1:20" ht="14.5" x14ac:dyDescent="0.35">
      <c r="A25" s="9"/>
      <c r="B25" s="9"/>
      <c r="C25" s="231"/>
      <c r="D25" s="9"/>
      <c r="E25" s="9"/>
      <c r="F25" s="9"/>
      <c r="G25" s="9"/>
      <c r="H25" s="9"/>
      <c r="I25" s="9"/>
      <c r="J25" s="9"/>
      <c r="K25" s="9"/>
      <c r="L25" s="9"/>
      <c r="M25" s="9"/>
      <c r="N25" s="9"/>
      <c r="O25" s="9"/>
      <c r="P25" s="9"/>
      <c r="Q25" s="9"/>
    </row>
    <row r="26" spans="1:20" ht="26" x14ac:dyDescent="0.35">
      <c r="A26" s="9"/>
      <c r="B26" s="46" t="s">
        <v>538</v>
      </c>
      <c r="C26" s="47" t="s">
        <v>539</v>
      </c>
      <c r="D26" s="9"/>
      <c r="E26" s="9"/>
      <c r="F26" s="9"/>
      <c r="G26" s="9"/>
      <c r="H26" s="9"/>
      <c r="I26" s="9"/>
      <c r="J26" s="9"/>
      <c r="K26" s="9"/>
      <c r="L26" s="9"/>
      <c r="M26" s="9"/>
      <c r="N26" s="9"/>
      <c r="O26" s="9"/>
      <c r="P26" s="9"/>
      <c r="Q26" s="9"/>
    </row>
    <row r="27" spans="1:20" ht="14.5" x14ac:dyDescent="0.35">
      <c r="A27" s="9"/>
      <c r="B27" s="46"/>
      <c r="C27" s="46"/>
      <c r="D27" s="9"/>
      <c r="E27" s="9"/>
      <c r="F27" s="9"/>
      <c r="G27" s="9"/>
      <c r="H27" s="9"/>
      <c r="I27" s="9"/>
      <c r="J27" s="9"/>
      <c r="K27" s="9"/>
      <c r="L27" s="9"/>
      <c r="M27" s="9"/>
      <c r="N27" s="9"/>
      <c r="O27" s="9"/>
      <c r="P27" s="9"/>
      <c r="Q27" s="9"/>
    </row>
  </sheetData>
  <pageMargins left="0.511811024" right="0.511811024" top="0.78740157499999996" bottom="0.78740157499999996" header="0.31496062000000002" footer="0.31496062000000002"/>
  <pageSetup paperSize="9" orientation="portrait"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sheetPr>
  <dimension ref="A1:G17"/>
  <sheetViews>
    <sheetView showGridLines="0" zoomScale="70" zoomScaleNormal="70" workbookViewId="0"/>
  </sheetViews>
  <sheetFormatPr defaultColWidth="0" defaultRowHeight="15" customHeight="1" zeroHeight="1" x14ac:dyDescent="0.35"/>
  <cols>
    <col min="1" max="1" width="3.453125" style="8" customWidth="1"/>
    <col min="2" max="2" width="22" style="8" customWidth="1"/>
    <col min="3" max="3" width="130" style="8" customWidth="1"/>
    <col min="4" max="4" width="9.1796875" style="8" customWidth="1"/>
    <col min="5" max="5" width="22" style="8" customWidth="1"/>
    <col min="6" max="6" width="105.54296875" style="8" customWidth="1"/>
    <col min="7" max="7" width="9.1796875" style="8" customWidth="1"/>
    <col min="8" max="62" width="9.1796875" style="8" hidden="1" customWidth="1"/>
    <col min="63" max="16384" width="9.1796875" style="8" hidden="1"/>
  </cols>
  <sheetData>
    <row r="1" spans="1:7" ht="14.5" x14ac:dyDescent="0.35">
      <c r="A1" s="233"/>
      <c r="B1" s="233"/>
      <c r="C1" s="233"/>
      <c r="D1" s="233"/>
      <c r="E1" s="233"/>
      <c r="F1" s="233"/>
      <c r="G1" s="233"/>
    </row>
    <row r="2" spans="1:7" ht="18.5" x14ac:dyDescent="0.45">
      <c r="A2" s="143" t="s">
        <v>474</v>
      </c>
      <c r="B2" s="234"/>
      <c r="C2" s="235"/>
      <c r="D2" s="235"/>
      <c r="E2" s="235"/>
      <c r="F2" s="235"/>
      <c r="G2" s="235"/>
    </row>
    <row r="3" spans="1:7" ht="14.5" x14ac:dyDescent="0.35">
      <c r="A3" s="236"/>
      <c r="B3" s="233"/>
      <c r="C3" s="233"/>
      <c r="D3" s="233"/>
      <c r="E3" s="233"/>
      <c r="F3" s="233"/>
      <c r="G3" s="233"/>
    </row>
    <row r="4" spans="1:7" ht="14.5" x14ac:dyDescent="0.35">
      <c r="A4" s="234"/>
      <c r="B4" s="234"/>
      <c r="C4" s="234"/>
      <c r="D4" s="234"/>
      <c r="E4" s="234"/>
      <c r="F4" s="234"/>
      <c r="G4" s="234"/>
    </row>
    <row r="5" spans="1:7" ht="52.5" customHeight="1" x14ac:dyDescent="0.35">
      <c r="A5" s="234"/>
      <c r="B5" s="237" t="s">
        <v>68</v>
      </c>
      <c r="C5" s="238"/>
      <c r="D5" s="234"/>
      <c r="E5" s="237" t="s">
        <v>69</v>
      </c>
      <c r="F5" s="238"/>
      <c r="G5" s="234"/>
    </row>
    <row r="6" spans="1:7" ht="52.5" customHeight="1" x14ac:dyDescent="0.35">
      <c r="A6" s="234"/>
      <c r="B6" s="239" t="s">
        <v>475</v>
      </c>
      <c r="C6" s="240"/>
      <c r="D6" s="234"/>
      <c r="E6" s="239" t="s">
        <v>475</v>
      </c>
      <c r="F6" s="240"/>
      <c r="G6" s="234"/>
    </row>
    <row r="7" spans="1:7" ht="52.5" customHeight="1" x14ac:dyDescent="0.35">
      <c r="A7" s="234"/>
      <c r="B7" s="237" t="s">
        <v>476</v>
      </c>
      <c r="C7" s="238"/>
      <c r="D7" s="234"/>
      <c r="E7" s="237" t="s">
        <v>476</v>
      </c>
      <c r="F7" s="238"/>
      <c r="G7" s="234"/>
    </row>
    <row r="8" spans="1:7" ht="52.5" customHeight="1" x14ac:dyDescent="0.35">
      <c r="A8" s="234"/>
      <c r="B8" s="237" t="s">
        <v>477</v>
      </c>
      <c r="C8" s="238"/>
      <c r="D8" s="234"/>
      <c r="E8" s="237" t="s">
        <v>477</v>
      </c>
      <c r="F8" s="238"/>
      <c r="G8" s="234"/>
    </row>
    <row r="9" spans="1:7" ht="52.5" customHeight="1" x14ac:dyDescent="0.35">
      <c r="A9" s="234"/>
      <c r="B9" s="237" t="s">
        <v>112</v>
      </c>
      <c r="C9" s="238"/>
      <c r="D9" s="234"/>
      <c r="E9" s="237" t="s">
        <v>113</v>
      </c>
      <c r="F9" s="238"/>
      <c r="G9" s="234"/>
    </row>
    <row r="10" spans="1:7" ht="52.5" customHeight="1" x14ac:dyDescent="0.35">
      <c r="A10" s="234"/>
      <c r="B10" s="237" t="s">
        <v>478</v>
      </c>
      <c r="C10" s="238"/>
      <c r="D10" s="234"/>
      <c r="E10" s="237" t="s">
        <v>478</v>
      </c>
      <c r="F10" s="238"/>
      <c r="G10" s="234"/>
    </row>
    <row r="11" spans="1:7" ht="52.5" customHeight="1" x14ac:dyDescent="0.35">
      <c r="A11" s="234"/>
      <c r="B11" s="237" t="s">
        <v>479</v>
      </c>
      <c r="C11" s="238"/>
      <c r="D11" s="234"/>
      <c r="E11" s="237" t="s">
        <v>128</v>
      </c>
      <c r="F11" s="238"/>
      <c r="G11" s="241"/>
    </row>
    <row r="12" spans="1:7" ht="52.5" customHeight="1" x14ac:dyDescent="0.35">
      <c r="A12" s="234"/>
      <c r="B12" s="237" t="s">
        <v>480</v>
      </c>
      <c r="C12" s="238"/>
      <c r="D12" s="234"/>
      <c r="E12" s="237" t="s">
        <v>130</v>
      </c>
      <c r="F12" s="238"/>
      <c r="G12" s="241"/>
    </row>
    <row r="13" spans="1:7" ht="52.5" customHeight="1" x14ac:dyDescent="0.35">
      <c r="A13" s="234"/>
      <c r="B13" s="237" t="s">
        <v>481</v>
      </c>
      <c r="C13" s="238"/>
      <c r="D13" s="234"/>
      <c r="E13" s="237" t="s">
        <v>132</v>
      </c>
      <c r="F13" s="238"/>
      <c r="G13" s="241"/>
    </row>
    <row r="14" spans="1:7" ht="52.5" customHeight="1" x14ac:dyDescent="0.35">
      <c r="A14" s="234"/>
      <c r="B14" s="237" t="s">
        <v>135</v>
      </c>
      <c r="C14" s="238"/>
      <c r="D14" s="234"/>
      <c r="E14" s="237" t="s">
        <v>482</v>
      </c>
      <c r="F14" s="238"/>
      <c r="G14" s="241"/>
    </row>
    <row r="15" spans="1:7" ht="52.5" customHeight="1" x14ac:dyDescent="0.35">
      <c r="A15" s="234"/>
      <c r="B15" s="237" t="s">
        <v>136</v>
      </c>
      <c r="C15" s="238"/>
      <c r="D15" s="234"/>
      <c r="E15" s="237" t="s">
        <v>483</v>
      </c>
      <c r="F15" s="238"/>
      <c r="G15" s="241"/>
    </row>
    <row r="16" spans="1:7" ht="52.5" customHeight="1" x14ac:dyDescent="0.35">
      <c r="A16" s="234"/>
      <c r="B16" s="237" t="s">
        <v>137</v>
      </c>
      <c r="C16" s="238"/>
      <c r="D16" s="234"/>
      <c r="E16" s="237" t="s">
        <v>484</v>
      </c>
      <c r="F16" s="238"/>
      <c r="G16" s="241"/>
    </row>
    <row r="17" spans="1:7" ht="15" customHeight="1" x14ac:dyDescent="0.35">
      <c r="A17" s="234"/>
      <c r="B17" s="234"/>
      <c r="C17" s="234"/>
      <c r="D17" s="234"/>
      <c r="E17" s="234"/>
      <c r="F17" s="234"/>
      <c r="G17" s="234"/>
    </row>
  </sheetData>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1">
    <tabColor theme="4" tint="0.79998168889431442"/>
    <pageSetUpPr fitToPage="1"/>
  </sheetPr>
  <dimension ref="A1:CS103"/>
  <sheetViews>
    <sheetView showGridLines="0" zoomScale="85" zoomScaleNormal="85" workbookViewId="0">
      <pane xSplit="2" ySplit="5" topLeftCell="BO6" activePane="bottomRight" state="frozen"/>
      <selection activeCell="CD51" sqref="CD51"/>
      <selection pane="topRight" activeCell="CD51" sqref="CD51"/>
      <selection pane="bottomLeft" activeCell="CD51" sqref="CD51"/>
      <selection pane="bottomRight" activeCell="BT5" sqref="BT5"/>
    </sheetView>
  </sheetViews>
  <sheetFormatPr defaultColWidth="9.1796875" defaultRowHeight="14.5" outlineLevelCol="1" x14ac:dyDescent="0.35"/>
  <cols>
    <col min="1" max="1" width="2.81640625" style="4" customWidth="1"/>
    <col min="2" max="3" width="69.81640625" style="4" customWidth="1"/>
    <col min="4" max="63" width="9.26953125" style="4" customWidth="1"/>
    <col min="64" max="71" width="12.81640625" style="4" bestFit="1" customWidth="1"/>
    <col min="72" max="72" width="12.81640625" style="4" customWidth="1"/>
    <col min="73" max="75" width="12.81640625" style="4" hidden="1" customWidth="1" outlineLevel="1"/>
    <col min="76" max="76" width="3.453125" style="97" customWidth="1" collapsed="1"/>
    <col min="77" max="85" width="9.26953125" style="4" hidden="1" customWidth="1"/>
    <col min="86" max="90" width="9.26953125" hidden="1" customWidth="1"/>
    <col min="91" max="91" width="10.81640625" style="4" bestFit="1" customWidth="1"/>
    <col min="92" max="93" width="10.54296875" style="4" bestFit="1" customWidth="1"/>
    <col min="94" max="94" width="9.1796875" style="4"/>
    <col min="95" max="97" width="12.36328125" style="4" bestFit="1" customWidth="1"/>
    <col min="98" max="16384" width="9.1796875" style="4"/>
  </cols>
  <sheetData>
    <row r="1" spans="1:94" s="1" customFormat="1" ht="15" customHeight="1" x14ac:dyDescent="0.35">
      <c r="AF1" s="268"/>
      <c r="AG1" s="268"/>
      <c r="AH1" s="268"/>
      <c r="AI1" s="268"/>
      <c r="AJ1" s="268"/>
      <c r="AK1" s="268"/>
      <c r="AL1" s="268"/>
      <c r="AM1" s="268"/>
      <c r="AN1" s="268"/>
      <c r="AO1" s="268"/>
      <c r="AP1" s="268"/>
      <c r="AQ1" s="268"/>
      <c r="AR1" s="268"/>
      <c r="AS1" s="268"/>
      <c r="AT1" s="268"/>
      <c r="AU1" s="268"/>
      <c r="AV1" s="268"/>
      <c r="AW1" s="268"/>
      <c r="AX1" s="268"/>
      <c r="AY1" s="268"/>
      <c r="AZ1" s="268"/>
      <c r="BA1" s="268"/>
      <c r="BB1" s="268"/>
      <c r="BC1" s="268"/>
      <c r="BD1" s="268"/>
      <c r="BE1" s="268"/>
      <c r="BF1" s="268"/>
      <c r="BG1" s="268"/>
      <c r="BH1" s="268"/>
      <c r="BI1" s="268"/>
      <c r="BJ1" s="364"/>
      <c r="BK1" s="364"/>
      <c r="BL1" s="364"/>
      <c r="BM1" s="364"/>
      <c r="BN1" s="364"/>
      <c r="BO1" s="268"/>
      <c r="BP1" s="268"/>
      <c r="BQ1" s="268"/>
      <c r="BR1" s="392"/>
      <c r="BS1" s="392"/>
      <c r="BT1" s="392"/>
      <c r="BU1" s="268"/>
      <c r="BV1" s="268"/>
      <c r="BW1" s="268"/>
      <c r="BX1" s="268"/>
      <c r="CH1" s="94"/>
      <c r="CI1" s="94"/>
      <c r="CJ1" s="94"/>
      <c r="CK1" s="94"/>
      <c r="CL1" s="94"/>
    </row>
    <row r="2" spans="1:94" s="2" customFormat="1" ht="15" customHeight="1" x14ac:dyDescent="0.45">
      <c r="A2" s="7" t="s">
        <v>142</v>
      </c>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Q2"/>
      <c r="BR2"/>
      <c r="BS2" s="83"/>
      <c r="BT2" s="83"/>
      <c r="BU2"/>
      <c r="BV2"/>
      <c r="BW2"/>
      <c r="BX2"/>
      <c r="BY2"/>
      <c r="BZ2"/>
      <c r="CA2"/>
      <c r="CB2"/>
      <c r="CC2"/>
      <c r="CD2"/>
      <c r="CE2"/>
      <c r="CF2"/>
      <c r="CG2"/>
      <c r="CH2"/>
      <c r="CI2"/>
      <c r="CJ2"/>
      <c r="CK2"/>
      <c r="CL2"/>
      <c r="CM2"/>
      <c r="CN2"/>
      <c r="CO2"/>
      <c r="CP2"/>
    </row>
    <row r="3" spans="1:94" s="1" customFormat="1" ht="15" customHeight="1" x14ac:dyDescent="0.35">
      <c r="A3" s="6"/>
      <c r="B3"/>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s="83"/>
      <c r="BT3" s="83"/>
      <c r="BU3"/>
      <c r="BV3"/>
      <c r="BW3"/>
      <c r="BX3"/>
      <c r="BY3"/>
      <c r="BZ3"/>
      <c r="CA3"/>
      <c r="CB3"/>
      <c r="CC3"/>
      <c r="CD3"/>
      <c r="CE3"/>
      <c r="CF3"/>
      <c r="CG3"/>
      <c r="CH3"/>
      <c r="CI3"/>
      <c r="CJ3"/>
      <c r="CK3"/>
      <c r="CL3"/>
      <c r="CM3"/>
      <c r="CN3"/>
      <c r="CO3"/>
      <c r="CP3"/>
    </row>
    <row r="4" spans="1:94" s="5" customFormat="1" x14ac:dyDescent="0.35">
      <c r="A4" s="3"/>
      <c r="B4"/>
      <c r="C4"/>
      <c r="D4"/>
      <c r="AS4" s="269"/>
      <c r="AT4" s="269"/>
      <c r="AW4" s="269"/>
      <c r="AX4" s="269"/>
      <c r="AY4" s="269"/>
      <c r="AZ4" s="269"/>
      <c r="BA4" s="269"/>
      <c r="BB4" s="269"/>
      <c r="BC4" s="269"/>
      <c r="BD4" s="269"/>
      <c r="BE4" s="269"/>
      <c r="BF4" s="269"/>
      <c r="BG4" s="269"/>
      <c r="BH4" s="269"/>
      <c r="BI4" s="269"/>
      <c r="BJ4" s="269"/>
      <c r="BK4" s="269"/>
      <c r="BL4" s="269"/>
      <c r="BM4" s="269"/>
      <c r="BN4" s="269"/>
      <c r="BO4" s="269"/>
      <c r="BP4" s="269"/>
      <c r="BQ4" s="269"/>
      <c r="BR4" s="269"/>
      <c r="BS4" s="391"/>
      <c r="BT4" s="391"/>
      <c r="BU4" s="269"/>
      <c r="BV4" s="269"/>
      <c r="BW4" s="269"/>
      <c r="BX4" s="269"/>
      <c r="CH4" s="60"/>
      <c r="CI4" s="60"/>
      <c r="CJ4" s="60"/>
      <c r="CK4" s="60"/>
      <c r="CL4" s="60"/>
    </row>
    <row r="5" spans="1:94" ht="15.75" customHeight="1" thickBot="1" x14ac:dyDescent="0.4">
      <c r="B5" s="32" t="s">
        <v>15</v>
      </c>
      <c r="C5" s="32" t="s">
        <v>16</v>
      </c>
      <c r="D5" s="33" t="s">
        <v>17</v>
      </c>
      <c r="E5" s="33" t="s">
        <v>18</v>
      </c>
      <c r="F5" s="33" t="s">
        <v>19</v>
      </c>
      <c r="G5" s="33" t="s">
        <v>20</v>
      </c>
      <c r="H5" s="33" t="s">
        <v>21</v>
      </c>
      <c r="I5" s="33" t="s">
        <v>22</v>
      </c>
      <c r="J5" s="33" t="s">
        <v>23</v>
      </c>
      <c r="K5" s="33" t="s">
        <v>24</v>
      </c>
      <c r="L5" s="33" t="s">
        <v>25</v>
      </c>
      <c r="M5" s="33" t="s">
        <v>26</v>
      </c>
      <c r="N5" s="33" t="s">
        <v>27</v>
      </c>
      <c r="O5" s="33" t="s">
        <v>28</v>
      </c>
      <c r="P5" s="33" t="s">
        <v>29</v>
      </c>
      <c r="Q5" s="33" t="s">
        <v>30</v>
      </c>
      <c r="R5" s="33" t="s">
        <v>31</v>
      </c>
      <c r="S5" s="33" t="s">
        <v>32</v>
      </c>
      <c r="T5" s="33" t="s">
        <v>33</v>
      </c>
      <c r="U5" s="33" t="s">
        <v>34</v>
      </c>
      <c r="V5" s="33" t="s">
        <v>35</v>
      </c>
      <c r="W5" s="33" t="s">
        <v>36</v>
      </c>
      <c r="X5" s="33" t="s">
        <v>37</v>
      </c>
      <c r="Y5" s="33" t="s">
        <v>38</v>
      </c>
      <c r="Z5" s="33" t="s">
        <v>39</v>
      </c>
      <c r="AA5" s="33" t="s">
        <v>40</v>
      </c>
      <c r="AB5" s="33" t="s">
        <v>41</v>
      </c>
      <c r="AC5" s="33" t="s">
        <v>42</v>
      </c>
      <c r="AD5" s="33" t="s">
        <v>43</v>
      </c>
      <c r="AE5" s="33" t="s">
        <v>44</v>
      </c>
      <c r="AF5" s="33" t="s">
        <v>45</v>
      </c>
      <c r="AG5" s="33" t="s">
        <v>46</v>
      </c>
      <c r="AH5" s="33" t="s">
        <v>47</v>
      </c>
      <c r="AI5" s="33" t="s">
        <v>48</v>
      </c>
      <c r="AJ5" s="33" t="s">
        <v>49</v>
      </c>
      <c r="AK5" s="33" t="s">
        <v>50</v>
      </c>
      <c r="AL5" s="33" t="s">
        <v>51</v>
      </c>
      <c r="AM5" s="33" t="s">
        <v>52</v>
      </c>
      <c r="AN5" s="33" t="s">
        <v>53</v>
      </c>
      <c r="AO5" s="33" t="s">
        <v>140</v>
      </c>
      <c r="AP5" s="33" t="s">
        <v>485</v>
      </c>
      <c r="AQ5" s="33" t="s">
        <v>488</v>
      </c>
      <c r="AR5" s="33" t="s">
        <v>491</v>
      </c>
      <c r="AS5" s="33" t="s">
        <v>496</v>
      </c>
      <c r="AT5" s="33" t="s">
        <v>506</v>
      </c>
      <c r="AU5" s="33" t="s">
        <v>507</v>
      </c>
      <c r="AV5" s="33" t="s">
        <v>508</v>
      </c>
      <c r="AW5" s="33" t="s">
        <v>512</v>
      </c>
      <c r="AX5" s="33" t="s">
        <v>513</v>
      </c>
      <c r="AY5" s="33" t="s">
        <v>514</v>
      </c>
      <c r="AZ5" s="33" t="s">
        <v>542</v>
      </c>
      <c r="BA5" s="33" t="s">
        <v>543</v>
      </c>
      <c r="BB5" s="33" t="s">
        <v>544</v>
      </c>
      <c r="BC5" s="33" t="s">
        <v>545</v>
      </c>
      <c r="BD5" s="33" t="s">
        <v>548</v>
      </c>
      <c r="BE5" s="33" t="s">
        <v>549</v>
      </c>
      <c r="BF5" s="33" t="s">
        <v>550</v>
      </c>
      <c r="BG5" s="33" t="s">
        <v>551</v>
      </c>
      <c r="BH5" s="33" t="s">
        <v>590</v>
      </c>
      <c r="BI5" s="33" t="s">
        <v>591</v>
      </c>
      <c r="BJ5" s="33" t="s">
        <v>592</v>
      </c>
      <c r="BK5" s="33" t="s">
        <v>593</v>
      </c>
      <c r="BL5" s="33" t="s">
        <v>602</v>
      </c>
      <c r="BM5" s="33" t="s">
        <v>603</v>
      </c>
      <c r="BN5" s="33" t="s">
        <v>604</v>
      </c>
      <c r="BO5" s="33" t="s">
        <v>605</v>
      </c>
      <c r="BP5" s="33" t="s">
        <v>630</v>
      </c>
      <c r="BQ5" s="33" t="s">
        <v>631</v>
      </c>
      <c r="BR5" s="33" t="s">
        <v>632</v>
      </c>
      <c r="BS5" s="33" t="s">
        <v>633</v>
      </c>
      <c r="BT5" s="33" t="s">
        <v>648</v>
      </c>
      <c r="BU5" s="33" t="s">
        <v>649</v>
      </c>
      <c r="BV5" s="33" t="s">
        <v>650</v>
      </c>
      <c r="BW5" s="33" t="s">
        <v>651</v>
      </c>
      <c r="BX5" s="141"/>
      <c r="BY5" s="33">
        <v>2008</v>
      </c>
      <c r="BZ5" s="33">
        <v>2009</v>
      </c>
      <c r="CA5" s="33">
        <v>2010</v>
      </c>
      <c r="CB5" s="33">
        <v>2011</v>
      </c>
      <c r="CC5" s="33">
        <v>2012</v>
      </c>
      <c r="CD5" s="33">
        <v>2013</v>
      </c>
      <c r="CE5" s="33">
        <v>2014</v>
      </c>
      <c r="CF5" s="33">
        <v>2015</v>
      </c>
      <c r="CG5" s="33">
        <v>2016</v>
      </c>
      <c r="CH5" s="33">
        <v>2017</v>
      </c>
      <c r="CI5" s="33">
        <v>2018</v>
      </c>
      <c r="CJ5" s="33">
        <v>2019</v>
      </c>
      <c r="CK5" s="33">
        <v>2020</v>
      </c>
      <c r="CL5" s="33">
        <v>2021</v>
      </c>
      <c r="CM5" s="33">
        <v>2022</v>
      </c>
      <c r="CN5" s="33">
        <v>2023</v>
      </c>
      <c r="CO5" s="33">
        <v>2024</v>
      </c>
    </row>
    <row r="6" spans="1:94" x14ac:dyDescent="0.35">
      <c r="BF6" s="344"/>
      <c r="BH6" s="361"/>
      <c r="BL6" s="361"/>
      <c r="BP6" s="361"/>
      <c r="BT6" s="361"/>
      <c r="BX6" s="96"/>
      <c r="CH6" s="60"/>
      <c r="CI6" s="60"/>
      <c r="CJ6" s="60"/>
      <c r="CK6" s="60"/>
      <c r="CL6" s="60"/>
      <c r="CM6" s="60"/>
      <c r="CN6" s="60"/>
      <c r="CO6" s="60"/>
    </row>
    <row r="7" spans="1:94" x14ac:dyDescent="0.35">
      <c r="B7" s="34" t="s">
        <v>54</v>
      </c>
      <c r="C7" s="34" t="s">
        <v>55</v>
      </c>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96"/>
      <c r="BY7" s="48"/>
      <c r="BZ7" s="48"/>
      <c r="CA7" s="49"/>
      <c r="CB7" s="49"/>
      <c r="CC7" s="49"/>
      <c r="CD7" s="49"/>
      <c r="CE7" s="49"/>
      <c r="CF7" s="49"/>
      <c r="CG7" s="49"/>
      <c r="CH7" s="49"/>
      <c r="CI7" s="49"/>
      <c r="CJ7" s="49"/>
      <c r="CK7" s="49"/>
      <c r="CL7" s="49"/>
      <c r="CM7" s="49"/>
      <c r="CN7" s="49"/>
      <c r="CO7" s="49"/>
    </row>
    <row r="8" spans="1:94" x14ac:dyDescent="0.35">
      <c r="B8" s="36" t="s">
        <v>56</v>
      </c>
      <c r="C8" s="36" t="s">
        <v>57</v>
      </c>
      <c r="D8" s="52">
        <v>403525</v>
      </c>
      <c r="E8" s="52">
        <v>462961</v>
      </c>
      <c r="F8" s="52">
        <v>509550</v>
      </c>
      <c r="G8" s="52">
        <v>391717</v>
      </c>
      <c r="H8" s="52">
        <v>291622</v>
      </c>
      <c r="I8" s="52">
        <v>254530</v>
      </c>
      <c r="J8" s="52">
        <v>318824</v>
      </c>
      <c r="K8" s="52">
        <v>358865</v>
      </c>
      <c r="L8" s="52">
        <v>407566</v>
      </c>
      <c r="M8" s="52">
        <v>467367</v>
      </c>
      <c r="N8" s="52">
        <v>520915</v>
      </c>
      <c r="O8" s="52">
        <v>475679</v>
      </c>
      <c r="P8" s="52">
        <v>510663</v>
      </c>
      <c r="Q8" s="52">
        <v>537008</v>
      </c>
      <c r="R8" s="52">
        <v>587204</v>
      </c>
      <c r="S8" s="52">
        <v>550673</v>
      </c>
      <c r="T8" s="52">
        <v>528405</v>
      </c>
      <c r="U8" s="52">
        <v>746620</v>
      </c>
      <c r="V8" s="52">
        <v>745617</v>
      </c>
      <c r="W8" s="52">
        <v>650478</v>
      </c>
      <c r="X8" s="52">
        <v>701751</v>
      </c>
      <c r="Y8" s="52">
        <v>797450</v>
      </c>
      <c r="Z8" s="52">
        <v>843337</v>
      </c>
      <c r="AA8" s="52">
        <v>780446</v>
      </c>
      <c r="AB8" s="52">
        <v>805039</v>
      </c>
      <c r="AC8" s="52">
        <v>758558</v>
      </c>
      <c r="AD8" s="52">
        <v>804916</v>
      </c>
      <c r="AE8" s="52">
        <v>746148</v>
      </c>
      <c r="AF8" s="52">
        <v>788077</v>
      </c>
      <c r="AG8" s="52">
        <v>911082</v>
      </c>
      <c r="AH8" s="52">
        <v>855915</v>
      </c>
      <c r="AI8" s="52">
        <v>871922</v>
      </c>
      <c r="AJ8" s="52">
        <v>859840</v>
      </c>
      <c r="AK8" s="52">
        <v>850684</v>
      </c>
      <c r="AL8" s="52">
        <v>763047</v>
      </c>
      <c r="AM8" s="52">
        <v>781739</v>
      </c>
      <c r="AN8" s="52">
        <v>855124</v>
      </c>
      <c r="AO8" s="52">
        <v>921063</v>
      </c>
      <c r="AP8" s="52">
        <f>'DRE-IS'!AP11</f>
        <v>962664</v>
      </c>
      <c r="AQ8" s="52">
        <f>'DRE-IS'!AZ11</f>
        <v>1092564</v>
      </c>
      <c r="AR8" s="52">
        <f>'DRE-IS'!AR11</f>
        <v>1059196</v>
      </c>
      <c r="AS8" s="52">
        <f>'DRE-IS'!AS11</f>
        <v>1218179</v>
      </c>
      <c r="AT8" s="52">
        <f>'DRE-IS'!BC11</f>
        <v>1269824</v>
      </c>
      <c r="AU8" s="52">
        <f>'DRE-IS'!AU11</f>
        <v>1235022</v>
      </c>
      <c r="AV8" s="52">
        <f>'DRE-IS'!AV11</f>
        <v>1281529</v>
      </c>
      <c r="AW8" s="52">
        <f>'DRE-IS'!AW11</f>
        <v>1404615</v>
      </c>
      <c r="AX8" s="52">
        <f>'DRE-IS'!AX11</f>
        <v>1339132</v>
      </c>
      <c r="AY8" s="52">
        <f>'DRE-IS'!AY11</f>
        <v>1138309</v>
      </c>
      <c r="AZ8" s="52">
        <f>'DRE-IS'!AZ11</f>
        <v>1092564</v>
      </c>
      <c r="BA8" s="52">
        <f>'DRE-IS'!BA11</f>
        <v>644872</v>
      </c>
      <c r="BB8" s="52">
        <f>'DRE-IS'!BB11</f>
        <v>1250336</v>
      </c>
      <c r="BC8" s="52">
        <f>'DRE-IS'!BC11</f>
        <v>1269824</v>
      </c>
      <c r="BD8" s="52">
        <f>'DRE-IS'!BD11</f>
        <v>1544255</v>
      </c>
      <c r="BE8" s="52">
        <f>'DRE-IS'!BE11</f>
        <v>1645453</v>
      </c>
      <c r="BF8" s="52">
        <f>'DRE-IS'!BF11</f>
        <v>1833810</v>
      </c>
      <c r="BG8" s="52">
        <f>'DRE-IS'!BG11</f>
        <v>2059017</v>
      </c>
      <c r="BH8" s="52">
        <f>'DRE-IS'!BH11</f>
        <v>2364297</v>
      </c>
      <c r="BI8" s="52">
        <f>'DRE-IS'!BI11</f>
        <v>2529016</v>
      </c>
      <c r="BJ8" s="52">
        <f>'DRE-IS'!BJ11</f>
        <v>2694013</v>
      </c>
      <c r="BK8" s="52">
        <f>'DRE-IS'!BK11</f>
        <v>2591090</v>
      </c>
      <c r="BL8" s="52">
        <f>'DRE-IS'!BL11</f>
        <v>2804406</v>
      </c>
      <c r="BM8" s="52">
        <f>'DRE-IS'!BM11</f>
        <v>2965864</v>
      </c>
      <c r="BN8" s="52">
        <f>'DRE-IS'!BN11</f>
        <v>2975942</v>
      </c>
      <c r="BO8" s="52">
        <f>'DRE-IS'!BO11</f>
        <v>2621978</v>
      </c>
      <c r="BP8" s="52">
        <f>'DRE-IS'!BP11</f>
        <v>2597904</v>
      </c>
      <c r="BQ8" s="52">
        <f>'DRE-IS'!BQ11</f>
        <v>2805461</v>
      </c>
      <c r="BR8" s="52">
        <f>'DRE-IS'!BR11</f>
        <v>2768319</v>
      </c>
      <c r="BS8" s="52">
        <f>'DRE-IS'!BS11</f>
        <v>2493426</v>
      </c>
      <c r="BT8" s="52">
        <f>'DRE-IS'!BT11</f>
        <v>2483044</v>
      </c>
      <c r="BU8" s="52">
        <f>'DRE-IS'!BU11</f>
        <v>0</v>
      </c>
      <c r="BV8" s="52">
        <f>'DRE-IS'!BV11</f>
        <v>0</v>
      </c>
      <c r="BW8" s="52">
        <f>'DRE-IS'!BW11</f>
        <v>0</v>
      </c>
      <c r="BX8" s="96"/>
      <c r="BY8" s="52">
        <f>'DRE-IS'!BY11</f>
        <v>1767753</v>
      </c>
      <c r="BZ8" s="52">
        <f>'DRE-IS'!BZ11</f>
        <v>1223841</v>
      </c>
      <c r="CA8" s="52">
        <f>'DRE-IS'!CA11</f>
        <v>1871527</v>
      </c>
      <c r="CB8" s="52">
        <f>'DRE-IS'!CB11</f>
        <v>2185548</v>
      </c>
      <c r="CC8" s="52">
        <f>'DRE-IS'!CC11</f>
        <v>2671120</v>
      </c>
      <c r="CD8" s="52">
        <f>'DRE-IS'!CD11</f>
        <v>3122984</v>
      </c>
      <c r="CE8" s="52">
        <f>'DRE-IS'!CE11</f>
        <v>3114661</v>
      </c>
      <c r="CF8" s="52">
        <f>'DRE-IS'!CF11</f>
        <v>3426996</v>
      </c>
      <c r="CG8" s="52">
        <f>'DRE-IS'!CG11</f>
        <v>3255310</v>
      </c>
      <c r="CH8" s="52">
        <f>'DRE-IS'!CH11</f>
        <v>3706151</v>
      </c>
      <c r="CI8" s="52">
        <f>'DRE-IS'!CI11</f>
        <v>4828216</v>
      </c>
      <c r="CJ8" s="52">
        <f>'DRE-IS'!CJ11</f>
        <v>5163585</v>
      </c>
      <c r="CK8" s="52">
        <f>'DRE-IS'!CK11</f>
        <v>4257596</v>
      </c>
      <c r="CL8" s="52">
        <f>'DRE-IS'!CL11</f>
        <v>7082535</v>
      </c>
      <c r="CM8" s="52">
        <f>'DRE-IS'!CM11</f>
        <v>10178416</v>
      </c>
      <c r="CN8" s="52">
        <f>'DRE-IS'!CN11</f>
        <v>11368190</v>
      </c>
      <c r="CO8" s="52">
        <f>'DRE-IS'!CO11</f>
        <v>10665110</v>
      </c>
    </row>
    <row r="9" spans="1:94" x14ac:dyDescent="0.35">
      <c r="B9"/>
      <c r="C9"/>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352"/>
      <c r="BO9" s="352"/>
      <c r="BP9" s="53"/>
      <c r="BQ9" s="53"/>
      <c r="BR9" s="352"/>
      <c r="BS9" s="352"/>
      <c r="BT9" s="53"/>
      <c r="BU9" s="53"/>
      <c r="BV9" s="352"/>
      <c r="BW9" s="352"/>
      <c r="BX9" s="96"/>
      <c r="BY9" s="53"/>
      <c r="BZ9" s="54"/>
      <c r="CA9" s="53"/>
      <c r="CB9" s="53"/>
      <c r="CC9" s="53"/>
      <c r="CD9" s="53"/>
      <c r="CE9" s="53"/>
      <c r="CF9" s="53"/>
      <c r="CG9" s="53"/>
      <c r="CH9" s="53"/>
      <c r="CI9" s="53"/>
      <c r="CJ9" s="53"/>
      <c r="CK9" s="53"/>
      <c r="CL9" s="53"/>
      <c r="CM9" s="53"/>
      <c r="CN9" s="53"/>
      <c r="CO9" s="53"/>
    </row>
    <row r="10" spans="1:94" x14ac:dyDescent="0.35">
      <c r="B10" s="37" t="s">
        <v>58</v>
      </c>
      <c r="C10" s="37" t="s">
        <v>59</v>
      </c>
      <c r="D10" s="55">
        <v>62819</v>
      </c>
      <c r="E10" s="55">
        <v>71476</v>
      </c>
      <c r="F10" s="55">
        <v>113436</v>
      </c>
      <c r="G10" s="55">
        <v>89399</v>
      </c>
      <c r="H10" s="55">
        <v>51518</v>
      </c>
      <c r="I10" s="55">
        <v>20671</v>
      </c>
      <c r="J10" s="55">
        <v>41070</v>
      </c>
      <c r="K10" s="55">
        <v>35950</v>
      </c>
      <c r="L10" s="55">
        <v>70988</v>
      </c>
      <c r="M10" s="55">
        <v>76389</v>
      </c>
      <c r="N10" s="55">
        <v>114709</v>
      </c>
      <c r="O10" s="55">
        <v>62473</v>
      </c>
      <c r="P10" s="55">
        <v>77315</v>
      </c>
      <c r="Q10" s="55">
        <v>84457</v>
      </c>
      <c r="R10" s="55">
        <v>100111</v>
      </c>
      <c r="S10" s="55">
        <v>80478</v>
      </c>
      <c r="T10" s="55">
        <v>72027</v>
      </c>
      <c r="U10" s="55">
        <v>108373</v>
      </c>
      <c r="V10" s="55">
        <v>106898</v>
      </c>
      <c r="W10" s="55">
        <v>81389</v>
      </c>
      <c r="X10" s="55">
        <v>96368</v>
      </c>
      <c r="Y10" s="55">
        <v>119415</v>
      </c>
      <c r="Z10" s="55">
        <v>159351</v>
      </c>
      <c r="AA10" s="55">
        <v>114995</v>
      </c>
      <c r="AB10" s="55">
        <v>133423</v>
      </c>
      <c r="AC10" s="55">
        <v>111725</v>
      </c>
      <c r="AD10" s="55">
        <v>121995</v>
      </c>
      <c r="AE10" s="55">
        <v>140066</v>
      </c>
      <c r="AF10" s="55">
        <v>136825</v>
      </c>
      <c r="AG10" s="55">
        <v>184041</v>
      </c>
      <c r="AH10" s="55">
        <v>136956</v>
      </c>
      <c r="AI10" s="55">
        <v>138291.00000000049</v>
      </c>
      <c r="AJ10" s="55">
        <v>133155</v>
      </c>
      <c r="AK10" s="55">
        <v>97389</v>
      </c>
      <c r="AL10" s="55">
        <v>99632</v>
      </c>
      <c r="AM10" s="55">
        <v>88244</v>
      </c>
      <c r="AN10" s="55">
        <v>119671</v>
      </c>
      <c r="AO10" s="55">
        <v>105795</v>
      </c>
      <c r="AP10" s="55">
        <f>'Reconciliação EBITDA-EBITDA'!AP16</f>
        <v>163384</v>
      </c>
      <c r="AQ10" s="55">
        <f>'Reconciliação EBITDA-EBITDA'!AZ16</f>
        <v>164567</v>
      </c>
      <c r="AR10" s="55">
        <f>'Reconciliação EBITDA-EBITDA'!AR16</f>
        <v>148272</v>
      </c>
      <c r="AS10" s="55">
        <f>'Reconciliação EBITDA-EBITDA'!AS16</f>
        <v>180830.23546729199</v>
      </c>
      <c r="AT10" s="55">
        <f>'Reconciliação EBITDA-EBITDA'!BC16</f>
        <v>185478.18400000001</v>
      </c>
      <c r="AU10" s="55">
        <f>'Reconciliação EBITDA-EBITDA'!AU16</f>
        <v>151172</v>
      </c>
      <c r="AV10" s="55">
        <f>'Reconciliação EBITDA-EBITDA'!AV16</f>
        <v>136947</v>
      </c>
      <c r="AW10" s="55">
        <f>'Reconciliação EBITDA-EBITDA'!AW16</f>
        <v>204397</v>
      </c>
      <c r="AX10" s="55">
        <f>'Reconciliação EBITDA-EBITDA'!AX16</f>
        <v>206598</v>
      </c>
      <c r="AY10" s="55">
        <f>'Reconciliação EBITDA-EBITDA'!AY16</f>
        <v>152201.72343829996</v>
      </c>
      <c r="AZ10" s="55">
        <f>'Reconciliação EBITDA-EBITDA'!AZ16</f>
        <v>164567</v>
      </c>
      <c r="BA10" s="55">
        <f>'Reconciliação EBITDA-EBITDA'!BA16</f>
        <v>-2304.4241999999867</v>
      </c>
      <c r="BB10" s="55">
        <f>'Reconciliação EBITDA-EBITDA'!BB16</f>
        <v>257474.02265791851</v>
      </c>
      <c r="BC10" s="55">
        <f>'Reconciliação EBITDA-EBITDA'!BC16</f>
        <v>185478.18400000001</v>
      </c>
      <c r="BD10" s="55">
        <f>'Reconciliação EBITDA-EBITDA'!BD16</f>
        <v>199060</v>
      </c>
      <c r="BE10" s="55">
        <f>'Reconciliação EBITDA-EBITDA'!BE16</f>
        <v>185728</v>
      </c>
      <c r="BF10" s="55">
        <f>'Reconciliação EBITDA-EBITDA'!BF16</f>
        <v>288981</v>
      </c>
      <c r="BG10" s="55">
        <f>'Reconciliação EBITDA-EBITDA'!BG16</f>
        <v>203870.28270449792</v>
      </c>
      <c r="BH10" s="55">
        <f>'Reconciliação EBITDA-EBITDA'!BH16</f>
        <v>313724.83202923235</v>
      </c>
      <c r="BI10" s="55">
        <f>'Reconciliação EBITDA-EBITDA'!BI16</f>
        <v>345494.05623281066</v>
      </c>
      <c r="BJ10" s="55">
        <f>'Reconciliação EBITDA-EBITDA'!BJ16</f>
        <v>358141.86590000009</v>
      </c>
      <c r="BK10" s="55">
        <f>'Reconciliação EBITDA-EBITDA'!BK16</f>
        <v>250348.05596572789</v>
      </c>
      <c r="BL10" s="55">
        <f>'Reconciliação EBITDA-EBITDA'!BL16</f>
        <v>315353</v>
      </c>
      <c r="BM10" s="55">
        <f>'Reconciliação EBITDA-EBITDA'!BM16</f>
        <v>332250.37990293279</v>
      </c>
      <c r="BN10" s="55">
        <f>'Reconciliação EBITDA-EBITDA'!BN16</f>
        <v>367027</v>
      </c>
      <c r="BO10" s="55">
        <f>'Reconciliação EBITDA-EBITDA'!BO16</f>
        <v>250248.89823820069</v>
      </c>
      <c r="BP10" s="55">
        <f>'Reconciliação EBITDA-EBITDA'!BP16</f>
        <v>308060.69974800001</v>
      </c>
      <c r="BQ10" s="55">
        <f>'Reconciliação EBITDA-EBITDA'!BQ16</f>
        <v>394972.84434469417</v>
      </c>
      <c r="BR10" s="55">
        <f>'Reconciliação EBITDA-EBITDA'!BR16</f>
        <v>338443.30025199999</v>
      </c>
      <c r="BS10" s="55">
        <f>'Reconciliação EBITDA-EBITDA'!BS16</f>
        <v>252421.41711939039</v>
      </c>
      <c r="BT10" s="55">
        <f>'Reconciliação EBITDA-EBITDA'!BT16</f>
        <v>247289</v>
      </c>
      <c r="BU10" s="55">
        <f>'Reconciliação EBITDA-EBITDA'!BU16</f>
        <v>-41551</v>
      </c>
      <c r="BV10" s="55">
        <f>'Reconciliação EBITDA-EBITDA'!BV16</f>
        <v>35617</v>
      </c>
      <c r="BW10" s="55">
        <f>'Reconciliação EBITDA-EBITDA'!BW16</f>
        <v>-18297</v>
      </c>
      <c r="BX10" s="96"/>
      <c r="BY10" s="55">
        <f>'Reconciliação EBITDA-EBITDA'!BY16</f>
        <v>337130</v>
      </c>
      <c r="BZ10" s="55">
        <f>'Reconciliação EBITDA-EBITDA'!BZ16</f>
        <v>149209</v>
      </c>
      <c r="CA10" s="56">
        <f>'Reconciliação EBITDA-EBITDA'!CA16</f>
        <v>324559</v>
      </c>
      <c r="CB10" s="56">
        <f>'Reconciliação EBITDA-EBITDA'!CB16</f>
        <v>342361</v>
      </c>
      <c r="CC10" s="56">
        <f>'Reconciliação EBITDA-EBITDA'!CC16</f>
        <v>368687</v>
      </c>
      <c r="CD10" s="56">
        <f>'Reconciliação EBITDA-EBITDA'!CD16</f>
        <v>490129</v>
      </c>
      <c r="CE10" s="56">
        <f>'Reconciliação EBITDA-EBITDA'!CE16</f>
        <v>507209</v>
      </c>
      <c r="CF10" s="56">
        <f>'Reconciliação EBITDA-EBITDA'!CF16</f>
        <v>596113.00000000047</v>
      </c>
      <c r="CG10" s="56">
        <f>'Reconciliação EBITDA-EBITDA'!CG16</f>
        <v>418419.99999999994</v>
      </c>
      <c r="CH10" s="56">
        <f>'Reconciliação EBITDA-EBITDA'!CH16</f>
        <v>521148.99999999959</v>
      </c>
      <c r="CI10" s="56">
        <f>'Reconciliação EBITDA-EBITDA'!CI16</f>
        <v>677065</v>
      </c>
      <c r="CJ10" s="56">
        <f>'Reconciliação EBITDA-EBITDA'!CJ16</f>
        <v>700143.72343830019</v>
      </c>
      <c r="CK10" s="56">
        <f>'Reconciliação EBITDA-EBITDA'!CK16</f>
        <v>605214.78245791828</v>
      </c>
      <c r="CL10" s="56">
        <f>'Reconciliação EBITDA-EBITDA'!CL16</f>
        <v>877639.28270449769</v>
      </c>
      <c r="CM10" s="56">
        <f>'Reconciliação EBITDA-EBITDA'!CM16</f>
        <v>1267708.8101277717</v>
      </c>
      <c r="CN10" s="56">
        <f>'Reconciliação EBITDA-EBITDA'!CN16</f>
        <v>1264879.2781411335</v>
      </c>
      <c r="CO10" s="56">
        <f>'Reconciliação EBITDA-EBITDA'!CO16</f>
        <v>1293898.2614640847</v>
      </c>
    </row>
    <row r="11" spans="1:94" x14ac:dyDescent="0.35">
      <c r="B11" s="37" t="s">
        <v>60</v>
      </c>
      <c r="C11" s="37" t="s">
        <v>61</v>
      </c>
      <c r="D11" s="57">
        <v>26719</v>
      </c>
      <c r="E11" s="57">
        <v>32223</v>
      </c>
      <c r="F11" s="57">
        <v>34006</v>
      </c>
      <c r="G11" s="57">
        <v>75627</v>
      </c>
      <c r="H11" s="57">
        <v>36977</v>
      </c>
      <c r="I11" s="57">
        <v>7525</v>
      </c>
      <c r="J11" s="57">
        <v>9295</v>
      </c>
      <c r="K11" s="57">
        <v>102939</v>
      </c>
      <c r="L11" s="57">
        <v>29312</v>
      </c>
      <c r="M11" s="57">
        <v>34734</v>
      </c>
      <c r="N11" s="57">
        <v>58754</v>
      </c>
      <c r="O11" s="57">
        <v>31631</v>
      </c>
      <c r="P11" s="57">
        <v>40279</v>
      </c>
      <c r="Q11" s="57">
        <v>41125</v>
      </c>
      <c r="R11" s="57">
        <v>61791</v>
      </c>
      <c r="S11" s="57">
        <v>60189</v>
      </c>
      <c r="T11" s="57">
        <v>42048</v>
      </c>
      <c r="U11" s="57">
        <v>-6151</v>
      </c>
      <c r="V11" s="57">
        <v>27861</v>
      </c>
      <c r="W11" s="57">
        <v>2599</v>
      </c>
      <c r="X11" s="57">
        <v>19843</v>
      </c>
      <c r="Y11" s="57">
        <v>10592</v>
      </c>
      <c r="Z11" s="57">
        <v>39740</v>
      </c>
      <c r="AA11" s="57">
        <v>16146</v>
      </c>
      <c r="AB11" s="57">
        <v>30100</v>
      </c>
      <c r="AC11" s="57">
        <v>23343</v>
      </c>
      <c r="AD11" s="57">
        <v>26158</v>
      </c>
      <c r="AE11" s="57">
        <v>9611</v>
      </c>
      <c r="AF11" s="57">
        <v>60587</v>
      </c>
      <c r="AG11" s="57">
        <v>61412</v>
      </c>
      <c r="AH11" s="57">
        <v>60368</v>
      </c>
      <c r="AI11" s="57">
        <v>37759.000000000495</v>
      </c>
      <c r="AJ11" s="57">
        <v>17310</v>
      </c>
      <c r="AK11" s="57">
        <v>-28782</v>
      </c>
      <c r="AL11" s="57">
        <v>9001</v>
      </c>
      <c r="AM11" s="57">
        <v>-178984</v>
      </c>
      <c r="AN11" s="57">
        <v>47182</v>
      </c>
      <c r="AO11" s="57">
        <v>15925</v>
      </c>
      <c r="AP11" s="57">
        <f>'DRE-IS'!AP60</f>
        <v>76360</v>
      </c>
      <c r="AQ11" s="57">
        <f>'DRE-IS'!AZ60</f>
        <v>-207517</v>
      </c>
      <c r="AR11" s="57">
        <f>'DRE-IS'!AR60</f>
        <v>56892</v>
      </c>
      <c r="AS11" s="57">
        <f>'DRE-IS'!AS60</f>
        <v>48278</v>
      </c>
      <c r="AT11" s="57">
        <f>'DRE-IS'!BC60</f>
        <v>86099</v>
      </c>
      <c r="AU11" s="57">
        <f>'DRE-IS'!AU60</f>
        <v>77914</v>
      </c>
      <c r="AV11" s="57">
        <f>'DRE-IS'!AV60</f>
        <v>80442</v>
      </c>
      <c r="AW11" s="57">
        <f>'DRE-IS'!AW60</f>
        <v>59448</v>
      </c>
      <c r="AX11" s="57">
        <f>'DRE-IS'!AX60</f>
        <v>66481</v>
      </c>
      <c r="AY11" s="57">
        <f>'DRE-IS'!AY60</f>
        <v>72560.72343829996</v>
      </c>
      <c r="AZ11" s="57">
        <f>'DRE-IS'!AZ60</f>
        <v>-207517</v>
      </c>
      <c r="BA11" s="57">
        <f>'DRE-IS'!BA60</f>
        <v>-82821.073199999984</v>
      </c>
      <c r="BB11" s="57">
        <f>'DRE-IS'!BB60</f>
        <v>128029.02265791851</v>
      </c>
      <c r="BC11" s="57">
        <f>'DRE-IS'!BC60</f>
        <v>86099</v>
      </c>
      <c r="BD11" s="57">
        <f>'DRE-IS'!BD60</f>
        <v>-14906</v>
      </c>
      <c r="BE11" s="57">
        <f>'DRE-IS'!BE60</f>
        <v>31490</v>
      </c>
      <c r="BF11" s="57">
        <f>'DRE-IS'!BF60</f>
        <v>125150</v>
      </c>
      <c r="BG11" s="57">
        <f>'DRE-IS'!BG60</f>
        <v>61178.753354497916</v>
      </c>
      <c r="BH11" s="57">
        <f>'DRE-IS'!BH60</f>
        <v>73998.832029232348</v>
      </c>
      <c r="BI11" s="57">
        <f>'DRE-IS'!BI60</f>
        <v>179573.05623281066</v>
      </c>
      <c r="BJ11" s="57">
        <f>'DRE-IS'!BJ60</f>
        <v>192248.86590000009</v>
      </c>
      <c r="BK11" s="57">
        <f>'DRE-IS'!BK60</f>
        <v>56400.278965727892</v>
      </c>
      <c r="BL11" s="57">
        <f>'DRE-IS'!BL60</f>
        <v>145276</v>
      </c>
      <c r="BM11" s="57">
        <f>'DRE-IS'!BM60</f>
        <v>61870.379902932793</v>
      </c>
      <c r="BN11" s="57">
        <f>'DRE-IS'!BN60</f>
        <v>150079</v>
      </c>
      <c r="BO11" s="57">
        <f>'DRE-IS'!BO60</f>
        <v>159787.89823820067</v>
      </c>
      <c r="BP11" s="57">
        <f>'DRE-IS'!BP60</f>
        <v>111744.59940000001</v>
      </c>
      <c r="BQ11" s="57">
        <f>'DRE-IS'!BQ60</f>
        <v>17995.844344694167</v>
      </c>
      <c r="BR11" s="57">
        <f>'DRE-IS'!BR60</f>
        <v>50365</v>
      </c>
      <c r="BS11" s="57">
        <f>'DRE-IS'!BS60</f>
        <v>-97666.182280609617</v>
      </c>
      <c r="BT11" s="57">
        <f>'DRE-IS'!BT60</f>
        <v>-12193</v>
      </c>
      <c r="BU11" s="57">
        <f>'DRE-IS'!BU60</f>
        <v>0</v>
      </c>
      <c r="BV11" s="57">
        <f>'DRE-IS'!BV60</f>
        <v>0</v>
      </c>
      <c r="BW11" s="57">
        <f>'DRE-IS'!BW60</f>
        <v>0</v>
      </c>
      <c r="BX11" s="362"/>
      <c r="BY11" s="57">
        <f>'DRE-IS'!BY60</f>
        <v>168575</v>
      </c>
      <c r="BZ11" s="57">
        <f>'DRE-IS'!BZ60</f>
        <v>156736</v>
      </c>
      <c r="CA11" s="58">
        <f>'DRE-IS'!CA60</f>
        <v>154431</v>
      </c>
      <c r="CB11" s="58">
        <f>'DRE-IS'!CB60</f>
        <v>203384</v>
      </c>
      <c r="CC11" s="58">
        <f>'DRE-IS'!CC60</f>
        <v>66357</v>
      </c>
      <c r="CD11" s="58">
        <f>'DRE-IS'!CD60</f>
        <v>86321</v>
      </c>
      <c r="CE11" s="58">
        <f>'DRE-IS'!CE60</f>
        <v>89212</v>
      </c>
      <c r="CF11" s="58">
        <f>'DRE-IS'!CF60</f>
        <v>220126.00000000047</v>
      </c>
      <c r="CG11" s="58">
        <f>'DRE-IS'!CG60</f>
        <v>-181455</v>
      </c>
      <c r="CH11" s="58">
        <f>'DRE-IS'!CH60</f>
        <v>153401</v>
      </c>
      <c r="CI11" s="58">
        <f>'DRE-IS'!CI60</f>
        <v>271721</v>
      </c>
      <c r="CJ11" s="58">
        <f>'DRE-IS'!CJ60</f>
        <v>278931.72343830019</v>
      </c>
      <c r="CK11" s="58">
        <f>'DRE-IS'!CK60</f>
        <v>-76210.050542081706</v>
      </c>
      <c r="CL11" s="58">
        <f>'DRE-IS'!CL60</f>
        <v>202912.75335449769</v>
      </c>
      <c r="CM11" s="58">
        <f>'DRE-IS'!CM60</f>
        <v>502221.03312777169</v>
      </c>
      <c r="CN11" s="58">
        <f>'DRE-IS'!CN60</f>
        <v>517013.27814113349</v>
      </c>
      <c r="CO11" s="58">
        <f>'DRE-IS'!CO60</f>
        <v>82439.261464084731</v>
      </c>
    </row>
    <row r="12" spans="1:94" x14ac:dyDescent="0.35">
      <c r="B12" s="38" t="s">
        <v>62</v>
      </c>
      <c r="C12" s="38" t="s">
        <v>63</v>
      </c>
      <c r="D12" s="59">
        <v>0.23380805495394982</v>
      </c>
      <c r="E12" s="59">
        <v>0.28197151670276299</v>
      </c>
      <c r="F12" s="59">
        <v>0.29757388812320884</v>
      </c>
      <c r="G12" s="59">
        <v>0.66178381571175426</v>
      </c>
      <c r="H12" s="59">
        <v>0.32357200673798431</v>
      </c>
      <c r="I12" s="59">
        <v>6.5848482859705543E-2</v>
      </c>
      <c r="J12" s="59">
        <v>8.1337096103782452E-2</v>
      </c>
      <c r="K12" s="59">
        <v>0.90078099363391739</v>
      </c>
      <c r="L12" s="59">
        <v>0.25649843582507492</v>
      </c>
      <c r="M12" s="59">
        <v>0.30394434599986875</v>
      </c>
      <c r="N12" s="59">
        <v>0.51413445341383912</v>
      </c>
      <c r="O12" s="59">
        <v>0.27679114436350111</v>
      </c>
      <c r="P12" s="59">
        <v>0.3524665835356916</v>
      </c>
      <c r="Q12" s="59">
        <v>0.3598696156286233</v>
      </c>
      <c r="R12" s="59">
        <v>0.54071011353941068</v>
      </c>
      <c r="S12" s="59">
        <v>0.5266916059591783</v>
      </c>
      <c r="T12" s="59">
        <v>0.36794644615081706</v>
      </c>
      <c r="U12" s="59">
        <v>-5.3825118680405154E-2</v>
      </c>
      <c r="V12" s="59">
        <v>0.24380127321651243</v>
      </c>
      <c r="W12" s="59">
        <v>2.2742884644833847E-2</v>
      </c>
      <c r="X12" s="59">
        <v>0.17363873028373913</v>
      </c>
      <c r="Y12" s="59">
        <v>9.268666185382074E-2</v>
      </c>
      <c r="Z12" s="59">
        <v>0.34774999453085692</v>
      </c>
      <c r="AA12" s="59">
        <v>0.11198696051741777</v>
      </c>
      <c r="AB12" s="59">
        <v>0.20877043921555027</v>
      </c>
      <c r="AC12" s="59">
        <v>0.161904596764405</v>
      </c>
      <c r="AD12" s="59">
        <v>0.18142914116280279</v>
      </c>
      <c r="AE12" s="59">
        <v>6.6660886754174545E-2</v>
      </c>
      <c r="AF12" s="59">
        <v>0.42022506979244334</v>
      </c>
      <c r="AG12" s="59">
        <v>0.42594718315964697</v>
      </c>
      <c r="AH12" s="59">
        <v>0.41870610878951292</v>
      </c>
      <c r="AI12" s="59">
        <v>0.26189245894817498</v>
      </c>
      <c r="AJ12" s="59">
        <v>0.12006034228641778</v>
      </c>
      <c r="AK12" s="59">
        <v>-0.19962892961800557</v>
      </c>
      <c r="AL12" s="59">
        <v>6.2429990809939134E-2</v>
      </c>
      <c r="AM12" s="59">
        <v>-1.241414228988573</v>
      </c>
      <c r="AN12" s="59">
        <v>0.32724939744412268</v>
      </c>
      <c r="AO12" s="59">
        <v>0.11045412772450625</v>
      </c>
      <c r="AP12" s="59">
        <f>AP11/AP40</f>
        <v>0.52962494147838601</v>
      </c>
      <c r="AQ12" s="59">
        <f>AZ11/AZ40</f>
        <v>-1.4393161207539318</v>
      </c>
      <c r="AR12" s="59">
        <f>AR11/AR40</f>
        <v>0.39459693780236166</v>
      </c>
      <c r="AS12" s="59">
        <f>AS11/AS40</f>
        <v>0.33485113835376534</v>
      </c>
      <c r="AT12" s="59">
        <f>BC11/BC40</f>
        <v>0.59717362279135089</v>
      </c>
      <c r="AU12" s="59">
        <f>AU11/AU40</f>
        <v>0.54040332229370047</v>
      </c>
      <c r="AV12" s="59">
        <f>AV11/AV40</f>
        <v>0.55793726482981043</v>
      </c>
      <c r="AW12" s="59">
        <f>AW11/AW40</f>
        <v>0.41232508539820706</v>
      </c>
      <c r="AX12" s="59">
        <f>AX11/AX40</f>
        <v>0.4611052348667441</v>
      </c>
      <c r="AY12" s="59">
        <f>AY11/AY40</f>
        <v>0.50327355820637731</v>
      </c>
      <c r="AZ12" s="59">
        <f>AZ11/AZ40</f>
        <v>-1.4393161207539318</v>
      </c>
      <c r="BA12" s="59">
        <f>BA11/BA40</f>
        <v>-0.57443826671984177</v>
      </c>
      <c r="BB12" s="59">
        <f>BB11/BB40</f>
        <v>0.88799585689804938</v>
      </c>
      <c r="BC12" s="59">
        <f>BC11/BC40</f>
        <v>0.59717362279135089</v>
      </c>
      <c r="BD12" s="59">
        <f>BD11/BD40</f>
        <v>-0.10338645072913596</v>
      </c>
      <c r="BE12" s="59">
        <f>BE11/BE40</f>
        <v>0.21841133325241455</v>
      </c>
      <c r="BF12" s="59">
        <f>BF11/BF40</f>
        <v>0.86802725806731285</v>
      </c>
      <c r="BG12" s="59">
        <f>BG11/BG40</f>
        <v>0.42432940891954651</v>
      </c>
      <c r="BH12" s="59">
        <f>BH11/BH40</f>
        <v>0.51324812837809197</v>
      </c>
      <c r="BI12" s="59">
        <f>BI11/BI40</f>
        <v>1.2454998611628767</v>
      </c>
      <c r="BJ12" s="59">
        <f>BJ11/BJ40</f>
        <v>1.3334179459346991</v>
      </c>
      <c r="BK12" s="59">
        <f>BK11/BK40</f>
        <v>0.39118641234400575</v>
      </c>
      <c r="BL12" s="59">
        <f>BL11/BL40</f>
        <v>1.007619080647119</v>
      </c>
      <c r="BM12" s="59">
        <f>BM11/BM40</f>
        <v>0.42912645803216726</v>
      </c>
      <c r="BN12" s="59">
        <f>BN11/BN40</f>
        <v>1.0409321842867298</v>
      </c>
      <c r="BO12" s="59">
        <f>BO11/BO40</f>
        <v>1.1082720829408241</v>
      </c>
      <c r="BP12" s="59">
        <f>BP11/BP40</f>
        <v>0.77504880719945901</v>
      </c>
      <c r="BQ12" s="59">
        <f>BQ11/BQ40</f>
        <v>0.12481728664107899</v>
      </c>
      <c r="BR12" s="59">
        <f>BR11/BR40</f>
        <v>0.34932635119904287</v>
      </c>
      <c r="BS12" s="59">
        <f>BS11/BS40</f>
        <v>-0.67740238442620804</v>
      </c>
      <c r="BT12" s="59">
        <f>BT11/BT40</f>
        <v>-8.4569367619774238E-2</v>
      </c>
      <c r="BU12" s="59">
        <f>BU11/BU40</f>
        <v>0</v>
      </c>
      <c r="BV12" s="59">
        <f>BV11/BV40</f>
        <v>0</v>
      </c>
      <c r="BW12" s="59">
        <f>BW11/BW40</f>
        <v>0</v>
      </c>
      <c r="BX12" s="363"/>
      <c r="BY12" s="59">
        <f>BY11/BY40</f>
        <v>1.4751372754916761</v>
      </c>
      <c r="BZ12" s="59">
        <f>BZ11/BZ40</f>
        <v>1.3715385793353898</v>
      </c>
      <c r="CA12" s="59">
        <f>CA11/CA40</f>
        <v>1.351368379602284</v>
      </c>
      <c r="CB12" s="59">
        <f>CB11/CB40</f>
        <v>1.7797379186629039</v>
      </c>
      <c r="CC12" s="59">
        <f>CC11/CC40</f>
        <v>0.58066548533175821</v>
      </c>
      <c r="CD12" s="59">
        <f>CD11/CD40</f>
        <v>0.59871339147925295</v>
      </c>
      <c r="CE12" s="59">
        <f>CE11/CE40</f>
        <v>0.61876506389693264</v>
      </c>
      <c r="CF12" s="59">
        <f>CF11/CF40</f>
        <v>1.5267708206897781</v>
      </c>
      <c r="CG12" s="59">
        <f>CG11/CG40</f>
        <v>-1.2585528255102219</v>
      </c>
      <c r="CH12" s="59">
        <f>CH11/CH40</f>
        <v>1.0639732274453364</v>
      </c>
      <c r="CI12" s="59">
        <f>CI11/CI40</f>
        <v>1.8846283227271938</v>
      </c>
      <c r="CJ12" s="59">
        <f>CJ11/CJ40</f>
        <v>1.9346411433011406</v>
      </c>
      <c r="CK12" s="59">
        <f>CK11/CK40</f>
        <v>-0.52858490778437484</v>
      </c>
      <c r="CL12" s="59">
        <f>CL11/CL40</f>
        <v>1.4073815495101365</v>
      </c>
      <c r="CM12" s="59">
        <f>CM11/CM40</f>
        <v>3.4833523478196784</v>
      </c>
      <c r="CN12" s="59">
        <f>CN11/CN40</f>
        <v>3.5859498059068406</v>
      </c>
      <c r="CO12" s="59">
        <f>CO11/CO40</f>
        <v>0.57179006061337401</v>
      </c>
    </row>
    <row r="13" spans="1:94" x14ac:dyDescent="0.35">
      <c r="B13"/>
      <c r="C13"/>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351"/>
      <c r="BF13" s="350"/>
      <c r="BG13" s="60"/>
      <c r="BH13" s="60"/>
      <c r="BI13" s="60"/>
      <c r="BJ13" s="350"/>
      <c r="BK13" s="60"/>
      <c r="BL13" s="60"/>
      <c r="BM13" s="60"/>
      <c r="BN13" s="350"/>
      <c r="BO13" s="350"/>
      <c r="BP13" s="60"/>
      <c r="BQ13" s="60"/>
      <c r="BR13" s="350"/>
      <c r="BS13" s="350"/>
      <c r="BT13" s="60"/>
      <c r="BU13" s="60"/>
      <c r="BV13" s="350"/>
      <c r="BW13" s="350"/>
      <c r="BX13" s="96"/>
      <c r="BY13" s="60"/>
      <c r="BZ13" s="60"/>
      <c r="CA13" s="60"/>
      <c r="CB13" s="60"/>
      <c r="CC13" s="60"/>
      <c r="CD13" s="60"/>
      <c r="CE13" s="60"/>
      <c r="CF13" s="60"/>
      <c r="CG13" s="60"/>
      <c r="CH13" s="60"/>
      <c r="CI13" s="60"/>
      <c r="CJ13" s="60"/>
      <c r="CK13" s="60"/>
      <c r="CL13" s="60"/>
      <c r="CM13" s="60"/>
      <c r="CN13" s="60"/>
      <c r="CO13" s="60"/>
    </row>
    <row r="14" spans="1:94" x14ac:dyDescent="0.35">
      <c r="B14" s="38" t="s">
        <v>64</v>
      </c>
      <c r="C14" s="38" t="s">
        <v>552</v>
      </c>
      <c r="D14" s="61">
        <v>0.35757736048664374</v>
      </c>
      <c r="E14" s="61">
        <v>0.40792665000734968</v>
      </c>
      <c r="F14" s="61">
        <v>0.29783192236217221</v>
      </c>
      <c r="G14" s="61">
        <v>-6.3133159268929502</v>
      </c>
      <c r="H14" s="61">
        <v>0.24291066931471508</v>
      </c>
      <c r="I14" s="61">
        <v>0.58337947071199203</v>
      </c>
      <c r="J14" s="61">
        <v>0.43816489361702127</v>
      </c>
      <c r="K14" s="61">
        <v>0.2418692001767565</v>
      </c>
      <c r="L14" s="61">
        <v>0.36826224703118604</v>
      </c>
      <c r="M14" s="61">
        <v>0.38121960344182565</v>
      </c>
      <c r="N14" s="61">
        <v>5.5872475132972312E-2</v>
      </c>
      <c r="O14" s="61">
        <v>-0.17456368362421093</v>
      </c>
      <c r="P14" s="61">
        <v>0.3351105975569495</v>
      </c>
      <c r="Q14" s="61">
        <v>0.35502336815030894</v>
      </c>
      <c r="R14" s="61">
        <v>0.29894486044928525</v>
      </c>
      <c r="S14" s="61">
        <v>8.4925883694412771E-2</v>
      </c>
      <c r="T14" s="61">
        <v>0.3574866677872347</v>
      </c>
      <c r="U14" s="61">
        <v>-2.2339642481598316</v>
      </c>
      <c r="V14" s="61">
        <v>0.31496643800250795</v>
      </c>
      <c r="W14" s="61">
        <v>2.6428571428571428</v>
      </c>
      <c r="X14" s="61">
        <v>-5.502977456401531E-2</v>
      </c>
      <c r="Y14" s="61">
        <v>0.13343696310234804</v>
      </c>
      <c r="Z14" s="61">
        <v>0.44065196278519853</v>
      </c>
      <c r="AA14" s="61">
        <v>0.22890300396389512</v>
      </c>
      <c r="AB14" s="61">
        <v>0.40612422066135268</v>
      </c>
      <c r="AC14" s="61">
        <v>0.41024734089588438</v>
      </c>
      <c r="AD14" s="61">
        <v>0.51604965680560955</v>
      </c>
      <c r="AE14" s="61">
        <v>0.58010398007776665</v>
      </c>
      <c r="AF14" s="61">
        <v>0.40164533459745594</v>
      </c>
      <c r="AG14" s="61">
        <v>0.44630975350271379</v>
      </c>
      <c r="AH14" s="61">
        <v>0.21654943286526332</v>
      </c>
      <c r="AI14" s="61">
        <v>0.20641025641025426</v>
      </c>
      <c r="AJ14" s="61">
        <v>0.45578017417549593</v>
      </c>
      <c r="AK14" s="61">
        <v>-2.5472023662805028</v>
      </c>
      <c r="AL14" s="61">
        <v>0.17194112235510581</v>
      </c>
      <c r="AM14" s="61">
        <v>0.34090197710258174</v>
      </c>
      <c r="AN14" s="61">
        <f>-'DRE-IS'!AN59/'DRE-IS'!AN55</f>
        <v>-0.9920624868059954</v>
      </c>
      <c r="AO14" s="61">
        <f>-'DRE-IS'!AO59/'DRE-IS'!AO55</f>
        <v>4.2171717171717171</v>
      </c>
      <c r="AP14" s="61">
        <f>-'DRE-IS'!AP59/'DRE-IS'!AP55</f>
        <v>8.9499916533517757E-2</v>
      </c>
      <c r="AQ14" s="61">
        <f>-'DRE-IS'!AQ59/'DRE-IS'!AQ55</f>
        <v>0.5553357161092678</v>
      </c>
      <c r="AR14" s="61">
        <f>-'DRE-IS'!AR59/'DRE-IS'!AR55</f>
        <v>-2.8007661450616169E-2</v>
      </c>
      <c r="AS14" s="61">
        <f>-'DRE-IS'!AS59/'DRE-IS'!AS55</f>
        <v>0.44479328388246792</v>
      </c>
      <c r="AT14" s="61">
        <f>-'DRE-IS'!AT59/'DRE-IS'!AT55</f>
        <v>2.5902806778468977E-2</v>
      </c>
      <c r="AU14" s="61">
        <f>-'DRE-IS'!AU59/'DRE-IS'!AU55</f>
        <v>0.37154472200488803</v>
      </c>
      <c r="AV14" s="61">
        <f>-'DRE-IS'!AV59/'DRE-IS'!AV55</f>
        <v>-0.33032347688033342</v>
      </c>
      <c r="AW14" s="61">
        <f>-'DRE-IS'!AW59/'DRE-IS'!AW55</f>
        <v>0.329142921627264</v>
      </c>
      <c r="AX14" s="61">
        <f>-'DRE-IS'!AX59/'DRE-IS'!AX55</f>
        <v>0.41868944772830613</v>
      </c>
      <c r="AY14" s="61">
        <f>-'DRE-IS'!AY59/'DRE-IS'!AY55</f>
        <v>3.4104194879252883E-2</v>
      </c>
      <c r="AZ14" s="61">
        <f>-'DRE-IS'!AZ59/'DRE-IS'!AZ55</f>
        <v>-0.10678094466015275</v>
      </c>
      <c r="BA14" s="61">
        <f>-'DRE-IS'!BA59/'DRE-IS'!BA55</f>
        <v>0.39510047020198796</v>
      </c>
      <c r="BB14" s="61">
        <f>-'DRE-IS'!BB59/'DRE-IS'!BB55</f>
        <v>0.18361345100049348</v>
      </c>
      <c r="BC14" s="61">
        <f>-'DRE-IS'!BC59/'DRE-IS'!BC55</f>
        <v>-0.98097232128477097</v>
      </c>
      <c r="BD14" s="61">
        <f>-'DRE-IS'!BD59/'DRE-IS'!BD55</f>
        <v>1.6908281966909209</v>
      </c>
      <c r="BE14" s="61">
        <f>-'DRE-IS'!BE59/'DRE-IS'!BE55</f>
        <v>12.206405693950177</v>
      </c>
      <c r="BF14" s="61">
        <f>-'DRE-IS'!BF59/'DRE-IS'!BF55</f>
        <v>0.33912795517793115</v>
      </c>
      <c r="BG14" s="61">
        <f>-'DRE-IS'!BG59/'DRE-IS'!BG55</f>
        <v>0.23420574971499356</v>
      </c>
      <c r="BH14" s="61">
        <f>-'DRE-IS'!BH59/'DRE-IS'!BH55</f>
        <v>0.24813852409565415</v>
      </c>
      <c r="BI14" s="61">
        <f>-'DRE-IS'!BI59/'DRE-IS'!BI55</f>
        <v>0.29362587813841501</v>
      </c>
      <c r="BJ14" s="61">
        <f>-'DRE-IS'!BJ59/'DRE-IS'!BJ55</f>
        <v>7.9108517792589858E-2</v>
      </c>
      <c r="BK14" s="61">
        <f>-'DRE-IS'!BK59/'DRE-IS'!BK55</f>
        <v>0.30945527616908747</v>
      </c>
      <c r="BL14" s="61">
        <f>-'DRE-IS'!BL59/'DRE-IS'!BL55</f>
        <v>3.7945512098857E-2</v>
      </c>
      <c r="BM14" s="61">
        <f>-'DRE-IS'!BM59/'DRE-IS'!BM55</f>
        <v>0.26807796141529427</v>
      </c>
      <c r="BN14" s="61">
        <f>-'DRE-IS'!BN59/'DRE-IS'!BN55</f>
        <v>0.30146103971663557</v>
      </c>
      <c r="BO14" s="61">
        <f>-'DRE-IS'!BO59/'DRE-IS'!BO55</f>
        <v>-0.82082232016450429</v>
      </c>
      <c r="BP14" s="61">
        <f>-'DRE-IS'!BP59/'DRE-IS'!BP55</f>
        <v>0.20668053841839598</v>
      </c>
      <c r="BQ14" s="61">
        <f>-'DRE-IS'!BQ59/'DRE-IS'!BQ55</f>
        <v>0.74610773329045443</v>
      </c>
      <c r="BR14" s="61">
        <f>-'DRE-IS'!BR59/'DRE-IS'!BR55</f>
        <v>0.58877657663542249</v>
      </c>
      <c r="BS14" s="61">
        <f>-'DRE-IS'!BS59/'DRE-IS'!BS55</f>
        <v>-0.30073149243449915</v>
      </c>
      <c r="BT14" s="61">
        <f>-'DRE-IS'!BT59/'DRE-IS'!BT55</f>
        <v>2.132652113330237</v>
      </c>
      <c r="BU14" s="61" t="e">
        <f>-'DRE-IS'!BU59/'DRE-IS'!BU55</f>
        <v>#DIV/0!</v>
      </c>
      <c r="BV14" s="61" t="e">
        <f>-'DRE-IS'!BV59/'DRE-IS'!BV55</f>
        <v>#DIV/0!</v>
      </c>
      <c r="BW14" s="61" t="e">
        <f>-'DRE-IS'!BW59/'DRE-IS'!BW55</f>
        <v>#DIV/0!</v>
      </c>
      <c r="BX14" s="96"/>
      <c r="BY14" s="61">
        <f>-'DRE-IS'!BY59/'DRE-IS'!BY55</f>
        <v>-8.90842841083819E-2</v>
      </c>
      <c r="BZ14" s="61">
        <f>-'DRE-IS'!BZ59/'DRE-IS'!BZ55</f>
        <v>0.28505156755326672</v>
      </c>
      <c r="CA14" s="61">
        <f>-'DRE-IS'!CA59/'DRE-IS'!CA55</f>
        <v>0.19438372814865437</v>
      </c>
      <c r="CB14" s="61">
        <f>-'DRE-IS'!CB59/'DRE-IS'!CB55</f>
        <v>0.26907858562408132</v>
      </c>
      <c r="CC14" s="61">
        <f>-'DRE-IS'!CC59/'DRE-IS'!CC55</f>
        <v>0.35343466822566499</v>
      </c>
      <c r="CD14" s="61">
        <f>-'DRE-IS'!CD59/'DRE-IS'!CD55</f>
        <v>0.29830023492688001</v>
      </c>
      <c r="CE14" s="61">
        <f>-'DRE-IS'!CE59/'DRE-IS'!CE55</f>
        <v>0.46645136210041566</v>
      </c>
      <c r="CF14" s="61">
        <f>-'DRE-IS'!CF59/'DRE-IS'!CF55</f>
        <v>0.34642700205460697</v>
      </c>
      <c r="CG14" s="61">
        <f>-'DRE-IS'!CG59/'DRE-IS'!CG55</f>
        <v>0.2343541663150433</v>
      </c>
      <c r="CH14" s="61">
        <f>-'DRE-IS'!CH59/'DRE-IS'!CH55</f>
        <v>-0.14532205439870985</v>
      </c>
      <c r="CI14" s="61">
        <f>-'DRE-IS'!CI59/'DRE-IS'!CI55</f>
        <v>0.2394476975267866</v>
      </c>
      <c r="CJ14" s="61">
        <f>-'DRE-IS'!CJ59/'DRE-IS'!CJ55</f>
        <v>0.17614687868234097</v>
      </c>
      <c r="CK14" s="61">
        <f>-'DRE-IS'!CK59/'DRE-IS'!CK55</f>
        <v>0.38602694430977103</v>
      </c>
      <c r="CL14" s="61">
        <f>-'DRE-IS'!CL59/'DRE-IS'!CL55</f>
        <v>0.29550856623996785</v>
      </c>
      <c r="CM14" s="61">
        <f>-'DRE-IS'!CM59/'DRE-IS'!CM55</f>
        <v>0.21903535588020598</v>
      </c>
      <c r="CN14" s="61">
        <f>-'DRE-IS'!CN59/'DRE-IS'!CN55</f>
        <v>3.9259280262346763E-2</v>
      </c>
      <c r="CO14" s="61">
        <f>-'DRE-IS'!CO59/'DRE-IS'!CO55</f>
        <v>0.68185801448177275</v>
      </c>
    </row>
    <row r="15" spans="1:94" x14ac:dyDescent="0.35">
      <c r="B15"/>
      <c r="C15"/>
      <c r="D15" s="60"/>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96"/>
      <c r="BY15" s="54"/>
      <c r="BZ15" s="54"/>
      <c r="CA15" s="54"/>
      <c r="CB15" s="54"/>
      <c r="CC15" s="54"/>
      <c r="CD15" s="62"/>
      <c r="CE15" s="62"/>
      <c r="CF15" s="62"/>
      <c r="CG15" s="62"/>
      <c r="CH15" s="62"/>
      <c r="CI15" s="62"/>
      <c r="CJ15" s="62"/>
      <c r="CK15" s="62"/>
      <c r="CL15" s="62"/>
      <c r="CM15" s="62"/>
      <c r="CN15" s="62"/>
      <c r="CO15" s="62"/>
    </row>
    <row r="16" spans="1:94" s="97" customFormat="1" x14ac:dyDescent="0.35">
      <c r="B16" s="298" t="s">
        <v>564</v>
      </c>
      <c r="C16" s="299" t="s">
        <v>65</v>
      </c>
      <c r="D16" s="300">
        <v>47104</v>
      </c>
      <c r="E16" s="95">
        <v>5498</v>
      </c>
      <c r="F16" s="95">
        <v>68581</v>
      </c>
      <c r="G16" s="95">
        <v>75825</v>
      </c>
      <c r="H16" s="95">
        <v>42901</v>
      </c>
      <c r="I16" s="95">
        <v>-38981</v>
      </c>
      <c r="J16" s="95">
        <v>63274</v>
      </c>
      <c r="K16" s="95">
        <v>118787</v>
      </c>
      <c r="L16" s="95">
        <v>66176</v>
      </c>
      <c r="M16" s="95">
        <v>61957</v>
      </c>
      <c r="N16" s="95">
        <v>81848</v>
      </c>
      <c r="O16" s="95">
        <v>73118</v>
      </c>
      <c r="P16" s="95">
        <v>76653</v>
      </c>
      <c r="Q16" s="95">
        <v>32537</v>
      </c>
      <c r="R16" s="95">
        <v>73950</v>
      </c>
      <c r="S16" s="95">
        <v>75128</v>
      </c>
      <c r="T16" s="95">
        <v>37885</v>
      </c>
      <c r="U16" s="95">
        <v>55408</v>
      </c>
      <c r="V16" s="95">
        <v>57542</v>
      </c>
      <c r="W16" s="95">
        <v>233586</v>
      </c>
      <c r="X16" s="95">
        <v>-61212</v>
      </c>
      <c r="Y16" s="95">
        <v>73725</v>
      </c>
      <c r="Z16" s="95">
        <v>125618</v>
      </c>
      <c r="AA16" s="95">
        <v>160150</v>
      </c>
      <c r="AB16" s="95">
        <v>86449</v>
      </c>
      <c r="AC16" s="95">
        <v>69616</v>
      </c>
      <c r="AD16" s="95">
        <v>42116</v>
      </c>
      <c r="AE16" s="95">
        <v>102319</v>
      </c>
      <c r="AF16" s="95">
        <v>39208</v>
      </c>
      <c r="AG16" s="95">
        <v>82592</v>
      </c>
      <c r="AH16" s="95">
        <v>154946</v>
      </c>
      <c r="AI16" s="95">
        <v>214079.00000000047</v>
      </c>
      <c r="AJ16" s="95">
        <v>67008.340084747004</v>
      </c>
      <c r="AK16" s="95">
        <v>104184.659915253</v>
      </c>
      <c r="AL16" s="95">
        <v>-9189</v>
      </c>
      <c r="AM16" s="95">
        <v>118295</v>
      </c>
      <c r="AN16" s="95">
        <f>'DFC-CFS'!AN7</f>
        <v>-21774.274776083941</v>
      </c>
      <c r="AO16" s="95">
        <f>'DFC-CFS'!AO7-'DFC-CFS'!AN7</f>
        <v>77143.274776083941</v>
      </c>
      <c r="AP16" s="95">
        <f>'DFC-CFS'!AP7-'DFC-CFS'!AO7</f>
        <v>96326</v>
      </c>
      <c r="AQ16" s="95">
        <f>'DFC-CFS'!AZ7-'DFC-CFS'!AP7</f>
        <v>-185989.67960721604</v>
      </c>
      <c r="AR16" s="95">
        <f>'DFC-CFS'!AR7</f>
        <v>6012.9570000000022</v>
      </c>
      <c r="AS16" s="95">
        <f>'DFC-CFS'!AS7-'DFC-CFS'!AR7</f>
        <v>162421.28191768099</v>
      </c>
      <c r="AT16" s="95">
        <f>'DFC-CFS'!BC7-'DFC-CFS'!AS7</f>
        <v>123224.54354023753</v>
      </c>
      <c r="AU16" s="95">
        <f>'DFC-CFS'!AU7-'DFC-CFS'!BC7</f>
        <v>285733.21754208126</v>
      </c>
      <c r="AV16" s="95">
        <f>'DFC-CFS'!AV7</f>
        <v>-6160</v>
      </c>
      <c r="AW16" s="95">
        <f>'DFC-CFS'!AW7-'DFC-CFS'!AV7</f>
        <v>75524</v>
      </c>
      <c r="AX16" s="95">
        <f>'DFC-CFS'!AX7-'DFC-CFS'!AW7</f>
        <v>155276</v>
      </c>
      <c r="AY16" s="95">
        <f>'DFC-CFS'!AY7-'DFC-CFS'!AX7</f>
        <v>342016.17143829993</v>
      </c>
      <c r="AZ16" s="95">
        <f>'DFC-CFS'!AZ7</f>
        <v>-34294.679607216036</v>
      </c>
      <c r="BA16" s="95">
        <f>'DFC-CFS'!BA7-'DFC-CFS'!AZ7</f>
        <v>-84632.744592783944</v>
      </c>
      <c r="BB16" s="95">
        <f>'DFC-CFS'!BB7-'DFC-CFS'!BA7</f>
        <v>155405.02265791851</v>
      </c>
      <c r="BC16" s="95">
        <f>'DFC-CFS'!BC7-'DFC-CFS'!BB7</f>
        <v>255181.18399999998</v>
      </c>
      <c r="BD16" s="95">
        <f>'DFC-CFS'!BD7</f>
        <v>9112</v>
      </c>
      <c r="BE16" s="323">
        <f>'DFC-CFS'!BE7-'DFC-CFS'!BD7</f>
        <v>43836</v>
      </c>
      <c r="BF16" s="323">
        <f>'DFC-CFS'!BF7-'DFC-CFS'!BE7</f>
        <v>-29317</v>
      </c>
      <c r="BG16" s="323">
        <f>'DFC-CFS'!BG7-'DFC-CFS'!BF7</f>
        <v>300635.28270449798</v>
      </c>
      <c r="BH16" s="95">
        <f>'DFC-CFS'!BH7</f>
        <v>-244352.16797076765</v>
      </c>
      <c r="BI16" s="323">
        <f>'DFC-CFS'!BI7-'DFC-CFS'!BH7</f>
        <v>-9766.9437671893393</v>
      </c>
      <c r="BJ16" s="323">
        <f>'DFC-CFS'!BJ7-'DFC-CFS'!BI7</f>
        <v>229600.86590000009</v>
      </c>
      <c r="BK16" s="323">
        <f>'DFC-CFS'!BK7-'DFC-CFS'!BJ7</f>
        <v>426214.05596572789</v>
      </c>
      <c r="BL16" s="95">
        <f>'DFC-CFS'!BL7</f>
        <v>-131902</v>
      </c>
      <c r="BM16" s="323">
        <f>'DFC-CFS'!BM7-'DFC-CFS'!BL7</f>
        <v>159142.37990293279</v>
      </c>
      <c r="BN16" s="323">
        <f>'DFC-CFS'!BN7-'DFC-CFS'!BM7</f>
        <v>358570</v>
      </c>
      <c r="BO16" s="323">
        <f>'DFC-CFS'!BO7-'DFC-CFS'!BN7</f>
        <v>443314.89823820069</v>
      </c>
      <c r="BP16" s="95">
        <f>'DFC-CFS'!BP7</f>
        <v>121167.699748</v>
      </c>
      <c r="BQ16" s="323">
        <f>'DFC-CFS'!BQ7-'DFC-CFS'!BP7</f>
        <v>413332.84434469417</v>
      </c>
      <c r="BR16" s="323">
        <f>'DFC-CFS'!BR7-'DFC-CFS'!BQ7</f>
        <v>227374.30025199999</v>
      </c>
      <c r="BS16" s="323">
        <f>'DFC-CFS'!BS7-'DFC-CFS'!BR7</f>
        <v>591615.41711939033</v>
      </c>
      <c r="BT16" s="95">
        <f>'DFC-CFS'!BT7</f>
        <v>67847</v>
      </c>
      <c r="BU16" s="323">
        <f>'DFC-CFS'!BU7-'DFC-CFS'!BT7</f>
        <v>-57082</v>
      </c>
      <c r="BV16" s="323">
        <f>'DFC-CFS'!BV7-'DFC-CFS'!BU7</f>
        <v>0</v>
      </c>
      <c r="BW16" s="323">
        <f>'DFC-CFS'!BW7-'DFC-CFS'!BV7</f>
        <v>0</v>
      </c>
      <c r="BX16" s="96"/>
      <c r="BY16" s="95">
        <f>'DFC-CFS - Quarterly'!BY7</f>
        <v>197008</v>
      </c>
      <c r="BZ16" s="95">
        <f>'DFC-CFS - Quarterly'!BZ7</f>
        <v>185981</v>
      </c>
      <c r="CA16" s="95">
        <f>'DFC-CFS - Quarterly'!CA7</f>
        <v>283099</v>
      </c>
      <c r="CB16" s="95">
        <f>'DFC-CFS - Quarterly'!CB7</f>
        <v>258268</v>
      </c>
      <c r="CC16" s="95">
        <f>'DFC-CFS - Quarterly'!CC7</f>
        <v>384421</v>
      </c>
      <c r="CD16" s="95">
        <f>'DFC-CFS - Quarterly'!CD7</f>
        <v>298281</v>
      </c>
      <c r="CE16" s="95">
        <f>'DFC-CFS - Quarterly'!CE7</f>
        <v>300500</v>
      </c>
      <c r="CF16" s="95">
        <f>'DFC-CFS - Quarterly'!CF7</f>
        <v>490825.00000000047</v>
      </c>
      <c r="CG16" s="95">
        <f>'DFC-CFS - Quarterly'!CG7</f>
        <v>280299</v>
      </c>
      <c r="CH16" s="95">
        <f>'DFC-CFS - Quarterly'!CH7</f>
        <v>260369.1</v>
      </c>
      <c r="CI16" s="95">
        <f>'DFC-CFS - Quarterly'!CI7</f>
        <v>577392</v>
      </c>
      <c r="CJ16" s="95">
        <f>'DFC-CFS - Quarterly'!CJ7</f>
        <v>566656.17143830017</v>
      </c>
      <c r="CK16" s="95">
        <f>'DFC-CFS - Quarterly'!CK7</f>
        <v>291658.78245791828</v>
      </c>
      <c r="CL16" s="300">
        <f>SUM(BD16:BG16)</f>
        <v>324266.28270449798</v>
      </c>
      <c r="CM16" s="300">
        <f>SUM(BH16:BK16)</f>
        <v>401695.81012777099</v>
      </c>
      <c r="CN16" s="300">
        <f>BO16</f>
        <v>443314.89823820069</v>
      </c>
      <c r="CO16" s="300">
        <f>BS16</f>
        <v>591615.41711939033</v>
      </c>
    </row>
    <row r="17" spans="2:93" s="97" customFormat="1" x14ac:dyDescent="0.35">
      <c r="B17" s="298" t="s">
        <v>66</v>
      </c>
      <c r="C17" s="299" t="s">
        <v>67</v>
      </c>
      <c r="D17" s="300">
        <v>-22097</v>
      </c>
      <c r="E17" s="300">
        <v>-33489</v>
      </c>
      <c r="F17" s="300">
        <v>-37906</v>
      </c>
      <c r="G17" s="300">
        <v>-46297</v>
      </c>
      <c r="H17" s="300">
        <v>-9108</v>
      </c>
      <c r="I17" s="300">
        <v>-35303</v>
      </c>
      <c r="J17" s="300">
        <v>-13100</v>
      </c>
      <c r="K17" s="300">
        <v>-15891</v>
      </c>
      <c r="L17" s="300">
        <v>-34749</v>
      </c>
      <c r="M17" s="300">
        <v>-30171</v>
      </c>
      <c r="N17" s="300">
        <v>-32011</v>
      </c>
      <c r="O17" s="300">
        <v>-42712</v>
      </c>
      <c r="P17" s="300">
        <v>-44695</v>
      </c>
      <c r="Q17" s="300">
        <v>-60155</v>
      </c>
      <c r="R17" s="300">
        <v>-76543</v>
      </c>
      <c r="S17" s="300">
        <v>-63427</v>
      </c>
      <c r="T17" s="300">
        <v>-50396</v>
      </c>
      <c r="U17" s="300">
        <v>-845154</v>
      </c>
      <c r="V17" s="300">
        <v>-43208</v>
      </c>
      <c r="W17" s="300">
        <v>-49822</v>
      </c>
      <c r="X17" s="300">
        <v>-24491</v>
      </c>
      <c r="Y17" s="300">
        <v>-41092</v>
      </c>
      <c r="Z17" s="300">
        <v>-41203</v>
      </c>
      <c r="AA17" s="300">
        <v>-90288</v>
      </c>
      <c r="AB17" s="300">
        <v>-57153</v>
      </c>
      <c r="AC17" s="300">
        <v>-52440</v>
      </c>
      <c r="AD17" s="300">
        <v>-54686</v>
      </c>
      <c r="AE17" s="300">
        <v>-45830</v>
      </c>
      <c r="AF17" s="300">
        <v>-39393</v>
      </c>
      <c r="AG17" s="300">
        <v>-39964</v>
      </c>
      <c r="AH17" s="300">
        <v>-36983</v>
      </c>
      <c r="AI17" s="300">
        <v>-42202</v>
      </c>
      <c r="AJ17" s="300">
        <v>-26291.340084747004</v>
      </c>
      <c r="AK17" s="300">
        <v>-39487.659915252996</v>
      </c>
      <c r="AL17" s="300">
        <v>-29436</v>
      </c>
      <c r="AM17" s="300">
        <v>-29367</v>
      </c>
      <c r="AN17" s="300">
        <f>'DFC-CFS'!AN49</f>
        <v>-20182</v>
      </c>
      <c r="AO17" s="300">
        <f>'DFC-CFS'!AO49-'DFC-CFS'!AN49</f>
        <v>-39695</v>
      </c>
      <c r="AP17" s="300">
        <f>'DFC-CFS'!AP49-'DFC-CFS'!AO49</f>
        <v>-30025</v>
      </c>
      <c r="AQ17" s="300">
        <f>'DFC-CFS'!AZ49-'DFC-CFS'!AP49</f>
        <v>47996</v>
      </c>
      <c r="AR17" s="300">
        <f>'DFC-CFS'!AR49</f>
        <v>-25107</v>
      </c>
      <c r="AS17" s="300">
        <f>'DFC-CFS'!AS49-'DFC-CFS'!AR49</f>
        <v>-32848</v>
      </c>
      <c r="AT17" s="300">
        <f>'DFC-CFS'!BC49-'DFC-CFS'!AS49</f>
        <v>-64813</v>
      </c>
      <c r="AU17" s="300">
        <f>'DFC-CFS'!AU49-'DFC-CFS'!BC49</f>
        <v>-43820</v>
      </c>
      <c r="AV17" s="300">
        <f>'DFC-CFS'!AV49</f>
        <v>-41397</v>
      </c>
      <c r="AW17" s="300">
        <f>'DFC-CFS'!AW49-'DFC-CFS'!AV49</f>
        <v>-74061</v>
      </c>
      <c r="AX17" s="300">
        <f>'DFC-CFS'!AX49-'DFC-CFS'!AW49</f>
        <v>-52226</v>
      </c>
      <c r="AY17" s="300">
        <f>'DFC-CFS'!AY49-'DFC-CFS'!AX49</f>
        <v>-100863</v>
      </c>
      <c r="AZ17" s="300">
        <f>'DFC-CFS'!AZ49</f>
        <v>-41906</v>
      </c>
      <c r="BA17" s="300">
        <f>'DFC-CFS'!BA49-'DFC-CFS'!AZ49</f>
        <v>-30373</v>
      </c>
      <c r="BB17" s="300">
        <f>'DFC-CFS'!BB49-'DFC-CFS'!BA49</f>
        <v>-22154</v>
      </c>
      <c r="BC17" s="300">
        <f>'DFC-CFS'!BC49-'DFC-CFS'!BB49</f>
        <v>-28335</v>
      </c>
      <c r="BD17" s="300">
        <f>'DFC-CFS'!BD49</f>
        <v>-39675.554000000004</v>
      </c>
      <c r="BE17" s="324">
        <f>'DFC-CFS'!BE49-'DFC-CFS'!BD49</f>
        <v>-45563</v>
      </c>
      <c r="BF17" s="324">
        <f>'DFC-CFS'!BF49-'DFC-CFS'!BE49</f>
        <v>-61375.445999999996</v>
      </c>
      <c r="BG17" s="324">
        <f>'DFC-CFS'!BG49-'DFC-CFS'!BF49</f>
        <v>-24397</v>
      </c>
      <c r="BH17" s="300">
        <f>'DFC-CFS'!BH49</f>
        <v>-65436</v>
      </c>
      <c r="BI17" s="324">
        <f>'DFC-CFS'!BI49-'DFC-CFS'!BH49</f>
        <v>-57708</v>
      </c>
      <c r="BJ17" s="324">
        <f>'DFC-CFS'!BJ49-'DFC-CFS'!BI49</f>
        <v>-103917</v>
      </c>
      <c r="BK17" s="324">
        <f>'DFC-CFS'!BK49-'DFC-CFS'!BJ49</f>
        <v>-836846</v>
      </c>
      <c r="BL17" s="300">
        <f>'DFC-CFS'!BL49</f>
        <v>-98701</v>
      </c>
      <c r="BM17" s="324">
        <f>'DFC-CFS'!BM49-'DFC-CFS'!BL49</f>
        <v>-108316</v>
      </c>
      <c r="BN17" s="324">
        <f>'DFC-CFS'!BN49-'DFC-CFS'!BM49</f>
        <v>-294315</v>
      </c>
      <c r="BO17" s="324">
        <f>'DFC-CFS'!BO49-'DFC-CFS'!BN49</f>
        <v>-233877</v>
      </c>
      <c r="BP17" s="300">
        <f>'DFC-CFS'!BP49</f>
        <v>-192570</v>
      </c>
      <c r="BQ17" s="324">
        <f>'DFC-CFS'!BQ49-'DFC-CFS'!BP49</f>
        <v>-153259</v>
      </c>
      <c r="BR17" s="324">
        <f>'DFC-CFS'!BR49-'DFC-CFS'!BQ49</f>
        <v>-105116</v>
      </c>
      <c r="BS17" s="324">
        <f>'DFC-CFS'!BS49-'DFC-CFS'!BR49</f>
        <v>-189141</v>
      </c>
      <c r="BT17" s="300">
        <f>'DFC-CFS'!BT49</f>
        <v>-107309</v>
      </c>
      <c r="BU17" s="324">
        <f>'DFC-CFS'!BU49-'DFC-CFS'!BT49</f>
        <v>107309</v>
      </c>
      <c r="BV17" s="324">
        <f>'DFC-CFS'!BV49-'DFC-CFS'!BU49</f>
        <v>0</v>
      </c>
      <c r="BW17" s="324">
        <f>'DFC-CFS'!BW49-'DFC-CFS'!BV49</f>
        <v>0</v>
      </c>
      <c r="BX17" s="96"/>
      <c r="BY17" s="300">
        <f>SUM(D17:G17)</f>
        <v>-139789</v>
      </c>
      <c r="BZ17" s="300">
        <f>SUM(H17:K17)</f>
        <v>-73402</v>
      </c>
      <c r="CA17" s="300">
        <f>SUM(L17:O17)</f>
        <v>-139643</v>
      </c>
      <c r="CB17" s="300">
        <f>SUM(P17:S17)</f>
        <v>-244820</v>
      </c>
      <c r="CC17" s="300">
        <f>SUM(T17:W17)</f>
        <v>-988580</v>
      </c>
      <c r="CD17" s="300">
        <f>SUM(X17:AA17)</f>
        <v>-197074</v>
      </c>
      <c r="CE17" s="300">
        <f>SUM(AB17:AE17)</f>
        <v>-210109</v>
      </c>
      <c r="CF17" s="300">
        <f>SUM(AF17:AI17)</f>
        <v>-158542</v>
      </c>
      <c r="CG17" s="300">
        <f>SUM(AJ17:AM17)</f>
        <v>-124582</v>
      </c>
      <c r="CH17" s="300">
        <f>SUM(AN17:AZ17)</f>
        <v>-518947</v>
      </c>
      <c r="CI17" s="300">
        <f>SUM(AR17:AU17)</f>
        <v>-166588</v>
      </c>
      <c r="CJ17" s="300">
        <f>SUM(AV17:AY17)</f>
        <v>-268547</v>
      </c>
      <c r="CK17" s="300">
        <f>SUM(AZ17:BC17)</f>
        <v>-122768</v>
      </c>
      <c r="CL17" s="300">
        <f>SUM(BD17:BG17)</f>
        <v>-171011</v>
      </c>
      <c r="CM17" s="300">
        <f>SUM(BH17:BK17)</f>
        <v>-1063907</v>
      </c>
      <c r="CN17" s="300">
        <f>BO17</f>
        <v>-233877</v>
      </c>
      <c r="CO17" s="300">
        <f>BS17</f>
        <v>-189141</v>
      </c>
    </row>
    <row r="18" spans="2:93" x14ac:dyDescent="0.35">
      <c r="B18" s="38" t="s">
        <v>68</v>
      </c>
      <c r="C18" s="40" t="s">
        <v>69</v>
      </c>
      <c r="D18" s="52">
        <v>25007</v>
      </c>
      <c r="E18" s="55">
        <v>-27991</v>
      </c>
      <c r="F18" s="55">
        <v>30675</v>
      </c>
      <c r="G18" s="55">
        <v>29528</v>
      </c>
      <c r="H18" s="55">
        <v>33793</v>
      </c>
      <c r="I18" s="55">
        <v>-74284</v>
      </c>
      <c r="J18" s="55">
        <v>50174</v>
      </c>
      <c r="K18" s="55">
        <v>102896</v>
      </c>
      <c r="L18" s="55">
        <v>31427</v>
      </c>
      <c r="M18" s="55">
        <v>31786</v>
      </c>
      <c r="N18" s="55">
        <v>49837</v>
      </c>
      <c r="O18" s="55">
        <v>30406</v>
      </c>
      <c r="P18" s="55">
        <v>31958</v>
      </c>
      <c r="Q18" s="55">
        <v>-27618</v>
      </c>
      <c r="R18" s="55">
        <v>-2593</v>
      </c>
      <c r="S18" s="55">
        <v>11701</v>
      </c>
      <c r="T18" s="55">
        <v>-12511</v>
      </c>
      <c r="U18" s="55">
        <v>-789746</v>
      </c>
      <c r="V18" s="55">
        <v>14334</v>
      </c>
      <c r="W18" s="55">
        <v>183764</v>
      </c>
      <c r="X18" s="55">
        <v>-85703</v>
      </c>
      <c r="Y18" s="55">
        <v>32633</v>
      </c>
      <c r="Z18" s="55">
        <v>84415</v>
      </c>
      <c r="AA18" s="55">
        <v>69862</v>
      </c>
      <c r="AB18" s="55">
        <v>29296</v>
      </c>
      <c r="AC18" s="55">
        <v>17176</v>
      </c>
      <c r="AD18" s="55">
        <v>-12570</v>
      </c>
      <c r="AE18" s="55">
        <v>56489</v>
      </c>
      <c r="AF18" s="55">
        <v>-185</v>
      </c>
      <c r="AG18" s="55">
        <v>42628</v>
      </c>
      <c r="AH18" s="55">
        <v>117963</v>
      </c>
      <c r="AI18" s="55">
        <v>171877.00000000047</v>
      </c>
      <c r="AJ18" s="55">
        <v>40717</v>
      </c>
      <c r="AK18" s="55">
        <v>64697</v>
      </c>
      <c r="AL18" s="55">
        <v>-38625</v>
      </c>
      <c r="AM18" s="55">
        <v>88928</v>
      </c>
      <c r="AN18" s="55">
        <f t="shared" ref="AN18:AZ18" si="0">SUM(AN16:AN17)</f>
        <v>-41956.274776083941</v>
      </c>
      <c r="AO18" s="55">
        <f t="shared" si="0"/>
        <v>37448.274776083941</v>
      </c>
      <c r="AP18" s="55">
        <f t="shared" si="0"/>
        <v>66301</v>
      </c>
      <c r="AQ18" s="55">
        <f t="shared" si="0"/>
        <v>-137993.67960721604</v>
      </c>
      <c r="AR18" s="55">
        <f t="shared" si="0"/>
        <v>-19094.042999999998</v>
      </c>
      <c r="AS18" s="55">
        <f>SUM(AS16:AS17)</f>
        <v>129573.28191768099</v>
      </c>
      <c r="AT18" s="55">
        <f t="shared" si="0"/>
        <v>58411.54354023753</v>
      </c>
      <c r="AU18" s="55">
        <f t="shared" si="0"/>
        <v>241913.21754208126</v>
      </c>
      <c r="AV18" s="55">
        <f t="shared" si="0"/>
        <v>-47557</v>
      </c>
      <c r="AW18" s="55">
        <f t="shared" si="0"/>
        <v>1463</v>
      </c>
      <c r="AX18" s="55">
        <f t="shared" si="0"/>
        <v>103050</v>
      </c>
      <c r="AY18" s="55">
        <f t="shared" si="0"/>
        <v>241153.17143829993</v>
      </c>
      <c r="AZ18" s="55">
        <f t="shared" si="0"/>
        <v>-76200.679607216036</v>
      </c>
      <c r="BA18" s="55">
        <f t="shared" ref="BA18:BN18" si="1">SUM(BA16:BA17)</f>
        <v>-115005.74459278394</v>
      </c>
      <c r="BB18" s="55">
        <f t="shared" si="1"/>
        <v>133251.02265791851</v>
      </c>
      <c r="BC18" s="55">
        <f t="shared" si="1"/>
        <v>226846.18399999998</v>
      </c>
      <c r="BD18" s="55">
        <f t="shared" si="1"/>
        <v>-30563.554000000004</v>
      </c>
      <c r="BE18" s="325">
        <f t="shared" si="1"/>
        <v>-1727</v>
      </c>
      <c r="BF18" s="325">
        <f t="shared" si="1"/>
        <v>-90692.445999999996</v>
      </c>
      <c r="BG18" s="323">
        <f t="shared" si="1"/>
        <v>276238.28270449798</v>
      </c>
      <c r="BH18" s="55">
        <f t="shared" si="1"/>
        <v>-309788.16797076765</v>
      </c>
      <c r="BI18" s="325">
        <f t="shared" si="1"/>
        <v>-67474.943767189339</v>
      </c>
      <c r="BJ18" s="325">
        <f t="shared" si="1"/>
        <v>125683.86590000009</v>
      </c>
      <c r="BK18" s="323">
        <f t="shared" si="1"/>
        <v>-410631.94403427211</v>
      </c>
      <c r="BL18" s="55">
        <f t="shared" si="1"/>
        <v>-230603</v>
      </c>
      <c r="BM18" s="325">
        <f t="shared" si="1"/>
        <v>50826.379902932793</v>
      </c>
      <c r="BN18" s="325">
        <f t="shared" si="1"/>
        <v>64255</v>
      </c>
      <c r="BO18" s="325">
        <f t="shared" ref="BO18:BR18" si="2">SUM(BO16:BO17)</f>
        <v>209437.89823820069</v>
      </c>
      <c r="BP18" s="55">
        <f t="shared" si="2"/>
        <v>-71402.300252000001</v>
      </c>
      <c r="BQ18" s="325">
        <f t="shared" si="2"/>
        <v>260073.84434469417</v>
      </c>
      <c r="BR18" s="325">
        <f t="shared" si="2"/>
        <v>122258.30025199999</v>
      </c>
      <c r="BS18" s="325">
        <f t="shared" ref="BS18:BV18" si="3">SUM(BS16:BS17)</f>
        <v>402474.41711939033</v>
      </c>
      <c r="BT18" s="55">
        <f t="shared" si="3"/>
        <v>-39462</v>
      </c>
      <c r="BU18" s="325">
        <f t="shared" si="3"/>
        <v>50227</v>
      </c>
      <c r="BV18" s="325">
        <f t="shared" si="3"/>
        <v>0</v>
      </c>
      <c r="BW18" s="325">
        <f t="shared" ref="BW18" si="4">SUM(BW16:BW17)</f>
        <v>0</v>
      </c>
      <c r="BX18" s="96"/>
      <c r="BY18" s="300">
        <f t="shared" ref="BY18:CH18" si="5">SUM(BY16:BY17)</f>
        <v>57219</v>
      </c>
      <c r="BZ18" s="300">
        <f t="shared" si="5"/>
        <v>112579</v>
      </c>
      <c r="CA18" s="300">
        <f t="shared" si="5"/>
        <v>143456</v>
      </c>
      <c r="CB18" s="300">
        <f t="shared" si="5"/>
        <v>13448</v>
      </c>
      <c r="CC18" s="300">
        <f t="shared" si="5"/>
        <v>-604159</v>
      </c>
      <c r="CD18" s="300">
        <f t="shared" si="5"/>
        <v>101207</v>
      </c>
      <c r="CE18" s="300">
        <f t="shared" si="5"/>
        <v>90391</v>
      </c>
      <c r="CF18" s="300">
        <f t="shared" si="5"/>
        <v>332283.00000000047</v>
      </c>
      <c r="CG18" s="300">
        <f t="shared" si="5"/>
        <v>155717</v>
      </c>
      <c r="CH18" s="300">
        <f t="shared" si="5"/>
        <v>-258577.9</v>
      </c>
      <c r="CI18" s="300">
        <f>SUM(CI16:CI17)</f>
        <v>410804</v>
      </c>
      <c r="CJ18" s="300">
        <f>SUM(CJ16:CJ17)</f>
        <v>298109.17143830017</v>
      </c>
      <c r="CK18" s="300">
        <f>SUM(CK16:CK17)</f>
        <v>168890.78245791828</v>
      </c>
      <c r="CL18" s="300">
        <f>SUM(CL16:CL17)</f>
        <v>153255.28270449798</v>
      </c>
      <c r="CM18" s="300">
        <f>SUM(BH18:BK18)</f>
        <v>-662211.18987222901</v>
      </c>
      <c r="CN18" s="300">
        <f>BO18</f>
        <v>209437.89823820069</v>
      </c>
      <c r="CO18" s="300">
        <f>BS18</f>
        <v>402474.41711939033</v>
      </c>
    </row>
    <row r="19" spans="2:93" x14ac:dyDescent="0.35">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s="96"/>
      <c r="BY19"/>
      <c r="BZ19"/>
      <c r="CA19"/>
      <c r="CB19"/>
      <c r="CC19"/>
      <c r="CD19"/>
      <c r="CE19"/>
      <c r="CF19"/>
      <c r="CG19"/>
      <c r="CM19"/>
      <c r="CN19"/>
      <c r="CO19"/>
    </row>
    <row r="20" spans="2:93" x14ac:dyDescent="0.35">
      <c r="B20" s="38" t="s">
        <v>70</v>
      </c>
      <c r="C20" s="38" t="s">
        <v>71</v>
      </c>
      <c r="D20" s="52">
        <v>209844</v>
      </c>
      <c r="E20" s="52">
        <v>244494</v>
      </c>
      <c r="F20" s="52">
        <v>275677</v>
      </c>
      <c r="G20" s="52">
        <v>328259</v>
      </c>
      <c r="H20" s="52">
        <v>290452</v>
      </c>
      <c r="I20" s="52">
        <v>334159</v>
      </c>
      <c r="J20" s="52">
        <v>253344</v>
      </c>
      <c r="K20" s="52">
        <v>211439</v>
      </c>
      <c r="L20" s="52">
        <v>206398</v>
      </c>
      <c r="M20" s="52">
        <v>273674</v>
      </c>
      <c r="N20" s="52">
        <v>256196</v>
      </c>
      <c r="O20" s="52">
        <v>239988</v>
      </c>
      <c r="P20" s="52">
        <v>207029</v>
      </c>
      <c r="Q20" s="52">
        <v>297091</v>
      </c>
      <c r="R20" s="52">
        <v>312909</v>
      </c>
      <c r="S20" s="52">
        <v>351395</v>
      </c>
      <c r="T20" s="52">
        <v>350577</v>
      </c>
      <c r="U20" s="52">
        <v>1289226</v>
      </c>
      <c r="V20" s="52">
        <v>1288965</v>
      </c>
      <c r="W20" s="52">
        <v>1159821</v>
      </c>
      <c r="X20" s="52">
        <v>1240173</v>
      </c>
      <c r="Y20" s="52">
        <v>1276691</v>
      </c>
      <c r="Z20" s="52">
        <v>1219585</v>
      </c>
      <c r="AA20" s="52">
        <v>664581</v>
      </c>
      <c r="AB20" s="52">
        <v>617369</v>
      </c>
      <c r="AC20" s="52">
        <v>612095</v>
      </c>
      <c r="AD20" s="52">
        <v>723863</v>
      </c>
      <c r="AE20" s="52">
        <v>787360</v>
      </c>
      <c r="AF20" s="52">
        <v>957250</v>
      </c>
      <c r="AG20" s="52">
        <v>891229</v>
      </c>
      <c r="AH20" s="52">
        <v>1126329</v>
      </c>
      <c r="AI20" s="52">
        <v>962140</v>
      </c>
      <c r="AJ20" s="52">
        <v>783444</v>
      </c>
      <c r="AK20" s="52">
        <v>637687</v>
      </c>
      <c r="AL20" s="52">
        <v>714675</v>
      </c>
      <c r="AM20" s="52">
        <f>'Endividamento-Debt'!AM14</f>
        <v>687616</v>
      </c>
      <c r="AN20" s="52">
        <f>'Endividamento-Debt'!AN14</f>
        <v>685798</v>
      </c>
      <c r="AO20" s="52">
        <f>'Endividamento-Debt'!AO14</f>
        <v>770924</v>
      </c>
      <c r="AP20" s="52">
        <f>'Endividamento-Debt'!AP14</f>
        <v>711222</v>
      </c>
      <c r="AQ20" s="52">
        <f>'Endividamento-Debt'!AQ14</f>
        <v>757550</v>
      </c>
      <c r="AR20" s="52">
        <f>'Endividamento-Debt'!AR14</f>
        <v>806335</v>
      </c>
      <c r="AS20" s="52">
        <f>'Endividamento-Debt'!AS14</f>
        <v>897206</v>
      </c>
      <c r="AT20" s="52">
        <f>'Endividamento-Debt'!AT14</f>
        <v>781831</v>
      </c>
      <c r="AU20" s="52">
        <f>'Endividamento-Debt'!AU14</f>
        <v>682538</v>
      </c>
      <c r="AV20" s="52">
        <f>'Endividamento-Debt'!AV14</f>
        <v>889739</v>
      </c>
      <c r="AW20" s="52">
        <f>'Endividamento-Debt'!AW14</f>
        <v>921121.65935476404</v>
      </c>
      <c r="AX20" s="52">
        <f>'Endividamento-Debt'!AX14</f>
        <v>898765.42753952788</v>
      </c>
      <c r="AY20" s="52">
        <f>'Endividamento-Debt'!AY14</f>
        <v>639199.72315965896</v>
      </c>
      <c r="AZ20" s="52">
        <f>'Endividamento-Debt'!AZ14</f>
        <v>1234827</v>
      </c>
      <c r="BA20" s="52">
        <f>'Endividamento-Debt'!BA14</f>
        <v>1382558</v>
      </c>
      <c r="BB20" s="52">
        <f>'Endividamento-Debt'!BB14</f>
        <v>1170028</v>
      </c>
      <c r="BC20" s="52">
        <f>'Endividamento-Debt'!BC14</f>
        <v>800898</v>
      </c>
      <c r="BD20" s="52">
        <f>'Endividamento-Debt'!BD14</f>
        <v>907308</v>
      </c>
      <c r="BE20" s="52">
        <f>'Endividamento-Debt'!BE14</f>
        <v>772158</v>
      </c>
      <c r="BF20" s="52">
        <f>'Endividamento-Debt'!BF14</f>
        <v>989955</v>
      </c>
      <c r="BG20" s="52">
        <f>'Endividamento-Debt'!BG14</f>
        <v>1339504</v>
      </c>
      <c r="BH20" s="52">
        <f>'Endividamento-Debt'!BH14</f>
        <v>1368695</v>
      </c>
      <c r="BI20" s="295">
        <f>'Endividamento-Debt'!BI14</f>
        <v>1637350</v>
      </c>
      <c r="BJ20" s="295">
        <f>'Endividamento-Debt'!BJ14</f>
        <v>1543955</v>
      </c>
      <c r="BK20" s="295">
        <f>'Endividamento-Debt'!BK14</f>
        <v>1996947</v>
      </c>
      <c r="BL20" s="52">
        <f>'Endividamento-Debt'!BL14</f>
        <v>2215866</v>
      </c>
      <c r="BM20" s="295">
        <f>'Endividamento-Debt'!BM14</f>
        <v>2207435</v>
      </c>
      <c r="BN20" s="295">
        <f>'Endividamento-Debt'!BN14</f>
        <v>2245885</v>
      </c>
      <c r="BO20" s="295">
        <f>'Endividamento-Debt'!BO14</f>
        <v>2200053</v>
      </c>
      <c r="BP20" s="52">
        <f>'Endividamento-Debt'!BP14</f>
        <v>2357314</v>
      </c>
      <c r="BQ20" s="295">
        <f>'Endividamento-Debt'!BQ14</f>
        <v>2432923</v>
      </c>
      <c r="BR20" s="295">
        <f>'Endividamento-Debt'!BR14</f>
        <v>2338680</v>
      </c>
      <c r="BS20" s="295">
        <f>'Endividamento-Debt'!BS14</f>
        <v>2342357</v>
      </c>
      <c r="BT20" s="52">
        <f>'Endividamento-Debt'!BT14</f>
        <v>2506379</v>
      </c>
      <c r="BU20" s="295">
        <f>'Endividamento-Debt'!BU14</f>
        <v>0</v>
      </c>
      <c r="BV20" s="295">
        <f>'Endividamento-Debt'!BV14</f>
        <v>0</v>
      </c>
      <c r="BW20" s="295">
        <f>'Endividamento-Debt'!BW14</f>
        <v>0</v>
      </c>
      <c r="BX20" s="96"/>
      <c r="BY20" s="52">
        <f>'Endividamento-Debt'!BY14</f>
        <v>328259</v>
      </c>
      <c r="BZ20" s="52">
        <f>'Endividamento-Debt'!BZ14</f>
        <v>211439</v>
      </c>
      <c r="CA20" s="52">
        <f>'Endividamento-Debt'!CA14</f>
        <v>239988</v>
      </c>
      <c r="CB20" s="52">
        <f>'Endividamento-Debt'!CB14</f>
        <v>351395</v>
      </c>
      <c r="CC20" s="52">
        <f>'Endividamento-Debt'!CC14</f>
        <v>1159821</v>
      </c>
      <c r="CD20" s="52">
        <f>'Endividamento-Debt'!CD14</f>
        <v>664581</v>
      </c>
      <c r="CE20" s="52">
        <f>'Endividamento-Debt'!CE14</f>
        <v>787360</v>
      </c>
      <c r="CF20" s="52">
        <f>'Endividamento-Debt'!CF14</f>
        <v>962140</v>
      </c>
      <c r="CG20" s="52">
        <f>'Endividamento-Debt'!CG14</f>
        <v>687616</v>
      </c>
      <c r="CH20" s="52">
        <f>'Endividamento-Debt'!CH14</f>
        <v>757550</v>
      </c>
      <c r="CI20" s="52">
        <f>'Endividamento-Debt'!CI14</f>
        <v>682538</v>
      </c>
      <c r="CJ20" s="52">
        <f>'Endividamento-Debt'!CJ14</f>
        <v>639199.72315965896</v>
      </c>
      <c r="CK20" s="52">
        <f>'Endividamento-Debt'!CK14</f>
        <v>800898</v>
      </c>
      <c r="CL20" s="52">
        <f>BK20</f>
        <v>1996947</v>
      </c>
      <c r="CM20" s="295">
        <f>'Endividamento-Debt'!CM14</f>
        <v>1996947</v>
      </c>
      <c r="CN20" s="295">
        <f>'Endividamento-Debt'!CN14</f>
        <v>2200053</v>
      </c>
      <c r="CO20" s="295">
        <f>'Endividamento-Debt'!CO14</f>
        <v>2342357</v>
      </c>
    </row>
    <row r="21" spans="2:93" x14ac:dyDescent="0.35">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s="96"/>
      <c r="BY21"/>
      <c r="BZ21"/>
      <c r="CA21"/>
      <c r="CB21"/>
      <c r="CC21"/>
      <c r="CD21"/>
      <c r="CE21"/>
      <c r="CF21"/>
      <c r="CG21"/>
      <c r="CM21"/>
      <c r="CN21"/>
      <c r="CO21"/>
    </row>
    <row r="22" spans="2:93" x14ac:dyDescent="0.35">
      <c r="B22" s="34" t="s">
        <v>72</v>
      </c>
      <c r="C22" s="34" t="s">
        <v>73</v>
      </c>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96"/>
      <c r="BY22" s="48"/>
      <c r="BZ22" s="48"/>
      <c r="CA22" s="49"/>
      <c r="CB22" s="49"/>
      <c r="CC22" s="49"/>
      <c r="CD22" s="49"/>
      <c r="CE22" s="49"/>
      <c r="CF22" s="49"/>
      <c r="CG22" s="49"/>
      <c r="CH22" s="49"/>
      <c r="CI22" s="49"/>
      <c r="CJ22" s="49"/>
      <c r="CK22" s="49"/>
      <c r="CL22" s="49"/>
      <c r="CM22" s="49"/>
      <c r="CN22" s="49"/>
      <c r="CO22" s="49"/>
    </row>
    <row r="23" spans="2:93" x14ac:dyDescent="0.35">
      <c r="B23" s="37" t="s">
        <v>74</v>
      </c>
      <c r="C23" s="41" t="s">
        <v>75</v>
      </c>
      <c r="D23" s="63">
        <v>0.19857505730747785</v>
      </c>
      <c r="E23" s="63">
        <v>0.20558103166357425</v>
      </c>
      <c r="F23" s="63">
        <v>0.27139829261112747</v>
      </c>
      <c r="G23" s="63">
        <v>0.27962789462800952</v>
      </c>
      <c r="H23" s="63">
        <v>0.211424378133337</v>
      </c>
      <c r="I23" s="63">
        <v>0.10821121282363572</v>
      </c>
      <c r="J23" s="63">
        <v>0.15475622914209722</v>
      </c>
      <c r="K23" s="63">
        <v>0.13419531021414738</v>
      </c>
      <c r="L23" s="63">
        <v>0.20323088775805637</v>
      </c>
      <c r="M23" s="63">
        <v>0.20451807680045875</v>
      </c>
      <c r="N23" s="63">
        <v>0.26019408156801016</v>
      </c>
      <c r="O23" s="63">
        <v>0.17121209891544509</v>
      </c>
      <c r="P23" s="63">
        <v>0.20587158262885699</v>
      </c>
      <c r="Q23" s="63">
        <v>0.19430809224443585</v>
      </c>
      <c r="R23" s="63">
        <v>0.21437353968978412</v>
      </c>
      <c r="S23" s="63">
        <v>0.18987493485244419</v>
      </c>
      <c r="T23" s="63">
        <v>0.17355437590484571</v>
      </c>
      <c r="U23" s="63">
        <v>0.18752511317671641</v>
      </c>
      <c r="V23" s="63">
        <v>0.17132924812604863</v>
      </c>
      <c r="W23" s="63">
        <v>0.15342409735609813</v>
      </c>
      <c r="X23" s="63">
        <v>0.162834110674584</v>
      </c>
      <c r="Y23" s="63">
        <v>0.17673709950467115</v>
      </c>
      <c r="Z23" s="63">
        <v>0.2145856282838296</v>
      </c>
      <c r="AA23" s="63">
        <v>0.17001945041681296</v>
      </c>
      <c r="AB23" s="63">
        <v>0.18502333427324638</v>
      </c>
      <c r="AC23" s="63">
        <v>0.16881240458870647</v>
      </c>
      <c r="AD23" s="63">
        <v>0.17015688593592374</v>
      </c>
      <c r="AE23" s="63">
        <v>0.20490036829154537</v>
      </c>
      <c r="AF23" s="63">
        <v>0.18812121150598229</v>
      </c>
      <c r="AG23" s="63">
        <v>0.21692229678558023</v>
      </c>
      <c r="AH23" s="63">
        <v>0.17749075550726415</v>
      </c>
      <c r="AI23" s="63">
        <v>0.17471287569300978</v>
      </c>
      <c r="AJ23" s="63">
        <v>0.16935476367696314</v>
      </c>
      <c r="AK23" s="63">
        <v>0.13153297816815646</v>
      </c>
      <c r="AL23" s="63">
        <v>0.14039764260917087</v>
      </c>
      <c r="AM23" s="63">
        <v>0.12812204584906214</v>
      </c>
      <c r="AN23" s="63">
        <f>'DRE-IS'!AN37/'DRE-IS'!AN11</f>
        <v>0.15696787834279005</v>
      </c>
      <c r="AO23" s="63">
        <f>'DRE-IS'!AO37/'DRE-IS'!AO11</f>
        <v>0.14425180470825558</v>
      </c>
      <c r="AP23" s="63">
        <f>'DRE-IS'!AP37/'DRE-IS'!AP11</f>
        <v>0.19160579392186683</v>
      </c>
      <c r="AQ23" s="63">
        <f>'DRE-IS'!AQ37/'DRE-IS'!AQ11</f>
        <v>0.15986870670939729</v>
      </c>
      <c r="AR23" s="63">
        <f>'DRE-IS'!AR37/'DRE-IS'!AR11</f>
        <v>0.1620106193754508</v>
      </c>
      <c r="AS23" s="63">
        <f>'DRE-IS'!AS37/'DRE-IS'!AS11</f>
        <v>0.17105942558523829</v>
      </c>
      <c r="AT23" s="63">
        <f>'DRE-IS'!AT37/'DRE-IS'!AT11</f>
        <v>0.17450272415886969</v>
      </c>
      <c r="AU23" s="63">
        <f>'DRE-IS'!AU37/'DRE-IS'!AU11</f>
        <v>0.15087180633219488</v>
      </c>
      <c r="AV23" s="63">
        <f>'DRE-IS'!AV37/'DRE-IS'!AV11</f>
        <v>0.13350380678080637</v>
      </c>
      <c r="AW23" s="63">
        <f>'DRE-IS'!AW37/'DRE-IS'!AW11</f>
        <v>0.17525015751647249</v>
      </c>
      <c r="AX23" s="63">
        <f>'DRE-IS'!AX37/'DRE-IS'!AX11</f>
        <v>0.18168709283326812</v>
      </c>
      <c r="AY23" s="63">
        <f>'DRE-IS'!AY37/'DRE-IS'!AY11</f>
        <v>0.15321035275860945</v>
      </c>
      <c r="AZ23" s="63">
        <f>'DRE-IS'!AZ37/'DRE-IS'!AZ11</f>
        <v>0.17624779875595389</v>
      </c>
      <c r="BA23" s="63">
        <f>'DRE-IS'!BA37/'DRE-IS'!BA11</f>
        <v>-1.0414583359178232E-2</v>
      </c>
      <c r="BB23" s="63">
        <f>'DRE-IS'!BB37/'DRE-IS'!BB11</f>
        <v>0.22537223806874193</v>
      </c>
      <c r="BC23" s="63">
        <f>'DRE-IS'!BC37/'DRE-IS'!BC11</f>
        <v>0.17117569048939066</v>
      </c>
      <c r="BD23" s="63">
        <f>'DRE-IS'!BD37/'DRE-IS'!BD11</f>
        <v>0.15539726275776994</v>
      </c>
      <c r="BE23" s="63">
        <f>'DRE-IS'!BE37/'DRE-IS'!BE11</f>
        <v>0.14275339374628143</v>
      </c>
      <c r="BF23" s="63">
        <f>'DRE-IS'!BF37/'DRE-IS'!BF11</f>
        <v>0.18753033302250505</v>
      </c>
      <c r="BG23" s="63">
        <f>'DRE-IS'!BG37/'DRE-IS'!BG11</f>
        <v>0.14811110481579215</v>
      </c>
      <c r="BH23" s="63">
        <f>'DRE-IS'!BH37/'DRE-IS'!BH11</f>
        <v>0.17326036263633546</v>
      </c>
      <c r="BI23" s="63">
        <f>'DRE-IS'!BI37/'DRE-IS'!BI11</f>
        <v>0.20162859098639274</v>
      </c>
      <c r="BJ23" s="63">
        <f>'DRE-IS'!BJ37/'DRE-IS'!BJ11</f>
        <v>0.19861888784501044</v>
      </c>
      <c r="BK23" s="63">
        <f>'DRE-IS'!BK37/'DRE-IS'!BK11</f>
        <v>0.16711124621905371</v>
      </c>
      <c r="BL23" s="63">
        <f>'DRE-IS'!BL37/'DRE-IS'!BL11</f>
        <v>0.17996680937068313</v>
      </c>
      <c r="BM23" s="63">
        <f>'DRE-IS'!BM37/'DRE-IS'!BM11</f>
        <v>0.16636986048683716</v>
      </c>
      <c r="BN23" s="63">
        <f>'DRE-IS'!BN37/'DRE-IS'!BN11</f>
        <v>0.17558776347119667</v>
      </c>
      <c r="BO23" s="63">
        <f>'DRE-IS'!BO37/'DRE-IS'!BO11</f>
        <v>0.15806918596502362</v>
      </c>
      <c r="BP23" s="63">
        <f>'DRE-IS'!BP37/'DRE-IS'!BP11</f>
        <v>0.17873986105722151</v>
      </c>
      <c r="BQ23" s="63">
        <f>'DRE-IS'!BQ37/'DRE-IS'!BQ11</f>
        <v>0.19361054897740307</v>
      </c>
      <c r="BR23" s="63">
        <f>'DRE-IS'!BR37/'DRE-IS'!BR11</f>
        <v>0.17903789267060624</v>
      </c>
      <c r="BS23" s="63">
        <f>'DRE-IS'!BS37/'DRE-IS'!BS11</f>
        <v>0.16982289336815706</v>
      </c>
      <c r="BT23" s="63">
        <f>'DRE-IS'!BT37/'DRE-IS'!BT11</f>
        <v>0.1534745256225826</v>
      </c>
      <c r="BU23" s="63" t="e">
        <f>'DRE-IS'!BU37/'DRE-IS'!BU11</f>
        <v>#DIV/0!</v>
      </c>
      <c r="BV23" s="63" t="e">
        <f>'DRE-IS'!BV37/'DRE-IS'!BV11</f>
        <v>#DIV/0!</v>
      </c>
      <c r="BW23" s="63" t="e">
        <f>'DRE-IS'!BW37/'DRE-IS'!BW11</f>
        <v>#DIV/0!</v>
      </c>
      <c r="BX23" s="96"/>
      <c r="BY23" s="63">
        <f>'DRE-IS'!BY37/'DRE-IS'!BY11</f>
        <v>0.23936149450743402</v>
      </c>
      <c r="BZ23" s="63">
        <f>'DRE-IS'!BZ37/'DRE-IS'!BZ11</f>
        <v>0.1525500453081732</v>
      </c>
      <c r="CA23" s="63">
        <f>'DRE-IS'!CA37/'DRE-IS'!CA11</f>
        <v>0.21126919355157581</v>
      </c>
      <c r="CB23" s="63">
        <f>'DRE-IS'!CB37/'DRE-IS'!CB11</f>
        <v>0.20128407154635816</v>
      </c>
      <c r="CC23" s="63">
        <f>'DRE-IS'!CC37/'DRE-IS'!CC11</f>
        <v>0.17193611668513584</v>
      </c>
      <c r="CD23" s="63">
        <f>'DRE-IS'!CD37/'DRE-IS'!CD11</f>
        <v>0.18215495180250682</v>
      </c>
      <c r="CE23" s="63">
        <f>'DRE-IS'!CE37/'DRE-IS'!CE11</f>
        <v>0.18199508710578777</v>
      </c>
      <c r="CF23" s="63">
        <f>'DRE-IS'!CF37/'DRE-IS'!CF11</f>
        <v>0.18971163082769879</v>
      </c>
      <c r="CG23" s="63">
        <f>'DRE-IS'!CG37/'DRE-IS'!CG11</f>
        <v>0.1427817934390273</v>
      </c>
      <c r="CH23" s="63">
        <f>'DRE-IS'!CH37/'DRE-IS'!CH11</f>
        <v>0.16356187322103174</v>
      </c>
      <c r="CI23" s="63">
        <f>'DRE-IS'!CI37/'DRE-IS'!CI11</f>
        <v>0.16484888000039766</v>
      </c>
      <c r="CJ23" s="63">
        <f>'DRE-IS'!CJ37/'DRE-IS'!CJ11</f>
        <v>0.16170000560430403</v>
      </c>
      <c r="CK23" s="63">
        <f>'DRE-IS'!CK37/'DRE-IS'!CK11</f>
        <v>0.16088890290622179</v>
      </c>
      <c r="CL23" s="63">
        <f>'DRE-IS'!CL37/'DRE-IS'!CL11</f>
        <v>0.15866145140186355</v>
      </c>
      <c r="CM23" s="63">
        <f>'DRE-IS'!CM37/'DRE-IS'!CM11</f>
        <v>0.18545548080642132</v>
      </c>
      <c r="CN23" s="63">
        <f>'DRE-IS'!CN37/'DRE-IS'!CN11</f>
        <v>0.1702226394862448</v>
      </c>
      <c r="CO23" s="63">
        <f>'DRE-IS'!CO37/'DRE-IS'!CO11</f>
        <v>0.1806442373368943</v>
      </c>
    </row>
    <row r="24" spans="2:93" x14ac:dyDescent="0.35">
      <c r="B24" s="37" t="s">
        <v>76</v>
      </c>
      <c r="C24" s="41" t="s">
        <v>77</v>
      </c>
      <c r="D24" s="63">
        <v>6.6213989219998756E-2</v>
      </c>
      <c r="E24" s="63">
        <v>6.9601975112374481E-2</v>
      </c>
      <c r="F24" s="63">
        <v>6.6737317240702587E-2</v>
      </c>
      <c r="G24" s="63">
        <v>0.19306540180793788</v>
      </c>
      <c r="H24" s="63">
        <v>0.12679770387693659</v>
      </c>
      <c r="I24" s="63">
        <v>2.9564294975052058E-2</v>
      </c>
      <c r="J24" s="63">
        <v>2.915401600883246E-2</v>
      </c>
      <c r="K24" s="63">
        <v>0.2868460284508102</v>
      </c>
      <c r="L24" s="63">
        <v>7.1919640009225502E-2</v>
      </c>
      <c r="M24" s="63">
        <v>7.4318469211561794E-2</v>
      </c>
      <c r="N24" s="63">
        <v>0.11278999452885788</v>
      </c>
      <c r="O24" s="63">
        <v>6.6496523916338535E-2</v>
      </c>
      <c r="P24" s="63">
        <v>7.8875892712023388E-2</v>
      </c>
      <c r="Q24" s="63">
        <v>7.6581726901647648E-2</v>
      </c>
      <c r="R24" s="63">
        <v>0.10522918781207212</v>
      </c>
      <c r="S24" s="63">
        <v>0.10930080101984299</v>
      </c>
      <c r="T24" s="63">
        <v>7.9575325744457373E-2</v>
      </c>
      <c r="U24" s="63">
        <v>-8.2384613324047035E-3</v>
      </c>
      <c r="V24" s="63">
        <v>3.7366369060791264E-2</v>
      </c>
      <c r="W24" s="63">
        <v>3.9955232921021159E-3</v>
      </c>
      <c r="X24" s="63">
        <v>2.8276411433685169E-2</v>
      </c>
      <c r="Y24" s="63">
        <v>1.3282337450623863E-2</v>
      </c>
      <c r="Z24" s="63">
        <v>4.7122324764595887E-2</v>
      </c>
      <c r="AA24" s="63">
        <v>2.0688170610138307E-2</v>
      </c>
      <c r="AB24" s="63">
        <v>3.7389492931398358E-2</v>
      </c>
      <c r="AC24" s="63">
        <v>3.077286113916141E-2</v>
      </c>
      <c r="AD24" s="63">
        <v>3.2497801012776488E-2</v>
      </c>
      <c r="AE24" s="63">
        <v>1.2880822571393342E-2</v>
      </c>
      <c r="AF24" s="63">
        <v>7.6879543496384234E-2</v>
      </c>
      <c r="AG24" s="63">
        <v>6.7405568324256218E-2</v>
      </c>
      <c r="AH24" s="63">
        <v>7.0530368085615983E-2</v>
      </c>
      <c r="AI24" s="63">
        <v>4.3305479159833675E-2</v>
      </c>
      <c r="AJ24" s="63">
        <v>2.0131652400446596E-2</v>
      </c>
      <c r="AK24" s="63">
        <v>-3.3833950091926024E-2</v>
      </c>
      <c r="AL24" s="63">
        <v>1.179612789251514E-2</v>
      </c>
      <c r="AM24" s="63">
        <v>-0.22895621172795524</v>
      </c>
      <c r="AN24" s="63">
        <f>AN11/AN8</f>
        <v>5.5175623652242246E-2</v>
      </c>
      <c r="AO24" s="63">
        <f>AO11/AO8</f>
        <v>1.728980536619102E-2</v>
      </c>
      <c r="AP24" s="63">
        <f>AP11/AP8</f>
        <v>7.9321549367172756E-2</v>
      </c>
      <c r="AQ24" s="63">
        <f>AQ11/AQ8</f>
        <v>-0.18993578408221395</v>
      </c>
      <c r="AR24" s="63">
        <f>AR11/AR8</f>
        <v>5.3712438491081912E-2</v>
      </c>
      <c r="AS24" s="63">
        <f>AS11/AS8</f>
        <v>3.9631285714168442E-2</v>
      </c>
      <c r="AT24" s="63">
        <f>AT11/AT8</f>
        <v>6.7803884632831005E-2</v>
      </c>
      <c r="AU24" s="63">
        <f>AU11/AU8</f>
        <v>6.3087135289897664E-2</v>
      </c>
      <c r="AV24" s="63">
        <f>AV11/AV8</f>
        <v>6.2770331377596605E-2</v>
      </c>
      <c r="AW24" s="63">
        <f>AW11/AW8</f>
        <v>4.2323341271451605E-2</v>
      </c>
      <c r="AX24" s="63">
        <f>AX11/AX8</f>
        <v>4.964484457096089E-2</v>
      </c>
      <c r="AY24" s="63">
        <f>AY11/AY8</f>
        <v>6.3744311464022471E-2</v>
      </c>
      <c r="AZ24" s="63">
        <f>AZ11/AZ8</f>
        <v>-0.18993578408221395</v>
      </c>
      <c r="BA24" s="63">
        <f>BA11/BA8</f>
        <v>-0.12843025158481061</v>
      </c>
      <c r="BB24" s="63">
        <f>BB11/BB8</f>
        <v>0.1023956941637436</v>
      </c>
      <c r="BC24" s="63">
        <f>BC11/BC8</f>
        <v>6.7803884632831005E-2</v>
      </c>
      <c r="BD24" s="63">
        <f>BD11/BD8</f>
        <v>-9.652550906424133E-3</v>
      </c>
      <c r="BE24" s="63">
        <f>BE11/BE8</f>
        <v>1.9137587035302741E-2</v>
      </c>
      <c r="BF24" s="63">
        <f>BF11/BF8</f>
        <v>6.8245892431604144E-2</v>
      </c>
      <c r="BG24" s="63">
        <f>BG11/BG8</f>
        <v>2.971260235078094E-2</v>
      </c>
      <c r="BH24" s="63">
        <f>BH11/BH8</f>
        <v>3.1298450249368989E-2</v>
      </c>
      <c r="BI24" s="63">
        <f>BI11/BI8</f>
        <v>7.1005108798366898E-2</v>
      </c>
      <c r="BJ24" s="63">
        <f>BJ11/BJ8</f>
        <v>7.1361521232451403E-2</v>
      </c>
      <c r="BK24" s="63">
        <f>BK11/BK8</f>
        <v>2.1767008851768133E-2</v>
      </c>
      <c r="BL24" s="63">
        <f>BL11/BL8</f>
        <v>5.1802770354934344E-2</v>
      </c>
      <c r="BM24" s="63">
        <f>BM11/BM8</f>
        <v>2.086082838017279E-2</v>
      </c>
      <c r="BN24" s="63">
        <f>BN11/BN8</f>
        <v>5.043075436282024E-2</v>
      </c>
      <c r="BO24" s="63">
        <f>BO11/BO8</f>
        <v>6.0941738732438133E-2</v>
      </c>
      <c r="BP24" s="63">
        <f>BP11/BP8</f>
        <v>4.3013367468543874E-2</v>
      </c>
      <c r="BQ24" s="63">
        <f>BQ11/BQ8</f>
        <v>6.4145765507680084E-3</v>
      </c>
      <c r="BR24" s="63">
        <f>BR11/BR8</f>
        <v>1.8193351272017422E-2</v>
      </c>
      <c r="BS24" s="63">
        <f>BS11/BS8</f>
        <v>-3.9169472958335082E-2</v>
      </c>
      <c r="BT24" s="63">
        <f>BT11/BT8</f>
        <v>-4.9105050091742229E-3</v>
      </c>
      <c r="BU24" s="63" t="e">
        <f>BU11/BU8</f>
        <v>#DIV/0!</v>
      </c>
      <c r="BV24" s="63" t="e">
        <f>BV11/BV8</f>
        <v>#DIV/0!</v>
      </c>
      <c r="BW24" s="63" t="e">
        <f>BW11/BW8</f>
        <v>#DIV/0!</v>
      </c>
      <c r="BX24" s="96"/>
      <c r="BY24" s="63">
        <f>BY11/BY8</f>
        <v>9.5361173195576535E-2</v>
      </c>
      <c r="BZ24" s="63">
        <f>BZ11/BZ8</f>
        <v>0.12806892398604067</v>
      </c>
      <c r="CA24" s="63">
        <f>CA11/CA8</f>
        <v>8.2516041713531246E-2</v>
      </c>
      <c r="CB24" s="63">
        <f>CB11/CB8</f>
        <v>9.3058583018995694E-2</v>
      </c>
      <c r="CC24" s="63">
        <f>CC11/CC8</f>
        <v>2.4842388211686484E-2</v>
      </c>
      <c r="CD24" s="63">
        <f>CD11/CD8</f>
        <v>2.7640551472565982E-2</v>
      </c>
      <c r="CE24" s="63">
        <f>CE11/CE8</f>
        <v>2.8642603480764039E-2</v>
      </c>
      <c r="CF24" s="63">
        <f>CF11/CF8</f>
        <v>6.4232931698782386E-2</v>
      </c>
      <c r="CG24" s="63">
        <f>CG11/CG8</f>
        <v>-5.5741235089745676E-2</v>
      </c>
      <c r="CH24" s="63">
        <f>CH11/CH8</f>
        <v>4.1390920121711174E-2</v>
      </c>
      <c r="CI24" s="63">
        <f>CI11/CI8</f>
        <v>5.6277722454836324E-2</v>
      </c>
      <c r="CJ24" s="63">
        <f>CJ11/CJ8</f>
        <v>5.401900490420903E-2</v>
      </c>
      <c r="CK24" s="63">
        <f>CK11/CK8</f>
        <v>-1.7899784418738112E-2</v>
      </c>
      <c r="CL24" s="63">
        <f>CL11/CL8</f>
        <v>2.8649735349630844E-2</v>
      </c>
      <c r="CM24" s="63">
        <f>CM11/CM8</f>
        <v>4.934176723841624E-2</v>
      </c>
      <c r="CN24" s="63">
        <f>CN11/CN8</f>
        <v>4.5478944153918385E-2</v>
      </c>
      <c r="CO24" s="63">
        <f>CO11/CO8</f>
        <v>7.7298088312342519E-3</v>
      </c>
    </row>
    <row r="25" spans="2:93" x14ac:dyDescent="0.35">
      <c r="B25" s="37" t="s">
        <v>78</v>
      </c>
      <c r="C25" s="41" t="s">
        <v>565</v>
      </c>
      <c r="D25" s="63">
        <v>9.6264171984387581E-2</v>
      </c>
      <c r="E25" s="63">
        <v>0.11109791105514287</v>
      </c>
      <c r="F25" s="63">
        <v>0.17422627808850946</v>
      </c>
      <c r="G25" s="63">
        <v>0.13000967535235897</v>
      </c>
      <c r="H25" s="63">
        <v>0.16209339487418645</v>
      </c>
      <c r="I25" s="63">
        <v>-6.85970219620477E-3</v>
      </c>
      <c r="J25" s="63">
        <v>3.3372644468421447E-2</v>
      </c>
      <c r="K25" s="63">
        <v>0.37076895211291155</v>
      </c>
      <c r="L25" s="63">
        <v>0.11823361124333237</v>
      </c>
      <c r="M25" s="63">
        <v>0.11300969045739216</v>
      </c>
      <c r="N25" s="63">
        <v>0.12076250443930392</v>
      </c>
      <c r="O25" s="63">
        <v>6.6469194561878914E-2</v>
      </c>
      <c r="P25" s="63">
        <v>0.10438782523895407</v>
      </c>
      <c r="Q25" s="63">
        <v>0.10781031195065996</v>
      </c>
      <c r="R25" s="63">
        <v>0.12352606589873366</v>
      </c>
      <c r="S25" s="63">
        <v>0.13288285425288693</v>
      </c>
      <c r="T25" s="63">
        <v>0.11674378554328593</v>
      </c>
      <c r="U25" s="63">
        <v>6.5568830194744313E-2</v>
      </c>
      <c r="V25" s="63">
        <v>7.3155520863928805E-2</v>
      </c>
      <c r="W25" s="63">
        <v>3.6586940680545688E-2</v>
      </c>
      <c r="X25" s="63">
        <v>6.5020213722531209E-2</v>
      </c>
      <c r="Y25" s="63">
        <v>7.8539093360085271E-2</v>
      </c>
      <c r="Z25" s="63">
        <v>0.12142832580569808</v>
      </c>
      <c r="AA25" s="63">
        <v>6.1519951412397529E-2</v>
      </c>
      <c r="AB25" s="63">
        <v>8.3571106492977359E-2</v>
      </c>
      <c r="AC25" s="63">
        <v>6.3030117670632962E-2</v>
      </c>
      <c r="AD25" s="63">
        <v>7.235040675051807E-2</v>
      </c>
      <c r="AE25" s="63">
        <v>4.2318682084519423E-2</v>
      </c>
      <c r="AF25" s="63">
        <v>9.296172835903091E-2</v>
      </c>
      <c r="AG25" s="63">
        <v>0.12936486507251818</v>
      </c>
      <c r="AH25" s="63">
        <v>7.1555002541140181E-2</v>
      </c>
      <c r="AI25" s="63">
        <v>8.0113817520375094E-2</v>
      </c>
      <c r="AJ25" s="63">
        <v>5.8655098622999627E-2</v>
      </c>
      <c r="AK25" s="63">
        <v>9.3642292555167379E-3</v>
      </c>
      <c r="AL25" s="63">
        <v>2.8622090120267819E-2</v>
      </c>
      <c r="AM25" s="63">
        <v>-0.33886373840885514</v>
      </c>
      <c r="AN25" s="63">
        <f>'DRE-IS'!AN48/AN8</f>
        <v>5.3651868033174135E-2</v>
      </c>
      <c r="AO25" s="63">
        <f>'DRE-IS'!AO48/AO8</f>
        <v>-6.4599272796757659E-4</v>
      </c>
      <c r="AP25" s="63">
        <f>'DRE-IS'!AP48/AP8</f>
        <v>0.10105395028795093</v>
      </c>
      <c r="AQ25" s="63">
        <f>'DRE-IS'!AQ48/AQ8</f>
        <v>4.3548936263687957E-2</v>
      </c>
      <c r="AR25" s="63">
        <f>'DRE-IS'!AR48/AR8</f>
        <v>7.6025589220503093E-2</v>
      </c>
      <c r="AS25" s="63">
        <f>'DRE-IS'!AS48/AS8</f>
        <v>8.2198100607546176E-2</v>
      </c>
      <c r="AT25" s="63">
        <f>'DRE-IS'!AT48/AT8</f>
        <v>8.6809668111486132E-2</v>
      </c>
      <c r="AU25" s="63">
        <f>'DRE-IS'!AU48/AU8</f>
        <v>6.3959994234920506E-2</v>
      </c>
      <c r="AV25" s="63">
        <f>'DRE-IS'!AV48/AV8</f>
        <v>3.684817120798671E-2</v>
      </c>
      <c r="AW25" s="63">
        <f>'DRE-IS'!AW48/AW8</f>
        <v>6.7933205896277632E-2</v>
      </c>
      <c r="AX25" s="63">
        <f>'DRE-IS'!AX48/AX8</f>
        <v>7.941039419564315E-2</v>
      </c>
      <c r="AY25" s="63">
        <f>'DRE-IS'!AY48/AY8</f>
        <v>9.4532963754393545E-2</v>
      </c>
      <c r="AZ25" s="63">
        <f>'DRE-IS'!AZ48/AZ8</f>
        <v>2.8369047488293591E-2</v>
      </c>
      <c r="BA25" s="63">
        <f>'DRE-IS'!BA48/BA8</f>
        <v>-0.17234439268568025</v>
      </c>
      <c r="BB25" s="63">
        <f>'DRE-IS'!BB48/BB8</f>
        <v>0.12765050567041061</v>
      </c>
      <c r="BC25" s="63">
        <f>'DRE-IS'!BC48/BC8</f>
        <v>0.10816459603850613</v>
      </c>
      <c r="BD25" s="63">
        <f>'DRE-IS'!BD48/BD8</f>
        <v>5.1989470650896388E-2</v>
      </c>
      <c r="BE25" s="63">
        <f>'DRE-IS'!BE48/BE8</f>
        <v>3.2609257146816104E-2</v>
      </c>
      <c r="BF25" s="63">
        <f>'DRE-IS'!BF48/BF8</f>
        <v>0.10394043003364579</v>
      </c>
      <c r="BG25" s="63">
        <f>'DRE-IS'!BG48/BG8</f>
        <v>5.3751514778410239E-2</v>
      </c>
      <c r="BH25" s="63">
        <f>'DRE-IS'!BH48/BH8</f>
        <v>8.3280498190046487E-2</v>
      </c>
      <c r="BI25" s="63">
        <f>'DRE-IS'!BI48/BI8</f>
        <v>9.7911225643811925E-2</v>
      </c>
      <c r="BJ25" s="63">
        <f>'DRE-IS'!BJ48/BJ8</f>
        <v>8.1188496826110373E-2</v>
      </c>
      <c r="BK25" s="63">
        <f>'DRE-IS'!BK48/BK8</f>
        <v>4.6964812478813123E-2</v>
      </c>
      <c r="BL25" s="63">
        <f>'DRE-IS'!BL48/BL8</f>
        <v>7.7471664231213308E-2</v>
      </c>
      <c r="BM25" s="63">
        <f>'DRE-IS'!BM48/BM8</f>
        <v>6.0493124399140619E-2</v>
      </c>
      <c r="BN25" s="63">
        <f>'DRE-IS'!BN48/BN8</f>
        <v>8.7991298217505579E-2</v>
      </c>
      <c r="BO25" s="63">
        <f>'DRE-IS'!BO48/BO8</f>
        <v>6.5256801635330527E-2</v>
      </c>
      <c r="BP25" s="63">
        <f>'DRE-IS'!BP48/BP8</f>
        <v>7.4241388442375086E-2</v>
      </c>
      <c r="BQ25" s="63">
        <f>'DRE-IS'!BQ48/BQ8</f>
        <v>8.8165490215224587E-2</v>
      </c>
      <c r="BR25" s="63">
        <f>'DRE-IS'!BR48/BR8</f>
        <v>7.415944477496994E-2</v>
      </c>
      <c r="BS25" s="63">
        <f>'DRE-IS'!BS48/BS8</f>
        <v>-3.4429569147273513E-2</v>
      </c>
      <c r="BT25" s="63">
        <f>'DRE-IS'!BT48/BT8</f>
        <v>4.5652030330513675E-2</v>
      </c>
      <c r="BU25" s="63" t="e">
        <f>'DRE-IS'!BU48/BU8</f>
        <v>#DIV/0!</v>
      </c>
      <c r="BV25" s="63" t="e">
        <f>'DRE-IS'!BV48/BV8</f>
        <v>#DIV/0!</v>
      </c>
      <c r="BW25" s="63" t="e">
        <f>'DRE-IS'!BW48/BW8</f>
        <v>#DIV/0!</v>
      </c>
      <c r="BX25" s="96"/>
      <c r="BY25" s="63">
        <f>'DRE-IS'!BY48/BY8</f>
        <v>0.1300990579566263</v>
      </c>
      <c r="BZ25" s="63">
        <f>'DRE-IS'!BZ48/BZ8</f>
        <v>0.1546115876163652</v>
      </c>
      <c r="CA25" s="63">
        <f>'DRE-IS'!CA48/CA8</f>
        <v>0.10447618442052933</v>
      </c>
      <c r="CB25" s="63">
        <f>'DRE-IS'!CB48/CB8</f>
        <v>0.1175503809570872</v>
      </c>
      <c r="CC25" s="63">
        <f>'DRE-IS'!CC48/CC8</f>
        <v>7.0752343586211033E-2</v>
      </c>
      <c r="CD25" s="63">
        <f>'DRE-IS'!CD48/CD8</f>
        <v>8.2830075338202178E-2</v>
      </c>
      <c r="CE25" s="63">
        <f>'DRE-IS'!CE48/CE8</f>
        <v>6.5786292633451926E-2</v>
      </c>
      <c r="CF25" s="63">
        <f>'DRE-IS'!CF48/CF8</f>
        <v>9.4024329179258001E-2</v>
      </c>
      <c r="CG25" s="63">
        <f>'DRE-IS'!CG48/CG8</f>
        <v>-5.6726701911645895E-2</v>
      </c>
      <c r="CH25" s="63">
        <f>'DRE-IS'!CH48/CH8</f>
        <v>5.1305249030598049E-2</v>
      </c>
      <c r="CI25" s="63">
        <f>'DRE-IS'!CI48/CI8</f>
        <v>7.6608627285937494E-2</v>
      </c>
      <c r="CJ25" s="63">
        <f>'DRE-IS'!CJ48/CJ8</f>
        <v>6.9058749577725592E-2</v>
      </c>
      <c r="CK25" s="63">
        <f>'DRE-IS'!CK48/CK8</f>
        <v>5.0923326087754288E-2</v>
      </c>
      <c r="CL25" s="63">
        <f>'DRE-IS'!CL48/CL8</f>
        <v>6.1450353962881607E-2</v>
      </c>
      <c r="CM25" s="63">
        <f>'DRE-IS'!CM48/CM8</f>
        <v>7.7117285256151025E-2</v>
      </c>
      <c r="CN25" s="63">
        <f>'DRE-IS'!CN48/CN8</f>
        <v>7.297866046759717E-2</v>
      </c>
      <c r="CO25" s="63">
        <f>'DRE-IS'!CO48/CO8</f>
        <v>5.247637028254605E-2</v>
      </c>
    </row>
    <row r="26" spans="2:93" x14ac:dyDescent="0.35">
      <c r="B26" s="38" t="s">
        <v>79</v>
      </c>
      <c r="C26" s="42" t="s">
        <v>80</v>
      </c>
      <c r="D26" s="65">
        <v>0.15567560869834582</v>
      </c>
      <c r="E26" s="65">
        <v>0.15438881460857393</v>
      </c>
      <c r="F26" s="65">
        <v>0.22261995878716515</v>
      </c>
      <c r="G26" s="65">
        <v>0.2282234368179068</v>
      </c>
      <c r="H26" s="65">
        <v>0.17666019710447087</v>
      </c>
      <c r="I26" s="65">
        <v>8.1212430754724396E-2</v>
      </c>
      <c r="J26" s="65">
        <v>0.12881715303741248</v>
      </c>
      <c r="K26" s="65">
        <v>0.10017694676271022</v>
      </c>
      <c r="L26" s="65">
        <v>0.17417547096666552</v>
      </c>
      <c r="M26" s="65">
        <v>0.16344542939488668</v>
      </c>
      <c r="N26" s="65">
        <v>0.22020675158135206</v>
      </c>
      <c r="O26" s="65">
        <v>0.13133436624278136</v>
      </c>
      <c r="P26" s="65">
        <v>0.15140121763276368</v>
      </c>
      <c r="Q26" s="65">
        <v>0.15727326222328158</v>
      </c>
      <c r="R26" s="65">
        <v>0.17048759885831841</v>
      </c>
      <c r="S26" s="65">
        <v>0.14614480826189044</v>
      </c>
      <c r="T26" s="65">
        <v>0.13631021659522524</v>
      </c>
      <c r="U26" s="65">
        <v>0.14515148268195333</v>
      </c>
      <c r="V26" s="65">
        <v>0.14336851225226893</v>
      </c>
      <c r="W26" s="65">
        <v>0.12512183348245445</v>
      </c>
      <c r="X26" s="65">
        <v>0.137325062593427</v>
      </c>
      <c r="Y26" s="65">
        <v>0.14974606558404915</v>
      </c>
      <c r="Z26" s="65">
        <v>0.18895293340621838</v>
      </c>
      <c r="AA26" s="65">
        <v>0.14734523592919946</v>
      </c>
      <c r="AB26" s="65">
        <v>0.16573482775368648</v>
      </c>
      <c r="AC26" s="65">
        <v>0.14728603481869548</v>
      </c>
      <c r="AD26" s="65">
        <v>0.15156239905778987</v>
      </c>
      <c r="AE26" s="65">
        <v>0.18771879037402767</v>
      </c>
      <c r="AF26" s="65">
        <v>0.17361882151109601</v>
      </c>
      <c r="AG26" s="65">
        <v>0.20200267374396597</v>
      </c>
      <c r="AH26" s="65">
        <v>0.16001121606701599</v>
      </c>
      <c r="AI26" s="65">
        <v>0.15860478345540138</v>
      </c>
      <c r="AJ26" s="65">
        <v>0.15486020655005583</v>
      </c>
      <c r="AK26" s="65">
        <v>0.11448316883825251</v>
      </c>
      <c r="AL26" s="65">
        <v>0.13057124921531701</v>
      </c>
      <c r="AM26" s="65">
        <v>0.11288166510817549</v>
      </c>
      <c r="AN26" s="65">
        <f>AN10/AN8</f>
        <v>0.13994578564044513</v>
      </c>
      <c r="AO26" s="65">
        <f>AO10/AO8</f>
        <v>0.11486184984089036</v>
      </c>
      <c r="AP26" s="65">
        <f>AP10/AP8</f>
        <v>0.16972069174706855</v>
      </c>
      <c r="AQ26" s="65">
        <f>AQ10/AQ8</f>
        <v>0.1506245858366192</v>
      </c>
      <c r="AR26" s="65">
        <f>AR10/AR8</f>
        <v>0.13998542290567562</v>
      </c>
      <c r="AS26" s="65">
        <f>AS10/AS8</f>
        <v>0.1484430740205602</v>
      </c>
      <c r="AT26" s="65">
        <f>AT10/AT8</f>
        <v>0.14606605639836703</v>
      </c>
      <c r="AU26" s="65">
        <f>AU10/AU8</f>
        <v>0.12240429725138499</v>
      </c>
      <c r="AV26" s="65">
        <f>AV10/AV8</f>
        <v>0.10686219352039635</v>
      </c>
      <c r="AW26" s="65">
        <f>AW10/AW8</f>
        <v>0.14551816689982663</v>
      </c>
      <c r="AX26" s="65">
        <f>AX10/AX8</f>
        <v>0.15427754694832174</v>
      </c>
      <c r="AY26" s="65">
        <f>AY10/AY8</f>
        <v>0.13370861816808965</v>
      </c>
      <c r="AZ26" s="65">
        <f>AZ10/AZ8</f>
        <v>0.1506245858366192</v>
      </c>
      <c r="BA26" s="65">
        <f>BA10/BA8</f>
        <v>-3.5734598493964488E-3</v>
      </c>
      <c r="BB26" s="65">
        <f>BB10/BB8</f>
        <v>0.20592386579121014</v>
      </c>
      <c r="BC26" s="65">
        <f>BC10/BC8</f>
        <v>0.14606605639836703</v>
      </c>
      <c r="BD26" s="65">
        <f>BD10/BD8</f>
        <v>0.12890358133857427</v>
      </c>
      <c r="BE26" s="65">
        <f>BE10/BE8</f>
        <v>0.11287347617950802</v>
      </c>
      <c r="BF26" s="65">
        <f>BF10/BF8</f>
        <v>0.15758502789274789</v>
      </c>
      <c r="BG26" s="65">
        <f>BG10/BG8</f>
        <v>9.9013404311133868E-2</v>
      </c>
      <c r="BH26" s="65">
        <f>BH10/BH8</f>
        <v>0.13269264903234759</v>
      </c>
      <c r="BI26" s="65">
        <f>BI10/BI8</f>
        <v>0.1366120484144073</v>
      </c>
      <c r="BJ26" s="65">
        <f>BJ10/BJ8</f>
        <v>0.13293991747627057</v>
      </c>
      <c r="BK26" s="65">
        <f>BK10/BK8</f>
        <v>9.6618819093789832E-2</v>
      </c>
      <c r="BL26" s="65">
        <f>BL10/BL8</f>
        <v>0.11244912469877756</v>
      </c>
      <c r="BM26" s="65">
        <f>BM10/BM8</f>
        <v>0.11202481971625564</v>
      </c>
      <c r="BN26" s="65">
        <f>BN10/BN8</f>
        <v>0.12333136868930913</v>
      </c>
      <c r="BO26" s="65">
        <f>BO10/BO8</f>
        <v>9.544279099145786E-2</v>
      </c>
      <c r="BP26" s="65">
        <f>BP10/BP8</f>
        <v>0.11858047862738577</v>
      </c>
      <c r="BQ26" s="65">
        <f>BQ10/BQ8</f>
        <v>0.14078714490940852</v>
      </c>
      <c r="BR26" s="65">
        <f>BR10/BR8</f>
        <v>0.12225588895354907</v>
      </c>
      <c r="BS26" s="65">
        <f>BS10/BS8</f>
        <v>0.1012347738089642</v>
      </c>
      <c r="BT26" s="65">
        <f>BT10/BT8</f>
        <v>9.9591066449084276E-2</v>
      </c>
      <c r="BU26" s="65" t="e">
        <f>BU10/BU8</f>
        <v>#DIV/0!</v>
      </c>
      <c r="BV26" s="65" t="e">
        <f>BV10/BV8</f>
        <v>#DIV/0!</v>
      </c>
      <c r="BW26" s="65" t="e">
        <f>BW10/BW8</f>
        <v>#DIV/0!</v>
      </c>
      <c r="BX26" s="96"/>
      <c r="BY26" s="65">
        <f>BY10/BY8</f>
        <v>0.1907110325933544</v>
      </c>
      <c r="BZ26" s="65">
        <f>BZ10/BZ8</f>
        <v>0.1219186152449542</v>
      </c>
      <c r="CA26" s="66">
        <f>CA10/CA8</f>
        <v>0.17341935221880314</v>
      </c>
      <c r="CB26" s="66">
        <f>CB10/CB8</f>
        <v>0.15664766914293349</v>
      </c>
      <c r="CC26" s="66">
        <f>CC10/CC8</f>
        <v>0.13802711971008416</v>
      </c>
      <c r="CD26" s="66">
        <f>CD10/CD8</f>
        <v>0.15694252676286527</v>
      </c>
      <c r="CE26" s="66">
        <f>CE10/CE8</f>
        <v>0.16284565158134384</v>
      </c>
      <c r="CF26" s="66">
        <f>CF10/CF8</f>
        <v>0.173946219954736</v>
      </c>
      <c r="CG26" s="66">
        <f>CG10/CG8</f>
        <v>0.12853460960707275</v>
      </c>
      <c r="CH26" s="66">
        <f>CH10/CH8</f>
        <v>0.1406173142972317</v>
      </c>
      <c r="CI26" s="66">
        <f>CI10/CI8</f>
        <v>0.14023088445090279</v>
      </c>
      <c r="CJ26" s="66">
        <f>CJ10/CJ8</f>
        <v>0.13559256281019877</v>
      </c>
      <c r="CK26" s="66">
        <f>CK10/CK8</f>
        <v>0.14214941541140078</v>
      </c>
      <c r="CL26" s="66">
        <f>CL10/CL8</f>
        <v>0.12391598244195019</v>
      </c>
      <c r="CM26" s="66">
        <f>CM10/CM8</f>
        <v>0.124548732349687</v>
      </c>
      <c r="CN26" s="66">
        <f>CN10/CN8</f>
        <v>0.11126479044959078</v>
      </c>
      <c r="CO26" s="66">
        <f>CO10/CO8</f>
        <v>0.12132066724713432</v>
      </c>
    </row>
    <row r="27" spans="2:93" x14ac:dyDescent="0.35">
      <c r="B27"/>
      <c r="C27"/>
      <c r="D27"/>
      <c r="E27"/>
      <c r="F27"/>
      <c r="G27"/>
      <c r="H27"/>
      <c r="I27"/>
      <c r="J27"/>
      <c r="K27"/>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60"/>
      <c r="BK27" s="60"/>
      <c r="BL27" s="60"/>
      <c r="BM27" s="60"/>
      <c r="BN27" s="60"/>
      <c r="BO27" s="60"/>
      <c r="BP27" s="60"/>
      <c r="BQ27" s="60"/>
      <c r="BR27" s="60"/>
      <c r="BS27" s="60"/>
      <c r="BT27" s="60"/>
      <c r="BU27" s="60"/>
      <c r="BV27" s="60"/>
      <c r="BW27" s="60"/>
      <c r="BX27" s="96"/>
      <c r="BY27"/>
      <c r="BZ27" s="60"/>
      <c r="CA27" s="60"/>
      <c r="CB27" s="60"/>
      <c r="CC27" s="60"/>
      <c r="CD27" s="60"/>
      <c r="CE27" s="60"/>
      <c r="CF27" s="60"/>
      <c r="CG27" s="60"/>
      <c r="CH27" s="60"/>
      <c r="CI27" s="60"/>
      <c r="CJ27" s="60"/>
      <c r="CK27" s="60"/>
      <c r="CL27" s="60"/>
      <c r="CM27" s="60"/>
      <c r="CN27" s="60"/>
      <c r="CO27" s="60"/>
    </row>
    <row r="28" spans="2:93" x14ac:dyDescent="0.35">
      <c r="B28" s="34" t="s">
        <v>81</v>
      </c>
      <c r="C28" s="34" t="s">
        <v>553</v>
      </c>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96"/>
      <c r="BY28" s="48"/>
      <c r="BZ28" s="48"/>
      <c r="CA28" s="49"/>
      <c r="CB28" s="49"/>
      <c r="CC28" s="49"/>
      <c r="CD28" s="49"/>
      <c r="CE28" s="49"/>
      <c r="CF28" s="49"/>
      <c r="CG28" s="49"/>
      <c r="CH28" s="49"/>
      <c r="CI28" s="49"/>
      <c r="CJ28" s="49"/>
      <c r="CK28" s="49"/>
      <c r="CL28" s="49"/>
      <c r="CM28" s="49"/>
      <c r="CN28" s="49"/>
      <c r="CO28" s="49"/>
    </row>
    <row r="29" spans="2:93" x14ac:dyDescent="0.35">
      <c r="B29" s="37" t="s">
        <v>56</v>
      </c>
      <c r="C29" s="41" t="s">
        <v>57</v>
      </c>
      <c r="D29" s="67" t="s">
        <v>141</v>
      </c>
      <c r="E29" s="67" t="s">
        <v>141</v>
      </c>
      <c r="F29" s="67" t="s">
        <v>141</v>
      </c>
      <c r="G29" s="67" t="s">
        <v>141</v>
      </c>
      <c r="H29" s="67">
        <v>-0.27731367325444523</v>
      </c>
      <c r="I29" s="67">
        <v>-0.45021286890256418</v>
      </c>
      <c r="J29" s="67">
        <v>-0.37430281621038175</v>
      </c>
      <c r="K29" s="67">
        <v>-8.3866669049339149E-2</v>
      </c>
      <c r="L29" s="67">
        <v>0.3975831727373107</v>
      </c>
      <c r="M29" s="67">
        <v>0.83619612619337613</v>
      </c>
      <c r="N29" s="67">
        <v>0.6338638245552406</v>
      </c>
      <c r="O29" s="67">
        <v>0.32550959274378943</v>
      </c>
      <c r="P29" s="67">
        <v>0.25295780315335437</v>
      </c>
      <c r="Q29" s="67">
        <v>0.14900709720626404</v>
      </c>
      <c r="R29" s="67">
        <v>0.12725492642753622</v>
      </c>
      <c r="S29" s="67">
        <v>0.15765673910347111</v>
      </c>
      <c r="T29" s="67">
        <v>3.4743069304022489E-2</v>
      </c>
      <c r="U29" s="67">
        <v>0.39033310490718942</v>
      </c>
      <c r="V29" s="67">
        <v>0.26977506965211417</v>
      </c>
      <c r="W29" s="67">
        <v>0.18124186223039818</v>
      </c>
      <c r="X29" s="67">
        <v>0.32805518494336727</v>
      </c>
      <c r="Y29" s="67">
        <v>6.808014786638461E-2</v>
      </c>
      <c r="Z29" s="67">
        <v>0.13105924355265497</v>
      </c>
      <c r="AA29" s="67">
        <v>0.19980383656326572</v>
      </c>
      <c r="AB29" s="67">
        <v>0.14718611017298167</v>
      </c>
      <c r="AC29" s="67">
        <v>-4.8770455827951587E-2</v>
      </c>
      <c r="AD29" s="67">
        <v>-4.5558299944150393E-2</v>
      </c>
      <c r="AE29" s="67">
        <v>-4.3946666393318679E-2</v>
      </c>
      <c r="AF29" s="67">
        <v>-2.1069786681142122E-2</v>
      </c>
      <c r="AG29" s="67">
        <v>0.20107097941093488</v>
      </c>
      <c r="AH29" s="67">
        <v>6.3359406447380806E-2</v>
      </c>
      <c r="AI29" s="67">
        <v>0.16856441349437379</v>
      </c>
      <c r="AJ29" s="67">
        <v>9.1060898871556883E-2</v>
      </c>
      <c r="AK29" s="67">
        <v>-6.6292605934482274E-2</v>
      </c>
      <c r="AL29" s="67">
        <v>-0.10850142829603404</v>
      </c>
      <c r="AM29" s="67">
        <v>-0.10343012333672053</v>
      </c>
      <c r="AN29" s="67">
        <f>AN8/AJ8-1</f>
        <v>-5.4847413472274287E-3</v>
      </c>
      <c r="AO29" s="67">
        <f>AO8/AK8-1</f>
        <v>8.2732248402461961E-2</v>
      </c>
      <c r="AP29" s="67">
        <f>AP8/AL8-1</f>
        <v>0.26160511737809067</v>
      </c>
      <c r="AQ29" s="67">
        <f>AQ8/AM8-1</f>
        <v>0.39760712974534984</v>
      </c>
      <c r="AR29" s="67">
        <f>AR8/AN8-1</f>
        <v>0.23864609109322155</v>
      </c>
      <c r="AS29" s="67">
        <f>AS8/AO8-1</f>
        <v>0.32257945439128477</v>
      </c>
      <c r="AT29" s="67">
        <f>AT8/AP8-1</f>
        <v>0.31907290601913019</v>
      </c>
      <c r="AU29" s="67">
        <f>AU8/AQ8-1</f>
        <v>0.13038870034158179</v>
      </c>
      <c r="AV29" s="67">
        <f>AV8/AR8-1</f>
        <v>0.20990732593401029</v>
      </c>
      <c r="AW29" s="67">
        <f>AW8/AS8-1</f>
        <v>0.15304483167087923</v>
      </c>
      <c r="AX29" s="67">
        <f>AX8/AT8-1</f>
        <v>5.4580792298775327E-2</v>
      </c>
      <c r="AY29" s="67">
        <f>AY8/AU8-1</f>
        <v>-7.83087264842246E-2</v>
      </c>
      <c r="AZ29" s="67">
        <f>AZ8/AV8-1</f>
        <v>-0.14745276930916118</v>
      </c>
      <c r="BA29" s="67">
        <f>BA8/AW8-1</f>
        <v>-0.54089056431833638</v>
      </c>
      <c r="BB29" s="67">
        <f>BB8/AX8-1</f>
        <v>-6.630862379511504E-2</v>
      </c>
      <c r="BC29" s="67">
        <f>BC8/AY8-1</f>
        <v>0.11553541261643363</v>
      </c>
      <c r="BD29" s="67">
        <f>BD8/AZ8-1</f>
        <v>0.41342292076253662</v>
      </c>
      <c r="BE29" s="67">
        <f>BE8/BA8-1</f>
        <v>1.5515962857745413</v>
      </c>
      <c r="BF29" s="67">
        <f>BF8/BB8-1</f>
        <v>0.46665376346837961</v>
      </c>
      <c r="BG29" s="67">
        <f>BG8/BC8-1</f>
        <v>0.62149793987198221</v>
      </c>
      <c r="BH29" s="67">
        <f>BH8/BD8-1</f>
        <v>0.53102758287977059</v>
      </c>
      <c r="BI29" s="67">
        <f>BI8/BE8-1</f>
        <v>0.53697249328908203</v>
      </c>
      <c r="BJ29" s="67">
        <f>BJ8/BF8-1</f>
        <v>0.46907967564796782</v>
      </c>
      <c r="BK29" s="67">
        <f>BK8/BG8-1</f>
        <v>0.25841117387568913</v>
      </c>
      <c r="BL29" s="67">
        <f>BL8/BH8-1</f>
        <v>0.18614793319113465</v>
      </c>
      <c r="BM29" s="67">
        <f>BM8/BI8-1</f>
        <v>0.17273437574139505</v>
      </c>
      <c r="BN29" s="67">
        <f>BN8/BJ8-1</f>
        <v>0.10465020027742988</v>
      </c>
      <c r="BO29" s="67">
        <f>BO8/BK8-1</f>
        <v>1.1920851842274871E-2</v>
      </c>
      <c r="BP29" s="67">
        <f>BP8/BL8-1</f>
        <v>-7.363484459810743E-2</v>
      </c>
      <c r="BQ29" s="67">
        <f>BQ8/BM8-1</f>
        <v>-5.4083059776173115E-2</v>
      </c>
      <c r="BR29" s="67">
        <f>BR8/BN8-1</f>
        <v>-6.9767152720046299E-2</v>
      </c>
      <c r="BS29" s="67">
        <f>BS8/BO8-1</f>
        <v>-4.9028634107532554E-2</v>
      </c>
      <c r="BT29" s="67">
        <f>BT8/BP8-1</f>
        <v>-4.4212565206412591E-2</v>
      </c>
      <c r="BU29" s="67">
        <f>BU8/BQ8-1</f>
        <v>-1</v>
      </c>
      <c r="BV29" s="67">
        <f>BV8/BR8-1</f>
        <v>-1</v>
      </c>
      <c r="BW29" s="67">
        <f>BW8/BS8-1</f>
        <v>-1</v>
      </c>
      <c r="BX29" s="96"/>
      <c r="BY29" s="67" t="s">
        <v>141</v>
      </c>
      <c r="BZ29" s="67">
        <f>BZ8/BY8-1</f>
        <v>-0.30768551941362854</v>
      </c>
      <c r="CA29" s="67">
        <f>CA8/BZ8-1</f>
        <v>0.52922397599034521</v>
      </c>
      <c r="CB29" s="67">
        <f>CB8/CA8-1</f>
        <v>0.1677886560012225</v>
      </c>
      <c r="CC29" s="67">
        <f>CC8/CB8-1</f>
        <v>0.22217402683445986</v>
      </c>
      <c r="CD29" s="67">
        <f>CD8/CC8-1</f>
        <v>0.16916649195842948</v>
      </c>
      <c r="CE29" s="67">
        <f>CE8/CD8-1</f>
        <v>-2.665079295955386E-3</v>
      </c>
      <c r="CF29" s="67">
        <f>CF8/CE8-1</f>
        <v>0.10027897096987437</v>
      </c>
      <c r="CG29" s="67">
        <f>CG8/CF8-1</f>
        <v>-5.0098103411851058E-2</v>
      </c>
      <c r="CH29" s="67">
        <f>CH8/CG8-1</f>
        <v>0.13849402975446279</v>
      </c>
      <c r="CI29" s="67">
        <f>CI8/CH8-1</f>
        <v>0.30275749692875431</v>
      </c>
      <c r="CJ29" s="67">
        <f>CJ8/CI8-1</f>
        <v>6.946023127382861E-2</v>
      </c>
      <c r="CK29" s="67">
        <f>CK8/CJ8-1</f>
        <v>-0.17545736150368396</v>
      </c>
      <c r="CL29" s="67">
        <f>CL8/CK8-1</f>
        <v>0.66350564966708903</v>
      </c>
      <c r="CM29" s="67">
        <f>CM8/CL8-1</f>
        <v>0.43711481835246846</v>
      </c>
      <c r="CN29" s="67">
        <f>CN8/CM8-1</f>
        <v>0.1168918621522248</v>
      </c>
      <c r="CO29" s="67">
        <f>CO8/CN8-1</f>
        <v>-6.1846256967907798E-2</v>
      </c>
    </row>
    <row r="30" spans="2:93" x14ac:dyDescent="0.35">
      <c r="B30" s="37" t="s">
        <v>58</v>
      </c>
      <c r="C30" s="41" t="s">
        <v>82</v>
      </c>
      <c r="D30" s="67" t="s">
        <v>141</v>
      </c>
      <c r="E30" s="67" t="s">
        <v>141</v>
      </c>
      <c r="F30" s="67" t="s">
        <v>141</v>
      </c>
      <c r="G30" s="67" t="s">
        <v>141</v>
      </c>
      <c r="H30" s="67">
        <v>-0.17989780162052882</v>
      </c>
      <c r="I30" s="67">
        <v>-0.71079803010800835</v>
      </c>
      <c r="J30" s="67">
        <v>-0.63794562572728242</v>
      </c>
      <c r="K30" s="67">
        <v>-0.59787022226199404</v>
      </c>
      <c r="L30" s="67">
        <v>0.37792616172988081</v>
      </c>
      <c r="M30" s="67">
        <v>2.695467079483334</v>
      </c>
      <c r="N30" s="67">
        <v>1.7930119308497687</v>
      </c>
      <c r="O30" s="67">
        <v>0.73777468706536853</v>
      </c>
      <c r="P30" s="67">
        <v>8.9127739899701464E-2</v>
      </c>
      <c r="Q30" s="67">
        <v>0.10561730092028965</v>
      </c>
      <c r="R30" s="67">
        <v>-0.12726115649164405</v>
      </c>
      <c r="S30" s="67">
        <v>0.28820450434587741</v>
      </c>
      <c r="T30" s="67">
        <v>-6.8395524801138197E-2</v>
      </c>
      <c r="U30" s="67">
        <v>0.28317368601773674</v>
      </c>
      <c r="V30" s="67">
        <v>6.7794747829908797E-2</v>
      </c>
      <c r="W30" s="67">
        <v>1.1319863813713082E-2</v>
      </c>
      <c r="X30" s="67">
        <v>0.33794271592597225</v>
      </c>
      <c r="Y30" s="67">
        <v>0.10188884685299837</v>
      </c>
      <c r="Z30" s="67">
        <v>0.49068270687945525</v>
      </c>
      <c r="AA30" s="67">
        <v>0.4129059209475483</v>
      </c>
      <c r="AB30" s="67">
        <v>0.38451560684044495</v>
      </c>
      <c r="AC30" s="67">
        <v>-6.4397270024703746E-2</v>
      </c>
      <c r="AD30" s="67">
        <v>-0.23442589001637892</v>
      </c>
      <c r="AE30" s="67">
        <v>0.21801817470324791</v>
      </c>
      <c r="AF30" s="67">
        <v>2.5497852694063239E-2</v>
      </c>
      <c r="AG30" s="67">
        <v>0.64726784515551583</v>
      </c>
      <c r="AH30" s="67">
        <v>0.12263617361367274</v>
      </c>
      <c r="AI30" s="67">
        <v>-1.2672597204171687E-2</v>
      </c>
      <c r="AJ30" s="67">
        <v>-2.6822583592179816E-2</v>
      </c>
      <c r="AK30" s="67">
        <v>-0.47082986943126803</v>
      </c>
      <c r="AL30" s="67">
        <v>-0.27252548263675924</v>
      </c>
      <c r="AM30" s="67">
        <v>-0.36189629115416266</v>
      </c>
      <c r="AN30" s="67">
        <f>AN10/AJ10-1</f>
        <v>-0.10126544252938308</v>
      </c>
      <c r="AO30" s="67">
        <f>AO10/AK10-1</f>
        <v>8.6313649385454161E-2</v>
      </c>
      <c r="AP30" s="67">
        <f>AP10/AL10-1</f>
        <v>0.63987473903966596</v>
      </c>
      <c r="AQ30" s="67">
        <f>AQ10/AM10-1</f>
        <v>0.86490866234531527</v>
      </c>
      <c r="AR30" s="67">
        <f>AR10/AN10-1</f>
        <v>0.23899691654619759</v>
      </c>
      <c r="AS30" s="67">
        <f>AS10/AO10-1</f>
        <v>0.70925124502379111</v>
      </c>
      <c r="AT30" s="67">
        <f>AT10/AP10-1</f>
        <v>0.13522856583263976</v>
      </c>
      <c r="AU30" s="67">
        <f>AU10/AQ10-1</f>
        <v>-8.1395419494795451E-2</v>
      </c>
      <c r="AV30" s="67">
        <f>AV10/AR10-1</f>
        <v>-7.6379896406604031E-2</v>
      </c>
      <c r="AW30" s="67">
        <f>AW10/AS10-1</f>
        <v>0.1303253544508638</v>
      </c>
      <c r="AX30" s="67">
        <f>AX10/BC10-1</f>
        <v>0.11386684700341898</v>
      </c>
      <c r="AY30" s="67">
        <f>AY10/AU10-1</f>
        <v>6.8116016081016806E-3</v>
      </c>
      <c r="AZ30" s="67">
        <f>AZ10/AV10-1</f>
        <v>0.20168386310032349</v>
      </c>
      <c r="BA30" s="67">
        <f>BA10/AW10-1</f>
        <v>-1.0112742564714745</v>
      </c>
      <c r="BB30" s="67">
        <f>BB10/AX10-1</f>
        <v>0.24625612376653461</v>
      </c>
      <c r="BC30" s="67">
        <f>BC10/AY10-1</f>
        <v>0.21863392746133892</v>
      </c>
      <c r="BD30" s="67">
        <f>BD10/AZ10-1</f>
        <v>0.20959852218245456</v>
      </c>
      <c r="BE30" s="67">
        <f>BE10/BA10-1</f>
        <v>-81.596272162044244</v>
      </c>
      <c r="BF30" s="67">
        <f>BF10/BB10-1</f>
        <v>0.12236953855318378</v>
      </c>
      <c r="BG30" s="67">
        <f>BG10/BC10-1</f>
        <v>9.9160441987602654E-2</v>
      </c>
      <c r="BH30" s="67">
        <f>BH10/BD10-1</f>
        <v>0.57603150823486571</v>
      </c>
      <c r="BI30" s="67">
        <f>BI10/BE10-1</f>
        <v>0.86021524074351019</v>
      </c>
      <c r="BJ30" s="67">
        <f>BJ10/BF10-1</f>
        <v>0.23932668895186904</v>
      </c>
      <c r="BK30" s="67">
        <f>BK10/BG10-1</f>
        <v>0.22797718551554524</v>
      </c>
      <c r="BL30" s="67">
        <f>BL10/BH10-1</f>
        <v>5.1897962945308684E-3</v>
      </c>
      <c r="BM30" s="67">
        <f>BM10/BI10-1</f>
        <v>-3.8332573573866768E-2</v>
      </c>
      <c r="BN30" s="67">
        <f>BN10/BJ10-1</f>
        <v>2.4808979195079184E-2</v>
      </c>
      <c r="BO30" s="67">
        <f>BO10/BK10-1</f>
        <v>-3.9607947880682115E-4</v>
      </c>
      <c r="BP30" s="67">
        <f>BP10/BL10-1</f>
        <v>-2.3124245692921819E-2</v>
      </c>
      <c r="BQ30" s="67">
        <f>BQ10/BM10-1</f>
        <v>0.18878071549560249</v>
      </c>
      <c r="BR30" s="67">
        <f>BR10/BN10-1</f>
        <v>-7.787901093924976E-2</v>
      </c>
      <c r="BS30" s="67">
        <f>BS10/BO10-1</f>
        <v>8.6814323518888958E-3</v>
      </c>
      <c r="BT30" s="67">
        <f>BT10/BP10-1</f>
        <v>-0.19727183570547135</v>
      </c>
      <c r="BU30" s="67">
        <f>BU10/BQ10-1</f>
        <v>-1.1051996373799773</v>
      </c>
      <c r="BV30" s="67">
        <f>BV10/BR10-1</f>
        <v>-0.89476228374596245</v>
      </c>
      <c r="BW30" s="67">
        <f>BW10/BS10-1</f>
        <v>-1.0724859253576962</v>
      </c>
      <c r="BX30" s="96"/>
      <c r="BY30" s="67" t="s">
        <v>141</v>
      </c>
      <c r="BZ30" s="67">
        <f>BZ10/BY10-1</f>
        <v>-0.55741405392578525</v>
      </c>
      <c r="CA30" s="67">
        <f>CA10/BZ10-1</f>
        <v>1.1751972066028187</v>
      </c>
      <c r="CB30" s="67">
        <f>CB10/CA10-1</f>
        <v>5.4849811590496733E-2</v>
      </c>
      <c r="CC30" s="67">
        <f>CC10/CB10-1</f>
        <v>7.6895440777424939E-2</v>
      </c>
      <c r="CD30" s="67">
        <f>CD10/CC10-1</f>
        <v>0.32939051281981735</v>
      </c>
      <c r="CE30" s="67">
        <f>CE10/CD10-1</f>
        <v>3.4847968596022572E-2</v>
      </c>
      <c r="CF30" s="67">
        <f>CF10/CE10-1</f>
        <v>0.17528080140533886</v>
      </c>
      <c r="CG30" s="67">
        <f>CG10/CF10-1</f>
        <v>-0.2980861011251229</v>
      </c>
      <c r="CH30" s="67">
        <f>CH10/CG10-1</f>
        <v>0.24551646670809157</v>
      </c>
      <c r="CI30" s="67">
        <f>CI10/CH10-1</f>
        <v>0.29917739456470316</v>
      </c>
      <c r="CJ30" s="67">
        <f>CJ10/CI10-1</f>
        <v>3.408642218738267E-2</v>
      </c>
      <c r="CK30" s="67">
        <f>CK10/CJ10-1</f>
        <v>-0.13558493463913412</v>
      </c>
      <c r="CL30" s="67">
        <f>CL10/CK10-1</f>
        <v>0.45012862894756145</v>
      </c>
      <c r="CM30" s="67">
        <f>CM10/CL10-1</f>
        <v>0.44445313138360398</v>
      </c>
      <c r="CN30" s="67">
        <f>CN10/CM10-1</f>
        <v>-2.2320046717613229E-3</v>
      </c>
      <c r="CO30" s="67">
        <f>CO10/CN10-1</f>
        <v>2.2942097182268251E-2</v>
      </c>
    </row>
    <row r="31" spans="2:93" x14ac:dyDescent="0.35">
      <c r="B31" s="38" t="s">
        <v>83</v>
      </c>
      <c r="C31" s="42" t="s">
        <v>61</v>
      </c>
      <c r="D31" s="68" t="s">
        <v>141</v>
      </c>
      <c r="E31" s="68" t="s">
        <v>141</v>
      </c>
      <c r="F31" s="68" t="s">
        <v>141</v>
      </c>
      <c r="G31" s="68" t="s">
        <v>141</v>
      </c>
      <c r="H31" s="68">
        <v>0.38392155395037242</v>
      </c>
      <c r="I31" s="68">
        <v>-0.76647115414455513</v>
      </c>
      <c r="J31" s="68">
        <v>-0.72666588249132502</v>
      </c>
      <c r="K31" s="68">
        <v>0.36114086239041621</v>
      </c>
      <c r="L31" s="68">
        <v>-0.20729101874137978</v>
      </c>
      <c r="M31" s="68">
        <v>3.615813953488372</v>
      </c>
      <c r="N31" s="68">
        <v>5.3210328133405058</v>
      </c>
      <c r="O31" s="68">
        <v>-0.69272093181398686</v>
      </c>
      <c r="P31" s="68">
        <v>0.37414710698689957</v>
      </c>
      <c r="Q31" s="68">
        <v>0.18399838774687627</v>
      </c>
      <c r="R31" s="68">
        <v>5.1690097695475945E-2</v>
      </c>
      <c r="S31" s="68">
        <v>0.90284847143624924</v>
      </c>
      <c r="T31" s="68">
        <v>4.3918667295613112E-2</v>
      </c>
      <c r="U31" s="68">
        <v>-1.1495683890577508</v>
      </c>
      <c r="V31" s="68">
        <v>-0.54910909355731419</v>
      </c>
      <c r="W31" s="68">
        <v>-0.95681935237335725</v>
      </c>
      <c r="X31" s="68">
        <v>-0.52808694824961955</v>
      </c>
      <c r="Y31" s="68">
        <v>-2.7219964233457974</v>
      </c>
      <c r="Z31" s="68">
        <v>0.42636660564947415</v>
      </c>
      <c r="AA31" s="68">
        <v>5.2123893805309738</v>
      </c>
      <c r="AB31" s="68">
        <v>0.5169077256463237</v>
      </c>
      <c r="AC31" s="68">
        <v>1.203833081570997</v>
      </c>
      <c r="AD31" s="68">
        <v>-0.34177151484650226</v>
      </c>
      <c r="AE31" s="68">
        <v>-0.40474420909203523</v>
      </c>
      <c r="AF31" s="68">
        <v>1.0128571428571429</v>
      </c>
      <c r="AG31" s="68">
        <v>1.630852932356595</v>
      </c>
      <c r="AH31" s="68">
        <v>1.3078216989066442</v>
      </c>
      <c r="AI31" s="68">
        <v>2.9287274997399328</v>
      </c>
      <c r="AJ31" s="68">
        <v>-0.71429514582336151</v>
      </c>
      <c r="AK31" s="68">
        <v>-1.4686706181202371</v>
      </c>
      <c r="AL31" s="68">
        <v>-0.85089782666313285</v>
      </c>
      <c r="AM31" s="68">
        <v>-5.7401679069889999</v>
      </c>
      <c r="AN31" s="68">
        <f>AN11/AJ11-1</f>
        <v>1.7257076834199885</v>
      </c>
      <c r="AO31" s="68">
        <f>AO11/AK11-1</f>
        <v>-1.5532971996386631</v>
      </c>
      <c r="AP31" s="68">
        <f>AP11/AL11-1</f>
        <v>7.4835018331296528</v>
      </c>
      <c r="AQ31" s="68">
        <f>AQ11/AM11-1</f>
        <v>0.15941648415500831</v>
      </c>
      <c r="AR31" s="68">
        <f>AR11/AN11-1</f>
        <v>0.20579882158450258</v>
      </c>
      <c r="AS31" s="68">
        <f>AS11/AO11-1</f>
        <v>2.0315855572998429</v>
      </c>
      <c r="AT31" s="68">
        <f>AT11/AP11-1</f>
        <v>0.12754059717129396</v>
      </c>
      <c r="AU31" s="68">
        <f>AU11/AQ11-1</f>
        <v>-1.3754583961795901</v>
      </c>
      <c r="AV31" s="68">
        <f>AV11/AR11-1</f>
        <v>0.41394220628559375</v>
      </c>
      <c r="AW31" s="68">
        <f>AW11/AS11-1</f>
        <v>0.23136832511703043</v>
      </c>
      <c r="AX31" s="68">
        <f>AX11/AT11-1</f>
        <v>-0.22785398204392615</v>
      </c>
      <c r="AY31" s="68">
        <f>AY11/AU11-1</f>
        <v>-6.8707505219858356E-2</v>
      </c>
      <c r="AZ31" s="68">
        <f>AZ11/AV11-1</f>
        <v>-3.5797096044354939</v>
      </c>
      <c r="BA31" s="68">
        <f>BA11/AW11-1</f>
        <v>-2.3931683689947514</v>
      </c>
      <c r="BB31" s="68">
        <f>BB11/AX11-1</f>
        <v>0.92579868921825059</v>
      </c>
      <c r="BC31" s="68">
        <f>BC11/AY11-1</f>
        <v>0.18657857750290963</v>
      </c>
      <c r="BD31" s="68">
        <f>BD11/AZ11-1</f>
        <v>-0.92816974031043242</v>
      </c>
      <c r="BE31" s="68">
        <f>BE11/BA11-1</f>
        <v>-1.3802172416186465</v>
      </c>
      <c r="BF31" s="68">
        <f>BF11/BB11-1</f>
        <v>-2.248726576325577E-2</v>
      </c>
      <c r="BG31" s="68">
        <f>BG11/BC11-1</f>
        <v>-0.28943712058795201</v>
      </c>
      <c r="BH31" s="68">
        <f>BH11/BD11-1</f>
        <v>-5.9643654923676603</v>
      </c>
      <c r="BI31" s="68">
        <f>BI11/BE11-1</f>
        <v>4.7025422747796339</v>
      </c>
      <c r="BJ31" s="68">
        <f>BJ11/BF11-1</f>
        <v>0.53614755013983295</v>
      </c>
      <c r="BK31" s="68">
        <f>BK11/BG11-1</f>
        <v>-7.8106762997953494E-2</v>
      </c>
      <c r="BL31" s="68">
        <f>BL11/BH11-1</f>
        <v>0.96322017545642424</v>
      </c>
      <c r="BM31" s="68">
        <f>BM11/BI11-1</f>
        <v>-0.65545844571069811</v>
      </c>
      <c r="BN31" s="68">
        <f>BN11/BJ11-1</f>
        <v>-0.21935040137992345</v>
      </c>
      <c r="BO31" s="68">
        <f>BO11/BK11-1</f>
        <v>1.8331047499835442</v>
      </c>
      <c r="BP31" s="68">
        <f>BP11/BL11-1</f>
        <v>-0.23081170048734823</v>
      </c>
      <c r="BQ31" s="68">
        <f>BQ11/BM11-1</f>
        <v>-0.70913635292158395</v>
      </c>
      <c r="BR31" s="68">
        <f>BR11/BN11-1</f>
        <v>-0.66441007735925739</v>
      </c>
      <c r="BS31" s="68">
        <f>BS11/BO11-1</f>
        <v>-1.6112238996661417</v>
      </c>
      <c r="BT31" s="68">
        <f>BT11/BP11-1</f>
        <v>-1.1091148929386201</v>
      </c>
      <c r="BU31" s="68">
        <f>BU11/BQ11-1</f>
        <v>-1</v>
      </c>
      <c r="BV31" s="68">
        <f>BV11/BR11-1</f>
        <v>-1</v>
      </c>
      <c r="BW31" s="68">
        <f>BW11/BS11-1</f>
        <v>-1</v>
      </c>
      <c r="BX31" s="96"/>
      <c r="BY31" s="68" t="s">
        <v>141</v>
      </c>
      <c r="BZ31" s="68">
        <f>BZ11/BY11-1</f>
        <v>-7.0229868011270957E-2</v>
      </c>
      <c r="CA31" s="69">
        <f>CA11/BZ11-1</f>
        <v>-1.4706257656186161E-2</v>
      </c>
      <c r="CB31" s="69">
        <f>CB11/CA11-1</f>
        <v>0.31698946455051114</v>
      </c>
      <c r="CC31" s="69">
        <f>CC11/CB11-1</f>
        <v>-0.67373539708138308</v>
      </c>
      <c r="CD31" s="69">
        <f>CD11/CC11-1</f>
        <v>0.30085748300857484</v>
      </c>
      <c r="CE31" s="69">
        <f>CE11/CD11-1</f>
        <v>3.3491270953765584E-2</v>
      </c>
      <c r="CF31" s="69">
        <f>CF11/CE11-1</f>
        <v>1.4674483253374038</v>
      </c>
      <c r="CG31" s="69">
        <f>CG11/CF11-1</f>
        <v>-1.8243233420858944</v>
      </c>
      <c r="CH31" s="69">
        <f>CH11/CG11-1</f>
        <v>-1.8453941748642915</v>
      </c>
      <c r="CI31" s="69">
        <f>CI11/CH11-1</f>
        <v>0.77131179066629296</v>
      </c>
      <c r="CJ31" s="69">
        <f>CJ11/CI11-1</f>
        <v>2.6537232817118284E-2</v>
      </c>
      <c r="CK31" s="69">
        <f>CK11/CJ11-1</f>
        <v>-1.2732211653901009</v>
      </c>
      <c r="CL31" s="69">
        <f>CL11/CK11-1</f>
        <v>-3.6625458441659635</v>
      </c>
      <c r="CM31" s="69">
        <f>CM11/CL11-1</f>
        <v>1.475058983849916</v>
      </c>
      <c r="CN31" s="69">
        <f>CN11/CM11-1</f>
        <v>2.9453654940012175E-2</v>
      </c>
      <c r="CO31" s="69">
        <f>CO11/CN11-1</f>
        <v>-0.84054710981411085</v>
      </c>
    </row>
    <row r="32" spans="2:93" x14ac:dyDescent="0.35">
      <c r="B32"/>
      <c r="C32"/>
      <c r="D32"/>
      <c r="E32"/>
      <c r="F32"/>
      <c r="G32"/>
      <c r="H32"/>
      <c r="I32"/>
      <c r="J32"/>
      <c r="K32"/>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60"/>
      <c r="AU32" s="60"/>
      <c r="AV32" s="60"/>
      <c r="AW32" s="60"/>
      <c r="AX32" s="60"/>
      <c r="AY32" s="60"/>
      <c r="AZ32" s="60"/>
      <c r="BA32" s="60"/>
      <c r="BB32" s="60"/>
      <c r="BC32" s="60"/>
      <c r="BD32" s="60"/>
      <c r="BE32" s="60"/>
      <c r="BF32" s="60"/>
      <c r="BG32" s="60"/>
      <c r="BH32" s="60"/>
      <c r="BI32" s="60"/>
      <c r="BJ32" s="60"/>
      <c r="BK32" s="60"/>
      <c r="BL32" s="60"/>
      <c r="BM32" s="60"/>
      <c r="BN32" s="60"/>
      <c r="BO32" s="60"/>
      <c r="BP32" s="60"/>
      <c r="BQ32" s="60"/>
      <c r="BR32" s="60"/>
      <c r="BS32" s="60"/>
      <c r="BT32" s="60"/>
      <c r="BU32" s="60"/>
      <c r="BV32" s="60"/>
      <c r="BW32" s="60"/>
      <c r="BX32" s="96"/>
      <c r="BY32"/>
      <c r="BZ32" s="60"/>
      <c r="CA32" s="60"/>
      <c r="CB32" s="60"/>
      <c r="CC32" s="60"/>
      <c r="CD32" s="60"/>
      <c r="CE32" s="60"/>
      <c r="CF32" s="60"/>
      <c r="CG32" s="60"/>
      <c r="CH32" s="60"/>
      <c r="CI32" s="60"/>
      <c r="CJ32" s="60"/>
      <c r="CK32" s="60"/>
      <c r="CL32" s="60"/>
      <c r="CM32" s="60"/>
      <c r="CN32" s="60"/>
      <c r="CO32" s="60"/>
    </row>
    <row r="33" spans="2:97" x14ac:dyDescent="0.35">
      <c r="B33" s="34" t="s">
        <v>84</v>
      </c>
      <c r="C33" s="34" t="s">
        <v>85</v>
      </c>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96"/>
      <c r="BY33" s="48"/>
      <c r="BZ33" s="48"/>
      <c r="CA33" s="48"/>
      <c r="CB33" s="48"/>
      <c r="CC33" s="48"/>
      <c r="CD33" s="48"/>
      <c r="CE33" s="48"/>
      <c r="CF33" s="48"/>
      <c r="CG33" s="48"/>
      <c r="CH33" s="48"/>
      <c r="CI33" s="48"/>
      <c r="CJ33" s="48"/>
      <c r="CK33" s="48"/>
      <c r="CL33" s="48"/>
      <c r="CM33" s="48"/>
      <c r="CN33" s="48"/>
      <c r="CO33" s="48"/>
    </row>
    <row r="34" spans="2:97" x14ac:dyDescent="0.35">
      <c r="B34" s="35" t="s">
        <v>86</v>
      </c>
      <c r="C34" s="35" t="s">
        <v>87</v>
      </c>
      <c r="D34" s="70">
        <v>8.6999999999999993</v>
      </c>
      <c r="E34" s="70">
        <v>9.5</v>
      </c>
      <c r="F34" s="70">
        <v>7.1749999999999998</v>
      </c>
      <c r="G34" s="70">
        <v>5.4950000000000001</v>
      </c>
      <c r="H34" s="70">
        <v>6.9950000000000001</v>
      </c>
      <c r="I34" s="70">
        <v>6.4950000000000001</v>
      </c>
      <c r="J34" s="70">
        <v>7</v>
      </c>
      <c r="K34" s="70">
        <v>6.75</v>
      </c>
      <c r="L34" s="70">
        <v>5.22623982</v>
      </c>
      <c r="M34" s="70">
        <v>6.3855948270000003</v>
      </c>
      <c r="N34" s="70">
        <v>9.7912454014999994</v>
      </c>
      <c r="O34" s="70">
        <v>11.6725926945</v>
      </c>
      <c r="P34" s="70">
        <v>11.8785796245</v>
      </c>
      <c r="Q34" s="70">
        <v>14.65</v>
      </c>
      <c r="R34" s="70">
        <v>13.494999999999999</v>
      </c>
      <c r="S34" s="70">
        <v>13.95</v>
      </c>
      <c r="T34" s="70">
        <v>14.105</v>
      </c>
      <c r="U34" s="70">
        <v>20.5</v>
      </c>
      <c r="V34" s="70">
        <v>23.495000000000001</v>
      </c>
      <c r="W34" s="70">
        <v>24.745000000000001</v>
      </c>
      <c r="X34" s="70">
        <v>23.98</v>
      </c>
      <c r="Y34" s="70">
        <v>21</v>
      </c>
      <c r="Z34" s="70">
        <v>19.100000000000001</v>
      </c>
      <c r="AA34" s="70">
        <v>21</v>
      </c>
      <c r="AB34" s="70">
        <v>18.260000000000002</v>
      </c>
      <c r="AC34" s="70">
        <v>19.2</v>
      </c>
      <c r="AD34" s="70">
        <v>18.600000000000001</v>
      </c>
      <c r="AE34" s="70">
        <v>17.850000000000001</v>
      </c>
      <c r="AF34" s="70">
        <v>16.399999999999999</v>
      </c>
      <c r="AG34" s="70">
        <v>16.100000000000001</v>
      </c>
      <c r="AH34" s="70">
        <v>18</v>
      </c>
      <c r="AI34" s="70">
        <v>18.7</v>
      </c>
      <c r="AJ34" s="70">
        <v>16.5</v>
      </c>
      <c r="AK34" s="70">
        <v>11.8</v>
      </c>
      <c r="AL34" s="70">
        <v>13.93</v>
      </c>
      <c r="AM34" s="70">
        <v>12.01</v>
      </c>
      <c r="AN34" s="70">
        <v>14.75</v>
      </c>
      <c r="AO34" s="70">
        <v>15.9</v>
      </c>
      <c r="AP34" s="70">
        <v>17.8</v>
      </c>
      <c r="AQ34" s="70">
        <v>18.25</v>
      </c>
      <c r="AR34" s="70">
        <v>16.97</v>
      </c>
      <c r="AS34" s="70">
        <v>17.93</v>
      </c>
      <c r="AT34" s="70">
        <v>20.27</v>
      </c>
      <c r="AU34" s="70">
        <v>20.149999999999999</v>
      </c>
      <c r="AV34" s="70">
        <v>18.12</v>
      </c>
      <c r="AW34" s="70">
        <v>20.89</v>
      </c>
      <c r="AX34" s="70">
        <v>17.95</v>
      </c>
      <c r="AY34" s="70">
        <v>25.3</v>
      </c>
      <c r="AZ34" s="70">
        <v>13.12</v>
      </c>
      <c r="BA34" s="70">
        <v>19.100000000000001</v>
      </c>
      <c r="BB34" s="70">
        <v>17.37</v>
      </c>
      <c r="BC34" s="70">
        <v>20.97</v>
      </c>
      <c r="BD34" s="70">
        <v>20.85</v>
      </c>
      <c r="BE34" s="70">
        <v>23.74</v>
      </c>
      <c r="BF34" s="70">
        <v>20.170000000000002</v>
      </c>
      <c r="BG34" s="334">
        <v>19.95</v>
      </c>
      <c r="BH34" s="70">
        <v>17.850000000000001</v>
      </c>
      <c r="BI34" s="70">
        <v>22.23</v>
      </c>
      <c r="BJ34" s="70">
        <v>25.1</v>
      </c>
      <c r="BK34" s="334">
        <v>27.35</v>
      </c>
      <c r="BL34" s="334">
        <v>24.22</v>
      </c>
      <c r="BM34" s="334">
        <v>26.22</v>
      </c>
      <c r="BN34" s="334">
        <v>27.19</v>
      </c>
      <c r="BO34" s="334">
        <v>29.08</v>
      </c>
      <c r="BP34" s="334">
        <v>27.83</v>
      </c>
      <c r="BQ34" s="334">
        <v>23.63</v>
      </c>
      <c r="BR34" s="334">
        <v>25.71</v>
      </c>
      <c r="BS34" s="334">
        <v>23.9</v>
      </c>
      <c r="BT34" s="334">
        <v>18.2</v>
      </c>
      <c r="BU34" s="334"/>
      <c r="BV34" s="334"/>
      <c r="BW34" s="334"/>
      <c r="BX34" s="96"/>
      <c r="BY34" s="70">
        <f>G34</f>
        <v>5.4950000000000001</v>
      </c>
      <c r="BZ34" s="70">
        <f>K34</f>
        <v>6.75</v>
      </c>
      <c r="CA34" s="70">
        <f>O34</f>
        <v>11.6725926945</v>
      </c>
      <c r="CB34" s="70">
        <f>S34</f>
        <v>13.95</v>
      </c>
      <c r="CC34" s="70">
        <f>W34</f>
        <v>24.745000000000001</v>
      </c>
      <c r="CD34" s="70">
        <f>AA34</f>
        <v>21</v>
      </c>
      <c r="CE34" s="70">
        <f>AE34</f>
        <v>17.850000000000001</v>
      </c>
      <c r="CF34" s="70">
        <f>AI34</f>
        <v>18.7</v>
      </c>
      <c r="CG34" s="70">
        <f>AM34</f>
        <v>12.01</v>
      </c>
      <c r="CH34" s="70">
        <f>AZ34</f>
        <v>13.12</v>
      </c>
      <c r="CI34" s="70">
        <f>AU34</f>
        <v>20.149999999999999</v>
      </c>
      <c r="CJ34" s="70">
        <f>AY34</f>
        <v>25.3</v>
      </c>
      <c r="CK34" s="70">
        <f>BC34</f>
        <v>20.97</v>
      </c>
      <c r="CL34" s="70">
        <v>19.95</v>
      </c>
      <c r="CM34" s="70">
        <f>BK34</f>
        <v>27.35</v>
      </c>
      <c r="CN34" s="70">
        <f>BO34</f>
        <v>29.08</v>
      </c>
      <c r="CO34" s="70">
        <f>BS34</f>
        <v>23.9</v>
      </c>
      <c r="CQ34" s="385"/>
      <c r="CR34" s="385"/>
      <c r="CS34" s="385"/>
    </row>
    <row r="35" spans="2:97" x14ac:dyDescent="0.35">
      <c r="B35" s="35" t="s">
        <v>88</v>
      </c>
      <c r="C35" s="35" t="s">
        <v>89</v>
      </c>
      <c r="D35" s="70">
        <v>7.0350325644999998</v>
      </c>
      <c r="E35" s="70">
        <v>8.4539313570000001</v>
      </c>
      <c r="F35" s="70">
        <v>7.5370965475</v>
      </c>
      <c r="G35" s="70">
        <v>5.5565746005000003</v>
      </c>
      <c r="H35" s="70">
        <v>5.9534727864999999</v>
      </c>
      <c r="I35" s="70">
        <v>5.9011376174999999</v>
      </c>
      <c r="J35" s="70">
        <v>6.2638951839999999</v>
      </c>
      <c r="K35" s="70">
        <v>6.2006235155000002</v>
      </c>
      <c r="L35" s="70">
        <v>5.7788123919999999</v>
      </c>
      <c r="M35" s="70">
        <v>6.4954545230000003</v>
      </c>
      <c r="N35" s="70">
        <v>10.0658946415</v>
      </c>
      <c r="O35" s="70">
        <v>13.2747132605</v>
      </c>
      <c r="P35" s="70">
        <v>12.839851963999999</v>
      </c>
      <c r="Q35" s="70">
        <v>15</v>
      </c>
      <c r="R35" s="70">
        <v>14.65</v>
      </c>
      <c r="S35" s="70">
        <v>13.95</v>
      </c>
      <c r="T35" s="70">
        <v>15.115</v>
      </c>
      <c r="U35" s="70">
        <v>21.225000000000001</v>
      </c>
      <c r="V35" s="70">
        <v>25</v>
      </c>
      <c r="W35" s="70">
        <v>25.745000000000001</v>
      </c>
      <c r="X35" s="70">
        <v>26.65</v>
      </c>
      <c r="Y35" s="70">
        <v>24.09</v>
      </c>
      <c r="Z35" s="70">
        <v>20.89</v>
      </c>
      <c r="AA35" s="70">
        <v>22.3</v>
      </c>
      <c r="AB35" s="70">
        <v>19.18</v>
      </c>
      <c r="AC35" s="70">
        <v>20.190000000000001</v>
      </c>
      <c r="AD35" s="70">
        <v>19.96</v>
      </c>
      <c r="AE35" s="70">
        <v>19.149999999999999</v>
      </c>
      <c r="AF35" s="70">
        <v>17.96</v>
      </c>
      <c r="AG35" s="70">
        <v>18.11</v>
      </c>
      <c r="AH35" s="70">
        <v>18.149999999999999</v>
      </c>
      <c r="AI35" s="70">
        <v>21.33</v>
      </c>
      <c r="AJ35" s="70">
        <v>19.14</v>
      </c>
      <c r="AK35" s="70">
        <v>16.48</v>
      </c>
      <c r="AL35" s="70">
        <v>15.14</v>
      </c>
      <c r="AM35" s="70">
        <v>13.67</v>
      </c>
      <c r="AN35" s="70">
        <v>15.24</v>
      </c>
      <c r="AO35" s="70">
        <v>16.88</v>
      </c>
      <c r="AP35" s="70">
        <v>18.48</v>
      </c>
      <c r="AQ35" s="70">
        <v>18.77</v>
      </c>
      <c r="AR35" s="70">
        <v>19.579999999999998</v>
      </c>
      <c r="AS35" s="70">
        <v>20.2</v>
      </c>
      <c r="AT35" s="70">
        <v>23.82</v>
      </c>
      <c r="AU35" s="70">
        <v>21.89</v>
      </c>
      <c r="AV35" s="70">
        <v>20.98</v>
      </c>
      <c r="AW35" s="70">
        <v>20.89</v>
      </c>
      <c r="AX35" s="70">
        <v>21</v>
      </c>
      <c r="AY35" s="70">
        <v>25.3</v>
      </c>
      <c r="AZ35" s="70">
        <v>26.77</v>
      </c>
      <c r="BA35" s="70">
        <v>19.82</v>
      </c>
      <c r="BB35" s="70">
        <v>19.53</v>
      </c>
      <c r="BC35" s="70">
        <v>22.3</v>
      </c>
      <c r="BD35" s="70">
        <v>23.59</v>
      </c>
      <c r="BE35" s="70">
        <v>26.45</v>
      </c>
      <c r="BF35" s="70">
        <v>23.58</v>
      </c>
      <c r="BG35" s="334">
        <v>22.55</v>
      </c>
      <c r="BH35" s="70">
        <v>20.87</v>
      </c>
      <c r="BI35" s="70">
        <v>24.38</v>
      </c>
      <c r="BJ35" s="70">
        <v>28.46</v>
      </c>
      <c r="BK35" s="334">
        <v>31.4</v>
      </c>
      <c r="BL35" s="334">
        <v>26.87</v>
      </c>
      <c r="BM35" s="334">
        <v>26.5</v>
      </c>
      <c r="BN35" s="334">
        <v>28.61</v>
      </c>
      <c r="BO35" s="334">
        <v>29.08</v>
      </c>
      <c r="BP35" s="334">
        <v>29.08</v>
      </c>
      <c r="BQ35" s="334">
        <v>29.05</v>
      </c>
      <c r="BR35" s="334">
        <v>28.02</v>
      </c>
      <c r="BS35" s="334">
        <v>25.42</v>
      </c>
      <c r="BT35" s="334">
        <v>23.9</v>
      </c>
      <c r="BU35" s="334"/>
      <c r="BV35" s="334"/>
      <c r="BW35" s="334"/>
      <c r="BX35" s="96"/>
      <c r="BY35" s="70">
        <f>MAX(D35:G35)</f>
        <v>8.4539313570000001</v>
      </c>
      <c r="BZ35" s="70">
        <f>MAX(H35:K35)</f>
        <v>6.2638951839999999</v>
      </c>
      <c r="CA35" s="70">
        <f>MAX(L35:O35)</f>
        <v>13.2747132605</v>
      </c>
      <c r="CB35" s="70">
        <f>MAX(P35:S35)</f>
        <v>15</v>
      </c>
      <c r="CC35" s="70">
        <f>MAX(T35:W35)</f>
        <v>25.745000000000001</v>
      </c>
      <c r="CD35" s="70">
        <f>MAX(X35:AA35)</f>
        <v>26.65</v>
      </c>
      <c r="CE35" s="70">
        <f>MAX(AB35:AE35)</f>
        <v>20.190000000000001</v>
      </c>
      <c r="CF35" s="70">
        <f>MAX(AF35:AI35)</f>
        <v>21.33</v>
      </c>
      <c r="CG35" s="70">
        <f>MAX(AJ35:AM35)</f>
        <v>19.14</v>
      </c>
      <c r="CH35" s="70">
        <f>MAX(AN35:AZ35)</f>
        <v>26.77</v>
      </c>
      <c r="CI35" s="70">
        <f>MAX(AR35:AU35)</f>
        <v>23.82</v>
      </c>
      <c r="CJ35" s="70">
        <f>MAX(AV35:AY35)</f>
        <v>25.3</v>
      </c>
      <c r="CK35" s="70">
        <f>MAX(AZ35:BC35)</f>
        <v>26.77</v>
      </c>
      <c r="CL35" s="70">
        <f>MAX(BD35:BG35)</f>
        <v>26.45</v>
      </c>
      <c r="CM35" s="70">
        <f>BK35</f>
        <v>31.4</v>
      </c>
      <c r="CN35" s="70">
        <f>BO35</f>
        <v>29.08</v>
      </c>
      <c r="CO35" s="70">
        <f>BS35</f>
        <v>25.42</v>
      </c>
      <c r="CQ35" s="385"/>
      <c r="CR35" s="385"/>
      <c r="CS35" s="385"/>
    </row>
    <row r="36" spans="2:97" x14ac:dyDescent="0.35">
      <c r="B36" s="43" t="s">
        <v>90</v>
      </c>
      <c r="C36" s="43" t="s">
        <v>91</v>
      </c>
      <c r="D36" s="71">
        <v>5.0808568520000001</v>
      </c>
      <c r="E36" s="71">
        <v>6.6832809365000001</v>
      </c>
      <c r="F36" s="71">
        <v>4.9731342676499999</v>
      </c>
      <c r="G36" s="71">
        <v>2.8616359193999998</v>
      </c>
      <c r="H36" s="71">
        <v>4.0483614948</v>
      </c>
      <c r="I36" s="71">
        <v>4.7627782292000003</v>
      </c>
      <c r="J36" s="71">
        <v>4.935190145</v>
      </c>
      <c r="K36" s="71">
        <v>4.9815893685999999</v>
      </c>
      <c r="L36" s="71">
        <v>4.6399223585499998</v>
      </c>
      <c r="M36" s="71">
        <v>5.0617334820000002</v>
      </c>
      <c r="N36" s="71">
        <v>5.8134089104999997</v>
      </c>
      <c r="O36" s="71">
        <v>9.7454705285000003</v>
      </c>
      <c r="P36" s="71">
        <v>10.757095228500001</v>
      </c>
      <c r="Q36" s="71">
        <v>12.35</v>
      </c>
      <c r="R36" s="71">
        <v>11.8</v>
      </c>
      <c r="S36" s="71">
        <v>12.25</v>
      </c>
      <c r="T36" s="71">
        <v>12.5</v>
      </c>
      <c r="U36" s="71">
        <v>13.635</v>
      </c>
      <c r="V36" s="71">
        <v>19.95</v>
      </c>
      <c r="W36" s="71">
        <v>23.145</v>
      </c>
      <c r="X36" s="71">
        <v>22.5</v>
      </c>
      <c r="Y36" s="71">
        <v>18.5</v>
      </c>
      <c r="Z36" s="71">
        <v>16.100000000000001</v>
      </c>
      <c r="AA36" s="71">
        <v>17.66</v>
      </c>
      <c r="AB36" s="71">
        <v>16.489999999999998</v>
      </c>
      <c r="AC36" s="71">
        <v>17.100000000000001</v>
      </c>
      <c r="AD36" s="71">
        <v>17.149999999999999</v>
      </c>
      <c r="AE36" s="71">
        <v>16.3</v>
      </c>
      <c r="AF36" s="71">
        <v>14.06</v>
      </c>
      <c r="AG36" s="71">
        <v>15.71</v>
      </c>
      <c r="AH36" s="71">
        <v>15.78</v>
      </c>
      <c r="AI36" s="71">
        <v>18.489999999999998</v>
      </c>
      <c r="AJ36" s="71">
        <v>15.72</v>
      </c>
      <c r="AK36" s="71">
        <v>11.8</v>
      </c>
      <c r="AL36" s="71">
        <v>11.66</v>
      </c>
      <c r="AM36" s="71">
        <v>10.94</v>
      </c>
      <c r="AN36" s="71">
        <v>11.89</v>
      </c>
      <c r="AO36" s="71">
        <v>14.28</v>
      </c>
      <c r="AP36" s="71">
        <v>14.5</v>
      </c>
      <c r="AQ36" s="71">
        <v>15.99</v>
      </c>
      <c r="AR36" s="71">
        <v>16.72</v>
      </c>
      <c r="AS36" s="71">
        <v>16.559999999999999</v>
      </c>
      <c r="AT36" s="71">
        <v>18.059999999999999</v>
      </c>
      <c r="AU36" s="71">
        <v>17</v>
      </c>
      <c r="AV36" s="71">
        <v>17.25</v>
      </c>
      <c r="AW36" s="71">
        <v>17</v>
      </c>
      <c r="AX36" s="71">
        <v>16.7</v>
      </c>
      <c r="AY36" s="71">
        <v>17.8</v>
      </c>
      <c r="AZ36" s="71">
        <v>10.49</v>
      </c>
      <c r="BA36" s="71">
        <v>11.4</v>
      </c>
      <c r="BB36" s="71">
        <v>15.63</v>
      </c>
      <c r="BC36" s="71">
        <v>17.3</v>
      </c>
      <c r="BD36" s="71">
        <v>19.399999999999999</v>
      </c>
      <c r="BE36" s="71">
        <v>20.5</v>
      </c>
      <c r="BF36" s="71">
        <v>19.32</v>
      </c>
      <c r="BG36" s="335">
        <v>19.04</v>
      </c>
      <c r="BH36" s="71">
        <v>17.05</v>
      </c>
      <c r="BI36" s="71">
        <v>16.71</v>
      </c>
      <c r="BJ36" s="71">
        <v>20.6</v>
      </c>
      <c r="BK36" s="335">
        <v>25.1</v>
      </c>
      <c r="BL36" s="335">
        <v>23.66</v>
      </c>
      <c r="BM36" s="335">
        <v>21.48</v>
      </c>
      <c r="BN36" s="335">
        <v>25.4</v>
      </c>
      <c r="BO36" s="335">
        <v>24.12</v>
      </c>
      <c r="BP36" s="335">
        <v>24.7</v>
      </c>
      <c r="BQ36" s="335">
        <v>21.3</v>
      </c>
      <c r="BR36" s="335">
        <v>23.38</v>
      </c>
      <c r="BS36" s="335">
        <v>20.14</v>
      </c>
      <c r="BT36" s="335">
        <v>17.95</v>
      </c>
      <c r="BU36" s="335"/>
      <c r="BV36" s="335"/>
      <c r="BW36" s="335"/>
      <c r="BX36" s="96"/>
      <c r="BY36" s="71">
        <f>MIN(D36:G36)</f>
        <v>2.8616359193999998</v>
      </c>
      <c r="BZ36" s="71">
        <f>MIN(H36:K36)</f>
        <v>4.0483614948</v>
      </c>
      <c r="CA36" s="71">
        <f>MIN(L36:O36)</f>
        <v>4.6399223585499998</v>
      </c>
      <c r="CB36" s="71">
        <f>MIN(P36:S36)</f>
        <v>10.757095228500001</v>
      </c>
      <c r="CC36" s="71">
        <f>MIN(T36:W36)</f>
        <v>12.5</v>
      </c>
      <c r="CD36" s="71">
        <f>MIN(X36:AA36)</f>
        <v>16.100000000000001</v>
      </c>
      <c r="CE36" s="71">
        <f>MIN(AB36:AE36)</f>
        <v>16.3</v>
      </c>
      <c r="CF36" s="71">
        <f>MIN(AF36:AI36)</f>
        <v>14.06</v>
      </c>
      <c r="CG36" s="71">
        <f>MIN(AJ36:AM36)</f>
        <v>10.94</v>
      </c>
      <c r="CH36" s="71">
        <f>MIN(AN36:AZ36)</f>
        <v>10.49</v>
      </c>
      <c r="CI36" s="71">
        <f>MIN(AR36:AU36)</f>
        <v>16.559999999999999</v>
      </c>
      <c r="CJ36" s="71">
        <f>MIN(AV36:AY36)</f>
        <v>16.7</v>
      </c>
      <c r="CK36" s="71">
        <f>MIN(AZ36:BC36)</f>
        <v>10.49</v>
      </c>
      <c r="CL36" s="71">
        <f>MIN(BD36:BG36)</f>
        <v>19.04</v>
      </c>
      <c r="CM36" s="71">
        <f>BK36</f>
        <v>25.1</v>
      </c>
      <c r="CN36" s="71">
        <f>BO36</f>
        <v>24.12</v>
      </c>
      <c r="CO36" s="71">
        <f>BS36</f>
        <v>20.14</v>
      </c>
      <c r="CQ36" s="385"/>
      <c r="CR36" s="385"/>
      <c r="CS36" s="385"/>
    </row>
    <row r="37" spans="2:97" x14ac:dyDescent="0.35">
      <c r="B37"/>
      <c r="C37"/>
      <c r="D37"/>
      <c r="E37"/>
      <c r="F37"/>
      <c r="G37"/>
      <c r="H37"/>
      <c r="I37"/>
      <c r="J37"/>
      <c r="K37"/>
      <c r="L37"/>
      <c r="M37"/>
      <c r="N37"/>
      <c r="O37"/>
      <c r="P37"/>
      <c r="Q37"/>
      <c r="R37"/>
      <c r="S37"/>
      <c r="T37"/>
      <c r="U37"/>
      <c r="V37"/>
      <c r="W37"/>
      <c r="X37"/>
      <c r="Y37"/>
      <c r="Z37"/>
      <c r="AA37"/>
      <c r="AB37"/>
      <c r="AC37"/>
      <c r="AD37"/>
      <c r="AE37"/>
      <c r="AF37"/>
      <c r="AG37"/>
      <c r="AH37"/>
      <c r="AI37"/>
      <c r="AJ37"/>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2"/>
      <c r="BS37" s="72"/>
      <c r="BT37" s="72"/>
      <c r="BU37" s="72"/>
      <c r="BV37" s="72"/>
      <c r="BW37" s="72"/>
      <c r="BX37" s="96"/>
      <c r="BY37"/>
      <c r="BZ37"/>
      <c r="CA37"/>
      <c r="CB37"/>
      <c r="CC37"/>
      <c r="CD37"/>
      <c r="CE37"/>
      <c r="CF37"/>
      <c r="CG37"/>
      <c r="CM37"/>
      <c r="CN37"/>
      <c r="CO37"/>
    </row>
    <row r="38" spans="2:97" x14ac:dyDescent="0.35">
      <c r="B38" s="38" t="s">
        <v>92</v>
      </c>
      <c r="C38" s="40" t="s">
        <v>93</v>
      </c>
      <c r="D38" s="73">
        <v>219334.51841517861</v>
      </c>
      <c r="E38" s="73">
        <v>167778.49103338068</v>
      </c>
      <c r="F38" s="73">
        <v>153742.68421052635</v>
      </c>
      <c r="G38" s="73">
        <v>54885.892822265618</v>
      </c>
      <c r="H38" s="73">
        <v>21206.083333333332</v>
      </c>
      <c r="I38" s="73">
        <v>49070.764705882357</v>
      </c>
      <c r="J38" s="73">
        <v>138764.56363636366</v>
      </c>
      <c r="K38" s="73">
        <v>287760.87037037034</v>
      </c>
      <c r="L38" s="73">
        <v>207024.93333333335</v>
      </c>
      <c r="M38" s="73">
        <v>191775.48333333328</v>
      </c>
      <c r="N38" s="73">
        <v>321422.7377049179</v>
      </c>
      <c r="O38" s="73">
        <v>384437.63333333324</v>
      </c>
      <c r="P38" s="73">
        <v>280422.73584905651</v>
      </c>
      <c r="Q38" s="73">
        <v>231081.47272727275</v>
      </c>
      <c r="R38" s="73">
        <v>212272.93023255811</v>
      </c>
      <c r="S38" s="73">
        <v>271412.66666666674</v>
      </c>
      <c r="T38" s="73">
        <v>376404.62790697679</v>
      </c>
      <c r="U38" s="73">
        <v>872439.52459016384</v>
      </c>
      <c r="V38" s="73">
        <v>274769.16363636358</v>
      </c>
      <c r="W38" s="73">
        <v>186205.66071428577</v>
      </c>
      <c r="X38" s="73">
        <v>269936.16370738635</v>
      </c>
      <c r="Y38" s="73">
        <v>162274.43548387097</v>
      </c>
      <c r="Z38" s="73">
        <v>2165764.7999868542</v>
      </c>
      <c r="AA38" s="73">
        <v>4631334.971343495</v>
      </c>
      <c r="AB38" s="73">
        <v>2744296</v>
      </c>
      <c r="AC38" s="73">
        <v>3149484.9828124996</v>
      </c>
      <c r="AD38" s="73">
        <v>2688565.7692307695</v>
      </c>
      <c r="AE38" s="73">
        <v>2597309.6451612893</v>
      </c>
      <c r="AF38" s="73">
        <v>3236818.9016393442</v>
      </c>
      <c r="AG38" s="73">
        <v>2308575</v>
      </c>
      <c r="AH38" s="73">
        <v>4260941.5781249991</v>
      </c>
      <c r="AI38" s="73">
        <v>6136921</v>
      </c>
      <c r="AJ38" s="73">
        <v>4732167</v>
      </c>
      <c r="AK38" s="74">
        <v>5248947.1746031744</v>
      </c>
      <c r="AL38" s="74">
        <v>7431120</v>
      </c>
      <c r="AM38" s="74">
        <v>4804139</v>
      </c>
      <c r="AN38" s="74">
        <v>5687320.2419354841</v>
      </c>
      <c r="AO38" s="74">
        <v>7437130.4918032791</v>
      </c>
      <c r="AP38" s="74">
        <v>6963650.71875</v>
      </c>
      <c r="AQ38" s="74">
        <v>8591439.6101694908</v>
      </c>
      <c r="AR38" s="74">
        <v>7411029.3666666662</v>
      </c>
      <c r="AS38" s="74">
        <v>8887969.0476190485</v>
      </c>
      <c r="AT38" s="74">
        <v>15649044.269841271</v>
      </c>
      <c r="AU38" s="74">
        <v>10813912.372881357</v>
      </c>
      <c r="AV38" s="74">
        <v>15456196.516666668</v>
      </c>
      <c r="AW38" s="74">
        <v>8307563.8548387093</v>
      </c>
      <c r="AX38" s="74">
        <v>10989414.030769231</v>
      </c>
      <c r="AY38" s="74">
        <v>13196264.049180327</v>
      </c>
      <c r="AZ38" s="74">
        <v>16587335.048387097</v>
      </c>
      <c r="BA38" s="74">
        <v>15711172.62295082</v>
      </c>
      <c r="BB38" s="74">
        <v>15991516</v>
      </c>
      <c r="BC38" s="74">
        <v>26189262.442622952</v>
      </c>
      <c r="BD38" s="74">
        <v>24543406.766666666</v>
      </c>
      <c r="BE38" s="74">
        <v>35594050.645161293</v>
      </c>
      <c r="BF38" s="74">
        <v>22337033</v>
      </c>
      <c r="BG38" s="336">
        <v>16808982</v>
      </c>
      <c r="BH38" s="74">
        <v>14254209</v>
      </c>
      <c r="BI38" s="74">
        <v>21838439</v>
      </c>
      <c r="BJ38" s="74">
        <v>20957814</v>
      </c>
      <c r="BK38" s="336">
        <v>24089095</v>
      </c>
      <c r="BL38" s="336">
        <v>17327582</v>
      </c>
      <c r="BM38" s="336">
        <v>19771770.032786883</v>
      </c>
      <c r="BN38" s="336">
        <v>17795279.092307691</v>
      </c>
      <c r="BO38" s="336">
        <v>16139095.63076923</v>
      </c>
      <c r="BP38" s="336">
        <v>15676403.169230768</v>
      </c>
      <c r="BQ38" s="336">
        <v>15319575</v>
      </c>
      <c r="BR38" s="336">
        <v>12591653.030303031</v>
      </c>
      <c r="BS38" s="336">
        <v>18806955.772727273</v>
      </c>
      <c r="BT38" s="336">
        <v>12447336.421875</v>
      </c>
      <c r="BU38" s="336"/>
      <c r="BV38" s="336"/>
      <c r="BW38" s="336"/>
      <c r="BX38" s="96"/>
      <c r="BY38" s="74">
        <f>AVERAGE(D38:G38)</f>
        <v>148935.39662033779</v>
      </c>
      <c r="BZ38" s="74">
        <f>AVERAGE(H38:K38)</f>
        <v>124200.57051148743</v>
      </c>
      <c r="CA38" s="74">
        <f>AVERAGE(L38:O38)</f>
        <v>276165.19692622946</v>
      </c>
      <c r="CB38" s="74">
        <f>AVERAGE(P38:S38)</f>
        <v>248797.45136888855</v>
      </c>
      <c r="CC38" s="74">
        <f>AVERAGE(T38:W38)</f>
        <v>427454.74421194749</v>
      </c>
      <c r="CD38" s="74">
        <f>AVERAGE(X38:AA38)</f>
        <v>1807327.5926304017</v>
      </c>
      <c r="CE38" s="74">
        <f>AVERAGE(AB38:AE38)</f>
        <v>2794914.0993011398</v>
      </c>
      <c r="CF38" s="74">
        <f>AVERAGE(AF38:AI38)</f>
        <v>3985814.1199410856</v>
      </c>
      <c r="CG38" s="74">
        <f>AVERAGE(AJ38:AM38)</f>
        <v>5554093.2936507938</v>
      </c>
      <c r="CH38" s="74">
        <f>AVERAGE(AN38:AZ38)</f>
        <v>10459866.893808356</v>
      </c>
      <c r="CI38" s="74">
        <f>AVERAGE(AR38:AU38)</f>
        <v>10690488.764252085</v>
      </c>
      <c r="CJ38" s="74">
        <f>AVERAGE(AV38:AY38)</f>
        <v>11987359.612863734</v>
      </c>
      <c r="CK38" s="74">
        <f>AVERAGE(AZ38:BC38)</f>
        <v>18619821.528490216</v>
      </c>
      <c r="CL38" s="74">
        <f>AVERAGE(BD38:BG38)</f>
        <v>24820868.102956988</v>
      </c>
      <c r="CM38" s="74">
        <f>AVERAGE(BH38:BK38)</f>
        <v>20284889.25</v>
      </c>
      <c r="CN38" s="74">
        <f>AVERAGE(BL38:BO38)</f>
        <v>17758431.688965954</v>
      </c>
      <c r="CO38" s="74">
        <f>AVERAGE(BP38:BS38)</f>
        <v>15598646.743065268</v>
      </c>
      <c r="CQ38" s="385"/>
      <c r="CR38" s="385"/>
      <c r="CS38" s="385"/>
    </row>
    <row r="39" spans="2:97" x14ac:dyDescent="0.35">
      <c r="B39"/>
      <c r="C39"/>
      <c r="D39"/>
      <c r="E39"/>
      <c r="F39"/>
      <c r="G39"/>
      <c r="H39"/>
      <c r="I39"/>
      <c r="J39"/>
      <c r="K39"/>
      <c r="L39" s="60"/>
      <c r="M39" s="60"/>
      <c r="N39" s="60"/>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s="96"/>
      <c r="BY39"/>
      <c r="BZ39" s="60"/>
      <c r="CA39"/>
      <c r="CB39"/>
      <c r="CC39"/>
      <c r="CD39"/>
      <c r="CE39"/>
      <c r="CF39"/>
      <c r="CG39"/>
      <c r="CM39"/>
      <c r="CN39"/>
      <c r="CO39"/>
    </row>
    <row r="40" spans="2:97" x14ac:dyDescent="0.35">
      <c r="B40" s="38" t="s">
        <v>94</v>
      </c>
      <c r="C40" s="40" t="s">
        <v>95</v>
      </c>
      <c r="D40" s="52">
        <v>114277.5</v>
      </c>
      <c r="E40" s="52">
        <v>114277.5</v>
      </c>
      <c r="F40" s="52">
        <v>114277.5</v>
      </c>
      <c r="G40" s="52">
        <v>114277.5</v>
      </c>
      <c r="H40" s="52">
        <v>114277.5</v>
      </c>
      <c r="I40" s="52">
        <v>114277.5</v>
      </c>
      <c r="J40" s="52">
        <v>114277.5</v>
      </c>
      <c r="K40" s="52">
        <v>114277.5</v>
      </c>
      <c r="L40" s="52">
        <v>114277.5</v>
      </c>
      <c r="M40" s="52">
        <v>114277.5</v>
      </c>
      <c r="N40" s="52">
        <v>114277.5</v>
      </c>
      <c r="O40" s="52">
        <v>114277.5</v>
      </c>
      <c r="P40" s="52">
        <v>114277.5</v>
      </c>
      <c r="Q40" s="52">
        <v>114277.5</v>
      </c>
      <c r="R40" s="52">
        <v>114277.5</v>
      </c>
      <c r="S40" s="52">
        <v>114277.5</v>
      </c>
      <c r="T40" s="52">
        <v>114277.5</v>
      </c>
      <c r="U40" s="52">
        <v>114277.5</v>
      </c>
      <c r="V40" s="52">
        <v>114277.5</v>
      </c>
      <c r="W40" s="52">
        <v>114277.5</v>
      </c>
      <c r="X40" s="52">
        <v>114277.5</v>
      </c>
      <c r="Y40" s="52">
        <v>114277.5</v>
      </c>
      <c r="Z40" s="52">
        <v>114277.5</v>
      </c>
      <c r="AA40" s="52">
        <v>144177.5</v>
      </c>
      <c r="AB40" s="52">
        <v>144177.5</v>
      </c>
      <c r="AC40" s="52">
        <v>144177.5</v>
      </c>
      <c r="AD40" s="52">
        <v>144177.5</v>
      </c>
      <c r="AE40" s="52">
        <v>144177.5</v>
      </c>
      <c r="AF40" s="52">
        <v>144177.5</v>
      </c>
      <c r="AG40" s="52">
        <v>144177.5</v>
      </c>
      <c r="AH40" s="52">
        <v>144177.5</v>
      </c>
      <c r="AI40" s="52">
        <v>144177.5</v>
      </c>
      <c r="AJ40" s="52">
        <v>144177.5</v>
      </c>
      <c r="AK40" s="75">
        <v>144177.5</v>
      </c>
      <c r="AL40" s="75">
        <v>144177.5</v>
      </c>
      <c r="AM40" s="75">
        <v>144177.5</v>
      </c>
      <c r="AN40" s="75">
        <v>144177.5</v>
      </c>
      <c r="AO40" s="75">
        <v>144177.5</v>
      </c>
      <c r="AP40" s="75">
        <v>144177.5</v>
      </c>
      <c r="AQ40" s="75">
        <v>144177.5</v>
      </c>
      <c r="AR40" s="75">
        <v>144177.5</v>
      </c>
      <c r="AS40" s="75">
        <v>144177.5</v>
      </c>
      <c r="AT40" s="75">
        <v>144177.5</v>
      </c>
      <c r="AU40" s="75">
        <v>144177.5</v>
      </c>
      <c r="AV40" s="75">
        <v>144177.5</v>
      </c>
      <c r="AW40" s="75">
        <v>144177.5</v>
      </c>
      <c r="AX40" s="75">
        <v>144177.5</v>
      </c>
      <c r="AY40" s="75">
        <v>144177.5</v>
      </c>
      <c r="AZ40" s="75">
        <v>144177.5</v>
      </c>
      <c r="BA40" s="75">
        <v>144177.5</v>
      </c>
      <c r="BB40" s="75">
        <v>144177.5</v>
      </c>
      <c r="BC40" s="75">
        <v>144177.5</v>
      </c>
      <c r="BD40" s="75">
        <v>144177.5</v>
      </c>
      <c r="BE40" s="75">
        <v>144177.5</v>
      </c>
      <c r="BF40" s="75">
        <v>144177.5</v>
      </c>
      <c r="BG40" s="75">
        <v>144177.5</v>
      </c>
      <c r="BH40" s="75">
        <v>144177.5</v>
      </c>
      <c r="BI40" s="75">
        <v>144177.5</v>
      </c>
      <c r="BJ40" s="75">
        <v>144177.5</v>
      </c>
      <c r="BK40" s="75">
        <v>144177.5</v>
      </c>
      <c r="BL40" s="75">
        <v>144177.5</v>
      </c>
      <c r="BM40" s="75">
        <v>144177.5</v>
      </c>
      <c r="BN40" s="75">
        <v>144177.5</v>
      </c>
      <c r="BO40" s="75">
        <v>144177.5</v>
      </c>
      <c r="BP40" s="75">
        <v>144177.5</v>
      </c>
      <c r="BQ40" s="75">
        <v>144177.5</v>
      </c>
      <c r="BR40" s="75">
        <v>144177.5</v>
      </c>
      <c r="BS40" s="75">
        <v>144177.5</v>
      </c>
      <c r="BT40" s="75">
        <v>144177.5</v>
      </c>
      <c r="BU40" s="75">
        <v>144177.5</v>
      </c>
      <c r="BV40" s="75">
        <v>144177.5</v>
      </c>
      <c r="BW40" s="75">
        <v>144177.5</v>
      </c>
      <c r="BX40" s="96"/>
      <c r="BY40" s="75">
        <v>114277.5</v>
      </c>
      <c r="BZ40" s="75">
        <v>114277.5</v>
      </c>
      <c r="CA40" s="75">
        <v>114277.5</v>
      </c>
      <c r="CB40" s="75">
        <v>114277.5</v>
      </c>
      <c r="CC40" s="75">
        <v>114277.5</v>
      </c>
      <c r="CD40" s="75">
        <v>144177.5</v>
      </c>
      <c r="CE40" s="75">
        <v>144177.5</v>
      </c>
      <c r="CF40" s="75">
        <v>144177.5</v>
      </c>
      <c r="CG40" s="75">
        <v>144177.5</v>
      </c>
      <c r="CH40" s="75">
        <v>144177.5</v>
      </c>
      <c r="CI40" s="75">
        <v>144177.5</v>
      </c>
      <c r="CJ40" s="75">
        <v>144177.5</v>
      </c>
      <c r="CK40" s="75">
        <v>144177.5</v>
      </c>
      <c r="CL40" s="75">
        <v>144177.5</v>
      </c>
      <c r="CM40" s="75">
        <v>144177.5</v>
      </c>
      <c r="CN40" s="75">
        <v>144177.5</v>
      </c>
      <c r="CO40" s="75">
        <v>144177.5</v>
      </c>
    </row>
    <row r="41" spans="2:97" x14ac:dyDescent="0.35">
      <c r="B41"/>
      <c r="C41"/>
      <c r="D41"/>
      <c r="E41"/>
      <c r="F41"/>
      <c r="G41"/>
      <c r="H41"/>
      <c r="I41"/>
      <c r="J41"/>
      <c r="K41"/>
      <c r="L41" s="60"/>
      <c r="M41" s="60"/>
      <c r="N41" s="60"/>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s="96"/>
      <c r="BY41"/>
      <c r="BZ41" s="60"/>
      <c r="CA41"/>
      <c r="CB41"/>
      <c r="CC41"/>
      <c r="CD41"/>
      <c r="CE41"/>
      <c r="CF41"/>
      <c r="CG41"/>
      <c r="CM41"/>
      <c r="CN41"/>
      <c r="CO41"/>
    </row>
    <row r="42" spans="2:97" x14ac:dyDescent="0.35">
      <c r="B42" s="37" t="s">
        <v>96</v>
      </c>
      <c r="C42" s="37" t="s">
        <v>96</v>
      </c>
      <c r="D42" s="76">
        <v>994214.24999999988</v>
      </c>
      <c r="E42" s="76">
        <v>1085636.25</v>
      </c>
      <c r="F42" s="76">
        <v>819941.0625</v>
      </c>
      <c r="G42" s="76">
        <v>627954.86250000005</v>
      </c>
      <c r="H42" s="76">
        <v>799371.11250000005</v>
      </c>
      <c r="I42" s="76">
        <v>742232.36250000005</v>
      </c>
      <c r="J42" s="76">
        <v>799942.5</v>
      </c>
      <c r="K42" s="76">
        <v>771373.125</v>
      </c>
      <c r="L42" s="76">
        <v>597241.62103004998</v>
      </c>
      <c r="M42" s="76">
        <v>729729.81284249248</v>
      </c>
      <c r="N42" s="76">
        <v>1118919.0463699163</v>
      </c>
      <c r="O42" s="76">
        <v>1333914.7116457238</v>
      </c>
      <c r="P42" s="76">
        <v>1357454.3830387988</v>
      </c>
      <c r="Q42" s="76">
        <v>1674165.375</v>
      </c>
      <c r="R42" s="76">
        <v>1542174.8624999998</v>
      </c>
      <c r="S42" s="76">
        <v>1594171.125</v>
      </c>
      <c r="T42" s="76">
        <v>1611884.1375</v>
      </c>
      <c r="U42" s="76">
        <v>2342688.75</v>
      </c>
      <c r="V42" s="76">
        <v>2684949.8625000003</v>
      </c>
      <c r="W42" s="76">
        <v>2827796.7375000003</v>
      </c>
      <c r="X42" s="76">
        <v>2740374.45</v>
      </c>
      <c r="Y42" s="76">
        <v>2399827.5</v>
      </c>
      <c r="Z42" s="76">
        <v>2182700.25</v>
      </c>
      <c r="AA42" s="76">
        <v>3027727.5</v>
      </c>
      <c r="AB42" s="76">
        <v>2632681.1500000004</v>
      </c>
      <c r="AC42" s="76">
        <v>2768208</v>
      </c>
      <c r="AD42" s="76">
        <v>2681701.5</v>
      </c>
      <c r="AE42" s="76">
        <v>2573568.375</v>
      </c>
      <c r="AF42" s="76">
        <v>2364511</v>
      </c>
      <c r="AG42" s="76">
        <v>2321257.75</v>
      </c>
      <c r="AH42" s="76">
        <v>2595195</v>
      </c>
      <c r="AI42" s="76">
        <v>2696119.25</v>
      </c>
      <c r="AJ42" s="76">
        <v>2378928.75</v>
      </c>
      <c r="AK42" s="76">
        <v>1701294.5</v>
      </c>
      <c r="AL42" s="76">
        <v>2008392.575</v>
      </c>
      <c r="AM42" s="76">
        <v>1731571.7749999999</v>
      </c>
      <c r="AN42" s="76">
        <f t="shared" ref="AN42:BA42" si="6">AN40*AN34</f>
        <v>2126618.125</v>
      </c>
      <c r="AO42" s="76">
        <f t="shared" si="6"/>
        <v>2292422.25</v>
      </c>
      <c r="AP42" s="76">
        <f t="shared" si="6"/>
        <v>2566359.5</v>
      </c>
      <c r="AQ42" s="76">
        <f t="shared" si="6"/>
        <v>2631239.375</v>
      </c>
      <c r="AR42" s="76">
        <f t="shared" si="6"/>
        <v>2446692.1749999998</v>
      </c>
      <c r="AS42" s="76">
        <f t="shared" si="6"/>
        <v>2585102.5750000002</v>
      </c>
      <c r="AT42" s="76">
        <f t="shared" si="6"/>
        <v>2922477.9249999998</v>
      </c>
      <c r="AU42" s="76">
        <f t="shared" si="6"/>
        <v>2905176.625</v>
      </c>
      <c r="AV42" s="76">
        <f t="shared" si="6"/>
        <v>2612496.3000000003</v>
      </c>
      <c r="AW42" s="76">
        <f t="shared" si="6"/>
        <v>3011867.9750000001</v>
      </c>
      <c r="AX42" s="76">
        <f t="shared" si="6"/>
        <v>2587986.125</v>
      </c>
      <c r="AY42" s="76">
        <f t="shared" si="6"/>
        <v>3647690.75</v>
      </c>
      <c r="AZ42" s="76">
        <f t="shared" si="6"/>
        <v>1891608.7999999998</v>
      </c>
      <c r="BA42" s="76">
        <f t="shared" si="6"/>
        <v>2753790.25</v>
      </c>
      <c r="BB42" s="76">
        <f t="shared" ref="BB42:BN42" si="7">BB40*BB34</f>
        <v>2504363.1750000003</v>
      </c>
      <c r="BC42" s="76">
        <f t="shared" si="7"/>
        <v>3023402.1749999998</v>
      </c>
      <c r="BD42" s="76">
        <f t="shared" si="7"/>
        <v>3006100.875</v>
      </c>
      <c r="BE42" s="76">
        <f t="shared" si="7"/>
        <v>3422773.8499999996</v>
      </c>
      <c r="BF42" s="76">
        <f t="shared" si="7"/>
        <v>2908060.1750000003</v>
      </c>
      <c r="BG42" s="76">
        <f t="shared" si="7"/>
        <v>2876341.125</v>
      </c>
      <c r="BH42" s="76">
        <f t="shared" si="7"/>
        <v>2573568.375</v>
      </c>
      <c r="BI42" s="76">
        <f t="shared" si="7"/>
        <v>3205065.8250000002</v>
      </c>
      <c r="BJ42" s="76">
        <f t="shared" si="7"/>
        <v>3618855.25</v>
      </c>
      <c r="BK42" s="76">
        <f t="shared" si="7"/>
        <v>3943254.625</v>
      </c>
      <c r="BL42" s="76">
        <f t="shared" si="7"/>
        <v>3491979.05</v>
      </c>
      <c r="BM42" s="76">
        <f t="shared" si="7"/>
        <v>3780334.05</v>
      </c>
      <c r="BN42" s="76">
        <f t="shared" si="7"/>
        <v>3920186.2250000001</v>
      </c>
      <c r="BO42" s="76">
        <f t="shared" ref="BO42:BR42" si="8">BO40*BO34</f>
        <v>4192681.6999999997</v>
      </c>
      <c r="BP42" s="76">
        <f t="shared" si="8"/>
        <v>4012459.8249999997</v>
      </c>
      <c r="BQ42" s="76">
        <f t="shared" si="8"/>
        <v>3406914.3249999997</v>
      </c>
      <c r="BR42" s="76">
        <f t="shared" si="8"/>
        <v>3706803.5249999999</v>
      </c>
      <c r="BS42" s="76">
        <f t="shared" ref="BS42:BV42" si="9">BS40*BS34</f>
        <v>3445842.25</v>
      </c>
      <c r="BT42" s="76">
        <f t="shared" si="9"/>
        <v>2624030.5</v>
      </c>
      <c r="BU42" s="76">
        <f t="shared" si="9"/>
        <v>0</v>
      </c>
      <c r="BV42" s="76">
        <f t="shared" si="9"/>
        <v>0</v>
      </c>
      <c r="BW42" s="76">
        <f t="shared" ref="BW42" si="10">BW40*BW34</f>
        <v>0</v>
      </c>
      <c r="BX42" s="96"/>
      <c r="BY42" s="76">
        <f t="shared" ref="BY42:CE42" si="11">BY34*BY40</f>
        <v>627954.86250000005</v>
      </c>
      <c r="BZ42" s="76">
        <f t="shared" si="11"/>
        <v>771373.125</v>
      </c>
      <c r="CA42" s="76">
        <f t="shared" si="11"/>
        <v>1333914.7116457238</v>
      </c>
      <c r="CB42" s="76">
        <f t="shared" si="11"/>
        <v>1594171.125</v>
      </c>
      <c r="CC42" s="76">
        <f t="shared" si="11"/>
        <v>2827796.7375000003</v>
      </c>
      <c r="CD42" s="76">
        <f t="shared" si="11"/>
        <v>3027727.5</v>
      </c>
      <c r="CE42" s="76">
        <f t="shared" si="11"/>
        <v>2573568.375</v>
      </c>
      <c r="CF42" s="76">
        <f t="shared" ref="CF42:CN42" si="12">CF34*CF40</f>
        <v>2696119.25</v>
      </c>
      <c r="CG42" s="76">
        <f t="shared" si="12"/>
        <v>1731571.7749999999</v>
      </c>
      <c r="CH42" s="76">
        <f t="shared" si="12"/>
        <v>1891608.7999999998</v>
      </c>
      <c r="CI42" s="76">
        <f t="shared" si="12"/>
        <v>2905176.625</v>
      </c>
      <c r="CJ42" s="76">
        <f t="shared" si="12"/>
        <v>3647690.75</v>
      </c>
      <c r="CK42" s="76">
        <f t="shared" si="12"/>
        <v>3023402.1749999998</v>
      </c>
      <c r="CL42" s="76">
        <f t="shared" si="12"/>
        <v>2876341.125</v>
      </c>
      <c r="CM42" s="76">
        <f t="shared" si="12"/>
        <v>3943254.625</v>
      </c>
      <c r="CN42" s="76">
        <f t="shared" si="12"/>
        <v>4192681.6999999997</v>
      </c>
      <c r="CO42" s="76">
        <f t="shared" ref="CO42" si="13">CO34*CO40</f>
        <v>3445842.25</v>
      </c>
    </row>
    <row r="43" spans="2:97" x14ac:dyDescent="0.35">
      <c r="B43" s="38" t="s">
        <v>97</v>
      </c>
      <c r="C43" s="42" t="s">
        <v>97</v>
      </c>
      <c r="D43" s="77">
        <v>1204058.25</v>
      </c>
      <c r="E43" s="77">
        <v>1330130.25</v>
      </c>
      <c r="F43" s="77">
        <v>1095618.0625</v>
      </c>
      <c r="G43" s="77">
        <v>956213.86250000005</v>
      </c>
      <c r="H43" s="77">
        <v>1089823.1125</v>
      </c>
      <c r="I43" s="77">
        <v>1076391.3625</v>
      </c>
      <c r="J43" s="77">
        <v>1053286.5</v>
      </c>
      <c r="K43" s="77">
        <v>982812.125</v>
      </c>
      <c r="L43" s="77">
        <v>803639.62103004998</v>
      </c>
      <c r="M43" s="77">
        <v>1003403.8128424925</v>
      </c>
      <c r="N43" s="77">
        <v>1375115.0463699163</v>
      </c>
      <c r="O43" s="77">
        <v>1573902.7116457238</v>
      </c>
      <c r="P43" s="77">
        <v>1564483.3830387988</v>
      </c>
      <c r="Q43" s="77">
        <v>1971256.375</v>
      </c>
      <c r="R43" s="77">
        <v>1855083.8624999998</v>
      </c>
      <c r="S43" s="77">
        <v>1945566.125</v>
      </c>
      <c r="T43" s="77">
        <v>1962461.1375</v>
      </c>
      <c r="U43" s="77">
        <v>3631914.75</v>
      </c>
      <c r="V43" s="77">
        <v>3973914.8625000003</v>
      </c>
      <c r="W43" s="77">
        <v>3987617.7375000003</v>
      </c>
      <c r="X43" s="77">
        <v>3980547.45</v>
      </c>
      <c r="Y43" s="77">
        <v>3676518.5</v>
      </c>
      <c r="Z43" s="77">
        <v>3402285.25</v>
      </c>
      <c r="AA43" s="77">
        <v>3692308.5</v>
      </c>
      <c r="AB43" s="77">
        <v>3250050.1500000004</v>
      </c>
      <c r="AC43" s="77">
        <v>3380303</v>
      </c>
      <c r="AD43" s="77">
        <v>3405564.5</v>
      </c>
      <c r="AE43" s="77">
        <v>3360928.375</v>
      </c>
      <c r="AF43" s="77">
        <v>3321761</v>
      </c>
      <c r="AG43" s="77">
        <v>3212486.75</v>
      </c>
      <c r="AH43" s="77">
        <v>3721524</v>
      </c>
      <c r="AI43" s="77">
        <v>3658259.25</v>
      </c>
      <c r="AJ43" s="77">
        <v>3162372.75</v>
      </c>
      <c r="AK43" s="77">
        <v>2338981.5</v>
      </c>
      <c r="AL43" s="77">
        <v>2723067.5750000002</v>
      </c>
      <c r="AM43" s="77">
        <v>2419187.7749999999</v>
      </c>
      <c r="AN43" s="77">
        <f>AN42+AN20</f>
        <v>2812416.125</v>
      </c>
      <c r="AO43" s="77">
        <f>AO42+AO20</f>
        <v>3063346.25</v>
      </c>
      <c r="AP43" s="77">
        <f>AP42+AP20</f>
        <v>3277581.5</v>
      </c>
      <c r="AQ43" s="77">
        <f>AQ42+AQ20</f>
        <v>3388789.375</v>
      </c>
      <c r="AR43" s="77">
        <f>AR42+AR20</f>
        <v>3253027.1749999998</v>
      </c>
      <c r="AS43" s="77">
        <f>AS42+AS20</f>
        <v>3482308.5750000002</v>
      </c>
      <c r="AT43" s="77">
        <f>AT42+AT20</f>
        <v>3704308.9249999998</v>
      </c>
      <c r="AU43" s="77">
        <f>AU42+AU20</f>
        <v>3587714.625</v>
      </c>
      <c r="AV43" s="77">
        <f>AV42+AV20</f>
        <v>3502235.3000000003</v>
      </c>
      <c r="AW43" s="77">
        <f>AW42+AW20</f>
        <v>3932989.6343547641</v>
      </c>
      <c r="AX43" s="77">
        <f>AX42+AX20</f>
        <v>3486751.5525395279</v>
      </c>
      <c r="AY43" s="77">
        <f>AY42+AY20</f>
        <v>4286890.4731596587</v>
      </c>
      <c r="AZ43" s="77">
        <f>AZ42+AZ20</f>
        <v>3126435.8</v>
      </c>
      <c r="BA43" s="77">
        <f>BA42+BA20</f>
        <v>4136348.25</v>
      </c>
      <c r="BB43" s="77">
        <f>BB42+BB20</f>
        <v>3674391.1750000003</v>
      </c>
      <c r="BC43" s="77">
        <f>BC42+BC20</f>
        <v>3824300.1749999998</v>
      </c>
      <c r="BD43" s="77">
        <f>BD42+BD20</f>
        <v>3913408.875</v>
      </c>
      <c r="BE43" s="77">
        <f>BE42+BE20</f>
        <v>4194931.8499999996</v>
      </c>
      <c r="BF43" s="77">
        <f>BF42+BF20</f>
        <v>3898015.1750000003</v>
      </c>
      <c r="BG43" s="77">
        <f>BG42+BG20</f>
        <v>4215845.125</v>
      </c>
      <c r="BH43" s="77">
        <f>BH42+BH20</f>
        <v>3942263.375</v>
      </c>
      <c r="BI43" s="77">
        <f>BI42+BI20</f>
        <v>4842415.8250000002</v>
      </c>
      <c r="BJ43" s="77">
        <f>BJ42+BJ20</f>
        <v>5162810.25</v>
      </c>
      <c r="BK43" s="77">
        <f>BK42+BK20</f>
        <v>5940201.625</v>
      </c>
      <c r="BL43" s="77">
        <f>BL42+BL20</f>
        <v>5707845.0499999998</v>
      </c>
      <c r="BM43" s="77">
        <f>BM42+BM20</f>
        <v>5987769.0499999998</v>
      </c>
      <c r="BN43" s="77">
        <f>BN42+BN20</f>
        <v>6166071.2249999996</v>
      </c>
      <c r="BO43" s="77">
        <f>BO42+BO20</f>
        <v>6392734.6999999993</v>
      </c>
      <c r="BP43" s="77">
        <f>BP42+BP20</f>
        <v>6369773.8249999993</v>
      </c>
      <c r="BQ43" s="77">
        <f>BQ42+BQ20</f>
        <v>5839837.3249999993</v>
      </c>
      <c r="BR43" s="77">
        <f>BR42+BR20</f>
        <v>6045483.5250000004</v>
      </c>
      <c r="BS43" s="77">
        <f>BS42+BS20</f>
        <v>5788199.25</v>
      </c>
      <c r="BT43" s="77">
        <f>BT42+BT20</f>
        <v>5130409.5</v>
      </c>
      <c r="BU43" s="77">
        <f>BU42+BU20</f>
        <v>0</v>
      </c>
      <c r="BV43" s="77">
        <f>BV42+BV20</f>
        <v>0</v>
      </c>
      <c r="BW43" s="77">
        <f>BW42+BW20</f>
        <v>0</v>
      </c>
      <c r="BX43" s="96"/>
      <c r="BY43" s="77">
        <f>BY42+BY20</f>
        <v>956213.86250000005</v>
      </c>
      <c r="BZ43" s="77">
        <f>BZ42+BZ20</f>
        <v>982812.125</v>
      </c>
      <c r="CA43" s="77">
        <f>CA42+CA20</f>
        <v>1573902.7116457238</v>
      </c>
      <c r="CB43" s="77">
        <f>CB42+CB20</f>
        <v>1945566.125</v>
      </c>
      <c r="CC43" s="77">
        <f>CC42+CC20</f>
        <v>3987617.7375000003</v>
      </c>
      <c r="CD43" s="77">
        <f>CD42+CD20</f>
        <v>3692308.5</v>
      </c>
      <c r="CE43" s="77">
        <f>CE42+CE20</f>
        <v>3360928.375</v>
      </c>
      <c r="CF43" s="77">
        <f>CF42+CF20</f>
        <v>3658259.25</v>
      </c>
      <c r="CG43" s="77">
        <f>CG42+CG20</f>
        <v>2419187.7749999999</v>
      </c>
      <c r="CH43" s="77">
        <f>CH42+CH20</f>
        <v>2649158.7999999998</v>
      </c>
      <c r="CI43" s="77">
        <f>CI42+CI20</f>
        <v>3587714.625</v>
      </c>
      <c r="CJ43" s="77">
        <f>CJ42+CJ20</f>
        <v>4286890.4731596587</v>
      </c>
      <c r="CK43" s="77">
        <f>CK42+CK20</f>
        <v>3824300.1749999998</v>
      </c>
      <c r="CL43" s="77">
        <f>CL42+CL20</f>
        <v>4873288.125</v>
      </c>
      <c r="CM43" s="77">
        <f>CM42+CM20</f>
        <v>5940201.625</v>
      </c>
      <c r="CN43" s="77">
        <f>CN42+CN20</f>
        <v>6392734.6999999993</v>
      </c>
      <c r="CO43" s="77">
        <f>CO42+CO20</f>
        <v>5788199.25</v>
      </c>
    </row>
    <row r="44" spans="2:97" x14ac:dyDescent="0.35">
      <c r="B44"/>
      <c r="C44"/>
      <c r="D44"/>
      <c r="E44"/>
      <c r="F44"/>
      <c r="G44"/>
      <c r="H44"/>
      <c r="I44"/>
      <c r="J44"/>
      <c r="K44"/>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0"/>
      <c r="BA44" s="60"/>
      <c r="BB44" s="60"/>
      <c r="BC44" s="60"/>
      <c r="BD44" s="60"/>
      <c r="BE44" s="60"/>
      <c r="BF44" s="60"/>
      <c r="BG44" s="60"/>
      <c r="BH44" s="60"/>
      <c r="BI44" s="60"/>
      <c r="BJ44" s="60"/>
      <c r="BK44" s="60"/>
      <c r="BL44" s="60"/>
      <c r="BM44" s="60"/>
      <c r="BN44" s="60"/>
      <c r="BO44" s="60"/>
      <c r="BP44" s="60"/>
      <c r="BQ44" s="60"/>
      <c r="BR44" s="60"/>
      <c r="BS44" s="60"/>
      <c r="BT44" s="60"/>
      <c r="BU44" s="60"/>
      <c r="BV44" s="60"/>
      <c r="BW44" s="60"/>
      <c r="BX44" s="96"/>
      <c r="BY44"/>
      <c r="BZ44" s="60"/>
      <c r="CA44" s="60"/>
      <c r="CB44" s="60"/>
      <c r="CC44" s="60"/>
      <c r="CD44" s="60"/>
      <c r="CE44" s="60"/>
      <c r="CF44" s="60"/>
      <c r="CG44" s="60"/>
      <c r="CH44" s="60"/>
      <c r="CI44" s="60"/>
      <c r="CJ44" s="60"/>
      <c r="CK44" s="60"/>
      <c r="CL44" s="60"/>
      <c r="CM44" s="60"/>
      <c r="CN44" s="60"/>
      <c r="CO44" s="60"/>
    </row>
    <row r="45" spans="2:97" x14ac:dyDescent="0.35">
      <c r="B45" s="37" t="s">
        <v>98</v>
      </c>
      <c r="C45" s="41" t="s">
        <v>99</v>
      </c>
      <c r="D45" s="78" t="s">
        <v>141</v>
      </c>
      <c r="E45" s="78" t="s">
        <v>141</v>
      </c>
      <c r="F45" s="78" t="s">
        <v>141</v>
      </c>
      <c r="G45" s="78">
        <v>2.8363357236081037</v>
      </c>
      <c r="H45" s="78">
        <v>3.3447701478382834</v>
      </c>
      <c r="I45" s="78">
        <v>3.9138088403193905</v>
      </c>
      <c r="J45" s="78">
        <v>5.1973595910351431</v>
      </c>
      <c r="K45" s="78">
        <v>6.5868153060472228</v>
      </c>
      <c r="L45" s="78">
        <v>4.7643134061148693</v>
      </c>
      <c r="M45" s="78">
        <v>4.4715562723320383</v>
      </c>
      <c r="N45" s="78">
        <v>4.6139226347485414</v>
      </c>
      <c r="O45" s="78">
        <v>4.8493577797741665</v>
      </c>
      <c r="P45" s="78">
        <v>4.7281643316392925</v>
      </c>
      <c r="Q45" s="78">
        <v>5.8157047121438303</v>
      </c>
      <c r="R45" s="78">
        <v>5.7192833260368232</v>
      </c>
      <c r="S45" s="78">
        <v>5.6827913372142271</v>
      </c>
      <c r="T45" s="78">
        <v>5.8220656578841972</v>
      </c>
      <c r="U45" s="78">
        <v>10.06101224691057</v>
      </c>
      <c r="V45" s="78">
        <v>10.80525880563169</v>
      </c>
      <c r="W45" s="78">
        <v>10.815726449535786</v>
      </c>
      <c r="X45" s="78">
        <v>10.127897885137955</v>
      </c>
      <c r="Y45" s="78">
        <v>9.0987168064939237</v>
      </c>
      <c r="Z45" s="78">
        <v>7.4526042499501672</v>
      </c>
      <c r="AA45" s="78">
        <v>7.5333402022732789</v>
      </c>
      <c r="AB45" s="78">
        <v>6.1649256236911594</v>
      </c>
      <c r="AC45" s="78">
        <v>6.5069144205707863</v>
      </c>
      <c r="AD45" s="78">
        <v>7.0634641948985557</v>
      </c>
      <c r="AE45" s="78">
        <v>6.6263184900110215</v>
      </c>
      <c r="AF45" s="78">
        <v>6.5054630628795698</v>
      </c>
      <c r="AG45" s="78">
        <v>5.5109589193844171</v>
      </c>
      <c r="AH45" s="78">
        <v>6.2244500642260761</v>
      </c>
      <c r="AI45" s="78">
        <v>6.1368553445403764</v>
      </c>
      <c r="AJ45" s="78">
        <v>5.3378514895103795</v>
      </c>
      <c r="AK45" s="78">
        <v>4.6244031625710971</v>
      </c>
      <c r="AL45" s="78">
        <v>5.812720159584341</v>
      </c>
      <c r="AM45" s="78">
        <f>AM43/SUM(AJ10:AM10)</f>
        <v>5.7817211772859807</v>
      </c>
      <c r="AN45" s="78">
        <f>AN43/SUM(AK10:AN10)</f>
        <v>6.9453348800798151</v>
      </c>
      <c r="AO45" s="78">
        <f>AO43/SUM(AL10:AO10)</f>
        <v>7.4111661771608013</v>
      </c>
      <c r="AP45" s="78">
        <f>AP43/SUM(AM10:AP10)</f>
        <v>6.8698862278712367</v>
      </c>
      <c r="AQ45" s="78">
        <f>AQ43/SUM(AN10:AQ10)</f>
        <v>6.1233922611701486</v>
      </c>
      <c r="AR45" s="78">
        <f>AR43/SUM(AO10:AR10)</f>
        <v>5.5892209089753235</v>
      </c>
      <c r="AS45" s="78">
        <f>AS43/SUM(AP10:AS10)</f>
        <v>5.2998880258513674</v>
      </c>
      <c r="AT45" s="78">
        <f>AT43/SUM(AQ10:AT10)</f>
        <v>5.4543517634294725</v>
      </c>
      <c r="AU45" s="78">
        <f>AU43/SUM(AR10:AU10)</f>
        <v>5.3889622029023085</v>
      </c>
      <c r="AV45" s="78">
        <f>AV43/SUM(AS10:AV10)</f>
        <v>5.3516023256648406</v>
      </c>
      <c r="AW45" s="78">
        <f>AW43/SUM(AT10:AW10)</f>
        <v>5.8009194284692622</v>
      </c>
      <c r="AX45" s="78">
        <f>AX43/SUM(AU10:AX10)</f>
        <v>4.9873862525132209</v>
      </c>
      <c r="AY45" s="78">
        <f>AY43/SUM(AV10:AY10)</f>
        <v>6.1228721041836778</v>
      </c>
      <c r="AZ45" s="78">
        <f>AZ43/SUM(AW10:AZ10)</f>
        <v>4.2959489451181199</v>
      </c>
      <c r="BA45" s="78">
        <f>BA43/SUM(AX10:BA10)</f>
        <v>7.9382988484229289</v>
      </c>
      <c r="BB45" s="78">
        <f>BB43/SUM(AY10:BB10)</f>
        <v>6.4244535369090725</v>
      </c>
      <c r="BC45" s="78">
        <f>BC43/SUM(AZ10:BC10)</f>
        <v>6.3189140216777657</v>
      </c>
      <c r="BD45" s="78">
        <f>BD43/SUM(BA10:BD10)</f>
        <v>6.1174945534720511</v>
      </c>
      <c r="BE45" s="78">
        <f>BE43/SUM(BB10:BE10)</f>
        <v>5.0679329290254538</v>
      </c>
      <c r="BF45" s="78">
        <f>BF43/SUM(BC10:BF10)</f>
        <v>4.5365469303650352</v>
      </c>
      <c r="BG45" s="337">
        <f>BG43/SUM(BD10:BG10)</f>
        <v>4.8036194460309725</v>
      </c>
      <c r="BH45" s="78">
        <f>BH43/SUM(BE10:BH10)</f>
        <v>3.9728378795021388</v>
      </c>
      <c r="BI45" s="78">
        <f>BI43/SUM(BF10:BI10)</f>
        <v>4.2032299308100356</v>
      </c>
      <c r="BJ45" s="78">
        <f>BJ43/SUM(BG10:BJ10)</f>
        <v>4.227545889471366</v>
      </c>
      <c r="BK45" s="337">
        <f>BK43/SUM(BH10:BK10)</f>
        <v>4.6857776624596417</v>
      </c>
      <c r="BL45" s="78">
        <f>BL43/SUM(BI10:BL10)</f>
        <v>4.496713755672924</v>
      </c>
      <c r="BM45" s="78">
        <f>BM43/SUM(BJ10:BM10)</f>
        <v>4.7669779319488708</v>
      </c>
      <c r="BN45" s="78">
        <f>BN43/SUM(BK10:BN10)</f>
        <v>4.8744476982058265</v>
      </c>
      <c r="BO45" s="78">
        <f>BO43/SUM(BL10:BO10)</f>
        <v>5.0540275348606878</v>
      </c>
      <c r="BP45" s="78">
        <f>BP43/SUM(BM10:BP10)</f>
        <v>5.0650761633137282</v>
      </c>
      <c r="BQ45" s="78">
        <f>BQ43/SUM(BN10:BQ10)</f>
        <v>4.4230823000782751</v>
      </c>
      <c r="BR45" s="78">
        <f>BR43/SUM(BO10:BR10)</f>
        <v>4.6801602892202476</v>
      </c>
      <c r="BS45" s="78">
        <f>BS43/SUM(BP10:BS10)</f>
        <v>4.4734577844246273</v>
      </c>
      <c r="BT45" s="78">
        <f>BT43/SUM(BQ10:BT10)</f>
        <v>4.1604890035457904</v>
      </c>
      <c r="BU45" s="78">
        <f>BU43/SUM(BR10:BU10)</f>
        <v>0</v>
      </c>
      <c r="BV45" s="78">
        <f>BV43/SUM(BS10:BV10)</f>
        <v>0</v>
      </c>
      <c r="BW45" s="78">
        <f>BW43/SUM(BT10:BW10)</f>
        <v>0</v>
      </c>
      <c r="BX45" s="96"/>
      <c r="BY45" s="78">
        <f>BY43/BY10</f>
        <v>2.8363357236081037</v>
      </c>
      <c r="BZ45" s="78">
        <f>BZ43/BZ10</f>
        <v>6.5868153060472228</v>
      </c>
      <c r="CA45" s="78">
        <f>CA43/CA10</f>
        <v>4.8493577797741665</v>
      </c>
      <c r="CB45" s="78">
        <f>CB43/CB10</f>
        <v>5.6827913372142271</v>
      </c>
      <c r="CC45" s="78">
        <f>CC43/CC10</f>
        <v>10.815726449535786</v>
      </c>
      <c r="CD45" s="78">
        <f>CD43/CD10</f>
        <v>7.5333402022732789</v>
      </c>
      <c r="CE45" s="78">
        <f>CE43/CE10</f>
        <v>6.6263184900110215</v>
      </c>
      <c r="CF45" s="78">
        <f>CF43/CF10</f>
        <v>6.1368553445403764</v>
      </c>
      <c r="CG45" s="78">
        <f>CG43/CG10</f>
        <v>5.7817211772859816</v>
      </c>
      <c r="CH45" s="78">
        <f>CH43/CH10</f>
        <v>5.0833040071073761</v>
      </c>
      <c r="CI45" s="78">
        <f>CI43/CI10</f>
        <v>5.2989220015803502</v>
      </c>
      <c r="CJ45" s="78">
        <f>CJ43/CJ10</f>
        <v>6.122872104183676</v>
      </c>
      <c r="CK45" s="78">
        <f>CK43/CK10</f>
        <v>6.3189140216777675</v>
      </c>
      <c r="CL45" s="78">
        <f>CL43/CL10</f>
        <v>5.55272333524392</v>
      </c>
      <c r="CM45" s="78">
        <f>CM43/CM10</f>
        <v>4.685777662459639</v>
      </c>
      <c r="CN45" s="78">
        <f>CN43/CN10</f>
        <v>5.0540275348606878</v>
      </c>
      <c r="CO45" s="78">
        <f>CO43/CO10</f>
        <v>4.4734577844246264</v>
      </c>
    </row>
    <row r="46" spans="2:97" x14ac:dyDescent="0.35">
      <c r="B46" s="37" t="s">
        <v>100</v>
      </c>
      <c r="C46" s="41" t="s">
        <v>101</v>
      </c>
      <c r="D46" s="78" t="s">
        <v>141</v>
      </c>
      <c r="E46" s="78" t="s">
        <v>141</v>
      </c>
      <c r="F46" s="78" t="s">
        <v>141</v>
      </c>
      <c r="G46" s="78">
        <v>0.54092051463072044</v>
      </c>
      <c r="H46" s="78">
        <v>0.65816536069088383</v>
      </c>
      <c r="I46" s="78">
        <v>0.74366259010003322</v>
      </c>
      <c r="J46" s="78">
        <v>0.83814145539125307</v>
      </c>
      <c r="K46" s="78">
        <v>0.80305540098754657</v>
      </c>
      <c r="L46" s="78">
        <v>0.59982730141780205</v>
      </c>
      <c r="M46" s="78">
        <v>0.6462640699684099</v>
      </c>
      <c r="N46" s="78">
        <v>0.78366949260073659</v>
      </c>
      <c r="O46" s="78">
        <v>0.84097248484564946</v>
      </c>
      <c r="P46" s="78">
        <v>0.79229432187535387</v>
      </c>
      <c r="Q46" s="78">
        <v>0.96428612484193588</v>
      </c>
      <c r="R46" s="78">
        <v>0.87895588670083769</v>
      </c>
      <c r="S46" s="78">
        <v>0.89019601720026287</v>
      </c>
      <c r="T46" s="78">
        <v>0.89069579469792903</v>
      </c>
      <c r="U46" s="78">
        <v>1.5052060755057604</v>
      </c>
      <c r="V46" s="78">
        <v>1.5454795940987394</v>
      </c>
      <c r="W46" s="78">
        <v>1.4928635694015995</v>
      </c>
      <c r="X46" s="78">
        <v>1.3994006080578922</v>
      </c>
      <c r="Y46" s="78">
        <v>1.2698247433077654</v>
      </c>
      <c r="Z46" s="78">
        <v>1.1367414173529309</v>
      </c>
      <c r="AA46" s="78">
        <v>1.1823014463090429</v>
      </c>
      <c r="AB46" s="78">
        <v>1.0073701628380993</v>
      </c>
      <c r="AC46" s="78">
        <v>1.0605271414139512</v>
      </c>
      <c r="AD46" s="78">
        <v>1.0814889936642553</v>
      </c>
      <c r="AE46" s="78">
        <v>1.0790671520913513</v>
      </c>
      <c r="AF46" s="78">
        <v>1.0723317533433687</v>
      </c>
      <c r="AG46" s="78">
        <v>0.9883896428029707</v>
      </c>
      <c r="AH46" s="78">
        <v>1.1273170965175925</v>
      </c>
      <c r="AI46" s="78">
        <v>1.0674827895918175</v>
      </c>
      <c r="AJ46" s="78">
        <v>0.903855552783144</v>
      </c>
      <c r="AK46" s="78">
        <v>0.68026059509167303</v>
      </c>
      <c r="AL46" s="78">
        <v>0.81395106042666965</v>
      </c>
      <c r="AM46" s="78">
        <f>AM43/SUM(AJ8:AM8)</f>
        <v>0.74315127437939854</v>
      </c>
      <c r="AN46" s="78">
        <f>AN43/SUM(AK8:AN8)</f>
        <v>0.86520067563036174</v>
      </c>
      <c r="AO46" s="78">
        <f>AO43/SUM(AL8:AO8)</f>
        <v>0.92242431660841562</v>
      </c>
      <c r="AP46" s="78">
        <f>AP43/SUM(AM8:AP8)</f>
        <v>0.93097506383873163</v>
      </c>
      <c r="AQ46" s="78">
        <f>AQ43/SUM(AN8:AQ8)</f>
        <v>0.88447463274012339</v>
      </c>
      <c r="AR46" s="78">
        <f>AR43/SUM(AO8:AR8)</f>
        <v>0.80610522967859888</v>
      </c>
      <c r="AS46" s="78">
        <f>AS43/SUM(AP8:AS8)</f>
        <v>0.80374513312205165</v>
      </c>
      <c r="AT46" s="78">
        <f>AT43/SUM(AQ8:AT8)</f>
        <v>0.79838322022051555</v>
      </c>
      <c r="AU46" s="78">
        <f>AU43/SUM(AR8:AU8)</f>
        <v>0.75021932800679847</v>
      </c>
      <c r="AV46" s="78">
        <f>AV43/SUM(AS8:AV8)</f>
        <v>0.69980967334951327</v>
      </c>
      <c r="AW46" s="78">
        <f>AW43/SUM(AT8:AW8)</f>
        <v>0.75765694681645779</v>
      </c>
      <c r="AX46" s="78">
        <f>AX43/SUM(AU8:AX8)</f>
        <v>0.66284297059587272</v>
      </c>
      <c r="AY46" s="78">
        <f>AY43/SUM(AV8:AY8)</f>
        <v>0.83021592036533898</v>
      </c>
      <c r="AZ46" s="78">
        <f>AZ43/SUM(AW8:AZ8)</f>
        <v>0.62847731082977187</v>
      </c>
      <c r="BA46" s="78">
        <f>BA43/SUM(AX8:BA8)</f>
        <v>0.9813686733918926</v>
      </c>
      <c r="BB46" s="78">
        <f>BB43/SUM(AY8:BB8)</f>
        <v>0.89052812462964259</v>
      </c>
      <c r="BC46" s="78">
        <f>BC43/SUM(AZ8:BC8)</f>
        <v>0.89822993421639818</v>
      </c>
      <c r="BD46" s="78">
        <f>BD43/SUM(BA8:BD8)</f>
        <v>0.83099816914959734</v>
      </c>
      <c r="BE46" s="78">
        <f>BE43/SUM(BB8:BE8)</f>
        <v>0.73468105567414166</v>
      </c>
      <c r="BF46" s="78">
        <f>BF43/SUM(BC8:BF8)</f>
        <v>0.61938715153252444</v>
      </c>
      <c r="BG46" s="337">
        <f>BG43/SUM(BD8:BG8)</f>
        <v>0.59524522293218463</v>
      </c>
      <c r="BH46" s="78">
        <f>BH43/SUM(BE8:BH8)</f>
        <v>0.49885795165298613</v>
      </c>
      <c r="BI46" s="78">
        <f>BI43/SUM(BF8:BI8)</f>
        <v>0.55114257512400211</v>
      </c>
      <c r="BJ46" s="78">
        <f>BJ43/SUM(BG8:BJ8)</f>
        <v>0.53520906834849225</v>
      </c>
      <c r="BK46" s="337">
        <f>BK43/SUM(BH8:BK8)</f>
        <v>0.5836076679318275</v>
      </c>
      <c r="BL46" s="78">
        <f>BL43/SUM(BI8:BL8)</f>
        <v>0.53753652696584509</v>
      </c>
      <c r="BM46" s="78">
        <f>BM43/SUM(BJ8:BM8)</f>
        <v>0.54161619422519713</v>
      </c>
      <c r="BN46" s="78">
        <f>BN43/SUM(BK8:BN8)</f>
        <v>0.54387465598076157</v>
      </c>
      <c r="BO46" s="78">
        <f>BO43/SUM(BL8:BO8)</f>
        <v>0.56233531459273634</v>
      </c>
      <c r="BP46" s="78">
        <f>BP43/SUM(BM8:BP8)</f>
        <v>0.57068194568778474</v>
      </c>
      <c r="BQ46" s="78">
        <f>BQ43/SUM(BN8:BQ8)</f>
        <v>0.53083229140959431</v>
      </c>
      <c r="BR46" s="78">
        <f>BR43/SUM(BO8:BR8)</f>
        <v>0.5600956862462434</v>
      </c>
      <c r="BS46" s="78">
        <f>BS43/SUM(BP8:BS8)</f>
        <v>0.54272288330828278</v>
      </c>
      <c r="BT46" s="78">
        <f>BT43/SUM(BQ8:BT8)</f>
        <v>0.48628321603753466</v>
      </c>
      <c r="BU46" s="78">
        <f>BU43/SUM(BR8:BU8)</f>
        <v>0</v>
      </c>
      <c r="BV46" s="78">
        <f>BV43/SUM(BS8:BV8)</f>
        <v>0</v>
      </c>
      <c r="BW46" s="78">
        <f>BW43/SUM(BT8:BW8)</f>
        <v>0</v>
      </c>
      <c r="BX46" s="96"/>
      <c r="BY46" s="78">
        <f>BY43/BY8</f>
        <v>0.54092051463072044</v>
      </c>
      <c r="BZ46" s="78">
        <f>BZ43/BZ8</f>
        <v>0.80305540098754657</v>
      </c>
      <c r="CA46" s="78">
        <f>CA43/CA8</f>
        <v>0.84097248484564946</v>
      </c>
      <c r="CB46" s="78">
        <f>CB43/CB8</f>
        <v>0.89019601720026287</v>
      </c>
      <c r="CC46" s="78">
        <f>CC43/CC8</f>
        <v>1.4928635694015995</v>
      </c>
      <c r="CD46" s="78">
        <f>CD43/CD8</f>
        <v>1.1823014463090429</v>
      </c>
      <c r="CE46" s="78">
        <f>CE43/CE8</f>
        <v>1.0790671520913513</v>
      </c>
      <c r="CF46" s="78">
        <f>CF43/CF8</f>
        <v>1.0674827895918175</v>
      </c>
      <c r="CG46" s="78">
        <f>CG43/CG8</f>
        <v>0.74315127437939854</v>
      </c>
      <c r="CH46" s="78">
        <f>CH43/CH8</f>
        <v>0.71480055723579528</v>
      </c>
      <c r="CI46" s="78">
        <f>CI43/CI8</f>
        <v>0.74307251891796056</v>
      </c>
      <c r="CJ46" s="78">
        <f>CJ43/CJ8</f>
        <v>0.83021592036533898</v>
      </c>
      <c r="CK46" s="78">
        <f>CK43/CK8</f>
        <v>0.89822993421639818</v>
      </c>
      <c r="CL46" s="78">
        <f>CL43/CL8</f>
        <v>0.68807116731509266</v>
      </c>
      <c r="CM46" s="78">
        <f>CM43/CM8</f>
        <v>0.5836076679318275</v>
      </c>
      <c r="CN46" s="78">
        <f>CN43/CN8</f>
        <v>0.56233531459273634</v>
      </c>
      <c r="CO46" s="78">
        <f>CO43/CO8</f>
        <v>0.54272288330828278</v>
      </c>
    </row>
    <row r="47" spans="2:97" x14ac:dyDescent="0.35">
      <c r="B47" s="37" t="s">
        <v>102</v>
      </c>
      <c r="C47" s="41" t="s">
        <v>103</v>
      </c>
      <c r="D47" s="79" t="s">
        <v>141</v>
      </c>
      <c r="E47" s="79" t="s">
        <v>141</v>
      </c>
      <c r="F47" s="79" t="s">
        <v>141</v>
      </c>
      <c r="G47" s="79">
        <v>3.7250770428592617</v>
      </c>
      <c r="H47" s="79">
        <v>4.4699306755464594</v>
      </c>
      <c r="I47" s="79">
        <v>4.8154693126155648</v>
      </c>
      <c r="J47" s="79">
        <v>6.1807894980838185</v>
      </c>
      <c r="K47" s="79">
        <v>4.921480227899143</v>
      </c>
      <c r="L47" s="79">
        <v>4.0064239257135856</v>
      </c>
      <c r="M47" s="79">
        <v>4.139606380998937</v>
      </c>
      <c r="N47" s="79">
        <v>4.9566935548129303</v>
      </c>
      <c r="O47" s="79">
        <v>8.6376097522241242</v>
      </c>
      <c r="P47" s="79">
        <v>8.207199500833136</v>
      </c>
      <c r="Q47" s="79">
        <v>9.7454748266769133</v>
      </c>
      <c r="R47" s="79">
        <v>8.8211985774427148</v>
      </c>
      <c r="S47" s="79">
        <v>7.838232727254848</v>
      </c>
      <c r="T47" s="79">
        <v>7.8569854571953615</v>
      </c>
      <c r="U47" s="79">
        <v>14.838695630142452</v>
      </c>
      <c r="V47" s="79">
        <v>21.66208026414516</v>
      </c>
      <c r="W47" s="79">
        <v>42.614897260273978</v>
      </c>
      <c r="X47" s="79">
        <v>62.066824832397174</v>
      </c>
      <c r="Y47" s="79">
        <v>39.409270055012719</v>
      </c>
      <c r="Z47" s="79">
        <v>29.992858026218158</v>
      </c>
      <c r="AA47" s="79">
        <v>28.923135983286411</v>
      </c>
      <c r="AB47" s="79">
        <v>23.988626623192975</v>
      </c>
      <c r="AC47" s="79">
        <v>23.121053413771445</v>
      </c>
      <c r="AD47" s="79">
        <v>28.008203912394126</v>
      </c>
      <c r="AE47" s="79">
        <v>28.847782529256154</v>
      </c>
      <c r="AF47" s="79">
        <v>19.753807467063218</v>
      </c>
      <c r="AG47" s="79">
        <v>14.713108805334416</v>
      </c>
      <c r="AH47" s="79">
        <v>13.518189584223192</v>
      </c>
      <c r="AI47" s="79">
        <v>12.248072694729354</v>
      </c>
      <c r="AJ47" s="79">
        <v>13.451751211485467</v>
      </c>
      <c r="AK47" s="79">
        <f>AK34/SUM(AH12:AK12)</f>
        <v>19.632964052853158</v>
      </c>
      <c r="AL47" s="79">
        <f>AL34/SUM(AI12:AL12)</f>
        <v>56.91432144071559</v>
      </c>
      <c r="AM47" s="79">
        <f>AM34/SUM(AJ12:AM12)</f>
        <v>-9.5427063183709464</v>
      </c>
      <c r="AN47" s="79">
        <f>AN34/SUM(AK12:AN12)</f>
        <v>-14.029397260906569</v>
      </c>
      <c r="AO47" s="79">
        <f>AO34/SUM(AL12:AO12)</f>
        <v>-21.449364216475168</v>
      </c>
      <c r="AP47" s="79">
        <f>AP34/SUM(AM12:AP12)</f>
        <v>-64.943176354480357</v>
      </c>
      <c r="AQ47" s="79">
        <f>AQ34/SUM(AN12:AQ12)</f>
        <v>-38.666265613519471</v>
      </c>
      <c r="AR47" s="79">
        <f>AR34/SUM(AO12:AR12)</f>
        <v>-41.93850145697634</v>
      </c>
      <c r="AS47" s="79">
        <f>AS34/SUM(AP12:AS12)</f>
        <v>-99.476760495632462</v>
      </c>
      <c r="AT47" s="79">
        <f>AT34/SUM(AQ12:AT12)</f>
        <v>-179.86693285327428</v>
      </c>
      <c r="AU47" s="79">
        <f>AU34/SUM(AR12:AU12)</f>
        <v>10.792570946159303</v>
      </c>
      <c r="AV47" s="79">
        <f>AV34/SUM(AS12:AV12)</f>
        <v>8.924502191416753</v>
      </c>
      <c r="AW47" s="79">
        <f>AW34/SUM(AT12:AW12)</f>
        <v>9.9106227151426616</v>
      </c>
      <c r="AX47" s="79">
        <f>AX34/SUM(AU12:AX12)</f>
        <v>9.103491654501644</v>
      </c>
      <c r="AY47" s="79">
        <f>AY34/SUM(AV12:AY12)</f>
        <v>13.077360671049213</v>
      </c>
      <c r="AZ47" s="79">
        <f>AZ34/SUM(AW12:AZ12)</f>
        <v>-209.54368541510271</v>
      </c>
      <c r="BA47" s="79">
        <f>BA34/SUM(AX12:BA12)</f>
        <v>-18.201299993934878</v>
      </c>
      <c r="BB47" s="79">
        <f>BB34/SUM(AY12:BB12)</f>
        <v>-27.904288088891626</v>
      </c>
      <c r="BC47" s="79">
        <f>BC34/SUM(AZ12:BC12)</f>
        <v>-39.671961289811058</v>
      </c>
      <c r="BD47" s="79">
        <f>BD34/SUM(BA12:BD12)</f>
        <v>25.82539823772461</v>
      </c>
      <c r="BE47" s="79">
        <f>BE34/SUM(BB12:BE12)</f>
        <v>14.835697813091508</v>
      </c>
      <c r="BF47" s="79">
        <f>BF34/SUM(BC12:BF12)</f>
        <v>12.76399895976439</v>
      </c>
      <c r="BG47" s="338">
        <f>BG34/SUM(BD12:BG12)</f>
        <v>14.175260438041072</v>
      </c>
      <c r="BH47" s="79">
        <f>BH34/SUM(BE12:BH12)</f>
        <v>8.8190996838516238</v>
      </c>
      <c r="BI47" s="79">
        <f>BI34/SUM(BF12:BI12)</f>
        <v>7.2858857700731408</v>
      </c>
      <c r="BJ47" s="79">
        <f>BJ34/SUM(BG12:BJ12)</f>
        <v>7.1377884916030885</v>
      </c>
      <c r="BK47" s="338">
        <f>BK34/SUM(BH12:BK12)</f>
        <v>7.8516317814128449</v>
      </c>
      <c r="BL47" s="79">
        <f>BL34/SUM(BI12:BL12)</f>
        <v>6.0889102063635017</v>
      </c>
      <c r="BM47" s="79">
        <f>BM34/SUM(BJ12:BM12)</f>
        <v>8.2939253339942507</v>
      </c>
      <c r="BN47" s="79">
        <f>BN34/SUM(BK12:BN12)</f>
        <v>9.4776185687377392</v>
      </c>
      <c r="BO47" s="79">
        <f>BO34/SUM(BL12:BO12)</f>
        <v>8.1094275084662097</v>
      </c>
      <c r="BP47" s="79">
        <f>BP34/SUM(BM12:BP12)</f>
        <v>8.2990904341779164</v>
      </c>
      <c r="BQ47" s="79">
        <f>BQ34/SUM(BN12:BQ12)</f>
        <v>7.7499031513731245</v>
      </c>
      <c r="BR47" s="79">
        <f>BR34/SUM(BO12:BR12)</f>
        <v>10.905784453955398</v>
      </c>
      <c r="BS47" s="79">
        <f>BS34/SUM(BP12:BS12)</f>
        <v>41.798557978363405</v>
      </c>
      <c r="BT47" s="79">
        <f>BT34/SUM(BQ12:BT12)</f>
        <v>-63.232183034708683</v>
      </c>
      <c r="BU47" s="79">
        <f>BU34/SUM(BR12:BU12)</f>
        <v>0</v>
      </c>
      <c r="BV47" s="79">
        <f>BV34/SUM(BS12:BV12)</f>
        <v>0</v>
      </c>
      <c r="BW47" s="79">
        <f>BW34/SUM(BT12:BW12)</f>
        <v>0</v>
      </c>
      <c r="BX47" s="96"/>
      <c r="BY47" s="79">
        <f>BY34/BY12</f>
        <v>3.7250770428592612</v>
      </c>
      <c r="BZ47" s="79">
        <f>BZ34/BZ12</f>
        <v>4.9214802278991421</v>
      </c>
      <c r="CA47" s="79">
        <f>CA34/CA12</f>
        <v>8.6376097522241242</v>
      </c>
      <c r="CB47" s="79">
        <f>CB34/CB12</f>
        <v>7.838232727254848</v>
      </c>
      <c r="CC47" s="79">
        <f>CC34/CC12</f>
        <v>42.614897260273978</v>
      </c>
      <c r="CD47" s="79">
        <f>CD34/CD12</f>
        <v>35.07521344748092</v>
      </c>
      <c r="CE47" s="79">
        <f>CE34/CE12</f>
        <v>28.847782529256154</v>
      </c>
      <c r="CF47" s="79">
        <f>CF34/CF12</f>
        <v>12.248072694729355</v>
      </c>
      <c r="CG47" s="79">
        <f>CG34/CG12</f>
        <v>-9.5427063183709446</v>
      </c>
      <c r="CH47" s="79">
        <f>CH34/CH12</f>
        <v>12.331137345910392</v>
      </c>
      <c r="CI47" s="79">
        <f>CI34/CI12</f>
        <v>10.691763334449675</v>
      </c>
      <c r="CJ47" s="79">
        <f>CJ34/CJ12</f>
        <v>13.077360671049203</v>
      </c>
      <c r="CK47" s="79">
        <f>CK34/CK12</f>
        <v>-39.67196128981093</v>
      </c>
      <c r="CL47" s="79">
        <f>CL34/CL12</f>
        <v>14.175260438041086</v>
      </c>
      <c r="CM47" s="79">
        <f>CM34/CM12</f>
        <v>7.8516317814128342</v>
      </c>
      <c r="CN47" s="79">
        <f>CN34/CN12</f>
        <v>8.1094275084662097</v>
      </c>
      <c r="CO47" s="79">
        <f>CO34/CO12</f>
        <v>41.798557978363334</v>
      </c>
    </row>
    <row r="48" spans="2:97" x14ac:dyDescent="0.35">
      <c r="B48" s="38" t="s">
        <v>104</v>
      </c>
      <c r="C48" s="42" t="s">
        <v>105</v>
      </c>
      <c r="D48" s="80">
        <v>1.462877908388253</v>
      </c>
      <c r="E48" s="80">
        <v>1.525436321202098</v>
      </c>
      <c r="F48" s="80">
        <v>1.0998405954857686</v>
      </c>
      <c r="G48" s="80">
        <v>0.81816304308172583</v>
      </c>
      <c r="H48" s="80">
        <v>0.9815906573604154</v>
      </c>
      <c r="I48" s="80">
        <v>0.90308212615344174</v>
      </c>
      <c r="J48" s="80">
        <v>0.96241441415428364</v>
      </c>
      <c r="K48" s="80">
        <v>0.87496058343324534</v>
      </c>
      <c r="L48" s="80">
        <v>0.66475330158580259</v>
      </c>
      <c r="M48" s="80">
        <v>0.78198602924691785</v>
      </c>
      <c r="N48" s="80">
        <v>1.1280233226066747</v>
      </c>
      <c r="O48" s="80">
        <v>1.374094612201096</v>
      </c>
      <c r="P48" s="80">
        <v>1.3426343847004749</v>
      </c>
      <c r="Q48" s="80">
        <v>1.6251555588128801</v>
      </c>
      <c r="R48" s="80">
        <v>1.4123152956917362</v>
      </c>
      <c r="S48" s="80">
        <v>1.4536987601116509</v>
      </c>
      <c r="T48" s="80">
        <v>1.4155737811095139</v>
      </c>
      <c r="U48" s="80">
        <v>2.0571718164263681</v>
      </c>
      <c r="V48" s="80">
        <v>2.2458708767424644</v>
      </c>
      <c r="W48" s="80">
        <v>2.38460582238132</v>
      </c>
      <c r="X48" s="80">
        <v>2.2998574534992922</v>
      </c>
      <c r="Y48" s="80">
        <v>1.8592936500557828</v>
      </c>
      <c r="Z48" s="80">
        <v>1.6325381563771972</v>
      </c>
      <c r="AA48" s="80">
        <v>1.5919480036027112</v>
      </c>
      <c r="AB48" s="80">
        <v>1.3743813882150142</v>
      </c>
      <c r="AC48" s="80">
        <v>1.4425999868674899</v>
      </c>
      <c r="AD48" s="80">
        <v>1.3425228622249012</v>
      </c>
      <c r="AE48" s="80">
        <v>1.2662868030195231</v>
      </c>
      <c r="AF48" s="80">
        <v>1.0711441143067857</v>
      </c>
      <c r="AG48" s="80">
        <v>1.0367108295445411</v>
      </c>
      <c r="AH48" s="80">
        <v>1.0834665820554676</v>
      </c>
      <c r="AI48" s="80">
        <v>1.1188772090726304</v>
      </c>
      <c r="AJ48" s="80">
        <v>1.0045625778042029</v>
      </c>
      <c r="AK48" s="80">
        <v>0.74894929729372794</v>
      </c>
      <c r="AL48" s="80">
        <v>0.8939737891649121</v>
      </c>
      <c r="AM48" s="80">
        <f>AM34/('BP-BS'!AM61/AM40)</f>
        <v>0.86270946554586347</v>
      </c>
      <c r="AN48" s="80">
        <f>AN34/('BP-BS'!AN61/AN40)</f>
        <v>1.0422151489919769</v>
      </c>
      <c r="AO48" s="80">
        <f>AO34/('BP-BS'!AO61/AO40)</f>
        <v>1.1258445962537693</v>
      </c>
      <c r="AP48" s="80">
        <f>AP34/('BP-BS'!AP61/AP40)</f>
        <v>1.2563995926819835</v>
      </c>
      <c r="AQ48" s="80">
        <f>AQ34/('BP-BS'!AQ61/AQ40)</f>
        <v>1.3266855718548414</v>
      </c>
      <c r="AR48" s="80">
        <f>AR34/('BP-BS'!AR61/AR40)</f>
        <v>1.1947795068802467</v>
      </c>
      <c r="AS48" s="80">
        <f>AS34/('BP-BS'!AS61/AS40)</f>
        <v>1.1968604955870703</v>
      </c>
      <c r="AT48" s="80">
        <f>AT34/('BP-BS'!AT61/AT40)</f>
        <v>1.3040849850380496</v>
      </c>
      <c r="AU48" s="80">
        <f>AU34/('BP-BS'!AU61/AU40)</f>
        <v>1.3205570389138361</v>
      </c>
      <c r="AV48" s="80">
        <f>AV34/('BP-BS'!AV61/AV40)</f>
        <v>1.1967623467111321</v>
      </c>
      <c r="AW48" s="80">
        <f>AW34/('BP-BS'!AW61/AW40)</f>
        <v>1.3657239833367116</v>
      </c>
      <c r="AX48" s="80">
        <f>AX34/('BP-BS'!AX61/AX40)</f>
        <v>1.1064526565694481</v>
      </c>
      <c r="AY48" s="80">
        <f>AY34/('BP-BS'!AY61/AY40)</f>
        <v>1.5278906619452184</v>
      </c>
      <c r="AZ48" s="80">
        <f>AZ34/('BP-BS'!AZ61/AZ40)</f>
        <v>0.78711428832982422</v>
      </c>
      <c r="BA48" s="80">
        <f>BA34/('BP-BS'!BA61/BA40)</f>
        <v>1.1615501210778354</v>
      </c>
      <c r="BB48" s="80">
        <f>BB34/('BP-BS'!BB61/BB40)</f>
        <v>0.98717379504608371</v>
      </c>
      <c r="BC48" s="80">
        <f>BC34/('BP-BS'!BC61/BC40)</f>
        <v>1.1840427212990077</v>
      </c>
      <c r="BD48" s="80">
        <f>BD34/('BP-BS'!BD61/BD40)</f>
        <v>1.1471819710718352</v>
      </c>
      <c r="BE48" s="80">
        <f>BE34/('BP-BS'!BE61/BE40)</f>
        <v>1.3655716170545351</v>
      </c>
      <c r="BF48" s="80">
        <f>BF34/('BP-BS'!BF61/BF40)</f>
        <v>1.0807619344049058</v>
      </c>
      <c r="BG48" s="339">
        <f>BG34/('BP-BS'!BG61/BG40)</f>
        <v>1.0447210544846988</v>
      </c>
      <c r="BH48" s="80">
        <f>BH34/('BP-BS'!BH61/BH40)</f>
        <v>0.96547577915032889</v>
      </c>
      <c r="BI48" s="80">
        <f>BI34/('BP-BS'!BI61/BI40)</f>
        <v>1.0978651585517658</v>
      </c>
      <c r="BJ48" s="80">
        <f>BJ34/('BP-BS'!BJ61/BJ40)</f>
        <v>1.1665150845555801</v>
      </c>
      <c r="BK48" s="339">
        <f>BK34/('BP-BS'!BK61/BK40)</f>
        <v>1.2953651146503133</v>
      </c>
      <c r="BL48" s="80">
        <f>BL34/('BP-BS'!BL61/BL40)</f>
        <v>1.1238675727179188</v>
      </c>
      <c r="BM48" s="80">
        <f>BM34/('BP-BS'!BM61/BM40)</f>
        <v>1.2160365119691812</v>
      </c>
      <c r="BN48" s="80">
        <f>BN34/('BP-BS'!BN61/BN40)</f>
        <v>1.1990988298024305</v>
      </c>
      <c r="BO48" s="80">
        <f>BO34/('BP-BS'!BO61/BO40)</f>
        <v>1.2598798962339131</v>
      </c>
      <c r="BP48" s="80">
        <f>BP34/('BP-BS'!BP61/BP40)</f>
        <v>1.1540669077887711</v>
      </c>
      <c r="BQ48" s="80">
        <f>BQ34/('BP-BS'!BQ61/BQ40)</f>
        <v>0.9239773751385526</v>
      </c>
      <c r="BR48" s="80">
        <f>BR34/('BP-BS'!BR61/BR40)</f>
        <v>0.99750691456668716</v>
      </c>
      <c r="BS48" s="80">
        <f>BS34/('BP-BS'!BS61/BS40)</f>
        <v>0.98471007590844806</v>
      </c>
      <c r="BT48" s="80">
        <f>BT34/('BP-BS'!BT61/BT40)</f>
        <v>0.78994710667172419</v>
      </c>
      <c r="BU48" s="80" t="e">
        <f>BU34/('BP-BS'!BU61/BU40)</f>
        <v>#DIV/0!</v>
      </c>
      <c r="BV48" s="80" t="e">
        <f>BV34/('BP-BS'!BV61/BV40)</f>
        <v>#DIV/0!</v>
      </c>
      <c r="BW48" s="80" t="e">
        <f>BW34/('BP-BS'!BW61/BW40)</f>
        <v>#DIV/0!</v>
      </c>
      <c r="BX48" s="96"/>
      <c r="BY48" s="80">
        <f>BY34/('BP-BS'!BY61/BY40)</f>
        <v>0.81816304308172583</v>
      </c>
      <c r="BZ48" s="80">
        <f>BZ34/('BP-BS'!BZ61/BZ40)</f>
        <v>0.87496058343324534</v>
      </c>
      <c r="CA48" s="80">
        <f>CA34/('BP-BS'!CA61/CA40)</f>
        <v>1.374094612201096</v>
      </c>
      <c r="CB48" s="80">
        <f>CB34/('BP-BS'!CB61/CB40)</f>
        <v>1.4536987601116509</v>
      </c>
      <c r="CC48" s="80">
        <f>CC34/('BP-BS'!CC61/CC40)</f>
        <v>2.38460582238132</v>
      </c>
      <c r="CD48" s="80">
        <f>CD34/('BP-BS'!CD61/CD40)</f>
        <v>1.5919480036027112</v>
      </c>
      <c r="CE48" s="80">
        <f>CE34/('BP-BS'!CE61/CE40)</f>
        <v>1.2662868030195231</v>
      </c>
      <c r="CF48" s="80">
        <f>CF34/('BP-BS'!CF61/CF40)</f>
        <v>1.1188772090726304</v>
      </c>
      <c r="CG48" s="80">
        <f>CG34/('BP-BS'!CG61/CG40)</f>
        <v>0.86270946554586347</v>
      </c>
      <c r="CH48" s="80">
        <f>CH34/('BP-BS'!CH61/CH40)</f>
        <v>0.95375970973893243</v>
      </c>
      <c r="CI48" s="80">
        <f>CI34/('BP-BS'!CI61/CI40)</f>
        <v>1.3205570389138361</v>
      </c>
      <c r="CJ48" s="80">
        <f>CJ34/('BP-BS'!CJ61/CJ40)</f>
        <v>1.5278906619452184</v>
      </c>
      <c r="CK48" s="80">
        <f>CK34/('BP-BS'!CK61/CK40)</f>
        <v>1.1840427212990077</v>
      </c>
      <c r="CL48" s="80">
        <f>CL34/('BP-BS'!CL61/CL40)</f>
        <v>1.0447210544846988</v>
      </c>
      <c r="CM48" s="80">
        <f>CM34/('BP-BS'!CM61/CM40)</f>
        <v>1.2953651146503133</v>
      </c>
      <c r="CN48" s="80">
        <f>CN34/('BP-BS'!CN61/CN40)</f>
        <v>1.2598798962339131</v>
      </c>
      <c r="CO48" s="80">
        <f>CO34/('BP-BS'!CO61/CO40)</f>
        <v>0.98471007590844806</v>
      </c>
    </row>
    <row r="49" spans="2:93" x14ac:dyDescent="0.35">
      <c r="B49"/>
      <c r="C49"/>
      <c r="D49"/>
      <c r="E49"/>
      <c r="F49"/>
      <c r="G49"/>
      <c r="H49"/>
      <c r="I49"/>
      <c r="J49"/>
      <c r="K49"/>
      <c r="L49" s="60"/>
      <c r="M49" s="60"/>
      <c r="N49" s="60"/>
      <c r="O49" s="81"/>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c r="AZ49" s="60"/>
      <c r="BA49" s="60"/>
      <c r="BB49" s="60"/>
      <c r="BC49" s="60"/>
      <c r="BD49" s="60"/>
      <c r="BE49" s="60"/>
      <c r="BF49" s="60"/>
      <c r="BG49" s="60"/>
      <c r="BH49" s="60"/>
      <c r="BI49" s="60"/>
      <c r="BJ49" s="60"/>
      <c r="BK49" s="60"/>
      <c r="BL49" s="60"/>
      <c r="BM49" s="60"/>
      <c r="BN49" s="60"/>
      <c r="BO49" s="60"/>
      <c r="BP49" s="60"/>
      <c r="BQ49" s="60"/>
      <c r="BR49" s="60"/>
      <c r="BS49" s="60"/>
      <c r="BT49" s="60"/>
      <c r="BU49" s="60"/>
      <c r="BV49" s="60"/>
      <c r="BW49" s="60"/>
      <c r="BX49" s="96"/>
      <c r="BY49" s="104"/>
      <c r="BZ49" s="60"/>
      <c r="CA49" s="60"/>
      <c r="CB49" s="60"/>
      <c r="CC49" s="60"/>
      <c r="CD49" s="60"/>
      <c r="CE49" s="60"/>
      <c r="CF49" s="60"/>
      <c r="CG49" s="60"/>
      <c r="CH49" s="60"/>
      <c r="CI49" s="60"/>
      <c r="CJ49" s="60"/>
      <c r="CK49" s="60"/>
      <c r="CL49" s="60"/>
      <c r="CM49" s="60"/>
      <c r="CN49" s="60"/>
      <c r="CO49" s="60"/>
    </row>
    <row r="50" spans="2:93" x14ac:dyDescent="0.35">
      <c r="B50" s="34" t="s">
        <v>106</v>
      </c>
      <c r="C50" s="34" t="s">
        <v>554</v>
      </c>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96"/>
      <c r="BY50" s="48"/>
      <c r="BZ50" s="48"/>
      <c r="CA50" s="48"/>
      <c r="CB50" s="48"/>
      <c r="CC50" s="48"/>
      <c r="CD50" s="48"/>
      <c r="CE50" s="48"/>
      <c r="CF50" s="48"/>
      <c r="CG50" s="48"/>
      <c r="CH50" s="48"/>
      <c r="CI50" s="48"/>
      <c r="CJ50" s="48"/>
      <c r="CK50" s="48"/>
      <c r="CL50" s="48"/>
      <c r="CM50" s="48"/>
      <c r="CN50" s="48"/>
      <c r="CO50" s="48"/>
    </row>
    <row r="51" spans="2:93" x14ac:dyDescent="0.35">
      <c r="B51" s="35" t="s">
        <v>107</v>
      </c>
      <c r="C51" s="35" t="s">
        <v>108</v>
      </c>
      <c r="D51" s="63" t="s">
        <v>141</v>
      </c>
      <c r="E51" s="63" t="s">
        <v>141</v>
      </c>
      <c r="F51" s="63" t="s">
        <v>141</v>
      </c>
      <c r="G51" s="63" t="s">
        <v>141</v>
      </c>
      <c r="H51" s="63">
        <v>0.21959863107729599</v>
      </c>
      <c r="I51" s="63">
        <v>0.18753771803457406</v>
      </c>
      <c r="J51" s="63">
        <v>0.15571059562094028</v>
      </c>
      <c r="K51" s="63">
        <v>0.17778402897429585</v>
      </c>
      <c r="L51" s="63">
        <v>0.16592185797397938</v>
      </c>
      <c r="M51" s="63">
        <v>0.18890347469660032</v>
      </c>
      <c r="N51" s="63">
        <v>0.22757576399117274</v>
      </c>
      <c r="O51" s="63">
        <v>0.15908273835215536</v>
      </c>
      <c r="P51" s="63">
        <v>0.16359226853985706</v>
      </c>
      <c r="Q51" s="63">
        <v>0.16676001813315836</v>
      </c>
      <c r="R51" s="63">
        <v>0.1601046936300996</v>
      </c>
      <c r="S51" s="63">
        <v>0.18546256671569561</v>
      </c>
      <c r="T51" s="63">
        <v>0.18016754502366339</v>
      </c>
      <c r="U51" s="63">
        <v>0.13863562321795658</v>
      </c>
      <c r="V51" s="63">
        <v>0.10367752539721707</v>
      </c>
      <c r="W51" s="63">
        <v>5.5957094248453645E-2</v>
      </c>
      <c r="X51" s="63">
        <v>3.7054536939979406E-2</v>
      </c>
      <c r="Y51" s="63">
        <v>4.7179093839097561E-2</v>
      </c>
      <c r="Z51" s="63">
        <v>5.4430896680473718E-2</v>
      </c>
      <c r="AA51" s="63">
        <v>4.5386694680743106E-2</v>
      </c>
      <c r="AB51" s="63">
        <v>5.0418185168769732E-2</v>
      </c>
      <c r="AC51" s="63">
        <v>5.697476994656319E-2</v>
      </c>
      <c r="AD51" s="63">
        <v>4.7933200801598394E-2</v>
      </c>
      <c r="AE51" s="63">
        <v>4.3895464122253092E-2</v>
      </c>
      <c r="AF51" s="63">
        <v>5.4224691421781476E-2</v>
      </c>
      <c r="AG51" s="63">
        <v>7.0461711611122524E-2</v>
      </c>
      <c r="AH51" s="63">
        <v>8.0148793246690359E-2</v>
      </c>
      <c r="AI51" s="63">
        <v>9.1351287419620772E-2</v>
      </c>
      <c r="AJ51" s="63">
        <v>7.4678944176909859E-2</v>
      </c>
      <c r="AK51" s="63">
        <v>3.8147540803187434E-2</v>
      </c>
      <c r="AL51" s="63">
        <v>1.5707360933681934E-2</v>
      </c>
      <c r="AM51" s="63">
        <f>SUM(AJ11:AM11)/'BP-BS'!AM61</f>
        <v>-9.0405115358631119E-2</v>
      </c>
      <c r="AN51" s="63">
        <f>SUM(AK11:AN11)/'BP-BS'!AN61</f>
        <v>-7.428794905509932E-2</v>
      </c>
      <c r="AO51" s="63">
        <f>SUM(AL11:AO11)/'BP-BS'!AO61</f>
        <v>-5.2488483336443729E-2</v>
      </c>
      <c r="AP51" s="63">
        <f>SUM(AM11:AP11)/'BP-BS'!AP61</f>
        <v>-1.9346137087969922E-2</v>
      </c>
      <c r="AQ51" s="63">
        <f>SUM(AN11:AQ11)/'BP-BS'!AQ61</f>
        <v>-3.4311189632726571E-2</v>
      </c>
      <c r="AR51" s="63">
        <f>SUM(AO11:AR11)/'BP-BS'!AR61</f>
        <v>-2.8488845938044328E-2</v>
      </c>
      <c r="AS51" s="63">
        <f>SUM(AP11:AS11)/'BP-BS'!AS61</f>
        <v>-1.2031558824632402E-2</v>
      </c>
      <c r="AT51" s="63">
        <f>SUM(AQ11:AT11)/'BP-BS'!AT61</f>
        <v>-7.2502764368693158E-3</v>
      </c>
      <c r="AU51" s="63">
        <f>SUM(AR11:AU11)/'BP-BS'!AU61</f>
        <v>0.12235796692944381</v>
      </c>
      <c r="AV51" s="63">
        <f>SUM(AS11:AV11)/'BP-BS'!AV61</f>
        <v>0.13409849883415714</v>
      </c>
      <c r="AW51" s="63">
        <f>SUM(AW11:BC11)/'BP-BS'!AW61</f>
        <v>5.5447411153184308E-2</v>
      </c>
      <c r="AX51" s="63">
        <f>SUM(AU11:AX11)/'BP-BS'!AX61</f>
        <v>0.12154156872570002</v>
      </c>
      <c r="AY51" s="63">
        <f>SUM(AV11:AY11)/'BP-BS'!AY61</f>
        <v>0.11683478802627791</v>
      </c>
      <c r="AZ51" s="63">
        <f>SUM(AW11:AZ11)/'BP-BS'!AZ61</f>
        <v>-3.7563254973327622E-3</v>
      </c>
      <c r="BA51" s="63">
        <f>SUM(AX11:BA11)/'BP-BS'!BA61</f>
        <v>-6.3816876896973976E-2</v>
      </c>
      <c r="BB51" s="63">
        <f>SUM(AY11:BB11)/'BP-BS'!BB61</f>
        <v>-3.5377136012262798E-2</v>
      </c>
      <c r="BC51" s="63">
        <f>SUM(AZ11:BC11)/'BP-BS'!BC61</f>
        <v>-2.9845832744425097E-2</v>
      </c>
      <c r="BD51" s="63">
        <f>SUM(BA11:BD11)/'BP-BS'!BD61</f>
        <v>4.4420688521894E-2</v>
      </c>
      <c r="BE51" s="63">
        <f>SUM(BB11:BE11)/'BP-BS'!BE61</f>
        <v>9.2046335417368091E-2</v>
      </c>
      <c r="BF51" s="63">
        <f>SUM(BC11:BF11)/'BP-BS'!BF61</f>
        <v>8.4672674904766335E-2</v>
      </c>
      <c r="BG51" s="63">
        <f>SUM(BD11:BG11)/'BP-BS'!BG61</f>
        <v>7.3700307592307807E-2</v>
      </c>
      <c r="BH51" s="63">
        <f>SUM(BE11:BH11)/'BP-BS'!BH61</f>
        <v>0.10947554895180299</v>
      </c>
      <c r="BI51" s="63">
        <f>SUM(BF11:BI11)/'BP-BS'!BI61</f>
        <v>0.15068382804754635</v>
      </c>
      <c r="BJ51" s="63">
        <f>SUM(BG11:BJ11)/'BP-BS'!BJ61</f>
        <v>0.16342808223133415</v>
      </c>
      <c r="BK51" s="63">
        <f>SUM(BH11:BK11)/'BP-BS'!BK61</f>
        <v>0.16498036977699707</v>
      </c>
      <c r="BL51" s="63">
        <f>SUM(BI11:BL11)/'BP-BS'!BL61</f>
        <v>0.18457614493039629</v>
      </c>
      <c r="BM51" s="63">
        <f>SUM(BJ11:BM11)/'BP-BS'!BM61</f>
        <v>0.14661773080895979</v>
      </c>
      <c r="BN51" s="63">
        <f>SUM(BK11:BN11)/'BP-BS'!BN61</f>
        <v>0.12651900064407534</v>
      </c>
      <c r="BO51" s="63">
        <f>SUM(BL11:BO11)/'BP-BS'!BO61</f>
        <v>0.15535990609924108</v>
      </c>
      <c r="BP51" s="63">
        <f>SUM(BM11:BP11)/'BP-BS'!BP61</f>
        <v>0.13905944475987503</v>
      </c>
      <c r="BQ51" s="63">
        <f>SUM(BN11:BQ11)/'BP-BS'!BQ61</f>
        <v>0.11922437701364599</v>
      </c>
      <c r="BR51" s="63">
        <f>SUM(BO11:BR11)/'BP-BS'!BR61</f>
        <v>9.1465856379079932E-2</v>
      </c>
      <c r="BS51" s="63">
        <f>SUM(BP11:BS11)/'BP-BS'!BS61</f>
        <v>2.3558470041434746E-2</v>
      </c>
      <c r="BT51" s="63">
        <f>SUM(BQ11:BT11)/'BP-BS'!BT61</f>
        <v>-1.2492801430532862E-2</v>
      </c>
      <c r="BU51" s="63" t="e">
        <f>SUM(BR11:BU11)/'BP-BS'!BU61</f>
        <v>#DIV/0!</v>
      </c>
      <c r="BV51" s="63" t="e">
        <f>SUM(BS11:BV11)/'BP-BS'!BV61</f>
        <v>#DIV/0!</v>
      </c>
      <c r="BW51" s="63" t="e">
        <f>SUM(BT11:BW11)/'BP-BS'!BW61</f>
        <v>#DIV/0!</v>
      </c>
      <c r="BX51" s="96"/>
      <c r="BY51" s="63" t="s">
        <v>141</v>
      </c>
      <c r="BZ51" s="63">
        <f>K51</f>
        <v>0.17778402897429585</v>
      </c>
      <c r="CA51" s="63">
        <f>O51</f>
        <v>0.15908273835215536</v>
      </c>
      <c r="CB51" s="63">
        <f>S51</f>
        <v>0.18546256671569561</v>
      </c>
      <c r="CC51" s="63">
        <f>W51</f>
        <v>5.5957094248453645E-2</v>
      </c>
      <c r="CD51" s="63">
        <f>AA51</f>
        <v>4.5386694680743106E-2</v>
      </c>
      <c r="CE51" s="63">
        <f>AE51</f>
        <v>4.3895464122253092E-2</v>
      </c>
      <c r="CF51" s="63">
        <f>AI51</f>
        <v>9.1351287419620772E-2</v>
      </c>
      <c r="CG51" s="63">
        <f>AM51</f>
        <v>-9.0405115358631119E-2</v>
      </c>
      <c r="CH51" s="63">
        <f>AZ51</f>
        <v>-3.7563254973327622E-3</v>
      </c>
      <c r="CI51" s="63">
        <f>AU51</f>
        <v>0.12235796692944381</v>
      </c>
      <c r="CJ51" s="63">
        <f>AY51</f>
        <v>0.11683478802627791</v>
      </c>
      <c r="CK51" s="63">
        <f>BC51</f>
        <v>-2.9845832744425097E-2</v>
      </c>
      <c r="CL51" s="63">
        <f>BG51</f>
        <v>7.3700307592307807E-2</v>
      </c>
      <c r="CM51" s="63">
        <f>BK51</f>
        <v>0.16498036977699707</v>
      </c>
      <c r="CN51" s="63">
        <f>BO51</f>
        <v>0.15535990609924108</v>
      </c>
      <c r="CO51" s="63">
        <f t="shared" ref="CO51:CO56" si="14">BS51</f>
        <v>2.3558470041434746E-2</v>
      </c>
    </row>
    <row r="52" spans="2:93" x14ac:dyDescent="0.35">
      <c r="B52" s="35" t="s">
        <v>109</v>
      </c>
      <c r="C52" s="35" t="s">
        <v>110</v>
      </c>
      <c r="D52" s="63" t="s">
        <v>141</v>
      </c>
      <c r="E52" s="63" t="s">
        <v>141</v>
      </c>
      <c r="F52" s="63" t="s">
        <v>141</v>
      </c>
      <c r="G52" s="63" t="s">
        <v>141</v>
      </c>
      <c r="H52" s="63">
        <v>8.9262299377824803E-2</v>
      </c>
      <c r="I52" s="63">
        <v>8.4893491398017662E-2</v>
      </c>
      <c r="J52" s="63">
        <v>6.1855423748173717E-2</v>
      </c>
      <c r="K52" s="63">
        <v>7.4080025862973506E-2</v>
      </c>
      <c r="L52" s="63">
        <v>7.0026000624766591E-2</v>
      </c>
      <c r="M52" s="63">
        <v>8.3799759078069538E-2</v>
      </c>
      <c r="N52" s="63">
        <v>9.6830205804776498E-2</v>
      </c>
      <c r="O52" s="63">
        <v>6.599355922758593E-2</v>
      </c>
      <c r="P52" s="63">
        <v>6.874957394700483E-2</v>
      </c>
      <c r="Q52" s="63">
        <v>7.3400018543450421E-2</v>
      </c>
      <c r="R52" s="63">
        <v>6.4244150260447774E-2</v>
      </c>
      <c r="S52" s="63">
        <v>5.9469353621951007E-2</v>
      </c>
      <c r="T52" s="63">
        <v>5.8484555200317007E-2</v>
      </c>
      <c r="U52" s="63">
        <v>4.0948833734927262E-2</v>
      </c>
      <c r="V52" s="63">
        <v>3.2572415922633713E-2</v>
      </c>
      <c r="W52" s="63">
        <v>1.7456607740498266E-2</v>
      </c>
      <c r="X52" s="63">
        <v>1.1324873194097996E-2</v>
      </c>
      <c r="Y52" s="63">
        <v>1.4956864114434009E-2</v>
      </c>
      <c r="Z52" s="63">
        <v>1.8581120760178076E-2</v>
      </c>
      <c r="AA52" s="63">
        <v>1.9152608935857698E-2</v>
      </c>
      <c r="AB52" s="63">
        <v>2.1376215910891783E-2</v>
      </c>
      <c r="AC52" s="63">
        <v>2.4589334343335292E-2</v>
      </c>
      <c r="AD52" s="63">
        <v>1.9429704576036651E-2</v>
      </c>
      <c r="AE52" s="63">
        <v>1.7975671629460822E-2</v>
      </c>
      <c r="AF52" s="63">
        <v>2.1948822326741297E-2</v>
      </c>
      <c r="AG52" s="63">
        <v>2.9450383212639427E-2</v>
      </c>
      <c r="AH52" s="63">
        <v>3.3623898121925122E-2</v>
      </c>
      <c r="AI52" s="63">
        <v>3.8274927927834025E-2</v>
      </c>
      <c r="AJ52" s="63">
        <v>3.2505141392191128E-2</v>
      </c>
      <c r="AK52" s="63">
        <v>1.778658925448226E-2</v>
      </c>
      <c r="AL52" s="63">
        <v>7.1067688912511088E-3</v>
      </c>
      <c r="AM52" s="63">
        <f>SUM(AJ11:AM11)/'BP-BS'!AM7</f>
        <v>-3.8042427721379023E-2</v>
      </c>
      <c r="AN52" s="63">
        <f>SUM(AK11:AN11)/'BP-BS'!AN7</f>
        <v>-3.209214951961175E-2</v>
      </c>
      <c r="AO52" s="63">
        <f>SUM(AL11:AO11)/'BP-BS'!AO7</f>
        <v>-2.2671857969749076E-2</v>
      </c>
      <c r="AP52" s="63">
        <f>SUM(AM11:AP11)/'BP-BS'!AP7</f>
        <v>-8.641501776103384E-3</v>
      </c>
      <c r="AQ52" s="63">
        <f>SUM(AN11:AQ11)/'BP-BS'!AQ7</f>
        <v>-1.4764091300012411E-2</v>
      </c>
      <c r="AR52" s="63">
        <f>SUM(AO11:AR11)/'BP-BS'!AR7</f>
        <v>-1.3431385053451572E-2</v>
      </c>
      <c r="AS52" s="63">
        <f>SUM(AP11:AS11)/'BP-BS'!AS7</f>
        <v>-5.4220235934285587E-3</v>
      </c>
      <c r="AT52" s="63">
        <f>SUM(AQ11:AT11)/'BP-BS'!AT7</f>
        <v>-3.2785925943114966E-3</v>
      </c>
      <c r="AU52" s="63">
        <f>SUM(AR11:AU11)/'BP-BS'!AU7</f>
        <v>5.4843627723533989E-2</v>
      </c>
      <c r="AV52" s="63">
        <f>SUM(AS11:AV11)/'BP-BS'!AV7</f>
        <v>5.9710269559334041E-2</v>
      </c>
      <c r="AW52" s="63">
        <f>SUM(AW11:BC11)/'BP-BS'!AW7</f>
        <v>2.4980117361967216E-2</v>
      </c>
      <c r="AX52" s="63">
        <f>SUM(AU11:AX11)/'BP-BS'!AX7</f>
        <v>5.4709498978496855E-2</v>
      </c>
      <c r="AY52" s="63">
        <f>SUM(AV11:AY11)/'BP-BS'!AY7</f>
        <v>5.443454920898802E-2</v>
      </c>
      <c r="AZ52" s="63">
        <f>SUM(AW11:AZ11)/'BP-BS'!AZ7</f>
        <v>-1.4289055494509386E-3</v>
      </c>
      <c r="BA52" s="63">
        <f>SUM(AX11:BA11)/'BP-BS'!BA7</f>
        <v>-2.5033766577692344E-2</v>
      </c>
      <c r="BB52" s="63">
        <f>SUM(AY11:BB11)/'BP-BS'!BB7</f>
        <v>-1.4018985747507271E-2</v>
      </c>
      <c r="BC52" s="63">
        <f>SUM(AZ11:BC11)/'BP-BS'!BC7</f>
        <v>-1.2466231607099429E-2</v>
      </c>
      <c r="BD52" s="63">
        <f>SUM(BA11:BD11)/'BP-BS'!BD7</f>
        <v>1.7960049623940384E-2</v>
      </c>
      <c r="BE52" s="63">
        <f>SUM(BB11:BE11)/'BP-BS'!BE7</f>
        <v>3.7132076057387151E-2</v>
      </c>
      <c r="BF52" s="63">
        <f>SUM(BC11:BF11)/'BP-BS'!BF7</f>
        <v>3.5203711583990098E-2</v>
      </c>
      <c r="BG52" s="63">
        <f>SUM(BD11:BG11)/'BP-BS'!BG7</f>
        <v>2.7016749245801806E-2</v>
      </c>
      <c r="BH52" s="63">
        <f>SUM(BE11:BH11)/'BP-BS'!BH7</f>
        <v>4.1957600271073217E-2</v>
      </c>
      <c r="BI52" s="63">
        <f>SUM(BF11:BI11)/'BP-BS'!BI7</f>
        <v>5.544595188631176E-2</v>
      </c>
      <c r="BJ52" s="63">
        <f>SUM(BG11:BJ11)/'BP-BS'!BJ7</f>
        <v>5.6532883662297542E-2</v>
      </c>
      <c r="BK52" s="63">
        <f>SUM(BH11:BK11)/'BP-BS'!BK7</f>
        <v>4.9029423365863772E-2</v>
      </c>
      <c r="BL52" s="63">
        <f>SUM(BI11:BL11)/'BP-BS'!BL7</f>
        <v>5.7192899950260341E-2</v>
      </c>
      <c r="BM52" s="63">
        <f>SUM(BJ11:BM11)/'BP-BS'!BM7</f>
        <v>4.6451687555896792E-2</v>
      </c>
      <c r="BN52" s="63">
        <f>SUM(BK11:BN11)/'BP-BS'!BN7</f>
        <v>4.1408409136621221E-2</v>
      </c>
      <c r="BO52" s="63">
        <f>SUM(BL11:BO11)/'BP-BS'!BO7</f>
        <v>5.0269917060766549E-2</v>
      </c>
      <c r="BP52" s="63">
        <f>SUM(BM11:BP11)/'BP-BS'!BP7</f>
        <v>4.5004003276259121E-2</v>
      </c>
      <c r="BQ52" s="63">
        <f>SUM(BN11:BQ11)/'BP-BS'!BQ7</f>
        <v>3.7559736326074483E-2</v>
      </c>
      <c r="BR52" s="63">
        <f>SUM(BO11:BR11)/'BP-BS'!BR7</f>
        <v>3.0036524562245516E-2</v>
      </c>
      <c r="BS52" s="63">
        <f>SUM(BP11:BS11)/'BP-BS'!BS7</f>
        <v>7.161866270503311E-3</v>
      </c>
      <c r="BT52" s="63">
        <f>SUM(BQ11:BT11)/'BP-BS'!BT7</f>
        <v>-3.880804764876043E-3</v>
      </c>
      <c r="BU52" s="63" t="e">
        <f>SUM(BR11:BU11)/'BP-BS'!BU7</f>
        <v>#DIV/0!</v>
      </c>
      <c r="BV52" s="63" t="e">
        <f>SUM(BS11:BV11)/'BP-BS'!BV7</f>
        <v>#DIV/0!</v>
      </c>
      <c r="BW52" s="63" t="e">
        <f>SUM(BT11:BW11)/'BP-BS'!BW7</f>
        <v>#DIV/0!</v>
      </c>
      <c r="BX52" s="96"/>
      <c r="BY52" s="63" t="s">
        <v>141</v>
      </c>
      <c r="BZ52" s="63">
        <f>K52</f>
        <v>7.4080025862973506E-2</v>
      </c>
      <c r="CA52" s="63">
        <f>O52</f>
        <v>6.599355922758593E-2</v>
      </c>
      <c r="CB52" s="63">
        <f>S52</f>
        <v>5.9469353621951007E-2</v>
      </c>
      <c r="CC52" s="63">
        <f>W52</f>
        <v>1.7456607740498266E-2</v>
      </c>
      <c r="CD52" s="63">
        <f>AA52</f>
        <v>1.9152608935857698E-2</v>
      </c>
      <c r="CE52" s="63">
        <f>AE52</f>
        <v>1.7975671629460822E-2</v>
      </c>
      <c r="CF52" s="63">
        <f>AI52</f>
        <v>3.8274927927834025E-2</v>
      </c>
      <c r="CG52" s="63">
        <f>AM52</f>
        <v>-3.8042427721379023E-2</v>
      </c>
      <c r="CH52" s="63">
        <f>AZ52</f>
        <v>-1.4289055494509386E-3</v>
      </c>
      <c r="CI52" s="63">
        <f>AU52</f>
        <v>5.4843627723533989E-2</v>
      </c>
      <c r="CJ52" s="63">
        <f>AY52</f>
        <v>5.443454920898802E-2</v>
      </c>
      <c r="CK52" s="63">
        <f>BC52</f>
        <v>-1.2466231607099429E-2</v>
      </c>
      <c r="CL52" s="63">
        <f>BG52</f>
        <v>2.7016749245801806E-2</v>
      </c>
      <c r="CM52" s="63">
        <f>BK52</f>
        <v>4.9029423365863772E-2</v>
      </c>
      <c r="CN52" s="63">
        <f>BO52</f>
        <v>5.0269917060766549E-2</v>
      </c>
      <c r="CO52" s="63">
        <f t="shared" si="14"/>
        <v>7.161866270503311E-3</v>
      </c>
    </row>
    <row r="53" spans="2:93" x14ac:dyDescent="0.35">
      <c r="B53" s="44" t="s">
        <v>563</v>
      </c>
      <c r="C53" s="45" t="s">
        <v>111</v>
      </c>
      <c r="D53" s="82" t="s">
        <v>141</v>
      </c>
      <c r="E53" s="82" t="s">
        <v>141</v>
      </c>
      <c r="F53" s="82" t="s">
        <v>141</v>
      </c>
      <c r="G53" s="82" t="s">
        <v>141</v>
      </c>
      <c r="H53" s="82">
        <v>2.4601498349016349</v>
      </c>
      <c r="I53" s="82">
        <v>2.209094183149042</v>
      </c>
      <c r="J53" s="82">
        <v>2.5173313217426245</v>
      </c>
      <c r="K53" s="82">
        <v>2.3998915619055614</v>
      </c>
      <c r="L53" s="82">
        <v>2.3694321608207995</v>
      </c>
      <c r="M53" s="82">
        <v>2.2542245559514562</v>
      </c>
      <c r="N53" s="82">
        <v>2.3502559154939515</v>
      </c>
      <c r="O53" s="82">
        <v>2.4105797628453614</v>
      </c>
      <c r="P53" s="82">
        <v>2.3795386523553024</v>
      </c>
      <c r="Q53" s="82">
        <v>2.2719342779789877</v>
      </c>
      <c r="R53" s="82">
        <v>2.4921287460575048</v>
      </c>
      <c r="S53" s="82">
        <v>3.1186242227330796</v>
      </c>
      <c r="T53" s="82">
        <v>3.0806004150423427</v>
      </c>
      <c r="U53" s="82">
        <v>3.3855817265854755</v>
      </c>
      <c r="V53" s="82">
        <v>3.1829854329341996</v>
      </c>
      <c r="W53" s="82">
        <v>3.2054964561434578</v>
      </c>
      <c r="X53" s="82">
        <v>3.2719604277150345</v>
      </c>
      <c r="Y53" s="82">
        <v>3.1543439505857198</v>
      </c>
      <c r="Z53" s="82">
        <v>2.9293656385424662</v>
      </c>
      <c r="AA53" s="82">
        <v>2.3697395395449079</v>
      </c>
      <c r="AB53" s="82">
        <v>2.3586113360260481</v>
      </c>
      <c r="AC53" s="82">
        <v>2.3170521475302022</v>
      </c>
      <c r="AD53" s="82">
        <v>2.4670061561675065</v>
      </c>
      <c r="AE53" s="82">
        <v>2.4419373599544176</v>
      </c>
      <c r="AF53" s="82">
        <v>2.4705057344109504</v>
      </c>
      <c r="AG53" s="82">
        <v>2.3925566979000115</v>
      </c>
      <c r="AH53" s="82">
        <v>2.3836853465371335</v>
      </c>
      <c r="AI53" s="82">
        <v>2.3867135058192734</v>
      </c>
      <c r="AJ53" s="82">
        <v>2.2974502179784504</v>
      </c>
      <c r="AK53" s="82">
        <v>2.1447361412236003</v>
      </c>
      <c r="AL53" s="82">
        <v>2.2101972322497652</v>
      </c>
      <c r="AM53" s="82">
        <f>'BP-BS'!AM7/'BP-BS'!AM61</f>
        <v>2.3764286554147906</v>
      </c>
      <c r="AN53" s="82">
        <f>'BP-BS'!AN7/'BP-BS'!AN61</f>
        <v>2.3148324486554381</v>
      </c>
      <c r="AO53" s="82">
        <f>'BP-BS'!AO7/'BP-BS'!AO61</f>
        <v>2.3151381508511037</v>
      </c>
      <c r="AP53" s="82">
        <f>'BP-BS'!AP7/'BP-BS'!AP61</f>
        <v>2.2387471054473891</v>
      </c>
      <c r="AQ53" s="82">
        <f>'BP-BS'!AQ7/'BP-BS'!AQ61</f>
        <v>2.3239621684470166</v>
      </c>
      <c r="AR53" s="82">
        <f>'BP-BS'!AR7/'BP-BS'!AR61</f>
        <v>2.1210653871264991</v>
      </c>
      <c r="AS53" s="82">
        <f>'BP-BS'!AS7/'BP-BS'!AS61</f>
        <v>2.2190163169364552</v>
      </c>
      <c r="AT53" s="82">
        <f>'BP-BS'!AT7/'BP-BS'!AT61</f>
        <v>2.2113990159829151</v>
      </c>
      <c r="AU53" s="82">
        <f>'BP-BS'!AU7/'BP-BS'!AU61</f>
        <v>2.2310334310167943</v>
      </c>
      <c r="AV53" s="82">
        <f>'BP-BS'!AV7/'BP-BS'!AV61</f>
        <v>2.2458196860240864</v>
      </c>
      <c r="AW53" s="82">
        <f>'BP-BS'!AW7/'BP-BS'!AW61</f>
        <v>2.2196617553768672</v>
      </c>
      <c r="AX53" s="82">
        <f>'BP-BS'!AX7/'BP-BS'!AX61</f>
        <v>2.2215807308612163</v>
      </c>
      <c r="AY53" s="82">
        <f>'BP-BS'!AY7/'BP-BS'!AY61</f>
        <v>2.1463351809476658</v>
      </c>
      <c r="AZ53" s="82">
        <f>'BP-BS'!AZ7/'BP-BS'!AZ61</f>
        <v>2.6288130092126396</v>
      </c>
      <c r="BA53" s="82">
        <f>'BP-BS'!BA7/'BP-BS'!BA61</f>
        <v>2.5492319223684605</v>
      </c>
      <c r="BB53" s="82">
        <f>'BP-BS'!BB7/'BP-BS'!BB61</f>
        <v>2.5235160837903869</v>
      </c>
      <c r="BC53" s="82">
        <f>'BP-BS'!BC7/'BP-BS'!BC61</f>
        <v>2.394134304983401</v>
      </c>
      <c r="BD53" s="82">
        <f>'BP-BS'!BD7/'BP-BS'!BD61</f>
        <v>2.4733054446955491</v>
      </c>
      <c r="BE53" s="82">
        <f>'BP-BS'!BE7/'BP-BS'!BE61</f>
        <v>2.4788900915508103</v>
      </c>
      <c r="BF53" s="82">
        <f>'BP-BS'!BF7/'BP-BS'!BF61</f>
        <v>2.4052201059184242</v>
      </c>
      <c r="BG53" s="82">
        <f>'BP-BS'!BG7/'BP-BS'!BG61</f>
        <v>2.7279487595555292</v>
      </c>
      <c r="BH53" s="82">
        <f>'BP-BS'!BH7/'BP-BS'!BH61</f>
        <v>2.6091947166787466</v>
      </c>
      <c r="BI53" s="82">
        <f>'BP-BS'!BI7/'BP-BS'!BI61</f>
        <v>2.7176705047198668</v>
      </c>
      <c r="BJ53" s="82">
        <f>'BP-BS'!BJ7/'BP-BS'!BJ61</f>
        <v>2.8908499203327618</v>
      </c>
      <c r="BK53" s="82">
        <f>'BP-BS'!BK7/'BP-BS'!BK61</f>
        <v>3.3649257619428368</v>
      </c>
      <c r="BL53" s="82">
        <f>'BP-BS'!BL7/'BP-BS'!BL61</f>
        <v>3.2272562694131426</v>
      </c>
      <c r="BM53" s="82">
        <f>'BP-BS'!BM7/'BP-BS'!BM61</f>
        <v>3.1563488545497944</v>
      </c>
      <c r="BN53" s="82">
        <f>'BP-BS'!BN7/'BP-BS'!BN61</f>
        <v>3.0553938990180396</v>
      </c>
      <c r="BO53" s="82">
        <f>'BP-BS'!BO7/'BP-BS'!BO61</f>
        <v>3.0905144703429923</v>
      </c>
      <c r="BP53" s="82">
        <f>'BP-BS'!BP7/'BP-BS'!BP61</f>
        <v>3.0899349976990336</v>
      </c>
      <c r="BQ53" s="82">
        <f>'BP-BS'!BQ7/'BP-BS'!BQ61</f>
        <v>3.1742602231975412</v>
      </c>
      <c r="BR53" s="82">
        <f>'BP-BS'!BR7/'BP-BS'!BR61</f>
        <v>3.0451544481963193</v>
      </c>
      <c r="BS53" s="82">
        <f>'BP-BS'!BS7/'BP-BS'!BS61</f>
        <v>3.2894317139740643</v>
      </c>
      <c r="BT53" s="82">
        <f>'BP-BS'!BT7/'BP-BS'!BT61</f>
        <v>3.2191264924227374</v>
      </c>
      <c r="BU53" s="82" t="e">
        <f>'BP-BS'!BU7/'BP-BS'!BU61</f>
        <v>#DIV/0!</v>
      </c>
      <c r="BV53" s="82" t="e">
        <f>'BP-BS'!BV7/'BP-BS'!BV61</f>
        <v>#DIV/0!</v>
      </c>
      <c r="BW53" s="82" t="e">
        <f>'BP-BS'!BW7/'BP-BS'!BW61</f>
        <v>#DIV/0!</v>
      </c>
      <c r="BX53" s="96"/>
      <c r="BY53" s="82" t="s">
        <v>141</v>
      </c>
      <c r="BZ53" s="82">
        <f>K53</f>
        <v>2.3998915619055614</v>
      </c>
      <c r="CA53" s="82">
        <f>O53</f>
        <v>2.4105797628453614</v>
      </c>
      <c r="CB53" s="82">
        <f>S53</f>
        <v>3.1186242227330796</v>
      </c>
      <c r="CC53" s="82">
        <f>W53</f>
        <v>3.2054964561434578</v>
      </c>
      <c r="CD53" s="82">
        <f>AA53</f>
        <v>2.3697395395449079</v>
      </c>
      <c r="CE53" s="82">
        <f>AE53</f>
        <v>2.4419373599544176</v>
      </c>
      <c r="CF53" s="82">
        <f>AI53</f>
        <v>2.3867135058192734</v>
      </c>
      <c r="CG53" s="82">
        <f>AM53</f>
        <v>2.3764286554147906</v>
      </c>
      <c r="CH53" s="82">
        <f>AZ53</f>
        <v>2.6288130092126396</v>
      </c>
      <c r="CI53" s="82">
        <f>AU53</f>
        <v>2.2310334310167943</v>
      </c>
      <c r="CJ53" s="82">
        <f>AY53</f>
        <v>2.1463351809476658</v>
      </c>
      <c r="CK53" s="82">
        <f>BC53</f>
        <v>2.394134304983401</v>
      </c>
      <c r="CL53" s="82">
        <f>BG53</f>
        <v>2.7279487595555292</v>
      </c>
      <c r="CM53" s="82">
        <f>BK53</f>
        <v>3.3649257619428368</v>
      </c>
      <c r="CN53" s="82">
        <f>BO53</f>
        <v>3.0905144703429923</v>
      </c>
      <c r="CO53" s="82">
        <f t="shared" si="14"/>
        <v>3.2894317139740643</v>
      </c>
    </row>
    <row r="54" spans="2:93" x14ac:dyDescent="0.35">
      <c r="B54"/>
      <c r="C54"/>
      <c r="D54"/>
      <c r="E54"/>
      <c r="F54"/>
      <c r="G54"/>
      <c r="H54"/>
      <c r="I54"/>
      <c r="J54"/>
      <c r="K54"/>
      <c r="L54"/>
      <c r="M54"/>
      <c r="N54"/>
      <c r="O54"/>
      <c r="P54"/>
      <c r="Q54"/>
      <c r="R54"/>
      <c r="S54"/>
      <c r="T54"/>
      <c r="U54"/>
      <c r="V54"/>
      <c r="W54"/>
      <c r="X54"/>
      <c r="Y54"/>
      <c r="Z54"/>
      <c r="AA54"/>
      <c r="AB54"/>
      <c r="AC54"/>
      <c r="AD54"/>
      <c r="AE54"/>
      <c r="AF54"/>
      <c r="AG54"/>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96"/>
      <c r="BY54"/>
      <c r="BZ54"/>
      <c r="CA54"/>
      <c r="CB54" s="83"/>
      <c r="CC54" s="83"/>
      <c r="CD54" s="83"/>
      <c r="CE54" s="83"/>
      <c r="CF54" s="83"/>
      <c r="CG54" s="83"/>
      <c r="CH54" s="83"/>
      <c r="CI54" s="83"/>
      <c r="CJ54" s="83"/>
      <c r="CK54" s="83"/>
      <c r="CL54" s="83"/>
      <c r="CM54" s="83"/>
      <c r="CN54" s="83"/>
      <c r="CO54" s="83"/>
    </row>
    <row r="55" spans="2:93" x14ac:dyDescent="0.35">
      <c r="B55" s="35" t="s">
        <v>561</v>
      </c>
      <c r="C55" s="35" t="s">
        <v>562</v>
      </c>
      <c r="D55" s="76"/>
      <c r="E55" s="76"/>
      <c r="F55" s="76"/>
      <c r="G55" s="76">
        <f>(SUM('DRE-IS'!D48:G48)-SUM('Reconciliação EBITDA-EBITDA'!D14:G14))*(1-34%)</f>
        <v>181246.55999999997</v>
      </c>
      <c r="H55" s="76">
        <f>(SUM('DRE-IS'!E48:H48)-SUM('Reconciliação EBITDA-EBITDA'!E14:H14))*(1-34%)</f>
        <v>172846.07999999999</v>
      </c>
      <c r="I55" s="76">
        <f>(SUM('DRE-IS'!F48:I48)-SUM('Reconciliação EBITDA-EBITDA'!F14:I14))*(1-34%)</f>
        <v>138352.49999999997</v>
      </c>
      <c r="J55" s="76">
        <f>(SUM('DRE-IS'!G48:J48)-SUM('Reconciliação EBITDA-EBITDA'!G14:J14))*(1-34%)</f>
        <v>89379.18</v>
      </c>
      <c r="K55" s="76">
        <f>(SUM('DRE-IS'!H48:K48)-SUM('Reconciliação EBITDA-EBITDA'!H14:K14))*(1-34%)</f>
        <v>53468.579999999994</v>
      </c>
      <c r="L55" s="76">
        <f>(SUM('DRE-IS'!I48:L48)-SUM('Reconciliação EBITDA-EBITDA'!I14:L14))*(1-34%)</f>
        <v>65706.299999999988</v>
      </c>
      <c r="M55" s="76">
        <f>(SUM('DRE-IS'!J48:M48)-SUM('Reconciliação EBITDA-EBITDA'!J14:M14))*(1-34%)</f>
        <v>101748.23999999999</v>
      </c>
      <c r="N55" s="76">
        <f>(SUM('DRE-IS'!K48:N48)-SUM('Reconciliação EBITDA-EBITDA'!K14:N14))*(1-34%)</f>
        <v>149876.09999999998</v>
      </c>
      <c r="O55" s="76">
        <f>(SUM('DRE-IS'!L48:O48)-SUM('Reconciliação EBITDA-EBITDA'!L14:O14))*(1-34%)</f>
        <v>163763.15999999997</v>
      </c>
      <c r="P55" s="76">
        <f>(SUM('DRE-IS'!M48:P48)-SUM('Reconciliação EBITDA-EBITDA'!M14:P14))*(1-34%)</f>
        <v>166724.57999999999</v>
      </c>
      <c r="Q55" s="76">
        <f>(SUM('DRE-IS'!N48:Q48)-SUM('Reconciliação EBITDA-EBITDA'!N14:Q14))*(1-34%)</f>
        <v>170967.05999999997</v>
      </c>
      <c r="R55" s="76">
        <f>(SUM('DRE-IS'!O48:R48)-SUM('Reconciliação EBITDA-EBITDA'!O14:R14))*(1-34%)</f>
        <v>159983.33999999997</v>
      </c>
      <c r="S55" s="76">
        <f>(SUM('DRE-IS'!P48:S48)-SUM('Reconciliação EBITDA-EBITDA'!P14:S14))*(1-34%)</f>
        <v>172740.47999999998</v>
      </c>
      <c r="T55" s="76">
        <f>(SUM('DRE-IS'!Q48:T48)-SUM('Reconciliação EBITDA-EBITDA'!Q14:T14))*(1-34%)</f>
        <v>168154.13999999998</v>
      </c>
      <c r="U55" s="76">
        <f>(SUM('DRE-IS'!R48:U48)-SUM('Reconciliação EBITDA-EBITDA'!R14:U14))*(1-34%)</f>
        <v>169059.65999999997</v>
      </c>
      <c r="V55" s="76">
        <f>(SUM('DRE-IS'!S48:V48)-SUM('Reconciliação EBITDA-EBITDA'!S14:V14))*(1-34%)</f>
        <v>158350.49999999997</v>
      </c>
      <c r="W55" s="76">
        <f>(SUM('DRE-IS'!T48:W48)-SUM('Reconciliação EBITDA-EBITDA'!T14:W14))*(1-34%)</f>
        <v>142113.18</v>
      </c>
      <c r="X55" s="76">
        <f>(SUM('DRE-IS'!U48:X48)-SUM('Reconciliação EBITDA-EBITDA'!U14:X14))*(1-34%)</f>
        <v>141016.91999999998</v>
      </c>
      <c r="Y55" s="76">
        <f>(SUM('DRE-IS'!V48:Y48)-SUM('Reconciliação EBITDA-EBITDA'!V14:Y14))*(1-34%)</f>
        <v>142823.34</v>
      </c>
      <c r="Z55" s="76">
        <f>(SUM('DRE-IS'!W48:Z48)-SUM('Reconciliação EBITDA-EBITDA'!W14:Z14))*(1-34%)</f>
        <v>170566.43999999997</v>
      </c>
      <c r="AA55" s="76">
        <f>(SUM('DRE-IS'!X48:AA48)-SUM('Reconciliação EBITDA-EBITDA'!X14:AA14))*(1-34%)</f>
        <v>187994.39999999997</v>
      </c>
      <c r="AB55" s="76">
        <f>(SUM('DRE-IS'!Y48:AB48)-SUM('Reconciliação EBITDA-EBITDA'!Y14:AB14))*(1-34%)</f>
        <v>207536.99999999997</v>
      </c>
      <c r="AC55" s="76">
        <f>(SUM('DRE-IS'!Z48:AC48)-SUM('Reconciliação EBITDA-EBITDA'!Z14:AC14))*(1-34%)</f>
        <v>199531.86</v>
      </c>
      <c r="AD55" s="76">
        <f>(SUM('DRE-IS'!AA48:AD48)-SUM('Reconciliação EBITDA-EBITDA'!AA14:AD14))*(1-34%)</f>
        <v>172376.15999999997</v>
      </c>
      <c r="AE55" s="76">
        <f>(SUM('DRE-IS'!AB48:AE48)-SUM('Reconciliação EBITDA-EBITDA'!AB14:AE14))*(1-34%)</f>
        <v>137984.87999999998</v>
      </c>
      <c r="AF55" s="76">
        <f>(SUM('DRE-IS'!AC48:AF48)-SUM('Reconciliação EBITDA-EBITDA'!AC14:AF14))*(1-34%)</f>
        <v>135260.4</v>
      </c>
      <c r="AG55" s="76">
        <f>(SUM('DRE-IS'!AD48:AG48)-SUM('Reconciliação EBITDA-EBITDA'!AD14:AG14))*(1-34%)</f>
        <v>174875.58</v>
      </c>
      <c r="AH55" s="76">
        <f>(SUM('DRE-IS'!AE48:AH48)-SUM('Reconciliação EBITDA-EBITDA'!AE14:AH14))*(1-34%)</f>
        <v>176048.39999999997</v>
      </c>
      <c r="AI55" s="76">
        <f>(SUM('DRE-IS'!AF48:AI48)-SUM('Reconciliação EBITDA-EBITDA'!AF14:AI14))*(1-34%)</f>
        <v>211287.78000000029</v>
      </c>
      <c r="AJ55" s="76">
        <f>(SUM('DRE-IS'!AG48:AJ48)-SUM('Reconciliação EBITDA-EBITDA'!AG14:AJ14))*(1-34%)</f>
        <v>199095.6000000003</v>
      </c>
      <c r="AK55" s="76">
        <f>(SUM('DRE-IS'!AH48:AK48)-SUM('Reconciliação EBITDA-EBITDA'!AH14:AK14))*(1-34%)</f>
        <v>138174.30000000031</v>
      </c>
      <c r="AL55" s="76">
        <f>(SUM('DRE-IS'!AI48:AL48)-SUM('Reconciliação EBITDA-EBITDA'!AI14:AL14))*(1-34%)</f>
        <v>112543.20000000032</v>
      </c>
      <c r="AM55" s="76">
        <f>(SUM('DRE-IS'!AJ48:AM48)-SUM('Reconciliação EBITDA-EBITDA'!AJ14:AM14))*(1-34%)</f>
        <v>-69544.860000000044</v>
      </c>
      <c r="AN55" s="76">
        <f>(SUM('DRE-IS'!AK48:AN48)-SUM('Reconciliação EBITDA-EBITDA'!AK14:AN14))*(1-34%)</f>
        <v>-71467.440000000046</v>
      </c>
      <c r="AO55" s="76">
        <f>(SUM('DRE-IS'!AL48:AO48)-SUM('Reconciliação EBITDA-EBITDA'!AL14:AO14))*(1-34%)</f>
        <v>-60433.560000000041</v>
      </c>
      <c r="AP55" s="76">
        <f>(SUM('DRE-IS'!AM48:AP48)-SUM('Reconciliação EBITDA-EBITDA'!AM14:AP14))*(1-34%)</f>
        <v>-12144.660000000047</v>
      </c>
      <c r="AQ55" s="76">
        <f>(SUM('DRE-IS'!AN48:AQ48)-SUM('Reconciliação EBITDA-EBITDA'!AN14:AQ14))*(1-34%)</f>
        <v>179644.73999999967</v>
      </c>
      <c r="AR55" s="76">
        <f>(SUM('DRE-IS'!AO48:AR48)-SUM('Reconciliação EBITDA-EBITDA'!AO14:AR14))*(1-34%)</f>
        <v>199747.67999999967</v>
      </c>
      <c r="AS55" s="76">
        <f>(SUM('DRE-IS'!AP48:AS48)-SUM('Reconciliação EBITDA-EBITDA'!AP14:AS14))*(1-34%)</f>
        <v>246318.59999999971</v>
      </c>
      <c r="AT55" s="76">
        <f>(SUM('DRE-IS'!AQ48:AT48)-SUM('Reconciliação EBITDA-EBITDA'!AQ14:AT14))*(1-34%)</f>
        <v>261533.57999999955</v>
      </c>
      <c r="AU55" s="76">
        <f>(SUM('DRE-IS'!AR48:AU48)-SUM('Reconciliação EBITDA-EBITDA'!AR14:AU14))*(1-34%)</f>
        <v>284670.5399999998</v>
      </c>
      <c r="AV55" s="76">
        <f>(SUM('DRE-IS'!AS48:AV48)-SUM('Reconciliação EBITDA-EBITDA'!AS14:AV14))*(1-34%)</f>
        <v>268198.91999999981</v>
      </c>
      <c r="AW55" s="76">
        <f>(SUM('DRE-IS'!AW48:BC48)-SUM('Reconciliação EBITDA-EBITDA'!AW14:BC14))*(1-34%)</f>
        <v>333048.32411150419</v>
      </c>
      <c r="AX55" s="76">
        <f>(SUM('DRE-IS'!AU48:AX48)-SUM('Reconciliação EBITDA-EBITDA'!AU14:AX14))*(1-34%)</f>
        <v>276431.09999999998</v>
      </c>
      <c r="AY55" s="76">
        <f>(SUM('DRE-IS'!AV48:AY48)-SUM('Reconciliação EBITDA-EBITDA'!AV14:AY14))*(1-34%)</f>
        <v>216274.55746927793</v>
      </c>
      <c r="AZ55" s="76">
        <f>(SUM('DRE-IS'!AW48:AZ48)-SUM('Reconciliação EBITDA-EBITDA'!AW14:AZ14))*(1-34%)</f>
        <v>207324.95746927796</v>
      </c>
      <c r="BA55" s="76">
        <f>(SUM('DRE-IS'!AX48:BA48)-SUM('Reconciliação EBITDA-EBITDA'!AX14:BA14))*(1-34%)</f>
        <v>63051.549157277979</v>
      </c>
      <c r="BB55" s="76">
        <f>(SUM('DRE-IS'!AY48:BB48)-SUM('Reconciliação EBITDA-EBITDA'!AY14:BB14))*(1-34%)</f>
        <v>92123.244111504187</v>
      </c>
      <c r="BC55" s="76">
        <f>(SUM('DRE-IS'!AZ48:BC48)-SUM('Reconciliação EBITDA-EBITDA'!AZ14:BC14))*(1-34%)</f>
        <v>155575.82664222619</v>
      </c>
      <c r="BD55" s="76">
        <f>(SUM('DRE-IS'!BA48:BD48)-SUM('Reconciliação EBITDA-EBITDA'!BA14:BD14))*(1-34%)</f>
        <v>196153.94664222619</v>
      </c>
      <c r="BE55" s="76">
        <f>(SUM('DRE-IS'!BB48:BE48)-SUM('Reconciliação EBITDA-EBITDA'!BB14:BE14))*(1-34%)</f>
        <v>323064.73495422618</v>
      </c>
      <c r="BF55" s="76">
        <f>(SUM('DRE-IS'!BC48:BF48)-SUM('Reconciliação EBITDA-EBITDA'!BC14:BF14))*(1-34%)</f>
        <v>346125.11999999994</v>
      </c>
      <c r="BG55" s="76">
        <f>(SUM('DRE-IS'!BD48:BG48)-SUM('Reconciliação EBITDA-EBITDA'!BD14:BG14))*(1-34%)</f>
        <v>336581.04658496857</v>
      </c>
      <c r="BH55" s="76">
        <f>(SUM('DRE-IS'!BE48:BH48)-SUM('Reconciliação EBITDA-EBITDA'!BE14:BH14))*(1-34%)</f>
        <v>408776.3557242619</v>
      </c>
      <c r="BI55" s="76">
        <f>(SUM('DRE-IS'!BF48:BI48)-SUM('Reconciliação EBITDA-EBITDA'!BF14:BI14))*(1-34%)</f>
        <v>516481.13283791696</v>
      </c>
      <c r="BJ55" s="76">
        <f>(SUM('DRE-IS'!BG48:BJ48)-SUM('Reconciliação EBITDA-EBITDA'!BG14:BJ14))*(1-34%)</f>
        <v>564719.78433191695</v>
      </c>
      <c r="BK55" s="76">
        <f>(SUM('DRE-IS'!BH48:BK48)-SUM('Reconciliação EBITDA-EBITDA'!BH14:BK14))*(1-34%)</f>
        <v>606644.15468432882</v>
      </c>
      <c r="BL55" s="76">
        <f>(SUM('DRE-IS'!BI48:BL48)-SUM('Reconciliação EBITDA-EBITDA'!BI14:BL14))*(1-34%)</f>
        <v>611610.10554503545</v>
      </c>
      <c r="BM55" s="76">
        <f>(SUM('DRE-IS'!BJ48:BM48)-SUM('Reconciliação EBITDA-EBITDA'!BJ14:BM14))*(1-34%)</f>
        <v>598977.91916731605</v>
      </c>
      <c r="BN55" s="76">
        <f>(SUM('DRE-IS'!BK48:BN48)-SUM('Reconciliação EBITDA-EBITDA'!BK14:BN14))*(1-34%)</f>
        <v>600608.86767331592</v>
      </c>
      <c r="BO55" s="76">
        <f>(SUM('DRE-IS'!BL48:BO48)-SUM('Reconciliação EBITDA-EBITDA'!BL14:BO14))*(1-34%)</f>
        <v>592903.92357314809</v>
      </c>
      <c r="BP55" s="76">
        <f>(SUM('DRE-IS'!BM48:BP48)-SUM('Reconciliação EBITDA-EBITDA'!BM14:BP14))*(1-34%)</f>
        <v>589491.72357314802</v>
      </c>
      <c r="BQ55" s="76">
        <f>(SUM('DRE-IS'!BN48:BQ48)-SUM('Reconciliação EBITDA-EBITDA'!BN14:BQ14))*(1-34%)</f>
        <v>628781.83010471053</v>
      </c>
      <c r="BR55" s="76">
        <f>(SUM('DRE-IS'!BO48:BR48)-SUM('Reconciliação EBITDA-EBITDA'!BO14:BR14))*(1-34%)</f>
        <v>603761.23010471056</v>
      </c>
      <c r="BS55" s="76">
        <f>(SUM('DRE-IS'!BP48:BS48)-SUM('Reconciliação EBITDA-EBITDA'!BP14:BS14))*(1-34%)</f>
        <v>433405.01256629574</v>
      </c>
      <c r="BT55" s="76">
        <f>(SUM('DRE-IS'!BQ48:BT48)-SUM('Reconciliação EBITDA-EBITDA'!BQ14:BT14))*(1-34%)</f>
        <v>389302.49256629572</v>
      </c>
      <c r="BU55" s="76">
        <f>(SUM('DRE-IS'!BR48:BU48)-SUM('Reconciliação EBITDA-EBITDA'!BR14:BU14))*(1-34%)</f>
        <v>226054.89529879764</v>
      </c>
      <c r="BV55" s="76">
        <f>(SUM('DRE-IS'!BS48:BV48)-SUM('Reconciliação EBITDA-EBITDA'!BS14:BV14))*(1-34%)</f>
        <v>90558.875298797648</v>
      </c>
      <c r="BW55" s="76">
        <f>(SUM('DRE-IS'!BT48:BW48)-SUM('Reconciliação EBITDA-EBITDA'!BT14:BW14))*(1-34%)</f>
        <v>147218.27999999997</v>
      </c>
      <c r="BX55" s="96"/>
      <c r="BY55" s="76">
        <f>('DRE-IS'!BY48-'Reconciliação EBITDA-EBITDA'!BY14)*(1-34%)</f>
        <v>181246.55999999997</v>
      </c>
      <c r="BZ55" s="76">
        <f>('DRE-IS'!BZ48-'Reconciliação EBITDA-EBITDA'!BZ14)*(1-34%)</f>
        <v>53468.579999999994</v>
      </c>
      <c r="CA55" s="76">
        <f>('DRE-IS'!CA48-'Reconciliação EBITDA-EBITDA'!CA14)*(1-34%)</f>
        <v>163763.15999999997</v>
      </c>
      <c r="CB55" s="76">
        <f>('DRE-IS'!CB48-'Reconciliação EBITDA-EBITDA'!CB14)*(1-34%)</f>
        <v>172740.47999999998</v>
      </c>
      <c r="CC55" s="76">
        <f>('DRE-IS'!CC48-'Reconciliação EBITDA-EBITDA'!CC14)*(1-34%)</f>
        <v>142113.18</v>
      </c>
      <c r="CD55" s="76">
        <f>('DRE-IS'!CD48-'Reconciliação EBITDA-EBITDA'!CD14)*(1-34%)</f>
        <v>187994.39999999997</v>
      </c>
      <c r="CE55" s="76">
        <f>('DRE-IS'!CE48-'Reconciliação EBITDA-EBITDA'!CE14)*(1-34%)</f>
        <v>137984.87999999998</v>
      </c>
      <c r="CF55" s="76">
        <f>('DRE-IS'!CF48-'Reconciliação EBITDA-EBITDA'!CF14)*(1-34%)</f>
        <v>211287.78000000029</v>
      </c>
      <c r="CG55" s="76">
        <f>('DRE-IS'!CG48-'Reconciliação EBITDA-EBITDA'!CG14)*(1-34%)</f>
        <v>-69544.860000000044</v>
      </c>
      <c r="CH55" s="76">
        <f>('DRE-IS'!CH48-'Reconciliação EBITDA-EBITDA'!CH14)*(1-34%)</f>
        <v>179644.7399999997</v>
      </c>
      <c r="CI55" s="76">
        <f>('DRE-IS'!CI48-'Reconciliação EBITDA-EBITDA'!CI14)*(1-34%)</f>
        <v>284670.53999999998</v>
      </c>
      <c r="CJ55" s="76">
        <f>('DRE-IS'!CJ48-'Reconciliação EBITDA-EBITDA'!CJ14)*(1-34%)</f>
        <v>216274.55746927811</v>
      </c>
      <c r="CK55" s="76">
        <f>('DRE-IS'!CK48-'Reconciliação EBITDA-EBITDA'!CK14)*(1-34%)</f>
        <v>155575.82664222605</v>
      </c>
      <c r="CL55" s="76">
        <f>('DRE-IS'!CL48-'Reconciliação EBITDA-EBITDA'!CL14)*(1-34%)</f>
        <v>336581.04658496846</v>
      </c>
      <c r="CM55" s="76">
        <f>BK55</f>
        <v>606644.15468432882</v>
      </c>
      <c r="CN55" s="76">
        <f>BO55</f>
        <v>592903.92357314809</v>
      </c>
      <c r="CO55" s="76">
        <f t="shared" si="14"/>
        <v>433405.01256629574</v>
      </c>
    </row>
    <row r="56" spans="2:93" x14ac:dyDescent="0.35">
      <c r="B56" s="35" t="s">
        <v>112</v>
      </c>
      <c r="C56" s="35" t="s">
        <v>113</v>
      </c>
      <c r="D56" s="76">
        <f>(SUM('BP-BS'!A26:D29)+SUM('BP-BS'!A11:D12)-SUM('BP-BS'!A34:D34))/4</f>
        <v>265619.75</v>
      </c>
      <c r="E56" s="76">
        <f>(SUM('BP-BS'!B26:E29)+SUM('BP-BS'!B11:E12)-SUM('BP-BS'!B34:E34))/4</f>
        <v>544777.5</v>
      </c>
      <c r="F56" s="76">
        <f>(SUM('BP-BS'!C26:F29)+SUM('BP-BS'!C11:F12)-SUM('BP-BS'!C34:F34))/4</f>
        <v>848412.75</v>
      </c>
      <c r="G56" s="76">
        <f>(SUM('BP-BS'!D26:G29)+SUM('BP-BS'!D11:G12)-SUM('BP-BS'!D34:G34))/4</f>
        <v>1156232.25</v>
      </c>
      <c r="H56" s="76">
        <f>(SUM('BP-BS'!E26:H29)+SUM('BP-BS'!E11:H12)-SUM('BP-BS'!E34:H34))/4</f>
        <v>1203180.25</v>
      </c>
      <c r="I56" s="76">
        <f>(SUM('BP-BS'!F26:I29)+SUM('BP-BS'!F11:I12)-SUM('BP-BS'!F34:I34))/4</f>
        <v>1240124</v>
      </c>
      <c r="J56" s="76">
        <f>(SUM('BP-BS'!G26:J29)+SUM('BP-BS'!G11:J12)-SUM('BP-BS'!G34:J34))/4</f>
        <v>1240457</v>
      </c>
      <c r="K56" s="76">
        <f>(SUM('BP-BS'!H26:K29)+SUM('BP-BS'!H11:K12)-SUM('BP-BS'!H34:K34))/4</f>
        <v>1218347.75</v>
      </c>
      <c r="L56" s="76">
        <f>(SUM('BP-BS'!I26:L29)+SUM('BP-BS'!I11:L12)-SUM('BP-BS'!I34:L34))/4</f>
        <v>1199144</v>
      </c>
      <c r="M56" s="76">
        <f>(SUM('BP-BS'!J26:M29)+SUM('BP-BS'!J11:M12)-SUM('BP-BS'!J34:M34))/4</f>
        <v>1185348.75</v>
      </c>
      <c r="N56" s="76">
        <f>(SUM('BP-BS'!K26:N29)+SUM('BP-BS'!K11:N12)-SUM('BP-BS'!K34:N34))/4</f>
        <v>1200941.25</v>
      </c>
      <c r="O56" s="76">
        <f>(SUM('BP-BS'!L26:O29)+SUM('BP-BS'!L11:O12)-SUM('BP-BS'!L34:O34))/4</f>
        <v>1229434.25</v>
      </c>
      <c r="P56" s="76">
        <f>(SUM('BP-BS'!M26:P29)+SUM('BP-BS'!M11:P12)-SUM('BP-BS'!M34:P34))/4</f>
        <v>1254259.75</v>
      </c>
      <c r="Q56" s="76">
        <f>(SUM('BP-BS'!N26:Q29)+SUM('BP-BS'!N11:Q12)-SUM('BP-BS'!N34:Q34))/4</f>
        <v>1278622.25</v>
      </c>
      <c r="R56" s="76">
        <f>(SUM('BP-BS'!O26:R29)+SUM('BP-BS'!O11:R12)-SUM('BP-BS'!O34:R34))/4</f>
        <v>1314030.75</v>
      </c>
      <c r="S56" s="76">
        <f>(SUM('BP-BS'!P26:S29)+SUM('BP-BS'!P11:S12)-SUM('BP-BS'!P34:S34))/4</f>
        <v>1366830.75</v>
      </c>
      <c r="T56" s="76">
        <f>(SUM('BP-BS'!Q26:T29)+SUM('BP-BS'!Q11:T12)-SUM('BP-BS'!Q34:T34))/4</f>
        <v>1423118</v>
      </c>
      <c r="U56" s="76">
        <f>(SUM('BP-BS'!R26:U29)+SUM('BP-BS'!R11:U12)-SUM('BP-BS'!R34:U34))/4</f>
        <v>1714453.5</v>
      </c>
      <c r="V56" s="76">
        <f>(SUM('BP-BS'!S26:V29)+SUM('BP-BS'!S11:V12)-SUM('BP-BS'!S34:V34))/4</f>
        <v>1992197.25</v>
      </c>
      <c r="W56" s="76">
        <f>(SUM('BP-BS'!T26:W29)+SUM('BP-BS'!T11:W12)-SUM('BP-BS'!T34:W34))/4</f>
        <v>2220781.5</v>
      </c>
      <c r="X56" s="76">
        <f>(SUM('BP-BS'!U26:X29)+SUM('BP-BS'!U11:X12)-SUM('BP-BS'!U34:X34))/4</f>
        <v>2458772.5</v>
      </c>
      <c r="Y56" s="76">
        <f>(SUM('BP-BS'!V26:Y29)+SUM('BP-BS'!V11:Y12)-SUM('BP-BS'!V34:Y34))/4</f>
        <v>2485771.25</v>
      </c>
      <c r="Z56" s="76">
        <f>(SUM('BP-BS'!W26:Z29)+SUM('BP-BS'!W11:Z12)-SUM('BP-BS'!W34:Z34))/4</f>
        <v>2508220.75</v>
      </c>
      <c r="AA56" s="76">
        <f>(SUM('BP-BS'!X26:AA29)+SUM('BP-BS'!X11:AA12)-SUM('BP-BS'!X34:AA34))/4</f>
        <v>2570862</v>
      </c>
      <c r="AB56" s="76">
        <f>(SUM('BP-BS'!Y26:AB29)+SUM('BP-BS'!Y11:AB12)-SUM('BP-BS'!Y34:AB34))/4</f>
        <v>2616718.25</v>
      </c>
      <c r="AC56" s="76">
        <f>(SUM('BP-BS'!Z26:AC29)+SUM('BP-BS'!Z11:AC12)-SUM('BP-BS'!Z34:AC34))/4</f>
        <v>2622224</v>
      </c>
      <c r="AD56" s="76">
        <f>(SUM('BP-BS'!AA26:AD29)+SUM('BP-BS'!AA11:AD12)-SUM('BP-BS'!AA34:AD34))/4</f>
        <v>2664574.75</v>
      </c>
      <c r="AE56" s="76">
        <f>(SUM('BP-BS'!AB26:AE29)+SUM('BP-BS'!AB11:AE12)-SUM('BP-BS'!AB34:AE34))/4</f>
        <v>2706489</v>
      </c>
      <c r="AF56" s="76">
        <f>(SUM('BP-BS'!AC26:AF29)+SUM('BP-BS'!AC11:AF12)-SUM('BP-BS'!AC34:AF34))/4</f>
        <v>2829162.25</v>
      </c>
      <c r="AG56" s="76">
        <f>(SUM('BP-BS'!AD26:AG29)+SUM('BP-BS'!AD11:AG12)-SUM('BP-BS'!AD34:AG34))/4</f>
        <v>2946670.75</v>
      </c>
      <c r="AH56" s="76">
        <f>(SUM('BP-BS'!AE26:AH29)+SUM('BP-BS'!AE11:AH12)-SUM('BP-BS'!AE34:AH34))/4</f>
        <v>3097182.75</v>
      </c>
      <c r="AI56" s="76">
        <f>(SUM('BP-BS'!AF26:AI29)+SUM('BP-BS'!AF11:AI12)-SUM('BP-BS'!AF34:AI34))/4</f>
        <v>3199778.75</v>
      </c>
      <c r="AJ56" s="76">
        <f>(SUM('BP-BS'!AG26:AJ29)+SUM('BP-BS'!AG11:AJ12)-SUM('BP-BS'!AG34:AJ34))/4</f>
        <v>3147313</v>
      </c>
      <c r="AK56" s="76">
        <f>(SUM('BP-BS'!AH26:AK29)+SUM('BP-BS'!AH11:AK12)-SUM('BP-BS'!AH34:AK34))/4</f>
        <v>3049442.5</v>
      </c>
      <c r="AL56" s="76">
        <f>(SUM('BP-BS'!AI26:AL29)+SUM('BP-BS'!AI11:AL12)-SUM('BP-BS'!AI34:AL34))/4</f>
        <v>2886115</v>
      </c>
      <c r="AM56" s="76">
        <f>(SUM('BP-BS'!AJ26:AM29)+SUM('BP-BS'!AJ11:AM12)-SUM('BP-BS'!AJ34:AM34))/4</f>
        <v>2700905.75</v>
      </c>
      <c r="AN56" s="76">
        <f>(SUM('BP-BS'!AK26:AN29)+SUM('BP-BS'!AK11:AN12)-SUM('BP-BS'!AK34:AN34))/4</f>
        <v>2585536.5</v>
      </c>
      <c r="AO56" s="76">
        <f>(SUM('BP-BS'!AL26:AO29)+SUM('BP-BS'!AL11:AO12)-SUM('BP-BS'!AL34:AO34))/4</f>
        <v>2521347.25</v>
      </c>
      <c r="AP56" s="76">
        <f>(SUM('BP-BS'!AM26:AP29)+SUM('BP-BS'!AM11:AP12)-SUM('BP-BS'!AM34:AP34))/4</f>
        <v>2419103.25</v>
      </c>
      <c r="AQ56" s="76">
        <f>(SUM('BP-BS'!AN26:AQ29)+SUM('BP-BS'!AN11:AQ12)-SUM('BP-BS'!AN34:AQ34))/4</f>
        <v>2388774.25</v>
      </c>
      <c r="AR56" s="76">
        <f>(SUM('BP-BS'!AO26:AR29)+SUM('BP-BS'!AO11:AR12)-SUM('BP-BS'!AO34:AR34))/4</f>
        <v>2375821</v>
      </c>
      <c r="AS56" s="76">
        <f>(SUM('BP-BS'!AP26:AS29)+SUM('BP-BS'!AP11:AS12)-SUM('BP-BS'!AP34:AS34))/4</f>
        <v>2415847.5</v>
      </c>
      <c r="AT56" s="76">
        <f>(SUM('BP-BS'!AQ26:AT29)+SUM('BP-BS'!AQ11:AT12)-SUM('BP-BS'!AQ34:AT34))/4</f>
        <v>2471957</v>
      </c>
      <c r="AU56" s="76">
        <f>(SUM('BP-BS'!AR26:AU29)+SUM('BP-BS'!AR11:AU12)-SUM('BP-BS'!AR34:AU34))/4</f>
        <v>2501661.5</v>
      </c>
      <c r="AV56" s="76">
        <f>(SUM('BP-BS'!AS26:AV29)+SUM('BP-BS'!AS11:AV12)-SUM('BP-BS'!AS34:AV34))/4</f>
        <v>2534084.5</v>
      </c>
      <c r="AW56" s="76">
        <f>(SUM('BP-BS'!AW26:BC29)+SUM('BP-BS'!AW11:BC12)-SUM('BP-BS'!AW34:BC34))/4</f>
        <v>4960103.75</v>
      </c>
      <c r="AX56" s="76">
        <f>(SUM('BP-BS'!AU26:AX29)+SUM('BP-BS'!AU11:AX12)-SUM('BP-BS'!AU34:AX34))/4</f>
        <v>2599963</v>
      </c>
      <c r="AY56" s="76">
        <f>(SUM('BP-BS'!AV26:AY29)+SUM('BP-BS'!AV11:AY12)-SUM('BP-BS'!AV34:AY34))/4</f>
        <v>2620712.25</v>
      </c>
      <c r="AZ56" s="76">
        <f>(SUM('BP-BS'!AW26:AZ29)+SUM('BP-BS'!AW11:AZ12)-SUM('BP-BS'!AW34:AZ34))/4</f>
        <v>2748516.25</v>
      </c>
      <c r="BA56" s="76">
        <f>(SUM('BP-BS'!AX26:BA29)+SUM('BP-BS'!AX11:BA12)-SUM('BP-BS'!AX34:BA34))/4</f>
        <v>2851471.25</v>
      </c>
      <c r="BB56" s="76">
        <f>(SUM('BP-BS'!AY26:BB29)+SUM('BP-BS'!AY11:BB12)-SUM('BP-BS'!AY34:BB34))/4</f>
        <v>2925101.25</v>
      </c>
      <c r="BC56" s="76">
        <f>(SUM('BP-BS'!AZ26:BC29)+SUM('BP-BS'!AZ11:BC12)-SUM('BP-BS'!AZ34:BC34))/4</f>
        <v>2972023.5</v>
      </c>
      <c r="BD56" s="76">
        <f>(SUM('BP-BS'!BA26:BD29)+SUM('BP-BS'!BA11:BD12)-SUM('BP-BS'!BA34:BD34))/4</f>
        <v>2944193.75</v>
      </c>
      <c r="BE56" s="76">
        <f>(SUM('BP-BS'!BB26:BE29)+SUM('BP-BS'!BB11:BE12)-SUM('BP-BS'!BB34:BE34))/4</f>
        <v>2865565.75</v>
      </c>
      <c r="BF56" s="76">
        <f>(SUM('BP-BS'!BC26:BF29)+SUM('BP-BS'!BC11:BF12)-SUM('BP-BS'!BC34:BF34))/4</f>
        <v>2906351</v>
      </c>
      <c r="BG56" s="76">
        <f>(SUM('BP-BS'!BD26:BG29)+SUM('BP-BS'!BD11:BG12)-SUM('BP-BS'!BD34:BG34))/4</f>
        <v>3165592.75</v>
      </c>
      <c r="BH56" s="76">
        <f>(SUM('BP-BS'!BE26:BH29)+SUM('BP-BS'!BE11:BH12)-SUM('BP-BS'!BE34:BH34))/4</f>
        <v>3388886.25</v>
      </c>
      <c r="BI56" s="76">
        <f>(SUM('BP-BS'!BF26:BI29)+SUM('BP-BS'!BF11:BI12)-SUM('BP-BS'!BF34:BI34))/4</f>
        <v>3800347.25</v>
      </c>
      <c r="BJ56" s="76">
        <f>(SUM('BP-BS'!BG26:BJ29)+SUM('BP-BS'!BG11:BJ12)-SUM('BP-BS'!BG34:BJ34))/4</f>
        <v>4123868.75</v>
      </c>
      <c r="BK56" s="76">
        <f>(SUM('BP-BS'!BH26:BK29)+SUM('BP-BS'!BH11:BK12)-SUM('BP-BS'!BH34:BK34))/4</f>
        <v>4508406</v>
      </c>
      <c r="BL56" s="76">
        <f>(SUM('BP-BS'!BI26:BL29)+SUM('BP-BS'!BI11:BL12)-SUM('BP-BS'!BI34:BL34))/4</f>
        <v>4930769</v>
      </c>
      <c r="BM56" s="76">
        <f>(SUM('BP-BS'!BJ26:BM29)+SUM('BP-BS'!BJ11:BM12)-SUM('BP-BS'!BJ34:BM34))/4</f>
        <v>5228769</v>
      </c>
      <c r="BN56" s="76">
        <f>(SUM('BP-BS'!BK26:BN29)+SUM('BP-BS'!BK11:BN12)-SUM('BP-BS'!BK34:BN34))/4</f>
        <v>5502478.5</v>
      </c>
      <c r="BO56" s="76">
        <f>(SUM('BP-BS'!BL26:BO29)+SUM('BP-BS'!BL11:BO12)-SUM('BP-BS'!BL34:BO34))/4</f>
        <v>5519184.75</v>
      </c>
      <c r="BP56" s="76">
        <f>(SUM('BP-BS'!BM26:BP29)+SUM('BP-BS'!BM11:BP12)-SUM('BP-BS'!BM34:BP34))/4</f>
        <v>5517503.5</v>
      </c>
      <c r="BQ56" s="76">
        <f>(SUM('BP-BS'!BN26:BQ29)+SUM('BP-BS'!BN11:BQ12)-SUM('BP-BS'!BN34:BQ34))/4</f>
        <v>5596909</v>
      </c>
      <c r="BR56" s="76">
        <f>(SUM('BP-BS'!BO26:BR29)+SUM('BP-BS'!BO11:BR12)-SUM('BP-BS'!BO34:BR34))/4</f>
        <v>5659176.25</v>
      </c>
      <c r="BS56" s="76">
        <f>(SUM('BP-BS'!BP26:BS29)+SUM('BP-BS'!BP11:BS12)-SUM('BP-BS'!BP34:BS34))/4</f>
        <v>5725367.5</v>
      </c>
      <c r="BT56" s="76">
        <f>(SUM('BP-BS'!BQ26:BT29)+SUM('BP-BS'!BQ11:BT12)-SUM('BP-BS'!BQ34:BT34))/4</f>
        <v>5736197.75</v>
      </c>
      <c r="BU56" s="76">
        <f>(SUM('BP-BS'!BR26:BU29)+SUM('BP-BS'!BR11:BU12)-SUM('BP-BS'!BR34:BU34))/4</f>
        <v>4266417.75</v>
      </c>
      <c r="BV56" s="76">
        <f>(SUM('BP-BS'!BS26:BV29)+SUM('BP-BS'!BS11:BV12)-SUM('BP-BS'!BS34:BV34))/4</f>
        <v>2798665</v>
      </c>
      <c r="BW56" s="76">
        <f>(SUM('BP-BS'!BT26:BW29)+SUM('BP-BS'!BT11:BW12)-SUM('BP-BS'!BT34:BW34))/4</f>
        <v>1387411.75</v>
      </c>
      <c r="BX56" s="96"/>
      <c r="BY56" s="76">
        <f>G56</f>
        <v>1156232.25</v>
      </c>
      <c r="BZ56" s="76">
        <f>K56</f>
        <v>1218347.75</v>
      </c>
      <c r="CA56" s="76">
        <f>O56</f>
        <v>1229434.25</v>
      </c>
      <c r="CB56" s="76">
        <f>S56</f>
        <v>1366830.75</v>
      </c>
      <c r="CC56" s="76">
        <f>W56</f>
        <v>2220781.5</v>
      </c>
      <c r="CD56" s="76">
        <f>AA56</f>
        <v>2570862</v>
      </c>
      <c r="CE56" s="76">
        <f>AE56</f>
        <v>2706489</v>
      </c>
      <c r="CF56" s="76">
        <f>AI56</f>
        <v>3199778.75</v>
      </c>
      <c r="CG56" s="76">
        <f>AM56</f>
        <v>2700905.75</v>
      </c>
      <c r="CH56" s="76">
        <f>AZ56</f>
        <v>2748516.25</v>
      </c>
      <c r="CI56" s="76">
        <f>AU56</f>
        <v>2501661.5</v>
      </c>
      <c r="CJ56" s="76">
        <f>AY56</f>
        <v>2620712.25</v>
      </c>
      <c r="CK56" s="76">
        <f>BC56</f>
        <v>2972023.5</v>
      </c>
      <c r="CL56" s="76">
        <f>BG56</f>
        <v>3165592.75</v>
      </c>
      <c r="CM56" s="76">
        <f>BK56</f>
        <v>4508406</v>
      </c>
      <c r="CN56" s="76">
        <f>BO56</f>
        <v>5519184.75</v>
      </c>
      <c r="CO56" s="76">
        <f t="shared" si="14"/>
        <v>5725367.5</v>
      </c>
    </row>
    <row r="57" spans="2:93" x14ac:dyDescent="0.35">
      <c r="B57" s="45" t="s">
        <v>505</v>
      </c>
      <c r="C57" s="45" t="s">
        <v>114</v>
      </c>
      <c r="D57" s="84" t="s">
        <v>141</v>
      </c>
      <c r="E57" s="84" t="s">
        <v>141</v>
      </c>
      <c r="F57" s="84" t="s">
        <v>141</v>
      </c>
      <c r="G57" s="84" t="s">
        <v>141</v>
      </c>
      <c r="H57" s="84">
        <f t="shared" ref="H57:AM57" si="15">H55/H56</f>
        <v>0.14365767722666656</v>
      </c>
      <c r="I57" s="84">
        <f t="shared" si="15"/>
        <v>0.11156344043015051</v>
      </c>
      <c r="J57" s="84">
        <f t="shared" si="15"/>
        <v>7.2053428696037022E-2</v>
      </c>
      <c r="K57" s="84">
        <f t="shared" si="15"/>
        <v>4.3886140061406932E-2</v>
      </c>
      <c r="L57" s="84">
        <f t="shared" si="15"/>
        <v>5.4794336626793769E-2</v>
      </c>
      <c r="M57" s="84">
        <f t="shared" si="15"/>
        <v>8.5838231153489625E-2</v>
      </c>
      <c r="N57" s="84">
        <f t="shared" si="15"/>
        <v>0.12479886089348666</v>
      </c>
      <c r="O57" s="84">
        <f t="shared" si="15"/>
        <v>0.13320204801517443</v>
      </c>
      <c r="P57" s="84">
        <f t="shared" si="15"/>
        <v>0.132926676471919</v>
      </c>
      <c r="Q57" s="84">
        <f t="shared" si="15"/>
        <v>0.13371193876846738</v>
      </c>
      <c r="R57" s="84">
        <f t="shared" si="15"/>
        <v>0.12175007320034174</v>
      </c>
      <c r="S57" s="84">
        <f t="shared" si="15"/>
        <v>0.12638029982863641</v>
      </c>
      <c r="T57" s="84">
        <f t="shared" si="15"/>
        <v>0.11815895800629321</v>
      </c>
      <c r="U57" s="84">
        <f t="shared" si="15"/>
        <v>9.8608483694658369E-2</v>
      </c>
      <c r="V57" s="84">
        <f t="shared" si="15"/>
        <v>7.948535216580585E-2</v>
      </c>
      <c r="W57" s="84">
        <f t="shared" si="15"/>
        <v>6.3992418884973604E-2</v>
      </c>
      <c r="X57" s="84">
        <f t="shared" si="15"/>
        <v>5.7352569218990367E-2</v>
      </c>
      <c r="Y57" s="84">
        <f t="shared" si="15"/>
        <v>5.7456348809247833E-2</v>
      </c>
      <c r="Z57" s="84">
        <f t="shared" si="15"/>
        <v>6.8002961860514063E-2</v>
      </c>
      <c r="AA57" s="84">
        <f t="shared" si="15"/>
        <v>7.3125045218296422E-2</v>
      </c>
      <c r="AB57" s="84">
        <f t="shared" si="15"/>
        <v>7.9311939678641349E-2</v>
      </c>
      <c r="AC57" s="84">
        <f t="shared" si="15"/>
        <v>7.6092606886368208E-2</v>
      </c>
      <c r="AD57" s="84">
        <f t="shared" si="15"/>
        <v>6.4691808702307924E-2</v>
      </c>
      <c r="AE57" s="84">
        <f t="shared" si="15"/>
        <v>5.0982982011011306E-2</v>
      </c>
      <c r="AF57" s="84">
        <f t="shared" si="15"/>
        <v>4.7809347095593403E-2</v>
      </c>
      <c r="AG57" s="84">
        <f t="shared" si="15"/>
        <v>5.9346834049918876E-2</v>
      </c>
      <c r="AH57" s="84">
        <f t="shared" si="15"/>
        <v>5.6841463423493485E-2</v>
      </c>
      <c r="AI57" s="84">
        <f t="shared" si="15"/>
        <v>6.6031996743524932E-2</v>
      </c>
      <c r="AJ57" s="84">
        <f t="shared" si="15"/>
        <v>6.3258913238054271E-2</v>
      </c>
      <c r="AK57" s="84">
        <f t="shared" si="15"/>
        <v>4.5311331497478742E-2</v>
      </c>
      <c r="AL57" s="84">
        <f t="shared" si="15"/>
        <v>3.8994703953238286E-2</v>
      </c>
      <c r="AM57" s="84">
        <f t="shared" si="15"/>
        <v>-2.574871781438506E-2</v>
      </c>
      <c r="AN57" s="84">
        <f>AN55/AN56</f>
        <v>-2.7641241962741599E-2</v>
      </c>
      <c r="AO57" s="84">
        <f>AO55/AO56</f>
        <v>-2.3968757179321509E-2</v>
      </c>
      <c r="AP57" s="84">
        <f t="shared" ref="AP57:AU57" si="16">AP55/AP56</f>
        <v>-5.0203148625425752E-3</v>
      </c>
      <c r="AQ57" s="84">
        <f t="shared" si="16"/>
        <v>7.5203732625634123E-2</v>
      </c>
      <c r="AR57" s="84">
        <f t="shared" si="16"/>
        <v>8.4075222838757499E-2</v>
      </c>
      <c r="AS57" s="84">
        <f t="shared" si="16"/>
        <v>0.10195949868524389</v>
      </c>
      <c r="AT57" s="84">
        <f t="shared" si="16"/>
        <v>0.10580021416230119</v>
      </c>
      <c r="AU57" s="84">
        <f t="shared" si="16"/>
        <v>0.11379258944505474</v>
      </c>
      <c r="AV57" s="84">
        <f t="shared" ref="AV57:BC57" si="17">AV55/AV56</f>
        <v>0.10583661278856321</v>
      </c>
      <c r="AW57" s="84">
        <f t="shared" si="17"/>
        <v>6.7145435034802289E-2</v>
      </c>
      <c r="AX57" s="84">
        <f t="shared" si="17"/>
        <v>0.10632116687814402</v>
      </c>
      <c r="AY57" s="84">
        <f t="shared" si="17"/>
        <v>8.2525106474118981E-2</v>
      </c>
      <c r="AZ57" s="84">
        <f t="shared" si="17"/>
        <v>7.5431592397999445E-2</v>
      </c>
      <c r="BA57" s="84">
        <f t="shared" si="17"/>
        <v>2.2111935779565717E-2</v>
      </c>
      <c r="BB57" s="84">
        <f t="shared" si="17"/>
        <v>3.1494036013797536E-2</v>
      </c>
      <c r="BC57" s="84">
        <f t="shared" si="17"/>
        <v>5.2346768671992734E-2</v>
      </c>
      <c r="BD57" s="84">
        <f t="shared" ref="BD57:BK57" si="18">BD55/BD56</f>
        <v>6.6623993968544418E-2</v>
      </c>
      <c r="BE57" s="84">
        <f t="shared" si="18"/>
        <v>0.11274029742790798</v>
      </c>
      <c r="BF57" s="84">
        <f t="shared" si="18"/>
        <v>0.11909267669321426</v>
      </c>
      <c r="BG57" s="84">
        <f>BG55/BG56</f>
        <v>0.10632480965372712</v>
      </c>
      <c r="BH57" s="84">
        <f>BH55/BH56</f>
        <v>0.12062262512477717</v>
      </c>
      <c r="BI57" s="84">
        <f t="shared" si="18"/>
        <v>0.13590366849711352</v>
      </c>
      <c r="BJ57" s="84">
        <f>BJ55/BJ56</f>
        <v>0.13693932046986629</v>
      </c>
      <c r="BK57" s="354">
        <f t="shared" si="18"/>
        <v>0.1345584569544821</v>
      </c>
      <c r="BL57" s="84">
        <f t="shared" ref="BL57:BS57" si="19">BL55/BL56</f>
        <v>0.12403949678945321</v>
      </c>
      <c r="BM57" s="84">
        <f t="shared" si="19"/>
        <v>0.11455428977017651</v>
      </c>
      <c r="BN57" s="84">
        <f t="shared" si="19"/>
        <v>0.10915242425269193</v>
      </c>
      <c r="BO57" s="84">
        <f t="shared" si="19"/>
        <v>0.10742599685092044</v>
      </c>
      <c r="BP57" s="84">
        <f t="shared" si="19"/>
        <v>0.10684029898180364</v>
      </c>
      <c r="BQ57" s="84">
        <f t="shared" si="19"/>
        <v>0.11234447980210337</v>
      </c>
      <c r="BR57" s="84">
        <f t="shared" si="19"/>
        <v>0.10668712254804055</v>
      </c>
      <c r="BS57" s="84">
        <f t="shared" si="19"/>
        <v>7.5699073040515874E-2</v>
      </c>
      <c r="BT57" s="84">
        <f t="shared" ref="BT57:BW57" si="20">BT55/BT56</f>
        <v>6.7867690329590835E-2</v>
      </c>
      <c r="BU57" s="84">
        <f t="shared" si="20"/>
        <v>5.2984707205195186E-2</v>
      </c>
      <c r="BV57" s="84">
        <f t="shared" si="20"/>
        <v>3.2357883240329816E-2</v>
      </c>
      <c r="BW57" s="84">
        <f t="shared" si="20"/>
        <v>0.10611001384412376</v>
      </c>
      <c r="BX57" s="96"/>
      <c r="BY57" s="84">
        <f t="shared" ref="BY57:CM57" si="21">BY55/BY56</f>
        <v>0.15675618804094071</v>
      </c>
      <c r="BZ57" s="84">
        <f t="shared" si="21"/>
        <v>4.3886140061406932E-2</v>
      </c>
      <c r="CA57" s="84">
        <f t="shared" si="21"/>
        <v>0.13320204801517443</v>
      </c>
      <c r="CB57" s="84">
        <f t="shared" si="21"/>
        <v>0.12638029982863641</v>
      </c>
      <c r="CC57" s="84">
        <f t="shared" si="21"/>
        <v>6.3992418884973604E-2</v>
      </c>
      <c r="CD57" s="84">
        <f t="shared" si="21"/>
        <v>7.3125045218296422E-2</v>
      </c>
      <c r="CE57" s="84">
        <f t="shared" si="21"/>
        <v>5.0982982011011306E-2</v>
      </c>
      <c r="CF57" s="84">
        <f t="shared" si="21"/>
        <v>6.6031996743524932E-2</v>
      </c>
      <c r="CG57" s="84">
        <f t="shared" si="21"/>
        <v>-2.574871781438506E-2</v>
      </c>
      <c r="CH57" s="84">
        <f t="shared" si="21"/>
        <v>6.5360625028140079E-2</v>
      </c>
      <c r="CI57" s="84">
        <f t="shared" si="21"/>
        <v>0.11379258944505481</v>
      </c>
      <c r="CJ57" s="84">
        <f t="shared" si="21"/>
        <v>8.252510647411905E-2</v>
      </c>
      <c r="CK57" s="84">
        <f t="shared" si="21"/>
        <v>5.2346768671992686E-2</v>
      </c>
      <c r="CL57" s="84">
        <f t="shared" si="21"/>
        <v>0.10632480965372708</v>
      </c>
      <c r="CM57" s="84">
        <f t="shared" si="21"/>
        <v>0.1345584569544821</v>
      </c>
      <c r="CN57" s="84">
        <f>CN55/CN56</f>
        <v>0.10742599685092044</v>
      </c>
      <c r="CO57" s="84">
        <f>CO55/CO56</f>
        <v>7.5699073040515874E-2</v>
      </c>
    </row>
    <row r="58" spans="2:93" x14ac:dyDescent="0.35">
      <c r="B58"/>
      <c r="C58"/>
      <c r="D58" s="245"/>
      <c r="E58" s="245"/>
      <c r="F58" s="245"/>
      <c r="G58" s="245"/>
      <c r="H58" s="245"/>
      <c r="I58" s="245"/>
      <c r="J58" s="245"/>
      <c r="K58" s="245"/>
      <c r="L58" s="245"/>
      <c r="M58" s="245"/>
      <c r="N58" s="245"/>
      <c r="O58" s="245"/>
      <c r="P58" s="245"/>
      <c r="Q58" s="245"/>
      <c r="R58" s="245"/>
      <c r="S58" s="245"/>
      <c r="T58" s="245"/>
      <c r="U58" s="245"/>
      <c r="V58" s="245"/>
      <c r="W58" s="245"/>
      <c r="X58" s="245"/>
      <c r="Y58" s="245"/>
      <c r="Z58" s="245"/>
      <c r="AA58" s="245"/>
      <c r="AB58" s="245"/>
      <c r="AC58" s="245"/>
      <c r="AD58" s="245"/>
      <c r="AE58" s="245"/>
      <c r="AF58" s="245"/>
      <c r="AG58" s="245"/>
      <c r="AH58" s="245"/>
      <c r="AI58" s="245"/>
      <c r="AJ58" s="245"/>
      <c r="AK58" s="245"/>
      <c r="AL58" s="245"/>
      <c r="AM58" s="245"/>
      <c r="AN58" s="245"/>
      <c r="AO58" s="245"/>
      <c r="AP58" s="245"/>
      <c r="AQ58" s="245"/>
      <c r="AR58" s="245"/>
      <c r="AS58" s="245"/>
      <c r="AT58" s="245"/>
      <c r="AU58" s="245"/>
      <c r="AV58" s="245"/>
      <c r="AW58" s="245"/>
      <c r="AX58" s="245"/>
      <c r="AY58" s="245"/>
      <c r="AZ58" s="245"/>
      <c r="BA58" s="245"/>
      <c r="BB58" s="245"/>
      <c r="BC58" s="245"/>
      <c r="BD58" s="245"/>
      <c r="BE58" s="245"/>
      <c r="BF58" s="245"/>
      <c r="BG58" s="245"/>
      <c r="BH58" s="245"/>
      <c r="BI58" s="245"/>
      <c r="BJ58" s="245"/>
      <c r="BK58" s="245"/>
      <c r="BL58" s="245"/>
      <c r="BM58" s="245"/>
      <c r="BN58" s="245"/>
      <c r="BO58" s="245"/>
      <c r="BP58" s="245"/>
      <c r="BQ58" s="245"/>
      <c r="BR58" s="245"/>
      <c r="BS58" s="245"/>
      <c r="BT58" s="245"/>
      <c r="BU58" s="245"/>
      <c r="BV58" s="245"/>
      <c r="BW58" s="245"/>
      <c r="BX58" s="96"/>
      <c r="BY58"/>
      <c r="BZ58"/>
      <c r="CA58"/>
      <c r="CB58" s="64"/>
      <c r="CC58" s="64"/>
      <c r="CD58" s="64"/>
      <c r="CE58" s="64"/>
      <c r="CF58" s="64"/>
      <c r="CG58" s="64"/>
      <c r="CH58" s="64"/>
      <c r="CI58" s="64"/>
      <c r="CJ58" s="64"/>
      <c r="CK58" s="64"/>
      <c r="CL58" s="64"/>
      <c r="CM58" s="64"/>
      <c r="CN58" s="64"/>
      <c r="CO58" s="64"/>
    </row>
    <row r="59" spans="2:93" x14ac:dyDescent="0.35">
      <c r="B59" s="34" t="s">
        <v>115</v>
      </c>
      <c r="C59" s="34" t="s">
        <v>566</v>
      </c>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96"/>
      <c r="BY59" s="48"/>
      <c r="BZ59" s="48"/>
      <c r="CA59" s="48"/>
      <c r="CB59" s="48"/>
      <c r="CC59" s="48"/>
      <c r="CD59" s="48"/>
      <c r="CE59" s="48"/>
      <c r="CF59" s="48"/>
      <c r="CG59" s="48"/>
      <c r="CH59" s="48"/>
      <c r="CI59" s="48"/>
      <c r="CJ59" s="48"/>
      <c r="CK59" s="48"/>
      <c r="CL59" s="48"/>
      <c r="CM59" s="48"/>
      <c r="CN59" s="48"/>
      <c r="CO59" s="48"/>
    </row>
    <row r="60" spans="2:93" x14ac:dyDescent="0.35">
      <c r="B60" s="35" t="s">
        <v>116</v>
      </c>
      <c r="C60" s="35" t="s">
        <v>117</v>
      </c>
      <c r="D60" s="63">
        <v>4.9097329781302275E-2</v>
      </c>
      <c r="E60" s="63">
        <v>7.1617263657197908E-2</v>
      </c>
      <c r="F60" s="63">
        <v>7.4116377195564714E-2</v>
      </c>
      <c r="G60" s="63">
        <v>0.11869538467822432</v>
      </c>
      <c r="H60" s="63">
        <v>0.14093243993937357</v>
      </c>
      <c r="I60" s="63">
        <v>0.13870663576002829</v>
      </c>
      <c r="J60" s="63">
        <v>4.1035179283868219E-2</v>
      </c>
      <c r="K60" s="63">
        <v>4.9467069789475147E-2</v>
      </c>
      <c r="L60" s="63">
        <v>8.5259810680969467E-2</v>
      </c>
      <c r="M60" s="63">
        <v>6.4555263850464409E-2</v>
      </c>
      <c r="N60" s="63">
        <v>6.1451484407244947E-2</v>
      </c>
      <c r="O60" s="63">
        <v>9.9691178294606234E-2</v>
      </c>
      <c r="P60" s="63">
        <v>8.7523474385259953E-2</v>
      </c>
      <c r="Q60" s="63">
        <v>0.11201881536215476</v>
      </c>
      <c r="R60" s="63">
        <v>0.13035163248206755</v>
      </c>
      <c r="S60" s="63">
        <v>0.13719939056390998</v>
      </c>
      <c r="T60" s="63">
        <v>0.10635970515040546</v>
      </c>
      <c r="U60" s="63">
        <v>5.7744234014625917E-2</v>
      </c>
      <c r="V60" s="63">
        <v>5.3858750538144921E-2</v>
      </c>
      <c r="W60" s="63">
        <v>7.4663555108704677E-2</v>
      </c>
      <c r="X60" s="63">
        <v>4.1724201319271369E-2</v>
      </c>
      <c r="Y60" s="63">
        <v>4.5523857295128221E-2</v>
      </c>
      <c r="Z60" s="63">
        <v>6.1383527581500633E-2</v>
      </c>
      <c r="AA60" s="63">
        <v>0.11920876011921389</v>
      </c>
      <c r="AB60" s="63">
        <v>6.9146960582033914E-2</v>
      </c>
      <c r="AC60" s="63">
        <v>6.8854326234777039E-2</v>
      </c>
      <c r="AD60" s="63">
        <v>6.6179576502392798E-2</v>
      </c>
      <c r="AE60" s="63">
        <v>7.6755549837297696E-2</v>
      </c>
      <c r="AF60" s="63">
        <v>5.2322298455607763E-2</v>
      </c>
      <c r="AG60" s="63">
        <v>4.7565422212270683E-2</v>
      </c>
      <c r="AH60" s="63">
        <v>3.7781789079523086E-2</v>
      </c>
      <c r="AI60" s="63">
        <v>4.4541828282805111E-2</v>
      </c>
      <c r="AJ60" s="63">
        <v>3.3356601326696829E-2</v>
      </c>
      <c r="AK60" s="63">
        <v>4.412919485966587E-2</v>
      </c>
      <c r="AL60" s="63">
        <v>4.5778307234023589E-2</v>
      </c>
      <c r="AM60" s="63">
        <f>'Investimentos-Investments'!AM13/AM8</f>
        <v>3.8879984240264336E-2</v>
      </c>
      <c r="AN60" s="63">
        <f>'Investimentos-Investments'!AN13/AN8</f>
        <v>2.1372338982416587E-2</v>
      </c>
      <c r="AO60" s="63">
        <f>'Investimentos-Investments'!AO13/AO8</f>
        <v>4.479715285490786E-2</v>
      </c>
      <c r="AP60" s="63">
        <f>'Investimentos-Investments'!AP13/AP8</f>
        <v>3.388617419992853E-2</v>
      </c>
      <c r="AQ60" s="63">
        <f>'Investimentos-Investments'!AQ13/AQ8</f>
        <v>2.9233070099325988E-2</v>
      </c>
      <c r="AR60" s="63">
        <f>'Investimentos-Investments'!AR13/AR8</f>
        <v>2.8006148059471523E-2</v>
      </c>
      <c r="AS60" s="63">
        <f>'Investimentos-Investments'!AS13/AS8</f>
        <v>2.9750964349245883E-2</v>
      </c>
      <c r="AT60" s="63">
        <f>'Investimentos-Investments'!AT13/AT8</f>
        <v>3.7702033982662163E-2</v>
      </c>
      <c r="AU60" s="63">
        <f>'Investimentos-Investments'!AU13/AU8</f>
        <v>5.7587638114948561E-2</v>
      </c>
      <c r="AV60" s="63">
        <f>'Investimentos-Investments'!AV13/AV8</f>
        <v>3.6423472554070947E-2</v>
      </c>
      <c r="AW60" s="63">
        <f>'Investimentos-Investments'!AW13/AW8</f>
        <v>5.2580803194525912E-2</v>
      </c>
      <c r="AX60" s="63">
        <f>'Investimentos-Investments'!AX13/AX8</f>
        <v>4.3685760627033034E-2</v>
      </c>
      <c r="AY60" s="63">
        <f>'Investimentos-Investments'!AY13/AY8</f>
        <v>8.0417073713881695E-2</v>
      </c>
      <c r="AZ60" s="63">
        <f>'Investimentos-Investments'!AZ13/AZ8</f>
        <v>3.4568226666813112E-2</v>
      </c>
      <c r="BA60" s="63">
        <f>'Investimentos-Investments'!BA13/BA8</f>
        <v>4.2301417955811389E-2</v>
      </c>
      <c r="BB60" s="63">
        <f>'Investimentos-Investments'!BB13/BB8</f>
        <v>2.5557130243390576E-2</v>
      </c>
      <c r="BC60" s="63">
        <f>'Investimentos-Investments'!BC13/BC8</f>
        <v>3.1193299228869514E-2</v>
      </c>
      <c r="BD60" s="63">
        <f>'Investimentos-Investments'!BD13/BD8</f>
        <v>2.0602814949603532E-2</v>
      </c>
      <c r="BE60" s="63">
        <f>'Investimentos-Investments'!BE13/BE8</f>
        <v>2.8628585824086138E-2</v>
      </c>
      <c r="BF60" s="63">
        <f>'Investimentos-Investments'!BF13/BF8</f>
        <v>3.371973463663084E-2</v>
      </c>
      <c r="BG60" s="63">
        <f>'Investimentos-Investments'!BG13/BG8</f>
        <v>5.6539115509973932E-2</v>
      </c>
      <c r="BH60" s="63">
        <f>'Investimentos-Investments'!BH13/BH8</f>
        <v>2.2726840155868743E-2</v>
      </c>
      <c r="BI60" s="63">
        <f>'Investimentos-Investments'!BI13/BI8</f>
        <v>2.8854305389922404E-2</v>
      </c>
      <c r="BJ60" s="63">
        <f>'Investimentos-Investments'!BJ13/BJ8</f>
        <v>3.9205452980367948E-2</v>
      </c>
      <c r="BK60" s="63">
        <f>'Investimentos-Investments'!BK13/BK8</f>
        <v>9.3701106484143745E-2</v>
      </c>
      <c r="BL60" s="63">
        <f>'Investimentos-Investments'!BL13/BL8</f>
        <v>3.246427229152983E-2</v>
      </c>
      <c r="BM60" s="63">
        <f>'Investimentos-Investments'!BM13/BM8</f>
        <v>4.0359571443599571E-2</v>
      </c>
      <c r="BN60" s="63">
        <f>'Investimentos-Investments'!BN13/BN8</f>
        <v>5.0732843583645111E-2</v>
      </c>
      <c r="BO60" s="63">
        <f>'Investimentos-Investments'!BO13/BO8</f>
        <v>9.4856249747328161E-2</v>
      </c>
      <c r="BP60" s="63">
        <f>'Investimentos-Investments'!BP13/BP8</f>
        <v>2.8028749330229294E-2</v>
      </c>
      <c r="BQ60" s="63">
        <f>'Investimentos-Investments'!BQ13/BQ8</f>
        <v>4.565264316791607E-2</v>
      </c>
      <c r="BR60" s="63">
        <f>'Investimentos-Investments'!BR13/BR8</f>
        <v>3.3583557386269426E-2</v>
      </c>
      <c r="BS60" s="63">
        <f>'Investimentos-Investments'!BS13/BS8</f>
        <v>7.0270382999134517E-2</v>
      </c>
      <c r="BT60" s="63">
        <f>'Investimentos-Investments'!BT13/BT8</f>
        <v>2.4955659263388004E-2</v>
      </c>
      <c r="BU60" s="63" t="e">
        <f>'Investimentos-Investments'!BU13/BU8</f>
        <v>#DIV/0!</v>
      </c>
      <c r="BV60" s="63" t="e">
        <f>'Investimentos-Investments'!BV13/BV8</f>
        <v>#DIV/0!</v>
      </c>
      <c r="BW60" s="63" t="e">
        <f>'Investimentos-Investments'!BW13/BW8</f>
        <v>#DIV/0!</v>
      </c>
      <c r="BX60" s="96"/>
      <c r="BY60" s="63">
        <f>'Investimentos-Investments'!BY13/BY8</f>
        <v>7.7629057905714199E-2</v>
      </c>
      <c r="BZ60" s="63">
        <f>'Investimentos-Investments'!BZ13/BZ8</f>
        <v>8.7624944743639077E-2</v>
      </c>
      <c r="CA60" s="63">
        <f>'Investimentos-Investments'!CA13/CA8</f>
        <v>7.7130599772271519E-2</v>
      </c>
      <c r="CB60" s="63">
        <f>'Investimentos-Investments'!CB13/CB8</f>
        <v>0.11756548014502541</v>
      </c>
      <c r="CC60" s="63">
        <f>'Investimentos-Investments'!CC13/CC8</f>
        <v>7.0397061906615946E-2</v>
      </c>
      <c r="CD60" s="63">
        <f>'Investimentos-Investments'!CD13/CD8</f>
        <v>6.7366979785999551E-2</v>
      </c>
      <c r="CE60" s="63">
        <f>'Investimentos-Investments'!CE13/CE8</f>
        <v>7.0131548826662032E-2</v>
      </c>
      <c r="CF60" s="63">
        <f>'Investimentos-Investments'!CF13/CF8</f>
        <v>4.5446507670274493E-2</v>
      </c>
      <c r="CG60" s="63">
        <f>'Investimentos-Investments'!CG13/CG8</f>
        <v>4.0409669125213883E-2</v>
      </c>
      <c r="CH60" s="63">
        <f>'Investimentos-Investments'!CH13/CH8</f>
        <v>3.3484064734545356E-2</v>
      </c>
      <c r="CI60" s="63">
        <f>'Investimentos-Investments'!CI13/CI8</f>
        <v>3.8296328830358876E-2</v>
      </c>
      <c r="CJ60" s="63">
        <f>'Investimentos-Investments'!CJ13/CJ8</f>
        <v>5.2400415602725625E-2</v>
      </c>
      <c r="CK60" s="63">
        <f>'Investimentos-Investments'!CK13/CK8</f>
        <v>3.2086651716132765E-2</v>
      </c>
      <c r="CL60" s="63">
        <f>'Investimentos-Investments'!CL13/CL8</f>
        <v>3.6310950670063756E-2</v>
      </c>
      <c r="CM60" s="63">
        <f>'Investimentos-Investments'!CM13/CM8</f>
        <v>4.6678579456764194E-2</v>
      </c>
      <c r="CN60" s="63">
        <f>'Investimentos-Investments'!CN13/CN8</f>
        <v>5.3696586703776063E-2</v>
      </c>
      <c r="CO60" s="63">
        <f>'Investimentos-Investments'!CO13/CO8</f>
        <v>4.3982360233931483E-2</v>
      </c>
    </row>
    <row r="61" spans="2:93" x14ac:dyDescent="0.35">
      <c r="B61" s="35" t="s">
        <v>118</v>
      </c>
      <c r="C61" s="35" t="s">
        <v>560</v>
      </c>
      <c r="D61" s="63">
        <v>1.2934647776979826</v>
      </c>
      <c r="E61" s="63">
        <v>2.1616899204589908</v>
      </c>
      <c r="F61" s="63">
        <v>2.4771087498360225</v>
      </c>
      <c r="G61" s="63">
        <v>2.7987118521639678</v>
      </c>
      <c r="H61" s="63">
        <v>2.45455088389871</v>
      </c>
      <c r="I61" s="63">
        <v>2.1019885687068349</v>
      </c>
      <c r="J61" s="63">
        <v>0.76589392342816998</v>
      </c>
      <c r="K61" s="63">
        <v>1.0101285990668032</v>
      </c>
      <c r="L61" s="63">
        <v>1.9663309189678588</v>
      </c>
      <c r="M61" s="63">
        <v>1.6850600390952248</v>
      </c>
      <c r="N61" s="63">
        <v>1.7983707865168539</v>
      </c>
      <c r="O61" s="63">
        <v>2.0567748091603053</v>
      </c>
      <c r="P61" s="63">
        <v>2.2906416564165641</v>
      </c>
      <c r="Q61" s="63">
        <v>3.0777692504476848</v>
      </c>
      <c r="R61" s="63">
        <v>3.8572364442652689</v>
      </c>
      <c r="S61" s="63">
        <v>3.4765323025952513</v>
      </c>
      <c r="T61" s="63">
        <v>2.6543711330468049</v>
      </c>
      <c r="U61" s="63">
        <v>1.4874245299292737</v>
      </c>
      <c r="V61" s="63">
        <v>1.294375503626108</v>
      </c>
      <c r="W61" s="63">
        <v>1.4729323992357384</v>
      </c>
      <c r="X61" s="63">
        <v>0.84273543633433112</v>
      </c>
      <c r="Y61" s="63">
        <v>0.9761757508940816</v>
      </c>
      <c r="Z61" s="63">
        <v>1.3294042116076015</v>
      </c>
      <c r="AA61" s="63">
        <v>2.3168642295049309</v>
      </c>
      <c r="AB61" s="63">
        <v>1.3911283268774211</v>
      </c>
      <c r="AC61" s="63">
        <v>1.2756136280376114</v>
      </c>
      <c r="AD61" s="63">
        <v>1.250680879038317</v>
      </c>
      <c r="AE61" s="63">
        <v>1.2829525089605736</v>
      </c>
      <c r="AF61" s="63">
        <v>0.89920621074668527</v>
      </c>
      <c r="AG61" s="63">
        <v>0.8693628631038357</v>
      </c>
      <c r="AH61" s="63">
        <v>0.65027146591594609</v>
      </c>
      <c r="AI61" s="63">
        <v>0.66550713710437481</v>
      </c>
      <c r="AJ61" s="63">
        <v>0.50864262049987596</v>
      </c>
      <c r="AK61" s="63">
        <v>0.68797419638602797</v>
      </c>
      <c r="AL61" s="63">
        <v>0.64107693437087065</v>
      </c>
      <c r="AM61" s="63">
        <f>'Investimentos-Investments'!AM13/'Investimentos-Investments'!AM16</f>
        <v>0.21539835301121144</v>
      </c>
      <c r="AN61" s="63">
        <f>'Investimentos-Investments'!AN13/'Investimentos-Investments'!AN16</f>
        <v>0.32535782952360609</v>
      </c>
      <c r="AO61" s="63">
        <f>'Investimentos-Investments'!AO13/'Investimentos-Investments'!AO16</f>
        <v>0.76369660176204934</v>
      </c>
      <c r="AP61" s="63">
        <f>'Investimentos-Investments'!AP13/'Investimentos-Investments'!AP16</f>
        <v>0.62368078923218107</v>
      </c>
      <c r="AQ61" s="63">
        <f>'Investimentos-Investments'!AQ13/'Investimentos-Investments'!AQ16</f>
        <v>0.59587686567164178</v>
      </c>
      <c r="AR61" s="63">
        <f>'Investimentos-Investments'!AR13/'Investimentos-Investments'!AR16</f>
        <v>0.55229938558927572</v>
      </c>
      <c r="AS61" s="63">
        <f>'Investimentos-Investments'!AS13/'Investimentos-Investments'!AS16</f>
        <v>0.63992846229325517</v>
      </c>
      <c r="AT61" s="63">
        <f>'Investimentos-Investments'!AT13/'Investimentos-Investments'!AT16</f>
        <v>0.8048405808895176</v>
      </c>
      <c r="AU61" s="63">
        <f>'Investimentos-Investments'!AU13/'Investimentos-Investments'!AU16</f>
        <v>1.1759006663029281</v>
      </c>
      <c r="AV61" s="63">
        <f>'Investimentos-Investments'!AV13/'Investimentos-Investments'!AV16</f>
        <v>0.73899272305024999</v>
      </c>
      <c r="AW61" s="63">
        <f>'Investimentos-Investments'!AW13/'Investimentos-Investments'!AW16</f>
        <v>1.1423058522786949</v>
      </c>
      <c r="AX61" s="63">
        <f>'Investimentos-Investments'!AX13/'Investimentos-Investments'!AX16</f>
        <v>0.89488014929711046</v>
      </c>
      <c r="AY61" s="63">
        <f>'Investimentos-Investments'!AY13/'Investimentos-Investments'!AY16</f>
        <v>1.3078749948161186</v>
      </c>
      <c r="AZ61" s="63">
        <f>'Investimentos-Investments'!AZ13/'Investimentos-Investments'!AZ16</f>
        <v>0.52445357847085294</v>
      </c>
      <c r="BA61" s="63">
        <f>'Investimentos-Investments'!BA13/'Investimentos-Investments'!BA16</f>
        <v>0.35007186489399927</v>
      </c>
      <c r="BB61" s="63">
        <f>'Investimentos-Investments'!BB13/'Investimentos-Investments'!BB16</f>
        <v>0.4077297028313322</v>
      </c>
      <c r="BC61" s="63">
        <f>'Investimentos-Investments'!BC13/'Investimentos-Investments'!BC16</f>
        <v>0.5172491423928256</v>
      </c>
      <c r="BD61" s="63">
        <f>'Investimentos-Investments'!BD13/'Investimentos-Investments'!BD16</f>
        <v>0.40996301879985053</v>
      </c>
      <c r="BE61" s="63">
        <f>'Investimentos-Investments'!BE13/'Investimentos-Investments'!BE16</f>
        <v>0.63608242769180923</v>
      </c>
      <c r="BF61" s="63">
        <f>'Investimentos-Investments'!BF13/'Investimentos-Investments'!BF16</f>
        <v>0.86051276213139627</v>
      </c>
      <c r="BG61" s="63">
        <f>'Investimentos-Investments'!BG13/'Investimentos-Investments'!BG16</f>
        <v>0.99832775919732442</v>
      </c>
      <c r="BH61" s="63">
        <f>'Investimentos-Investments'!BH13/'Investimentos-Investments'!BH16</f>
        <v>0.48378035275369363</v>
      </c>
      <c r="BI61" s="63">
        <f>'Investimentos-Investments'!BI13/'Investimentos-Investments'!BI16</f>
        <v>0.82200869623989004</v>
      </c>
      <c r="BJ61" s="63">
        <f>'Investimentos-Investments'!BJ13/'Investimentos-Investments'!BJ16</f>
        <v>1.2913717003509029</v>
      </c>
      <c r="BK61" s="63">
        <f>'Investimentos-Investments'!BK13/'Investimentos-Investments'!BK16</f>
        <v>2.8663447575646672</v>
      </c>
      <c r="BL61" s="63">
        <f>'Investimentos-Investments'!BL13/'Investimentos-Investments'!BL16</f>
        <v>0.99252144905100892</v>
      </c>
      <c r="BM61" s="63">
        <f>'Investimentos-Investments'!BM13/'Investimentos-Investments'!BM16</f>
        <v>1.325152219639101</v>
      </c>
      <c r="BN61" s="63">
        <f>'Investimentos-Investments'!BN13/'Investimentos-Investments'!BN16</f>
        <v>1.7117104860378898</v>
      </c>
      <c r="BO61" s="63">
        <f>'Investimentos-Investments'!BO13/'Investimentos-Investments'!BO16</f>
        <v>2.5832588961133385</v>
      </c>
      <c r="BP61" s="63">
        <f>'Investimentos-Investments'!BP13/'Investimentos-Investments'!BP16</f>
        <v>-0.26293695967129954</v>
      </c>
      <c r="BQ61" s="63">
        <f>'Investimentos-Investments'!BQ13/'Investimentos-Investments'!BQ16</f>
        <v>1.3694821534452317</v>
      </c>
      <c r="BR61" s="63">
        <f>'Investimentos-Investments'!BR13/'Investimentos-Investments'!BR16</f>
        <v>0.95325199462910648</v>
      </c>
      <c r="BS61" s="63">
        <f>'Investimentos-Investments'!BS13/'Investimentos-Investments'!BS16</f>
        <v>1.6461292747087561</v>
      </c>
      <c r="BT61" s="63">
        <f>'Investimentos-Investments'!BT13/'Investimentos-Investments'!BT16</f>
        <v>-0.21261936378203478</v>
      </c>
      <c r="BU61" s="63">
        <f>'Investimentos-Investments'!BU13/'Investimentos-Investments'!BU16</f>
        <v>0</v>
      </c>
      <c r="BV61" s="63" t="e">
        <f>'Investimentos-Investments'!BV13/'Investimentos-Investments'!BV16</f>
        <v>#DIV/0!</v>
      </c>
      <c r="BW61" s="63" t="e">
        <f>'Investimentos-Investments'!BW13/'Investimentos-Investments'!BW16</f>
        <v>#DIV/0!</v>
      </c>
      <c r="BX61" s="96"/>
      <c r="BY61" s="63">
        <f>'Investimentos-Investments'!BY13/'Investimentos-Investments'!BY16</f>
        <v>2.1951722814089645</v>
      </c>
      <c r="BZ61" s="63">
        <f>'Investimentos-Investments'!BZ13/'Investimentos-Investments'!BZ16</f>
        <v>1.5725115842571411</v>
      </c>
      <c r="CA61" s="63">
        <f>'Investimentos-Investments'!CA13/'Investimentos-Investments'!CA16</f>
        <v>1.8886083236298457</v>
      </c>
      <c r="CB61" s="63">
        <f>'Investimentos-Investments'!CB13/'Investimentos-Investments'!CB16</f>
        <v>3.1865985390596903</v>
      </c>
      <c r="CC61" s="63">
        <f>'Investimentos-Investments'!CC13/'Investimentos-Investments'!CC16</f>
        <v>1.6472108342969269</v>
      </c>
      <c r="CD61" s="63">
        <f>'Investimentos-Investments'!CD13/'Investimentos-Investments'!CD16</f>
        <v>1.3930172351005436</v>
      </c>
      <c r="CE61" s="63">
        <f>'Investimentos-Investments'!CE13/'Investimentos-Investments'!CE16</f>
        <v>1.2987300228310503</v>
      </c>
      <c r="CF61" s="63">
        <f>'Investimentos-Investments'!CF13/'Investimentos-Investments'!CF16</f>
        <v>0.7642388525499163</v>
      </c>
      <c r="CG61" s="63">
        <f>'Investimentos-Investments'!CG13/'Investimentos-Investments'!CG16</f>
        <v>0.42912039876299962</v>
      </c>
      <c r="CH61" s="63">
        <f>'Investimentos-Investments'!CH13/'Investimentos-Investments'!CH16</f>
        <v>0.57424665901602934</v>
      </c>
      <c r="CI61" s="63">
        <f>'Investimentos-Investments'!CI13/'Investimentos-Investments'!CI16</f>
        <v>0.80283951255175501</v>
      </c>
      <c r="CJ61" s="63">
        <f>'Investimentos-Investments'!CJ13/'Investimentos-Investments'!CJ16</f>
        <v>1.028083120870269</v>
      </c>
      <c r="CK61" s="63">
        <f>'Investimentos-Investments'!CK13/'Investimentos-Investments'!CK16</f>
        <v>0.44807099487005742</v>
      </c>
      <c r="CL61" s="63">
        <f>'Investimentos-Investments'!CL13/'Investimentos-Investments'!CL16</f>
        <v>0.7560948890848902</v>
      </c>
      <c r="CM61" s="63">
        <f>'Investimentos-Investments'!CM13/'Investimentos-Investments'!CM16</f>
        <v>1.2969385944558942</v>
      </c>
      <c r="CN61" s="63">
        <f>'Investimentos-Investments'!CN13/'Investimentos-Investments'!CN16</f>
        <v>1.6653925901675124</v>
      </c>
      <c r="CO61" s="63">
        <f>'Investimentos-Investments'!CO13/'Investimentos-Investments'!CO16</f>
        <v>22.817234650963371</v>
      </c>
    </row>
    <row r="62" spans="2:93" x14ac:dyDescent="0.35">
      <c r="B62"/>
      <c r="C62"/>
      <c r="D62"/>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s="96"/>
      <c r="BY62"/>
      <c r="BZ62"/>
      <c r="CA62"/>
      <c r="CB62"/>
      <c r="CC62"/>
      <c r="CD62"/>
      <c r="CE62"/>
      <c r="CF62"/>
      <c r="CG62"/>
      <c r="CM62"/>
      <c r="CN62"/>
      <c r="CO62"/>
    </row>
    <row r="63" spans="2:93" x14ac:dyDescent="0.35">
      <c r="B63" s="35" t="s">
        <v>119</v>
      </c>
      <c r="C63" s="35" t="s">
        <v>120</v>
      </c>
      <c r="D63" s="63">
        <v>2.4065423455795799E-2</v>
      </c>
      <c r="E63" s="63">
        <v>3.9811128799186107E-2</v>
      </c>
      <c r="F63" s="63">
        <v>2.8126778530075558E-2</v>
      </c>
      <c r="G63" s="63">
        <v>3.8014689176114391E-2</v>
      </c>
      <c r="H63" s="63">
        <v>3.9383174108949259E-2</v>
      </c>
      <c r="I63" s="63">
        <v>4.8457942089341136E-2</v>
      </c>
      <c r="J63" s="63">
        <v>4.1035179283868219E-2</v>
      </c>
      <c r="K63" s="63">
        <v>1.2709514720020063E-2</v>
      </c>
      <c r="L63" s="63">
        <v>3.6639464528444472E-2</v>
      </c>
      <c r="M63" s="63">
        <v>3.7022297252480386E-2</v>
      </c>
      <c r="N63" s="63">
        <v>3.9140742731539696E-2</v>
      </c>
      <c r="O63" s="63">
        <v>6.4427902009548454E-2</v>
      </c>
      <c r="P63" s="63">
        <v>5.0569553697839865E-2</v>
      </c>
      <c r="Q63" s="63">
        <v>6.6678708697077135E-2</v>
      </c>
      <c r="R63" s="63">
        <v>4.8708796261605847E-2</v>
      </c>
      <c r="S63" s="63">
        <v>5.734619274959913E-2</v>
      </c>
      <c r="T63" s="63">
        <v>3.1803256971451824E-2</v>
      </c>
      <c r="U63" s="63">
        <v>2.1202217995767592E-2</v>
      </c>
      <c r="V63" s="63">
        <v>2.7088974634430277E-2</v>
      </c>
      <c r="W63" s="63">
        <v>4.0233489833630037E-2</v>
      </c>
      <c r="X63" s="63">
        <v>3.0780148514216583E-2</v>
      </c>
      <c r="Y63" s="63">
        <v>2.3482349990595022E-2</v>
      </c>
      <c r="Z63" s="63">
        <v>3.0482476163147115E-2</v>
      </c>
      <c r="AA63" s="63">
        <v>2.0894462909669599E-2</v>
      </c>
      <c r="AB63" s="63">
        <v>2.5665837307260891E-2</v>
      </c>
      <c r="AC63" s="63">
        <v>4.2067976344590655E-2</v>
      </c>
      <c r="AD63" s="63">
        <v>2.4326762047219834E-2</v>
      </c>
      <c r="AE63" s="63">
        <v>4.7407484842149281E-2</v>
      </c>
      <c r="AF63" s="63">
        <v>2.7183891929341931E-2</v>
      </c>
      <c r="AG63" s="63">
        <v>2.7074401645515989E-2</v>
      </c>
      <c r="AH63" s="63">
        <v>1.9222703188984887E-2</v>
      </c>
      <c r="AI63" s="63">
        <v>3.6616807466722939E-2</v>
      </c>
      <c r="AJ63" s="63">
        <v>2.1560220604702043E-2</v>
      </c>
      <c r="AK63" s="63">
        <v>4.0670801378655294E-2</v>
      </c>
      <c r="AL63" s="63">
        <v>3.8487799571979182E-2</v>
      </c>
      <c r="AM63" s="63">
        <f>SUM('Investimentos-Investments'!AM8:AM10)/AM8</f>
        <v>2.773559973341486E-2</v>
      </c>
      <c r="AN63" s="63">
        <f>SUM('Investimentos-Investments'!AN8:AN10)/AN8</f>
        <v>1.6456092917518397E-2</v>
      </c>
      <c r="AO63" s="63">
        <f>SUM('Investimentos-Investments'!AO8:AO10)/AO8</f>
        <v>2.4368582822239086E-2</v>
      </c>
      <c r="AP63" s="63">
        <f>SUM('Investimentos-Investments'!AP8:AP10)/AP8</f>
        <v>2.0646871597982265E-2</v>
      </c>
      <c r="AQ63" s="63">
        <f>SUM('Investimentos-Investments'!AQ8:AQ10)/AQ8</f>
        <v>2.1509037456844633E-2</v>
      </c>
      <c r="AR63" s="63">
        <f>SUM('Investimentos-Investments'!AR8:AR10)/AR8</f>
        <v>2.1688148369140368E-2</v>
      </c>
      <c r="AS63" s="63">
        <f>SUM('Investimentos-Investments'!AS8:AS10)/AS8</f>
        <v>2.3821622273902276E-2</v>
      </c>
      <c r="AT63" s="63">
        <f>SUM('Investimentos-Investments'!AT8:AT10)/AT8</f>
        <v>2.7282521042286175E-2</v>
      </c>
      <c r="AU63" s="63">
        <f>SUM('Investimentos-Investments'!AU8:AU10)/AU8</f>
        <v>3.8056811943430968E-2</v>
      </c>
      <c r="AV63" s="63">
        <f>SUM('Investimentos-Investments'!AV8:AV10)/AV8</f>
        <v>2.0075911272174098E-2</v>
      </c>
      <c r="AW63" s="63">
        <f>SUM('Investimentos-Investments'!AW8:AW10)/AW8</f>
        <v>1.9986261047451437E-2</v>
      </c>
      <c r="AX63" s="63">
        <f>SUM('Investimentos-Investments'!AX8:AX10)/AX8</f>
        <v>1.7264168132790494E-2</v>
      </c>
      <c r="AY63" s="63">
        <f>SUM('Investimentos-Investments'!AY8:AY10)/AY8</f>
        <v>4.7385230422472252E-2</v>
      </c>
      <c r="AZ63" s="63">
        <f>SUM('Investimentos-Investments'!AZ8:AZ10)/AZ8</f>
        <v>2.5840133850282453E-2</v>
      </c>
      <c r="BA63" s="63">
        <f>SUM('Investimentos-Investments'!BA8:BA10)/BA8</f>
        <v>2.5118162984282152E-2</v>
      </c>
      <c r="BB63" s="63">
        <f>SUM('Investimentos-Investments'!BB8:BB10)/BB8</f>
        <v>1.0597951270698435E-2</v>
      </c>
      <c r="BC63" s="63">
        <f>SUM('Investimentos-Investments'!BC8:BC10)/BC8</f>
        <v>1.839625018900257E-2</v>
      </c>
      <c r="BD63" s="63">
        <f>SUM('Investimentos-Investments'!BD8:BD10)/BD8</f>
        <v>8.1670449504777382E-3</v>
      </c>
      <c r="BE63" s="63">
        <f>SUM('Investimentos-Investments'!BE8:BE10)/BE8</f>
        <v>1.4541965705255637E-2</v>
      </c>
      <c r="BF63" s="63">
        <f>SUM('Investimentos-Investments'!BF8:BF10)/BF8</f>
        <v>1.8115825025774756E-2</v>
      </c>
      <c r="BG63" s="63">
        <f>SUM('Investimentos-Investments'!BG8:BG10)/BG8</f>
        <v>3.2624791344607648E-2</v>
      </c>
      <c r="BH63" s="63">
        <f>SUM('Investimentos-Investments'!BH8:BH10)/BH8</f>
        <v>1.3141326999103751E-2</v>
      </c>
      <c r="BI63" s="63">
        <f>SUM('Investimentos-Investments'!BI8:BI10)/BI8</f>
        <v>2.0284173765606862E-2</v>
      </c>
      <c r="BJ63" s="63">
        <f>SUM('Investimentos-Investments'!BJ8:BJ10)/BJ8</f>
        <v>1.8458337060734301E-2</v>
      </c>
      <c r="BK63" s="63">
        <f>SUM('Investimentos-Investments'!BK8:BK10)/BK8</f>
        <v>6.9025004920709052E-2</v>
      </c>
      <c r="BL63" s="63">
        <f>SUM('Investimentos-Investments'!BL8:BL10)/BL8</f>
        <v>1.9208345724549155E-2</v>
      </c>
      <c r="BM63" s="63">
        <f>SUM('Investimentos-Investments'!BM8:BM10)/BM8</f>
        <v>2.219757885054743E-2</v>
      </c>
      <c r="BN63" s="63">
        <f>SUM('Investimentos-Investments'!BN8:BN10)/BN8</f>
        <v>2.6265968893210957E-2</v>
      </c>
      <c r="BO63" s="63">
        <f>SUM('Investimentos-Investments'!BO8:BO10)/BO8</f>
        <v>5.7477217581535775E-2</v>
      </c>
      <c r="BP63" s="63">
        <f>SUM('Investimentos-Investments'!BP8:BP10)/BP8</f>
        <v>1.9961861562244023E-2</v>
      </c>
      <c r="BQ63" s="63">
        <f>SUM('Investimentos-Investments'!BQ8:BQ10)/BQ8</f>
        <v>2.1736426834564442E-2</v>
      </c>
      <c r="BR63" s="63">
        <f>SUM('Investimentos-Investments'!BR8:BR10)/BR8</f>
        <v>1.4760582143893098E-2</v>
      </c>
      <c r="BS63" s="63">
        <f>SUM('Investimentos-Investments'!BS8:BS10)/BS8</f>
        <v>3.8143502153262218E-2</v>
      </c>
      <c r="BT63" s="63">
        <f>SUM('Investimentos-Investments'!BT8:BT10)/BT8</f>
        <v>1.0742459658387044E-2</v>
      </c>
      <c r="BU63" s="63" t="e">
        <f>SUM('Investimentos-Investments'!BU8:BU10)/BU8</f>
        <v>#DIV/0!</v>
      </c>
      <c r="BV63" s="63" t="e">
        <f>SUM('Investimentos-Investments'!BV8:BV10)/BV8</f>
        <v>#DIV/0!</v>
      </c>
      <c r="BW63" s="63" t="e">
        <f>SUM('Investimentos-Investments'!BW8:BW10)/BW8</f>
        <v>#DIV/0!</v>
      </c>
      <c r="BX63" s="96"/>
      <c r="BY63" s="63">
        <f>SUM('Investimentos-Investments'!BY8:BY10)/BY8</f>
        <v>3.2450800536047743E-2</v>
      </c>
      <c r="BZ63" s="63">
        <f>SUM('Investimentos-Investments'!BZ8:BZ10)/BZ8</f>
        <v>3.3879401000620181E-2</v>
      </c>
      <c r="CA63" s="63">
        <f>SUM('Investimentos-Investments'!CA8:CA10)/CA8</f>
        <v>4.4494148361204515E-2</v>
      </c>
      <c r="CB63" s="63">
        <f>SUM('Investimentos-Investments'!CB8:CB10)/CB8</f>
        <v>5.5735220640315379E-2</v>
      </c>
      <c r="CC63" s="63">
        <f>SUM('Investimentos-Investments'!CC8:CC10)/CC8</f>
        <v>2.9577106232591573E-2</v>
      </c>
      <c r="CD63" s="63">
        <f>SUM('Investimentos-Investments'!CD8:CD10)/CD8</f>
        <v>2.6365809110773544E-2</v>
      </c>
      <c r="CE63" s="63">
        <f>SUM('Investimentos-Investments'!CE8:CE10)/CE8</f>
        <v>3.452285818585072E-2</v>
      </c>
      <c r="CF63" s="63">
        <f>SUM('Investimentos-Investments'!CF8:CF10)/CF8</f>
        <v>2.7566416768505127E-2</v>
      </c>
      <c r="CG63" s="63">
        <f>SUM('Investimentos-Investments'!CG8:CG10)/CG8</f>
        <v>3.1988351339810955E-2</v>
      </c>
      <c r="CH63" s="63">
        <f>SUM('Investimentos-Investments'!CH8:CH10)/CH8</f>
        <v>2.1556865869739251E-2</v>
      </c>
      <c r="CI63" s="63">
        <f>SUM('Investimentos-Investments'!CI8:CI10)/CI8</f>
        <v>2.7678132047116367E-2</v>
      </c>
      <c r="CJ63" s="63">
        <f>SUM('Investimentos-Investments'!CJ8:CJ10)/CJ8</f>
        <v>2.5342644464041546E-2</v>
      </c>
      <c r="CK63" s="63">
        <f>SUM('Investimentos-Investments'!CK8:CK10)/CK8</f>
        <v>1.9034450426954553E-2</v>
      </c>
      <c r="CL63" s="63">
        <f>SUM('Investimentos-Investments'!CL8:CL10)/CL8</f>
        <v>1.9334334695998819E-2</v>
      </c>
      <c r="CM63" s="63">
        <f>SUM('Investimentos-Investments'!CM8:CM10)/CM8</f>
        <v>3.0549547198699682E-2</v>
      </c>
      <c r="CN63" s="63">
        <f>SUM('Investimentos-Investments'!CN8:CN10)/CN8</f>
        <v>3.0662137068433938E-2</v>
      </c>
      <c r="CO63" s="63">
        <f>SUM('Investimentos-Investments'!CO8:CO10)/CO8</f>
        <v>2.3329313787079926E-2</v>
      </c>
    </row>
    <row r="64" spans="2:93" x14ac:dyDescent="0.35">
      <c r="B64" s="35" t="s">
        <v>121</v>
      </c>
      <c r="C64" s="35" t="s">
        <v>559</v>
      </c>
      <c r="D64" s="63">
        <v>0.63400143631259387</v>
      </c>
      <c r="E64" s="63">
        <v>1.2016560177337332</v>
      </c>
      <c r="F64" s="63">
        <v>0.94004984914075829</v>
      </c>
      <c r="G64" s="63">
        <v>0.89634623487630172</v>
      </c>
      <c r="H64" s="63">
        <v>0.68591734352603917</v>
      </c>
      <c r="I64" s="63">
        <v>0.7343415098833056</v>
      </c>
      <c r="J64" s="63">
        <v>0.76589392342816998</v>
      </c>
      <c r="K64" s="63">
        <v>0.25953112552634572</v>
      </c>
      <c r="L64" s="63">
        <v>0.8450090538705296</v>
      </c>
      <c r="M64" s="63">
        <v>0.96637810667411339</v>
      </c>
      <c r="N64" s="63">
        <v>1.1454494382022471</v>
      </c>
      <c r="O64" s="63">
        <v>1.3292418459403192</v>
      </c>
      <c r="P64" s="63">
        <v>1.3234932349323494</v>
      </c>
      <c r="Q64" s="63">
        <v>1.8320286518291122</v>
      </c>
      <c r="R64" s="63">
        <v>1.4413424712759524</v>
      </c>
      <c r="S64" s="63">
        <v>1.4531106202834529</v>
      </c>
      <c r="T64" s="63">
        <v>0.79369952297737689</v>
      </c>
      <c r="U64" s="63">
        <v>0.54614455752975677</v>
      </c>
      <c r="V64" s="63">
        <v>0.65102336825141016</v>
      </c>
      <c r="W64" s="63">
        <v>0.79371000515573353</v>
      </c>
      <c r="X64" s="63">
        <v>0.62169007598434267</v>
      </c>
      <c r="Y64" s="63">
        <v>0.50353599182553976</v>
      </c>
      <c r="Z64" s="63">
        <v>0.6601694915254237</v>
      </c>
      <c r="AA64" s="63">
        <v>0.40609124414782349</v>
      </c>
      <c r="AB64" s="63">
        <v>0.51635636636261406</v>
      </c>
      <c r="AC64" s="63">
        <v>0.77936255953107825</v>
      </c>
      <c r="AD64" s="63">
        <v>0.45973422238918105</v>
      </c>
      <c r="AE64" s="63">
        <v>0.79240591397849458</v>
      </c>
      <c r="AF64" s="63">
        <v>0.4671798674110258</v>
      </c>
      <c r="AG64" s="63">
        <v>0.49484432675333012</v>
      </c>
      <c r="AH64" s="63">
        <v>0.33084657148602453</v>
      </c>
      <c r="AI64" s="63">
        <v>0.54709803451171235</v>
      </c>
      <c r="AJ64" s="63">
        <v>0.3287639229046429</v>
      </c>
      <c r="AK64" s="63">
        <v>0.63405783821427264</v>
      </c>
      <c r="AL64" s="63">
        <v>0.5389810600499193</v>
      </c>
      <c r="AM64" s="63">
        <f>SUM('Investimentos-Investments'!AM8:AM10)/'Investimentos-Investments'!AM16</f>
        <v>0.1536575340524145</v>
      </c>
      <c r="AN64" s="63">
        <f>SUM('Investimentos-Investments'!AN8:AN10)/'Investimentos-Investments'!AN16</f>
        <v>0.25051627145196897</v>
      </c>
      <c r="AO64" s="63">
        <f>SUM('Investimentos-Investments'!AO8:AO10)/'Investimentos-Investments'!AO16</f>
        <v>0.41543273857999558</v>
      </c>
      <c r="AP64" s="63">
        <f>SUM('Investimentos-Investments'!AP8:AP10)/'Investimentos-Investments'!AP16</f>
        <v>0.38000917711838483</v>
      </c>
      <c r="AQ64" s="63">
        <f>SUM('Investimentos-Investments'!AQ8:AQ10)/'Investimentos-Investments'!AQ16</f>
        <v>0.43843283582089554</v>
      </c>
      <c r="AR64" s="63">
        <f>SUM('Investimentos-Investments'!AR8:AR10)/'Investimentos-Investments'!AR16</f>
        <v>0.42770433811208342</v>
      </c>
      <c r="AS64" s="63">
        <f>SUM('Investimentos-Investments'!AS8:AS10)/'Investimentos-Investments'!AS16</f>
        <v>0.51239126006533775</v>
      </c>
      <c r="AT64" s="63">
        <f>SUM('Investimentos-Investments'!AT8:AT10)/'Investimentos-Investments'!AT16</f>
        <v>0.58241102042138737</v>
      </c>
      <c r="AU64" s="63">
        <f>SUM('Investimentos-Investments'!AU8:AU10)/'Investimentos-Investments'!AU16</f>
        <v>0.77709439015921833</v>
      </c>
      <c r="AV64" s="63">
        <f>SUM('Investimentos-Investments'!AV8:AV10)/'Investimentos-Investments'!AV16</f>
        <v>0.40731844874798939</v>
      </c>
      <c r="AW64" s="63">
        <f>SUM('Investimentos-Investments'!AW8:AW10)/'Investimentos-Investments'!AW16</f>
        <v>0.43419692307116231</v>
      </c>
      <c r="AX64" s="63">
        <f>SUM('Investimentos-Investments'!AX8:AX10)/'Investimentos-Investments'!AX16</f>
        <v>0.35364753032597557</v>
      </c>
      <c r="AY64" s="63">
        <f>SUM('Investimentos-Investments'!AY8:AY10)/'Investimentos-Investments'!AY16</f>
        <v>0.77065671667748659</v>
      </c>
      <c r="AZ64" s="63">
        <f>SUM('Investimentos-Investments'!AZ8:AZ10)/'Investimentos-Investments'!AZ16</f>
        <v>0.39203488210625714</v>
      </c>
      <c r="BA64" s="63">
        <f>SUM('Investimentos-Investments'!BA8:BA10)/'Investimentos-Investments'!BA16</f>
        <v>0.20786920589292132</v>
      </c>
      <c r="BB64" s="63">
        <f>SUM('Investimentos-Investments'!BB8:BB10)/'Investimentos-Investments'!BB16</f>
        <v>0.1690760848761691</v>
      </c>
      <c r="BC64" s="63">
        <f>SUM('Investimentos-Investments'!BC8:BC10)/'Investimentos-Investments'!BC16</f>
        <v>0.30504771437254241</v>
      </c>
      <c r="BD64" s="63">
        <f>SUM('Investimentos-Investments'!BD8:BD10)/'Investimentos-Investments'!BD16</f>
        <v>0.16251111368819823</v>
      </c>
      <c r="BE64" s="63">
        <f>SUM('Investimentos-Investments'!BE8:BE10)/'Investimentos-Investments'!BE16</f>
        <v>0.32309974743592867</v>
      </c>
      <c r="BF64" s="63">
        <f>SUM('Investimentos-Investments'!BF8:BF10)/'Investimentos-Investments'!BF16</f>
        <v>0.46230786805432866</v>
      </c>
      <c r="BG64" s="63">
        <f>SUM('Investimentos-Investments'!BG8:BG10)/'Investimentos-Investments'!BG16</f>
        <v>0.57606551753708946</v>
      </c>
      <c r="BH64" s="63">
        <f>SUM('Investimentos-Investments'!BH8:BH10)/'Investimentos-Investments'!BH16</f>
        <v>0.27973601995156167</v>
      </c>
      <c r="BI64" s="63">
        <f>SUM('Investimentos-Investments'!BI8:BI10)/'Investimentos-Investments'!BI16</f>
        <v>0.57786063487057027</v>
      </c>
      <c r="BJ64" s="63">
        <f>SUM('Investimentos-Investments'!BJ8:BJ10)/'Investimentos-Investments'!BJ16</f>
        <v>0.60799129467287782</v>
      </c>
      <c r="BK64" s="63">
        <f>SUM('Investimentos-Investments'!BK8:BK10)/'Investimentos-Investments'!BK16</f>
        <v>2.1114954606094236</v>
      </c>
      <c r="BL64" s="63">
        <f>SUM('Investimentos-Investments'!BL8:BL10)/'Investimentos-Investments'!BL16</f>
        <v>0.58725157801785699</v>
      </c>
      <c r="BM64" s="63">
        <f>SUM('Investimentos-Investments'!BM8:BM10)/'Investimentos-Investments'!BM16</f>
        <v>0.72882763201594158</v>
      </c>
      <c r="BN64" s="63">
        <f>SUM('Investimentos-Investments'!BN8:BN10)/'Investimentos-Investments'!BN16</f>
        <v>0.88620568461390203</v>
      </c>
      <c r="BO64" s="63">
        <f>SUM('Investimentos-Investments'!BO8:BO10)/'Investimentos-Investments'!BO16</f>
        <v>1.5653004840150397</v>
      </c>
      <c r="BP64" s="63">
        <f>SUM('Investimentos-Investments'!BP8:BP10)/'Investimentos-Investments'!BP16</f>
        <v>-0.18726169786302352</v>
      </c>
      <c r="BQ64" s="63">
        <f>SUM('Investimentos-Investments'!BQ8:BQ10)/'Investimentos-Investments'!BQ16</f>
        <v>0.65204655336417083</v>
      </c>
      <c r="BR64" s="63">
        <f>SUM('Investimentos-Investments'!BR8:BR10)/'Investimentos-Investments'!BR16</f>
        <v>0.41897152849881197</v>
      </c>
      <c r="BS64" s="63">
        <f>SUM('Investimentos-Investments'!BS8:BS10)/'Investimentos-Investments'!BS16</f>
        <v>0.8935362645621947</v>
      </c>
      <c r="BT64" s="63">
        <f>SUM('Investimentos-Investments'!BT8:BT10)/'Investimentos-Investments'!BT16</f>
        <v>-9.1524528120614471E-2</v>
      </c>
      <c r="BU64" s="63">
        <f>SUM('Investimentos-Investments'!BU8:BU10)/'Investimentos-Investments'!BU16</f>
        <v>0</v>
      </c>
      <c r="BV64" s="63" t="e">
        <f>SUM('Investimentos-Investments'!BV8:BV10)/'Investimentos-Investments'!BV16</f>
        <v>#DIV/0!</v>
      </c>
      <c r="BW64" s="63" t="e">
        <f>SUM('Investimentos-Investments'!BW8:BW10)/'Investimentos-Investments'!BW16</f>
        <v>#DIV/0!</v>
      </c>
      <c r="BX64" s="96"/>
      <c r="BY64" s="63">
        <f>SUM('Investimentos-Investments'!BY8:BY10)/SUM('Investimentos-Investments'!BY16:BY16)</f>
        <v>0.91763444988322618</v>
      </c>
      <c r="BZ64" s="63">
        <f>SUM('Investimentos-Investments'!BZ8:BZ10)/SUM('Investimentos-Investments'!BZ16:BZ16)</f>
        <v>0.6079975365124054</v>
      </c>
      <c r="CA64" s="63">
        <f>SUM('Investimentos-Investments'!CA8:CA10)/SUM('Investimentos-Investments'!CA16:CA16)</f>
        <v>1.0894770583386757</v>
      </c>
      <c r="CB64" s="63">
        <f>SUM('Investimentos-Investments'!CB8:CB10)/SUM('Investimentos-Investments'!CB16:CB16)</f>
        <v>1.5106966130492478</v>
      </c>
      <c r="CC64" s="63">
        <f>SUM('Investimentos-Investments'!CC8:CC10)/SUM('Investimentos-Investments'!CC16:CC16)</f>
        <v>0.69207050001751991</v>
      </c>
      <c r="CD64" s="63">
        <f>SUM('Investimentos-Investments'!CD8:CD10)/SUM('Investimentos-Investments'!CD16:CD16)</f>
        <v>0.54519330724562831</v>
      </c>
      <c r="CE64" s="63">
        <f>SUM('Investimentos-Investments'!CE8:CE10)/SUM('Investimentos-Investments'!CE16:CE16)</f>
        <v>0.63931102549467278</v>
      </c>
      <c r="CF64" s="63">
        <f>SUM('Investimentos-Investments'!CF8:CF10)/SUM('Investimentos-Investments'!CF16:CF16)</f>
        <v>0.46356316029657835</v>
      </c>
      <c r="CG64" s="63">
        <f>SUM('Investimentos-Investments'!CG8:CG10)/SUM('Investimentos-Investments'!CG16:CG16)</f>
        <v>0.33969231572217073</v>
      </c>
      <c r="CH64" s="63">
        <f>SUM('Investimentos-Investments'!CH8:CH10)/SUM('Investimentos-Investments'!CH16:CH16)</f>
        <v>0.36969699774182802</v>
      </c>
      <c r="CI64" s="63">
        <f>SUM('Investimentos-Investments'!CI8:CI10)/SUM('Investimentos-Investments'!CI16:CI16)</f>
        <v>0.58024094527396453</v>
      </c>
      <c r="CJ64" s="63">
        <f>SUM('Investimentos-Investments'!CJ8:CJ10)/SUM('Investimentos-Investments'!CJ16:CJ16)</f>
        <v>0.49721638105370775</v>
      </c>
      <c r="CK64" s="63">
        <f>SUM('Investimentos-Investments'!CK8:CK10)/SUM('Investimentos-Investments'!CK16:CK16)</f>
        <v>0.26580477187409834</v>
      </c>
      <c r="CL64" s="63">
        <f>SUM('Investimentos-Investments'!CL8:CL10)/SUM('Investimentos-Investments'!CL16:CL16)</f>
        <v>0.40259457209842592</v>
      </c>
      <c r="CM64" s="63">
        <f>SUM('Investimentos-Investments'!CM8:CM10)/SUM('Investimentos-Investments'!CM16:CM16)</f>
        <v>0.84880232574010128</v>
      </c>
      <c r="CN64" s="63">
        <f>SUM('Investimentos-Investments'!CN8:CN10)/SUM('Investimentos-Investments'!CN16:CN16)</f>
        <v>0.95098215747258141</v>
      </c>
      <c r="CO64" s="63">
        <f>SUM('Investimentos-Investments'!CO8:CO10)/SUM('Investimentos-Investments'!CO16:CO16)</f>
        <v>12.102816313052047</v>
      </c>
    </row>
    <row r="65" spans="2:93" x14ac:dyDescent="0.35">
      <c r="B65"/>
      <c r="C65"/>
      <c r="D65"/>
      <c r="E65"/>
      <c r="F65"/>
      <c r="G65"/>
      <c r="H65"/>
      <c r="I65"/>
      <c r="J65"/>
      <c r="K65"/>
      <c r="L65" s="85"/>
      <c r="M65" s="85"/>
      <c r="N65" s="85"/>
      <c r="O65" s="85"/>
      <c r="P65" s="85"/>
      <c r="Q65" s="85"/>
      <c r="R65" s="85"/>
      <c r="S65" s="85"/>
      <c r="T65" s="85"/>
      <c r="U65" s="85"/>
      <c r="V65" s="85"/>
      <c r="W65" s="85"/>
      <c r="X65" s="85"/>
      <c r="Y65" s="85"/>
      <c r="Z65" s="85"/>
      <c r="AA65" s="85"/>
      <c r="AB65" s="85"/>
      <c r="AC65" s="85"/>
      <c r="AD65" s="85"/>
      <c r="AE65" s="85"/>
      <c r="AF65" s="85"/>
      <c r="AG65" s="85"/>
      <c r="AH65" s="85"/>
      <c r="AI65" s="85"/>
      <c r="AJ65" s="85"/>
      <c r="AK65" s="85"/>
      <c r="AL65" s="85"/>
      <c r="AM65" s="85"/>
      <c r="AN65" s="85"/>
      <c r="AO65" s="85"/>
      <c r="AP65" s="85"/>
      <c r="AQ65" s="85"/>
      <c r="AR65" s="85"/>
      <c r="AS65" s="85"/>
      <c r="AT65" s="85"/>
      <c r="AU65" s="85"/>
      <c r="AV65" s="85"/>
      <c r="AW65" s="85"/>
      <c r="AX65" s="85"/>
      <c r="AY65" s="85"/>
      <c r="AZ65" s="85"/>
      <c r="BA65" s="85"/>
      <c r="BB65" s="85"/>
      <c r="BC65" s="85"/>
      <c r="BD65" s="85"/>
      <c r="BE65" s="85"/>
      <c r="BF65" s="85"/>
      <c r="BG65" s="85"/>
      <c r="BH65" s="85"/>
      <c r="BI65" s="85"/>
      <c r="BJ65" s="85"/>
      <c r="BK65" s="85"/>
      <c r="BL65" s="85"/>
      <c r="BM65" s="85"/>
      <c r="BN65" s="85"/>
      <c r="BO65" s="85"/>
      <c r="BP65" s="85"/>
      <c r="BQ65" s="85"/>
      <c r="BR65" s="85"/>
      <c r="BS65" s="85"/>
      <c r="BT65" s="85"/>
      <c r="BU65" s="85"/>
      <c r="BV65" s="85"/>
      <c r="BW65" s="85"/>
      <c r="BX65" s="96"/>
      <c r="BY65"/>
      <c r="BZ65"/>
      <c r="CA65"/>
      <c r="CB65"/>
      <c r="CC65"/>
      <c r="CD65"/>
      <c r="CE65"/>
      <c r="CF65"/>
      <c r="CG65"/>
      <c r="CM65"/>
      <c r="CN65"/>
      <c r="CO65"/>
    </row>
    <row r="66" spans="2:93" x14ac:dyDescent="0.35">
      <c r="B66" s="34" t="s">
        <v>122</v>
      </c>
      <c r="C66" s="34" t="s">
        <v>567</v>
      </c>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96"/>
      <c r="BY66" s="48"/>
      <c r="BZ66" s="48"/>
      <c r="CA66" s="48"/>
      <c r="CB66" s="48"/>
      <c r="CC66" s="48"/>
      <c r="CD66" s="48"/>
      <c r="CE66" s="48"/>
      <c r="CF66" s="48"/>
      <c r="CG66" s="48"/>
      <c r="CH66" s="48"/>
      <c r="CI66" s="48"/>
      <c r="CJ66" s="48"/>
      <c r="CK66" s="48"/>
      <c r="CL66" s="48"/>
      <c r="CM66" s="48"/>
      <c r="CN66" s="48"/>
      <c r="CO66" s="48"/>
    </row>
    <row r="67" spans="2:93" x14ac:dyDescent="0.35">
      <c r="B67" s="35" t="s">
        <v>123</v>
      </c>
      <c r="C67" s="35" t="s">
        <v>124</v>
      </c>
      <c r="D67" s="86" t="s">
        <v>141</v>
      </c>
      <c r="E67" s="86" t="s">
        <v>141</v>
      </c>
      <c r="F67" s="86" t="s">
        <v>141</v>
      </c>
      <c r="G67" s="86">
        <v>0.97368670839142168</v>
      </c>
      <c r="H67" s="86">
        <v>0.8914246429875794</v>
      </c>
      <c r="I67" s="86">
        <v>1.215017598464134</v>
      </c>
      <c r="J67" s="86">
        <v>1.2501060900630618</v>
      </c>
      <c r="K67" s="86">
        <v>1.4170659946786053</v>
      </c>
      <c r="L67" s="86">
        <v>1.223614083555155</v>
      </c>
      <c r="M67" s="86">
        <v>1.2195974099475484</v>
      </c>
      <c r="N67" s="86">
        <v>0.85961427478559638</v>
      </c>
      <c r="O67" s="86">
        <v>0.73942796225031504</v>
      </c>
      <c r="P67" s="86">
        <v>0.6256807480521992</v>
      </c>
      <c r="Q67" s="86">
        <v>0.87649356549856328</v>
      </c>
      <c r="R67" s="86">
        <v>0.96470853013355695</v>
      </c>
      <c r="S67" s="86">
        <v>1.0263873513630348</v>
      </c>
      <c r="T67" s="86">
        <v>1.0400625383818936</v>
      </c>
      <c r="U67" s="86">
        <v>3.5713719808636828</v>
      </c>
      <c r="V67" s="86">
        <v>3.5047556121117203</v>
      </c>
      <c r="W67" s="86">
        <v>3.1458147425865302</v>
      </c>
      <c r="X67" s="86">
        <v>3.1554316740792006</v>
      </c>
      <c r="Y67" s="86">
        <v>3.1595787858539364</v>
      </c>
      <c r="Z67" s="86">
        <v>2.6714645264313082</v>
      </c>
      <c r="AA67" s="86">
        <v>1.3559307855686973</v>
      </c>
      <c r="AB67" s="86">
        <v>1.1710693040759963</v>
      </c>
      <c r="AC67" s="86">
        <v>1.1782522993528317</v>
      </c>
      <c r="AD67" s="86">
        <v>1.5013606062994413</v>
      </c>
      <c r="AE67" s="86">
        <v>1.5523383851627239</v>
      </c>
      <c r="AF67" s="86">
        <v>1.8747148024621483</v>
      </c>
      <c r="AG67" s="86">
        <v>1.5288861212467428</v>
      </c>
      <c r="AH67" s="86">
        <v>1.8838461384071934</v>
      </c>
      <c r="AI67" s="86">
        <v>1.6140228446620006</v>
      </c>
      <c r="AJ67" s="86">
        <v>1.3223955722322644</v>
      </c>
      <c r="AK67" s="86">
        <v>1.2607717416877711</v>
      </c>
      <c r="AL67" s="86">
        <v>1.5255610320470796</v>
      </c>
      <c r="AM67" s="86">
        <f>AM20/SUM(AJ10:AM10)</f>
        <v>1.6433631279575547</v>
      </c>
      <c r="AN67" s="86">
        <f>AN20/SUM(AK10:AN10)</f>
        <v>1.6935960250508721</v>
      </c>
      <c r="AO67" s="86">
        <f>AO20/SUM(AL10:AO10)</f>
        <v>1.8650996027502649</v>
      </c>
      <c r="AP67" s="86">
        <f>AP20/SUM(AM10:AP10)</f>
        <v>1.4907376743367136</v>
      </c>
      <c r="AQ67" s="86">
        <f>AQ20/SUM(AN10:AQ10)</f>
        <v>1.3688592869391436</v>
      </c>
      <c r="AR67" s="86">
        <f>AR20/SUM(AO10:AR10)</f>
        <v>1.3854124786518629</v>
      </c>
      <c r="AS67" s="86">
        <f>AS20/SUM(AP10:AS10)</f>
        <v>1.3654997062177356</v>
      </c>
      <c r="AT67" s="86">
        <f>AT20/SUM(AQ10:AT10)</f>
        <v>1.1511948327997044</v>
      </c>
      <c r="AU67" s="86">
        <f>AU20/SUM(AR10:AU10)</f>
        <v>1.025212947098471</v>
      </c>
      <c r="AV67" s="86">
        <f>AV20/SUM(AS10:AV10)</f>
        <v>1.3595686450978064</v>
      </c>
      <c r="AW67" s="86">
        <f>AW20/SUM(AT10:AW10)</f>
        <v>1.3585981725099341</v>
      </c>
      <c r="AX67" s="86">
        <f>AX20/SUM(AU10:AX10)</f>
        <v>1.2855777849385477</v>
      </c>
      <c r="AY67" s="86">
        <f>AY20/SUM(AV10:AY10)</f>
        <v>0.91295501446566685</v>
      </c>
      <c r="AZ67" s="86">
        <f>AZ20/SUM(AW10:AZ10)</f>
        <v>1.6967416212587423</v>
      </c>
      <c r="BA67" s="86">
        <f>BA20/SUM(AX10:BA10)</f>
        <v>2.6533449110040257</v>
      </c>
      <c r="BB67" s="86">
        <f>BB20/SUM(AY10:BB10)</f>
        <v>2.0457240845846107</v>
      </c>
      <c r="BC67" s="86">
        <f>BC20/SUM(AZ10:BC10)</f>
        <v>1.3233285491596327</v>
      </c>
      <c r="BD67" s="86">
        <f>BD20/SUM(BA10:BD10)</f>
        <v>1.4183163389288371</v>
      </c>
      <c r="BE67" s="86">
        <f>BE20/SUM(BB10:BE10)</f>
        <v>0.93285066230824154</v>
      </c>
      <c r="BF67" s="86">
        <f>BF20/SUM(BC10:BF10)</f>
        <v>1.1521189925715252</v>
      </c>
      <c r="BG67" s="86">
        <f>BG20/SUM(BD10:BG10)</f>
        <v>1.5262580269564032</v>
      </c>
      <c r="BH67" s="86">
        <f>BH20/SUM(BE10:BH10)</f>
        <v>1.379310011595859</v>
      </c>
      <c r="BI67" s="86">
        <f>BI20/SUM(BF10:BI10)</f>
        <v>1.4212241938581993</v>
      </c>
      <c r="BJ67" s="86">
        <f>BJ20/SUM(BG10:BJ10)</f>
        <v>1.2642611867788021</v>
      </c>
      <c r="BK67" s="86">
        <f>BK20/SUM(BH10:BK10)</f>
        <v>1.575241083793312</v>
      </c>
      <c r="BL67" s="86">
        <f>BL20/SUM(BI10:BL10)</f>
        <v>1.7456877395310406</v>
      </c>
      <c r="BM67" s="86">
        <f>BM20/SUM(BJ10:BM10)</f>
        <v>1.757381395865887</v>
      </c>
      <c r="BN67" s="86">
        <f>BN20/SUM(BK10:BN10)</f>
        <v>1.7754334274147139</v>
      </c>
      <c r="BO67" s="86">
        <f>BO20/SUM(BL10:BO10)</f>
        <v>1.7393383210713973</v>
      </c>
      <c r="BP67" s="86">
        <f>BP20/SUM(BM10:BP10)</f>
        <v>1.8744739262144428</v>
      </c>
      <c r="BQ67" s="86">
        <f>BQ20/SUM(BN10:BQ10)</f>
        <v>1.8426915100333445</v>
      </c>
      <c r="BR67" s="86">
        <f>BR20/SUM(BO10:BR10)</f>
        <v>1.8105081619908323</v>
      </c>
      <c r="BS67" s="86">
        <f>BS20/SUM(BP10:BS10)</f>
        <v>1.810310029591935</v>
      </c>
      <c r="BT67" s="86">
        <f>BT20/SUM(BQ10:BT10)</f>
        <v>2.032539949923704</v>
      </c>
      <c r="BU67" s="86">
        <f>BU20/SUM(BR10:BU10)</f>
        <v>0</v>
      </c>
      <c r="BV67" s="86">
        <f>BV20/SUM(BS10:BV10)</f>
        <v>0</v>
      </c>
      <c r="BW67" s="86">
        <f>BW20/SUM(BT10:BW10)</f>
        <v>0</v>
      </c>
      <c r="BX67" s="96"/>
      <c r="BY67" s="86">
        <f>BY20/BY10</f>
        <v>0.97368670839142168</v>
      </c>
      <c r="BZ67" s="86">
        <f>BZ20/BZ10</f>
        <v>1.4170659946786053</v>
      </c>
      <c r="CA67" s="86">
        <f>CA20/CA10</f>
        <v>0.73942796225031504</v>
      </c>
      <c r="CB67" s="86">
        <f>CB20/CB10</f>
        <v>1.0263873513630348</v>
      </c>
      <c r="CC67" s="86">
        <f>CC20/CC10</f>
        <v>3.1458147425865302</v>
      </c>
      <c r="CD67" s="86">
        <f>CD20/CD10</f>
        <v>1.3559307855686973</v>
      </c>
      <c r="CE67" s="86">
        <f>CE20/CE10</f>
        <v>1.5523383851627239</v>
      </c>
      <c r="CF67" s="86">
        <f>CF20/CF10</f>
        <v>1.6140228446620006</v>
      </c>
      <c r="CG67" s="86">
        <f>CG20/CG10</f>
        <v>1.6433631279575549</v>
      </c>
      <c r="CH67" s="86">
        <f>CH20/CH10</f>
        <v>1.4536149930250286</v>
      </c>
      <c r="CI67" s="86">
        <f>CI20/CI10</f>
        <v>1.008083418874111</v>
      </c>
      <c r="CJ67" s="86">
        <f>CJ20/CJ10</f>
        <v>0.91295501446566651</v>
      </c>
      <c r="CK67" s="86">
        <f>CK20/CK10</f>
        <v>1.3233285491596332</v>
      </c>
      <c r="CL67" s="86">
        <f>CL20/CL10</f>
        <v>2.2753619161693504</v>
      </c>
      <c r="CM67" s="86">
        <f>CM20/SUM(BF10:BI10)</f>
        <v>1.7333553548432221</v>
      </c>
      <c r="CN67" s="86">
        <f>CN20/SUM(BG10:BJ10)</f>
        <v>1.8015043293076958</v>
      </c>
      <c r="CO67" s="86">
        <f>CO20/SUM(BH10:BK10)</f>
        <v>1.8477090174705944</v>
      </c>
    </row>
    <row r="68" spans="2:93" x14ac:dyDescent="0.35">
      <c r="B68" s="35" t="s">
        <v>558</v>
      </c>
      <c r="C68" s="35" t="s">
        <v>125</v>
      </c>
      <c r="D68" s="79">
        <v>0.30876257487540998</v>
      </c>
      <c r="E68" s="79">
        <v>0.3435405071597285</v>
      </c>
      <c r="F68" s="79">
        <v>0.36978359751525469</v>
      </c>
      <c r="G68" s="79">
        <v>0.42768899231027807</v>
      </c>
      <c r="H68" s="79">
        <v>0.35666158703182732</v>
      </c>
      <c r="I68" s="79">
        <v>0.40657486178165397</v>
      </c>
      <c r="J68" s="79">
        <v>0.30479930412436251</v>
      </c>
      <c r="K68" s="79">
        <v>0.23983307792910463</v>
      </c>
      <c r="L68" s="79">
        <v>0.2297290528816027</v>
      </c>
      <c r="M68" s="79">
        <v>0.29327189433921824</v>
      </c>
      <c r="N68" s="79">
        <v>0.25828058258201947</v>
      </c>
      <c r="O68" s="79">
        <v>0.2472168684503569</v>
      </c>
      <c r="P68" s="79">
        <v>0.20476876240062195</v>
      </c>
      <c r="Q68" s="79">
        <v>0.28839390500671258</v>
      </c>
      <c r="R68" s="79">
        <v>0.28656034902760935</v>
      </c>
      <c r="S68" s="79">
        <v>0.32043139396934794</v>
      </c>
      <c r="T68" s="79">
        <v>0.30788044743075088</v>
      </c>
      <c r="U68" s="79">
        <v>1.1321006225022854</v>
      </c>
      <c r="V68" s="79">
        <v>1.078176168230162</v>
      </c>
      <c r="W68" s="79">
        <v>0.97804621981608209</v>
      </c>
      <c r="X68" s="79">
        <v>1.0408143739913271</v>
      </c>
      <c r="Y68" s="79">
        <v>0.98913087269121114</v>
      </c>
      <c r="Z68" s="79">
        <v>0.91218161882067139</v>
      </c>
      <c r="AA68" s="79">
        <v>0.34942985991384412</v>
      </c>
      <c r="AB68" s="79">
        <v>0.32229518688995629</v>
      </c>
      <c r="AC68" s="79">
        <v>0.31898189693897866</v>
      </c>
      <c r="AD68" s="79">
        <v>0.36238284783698094</v>
      </c>
      <c r="AE68" s="79">
        <v>0.38740901034947306</v>
      </c>
      <c r="AF68" s="79">
        <v>0.43364260239016461</v>
      </c>
      <c r="AG68" s="79">
        <v>0.39803712272114189</v>
      </c>
      <c r="AH68" s="79">
        <v>0.47023049593574001</v>
      </c>
      <c r="AI68" s="79">
        <v>0.39928371786119649</v>
      </c>
      <c r="AJ68" s="79">
        <v>0.33082895997000156</v>
      </c>
      <c r="AK68" s="79">
        <v>0.28072460737593963</v>
      </c>
      <c r="AL68" s="79">
        <v>0.31811545497843396</v>
      </c>
      <c r="AM68" s="79">
        <f>AM20/'BP-BS'!AM61</f>
        <v>0.34258633712182357</v>
      </c>
      <c r="AN68" s="79">
        <f>AN20/'BP-BS'!AN61</f>
        <v>0.33609657340261773</v>
      </c>
      <c r="AO68" s="79">
        <f>AO20/'BP-BS'!AO61</f>
        <v>0.37861289276979443</v>
      </c>
      <c r="AP68" s="79">
        <f>AP20/'BP-BS'!AP61</f>
        <v>0.34818934412987179</v>
      </c>
      <c r="AQ68" s="79">
        <f>AQ20/'BP-BS'!AQ61</f>
        <v>0.38196093616858212</v>
      </c>
      <c r="AR68" s="79">
        <f>AR20/'BP-BS'!AR61</f>
        <v>0.39375306118363002</v>
      </c>
      <c r="AS68" s="79">
        <f>AS20/'BP-BS'!AS61</f>
        <v>0.41539180231704848</v>
      </c>
      <c r="AT68" s="79">
        <f>AT20/'BP-BS'!AT61</f>
        <v>0.34887314604344988</v>
      </c>
      <c r="AU68" s="79">
        <f>AU20/'BP-BS'!AU61</f>
        <v>0.31024976329147352</v>
      </c>
      <c r="AV68" s="79">
        <f>AV20/'BP-BS'!AV61</f>
        <v>0.40758187240319382</v>
      </c>
      <c r="AW68" s="79">
        <f>AW20/'BP-BS'!AW61</f>
        <v>0.41768030743502621</v>
      </c>
      <c r="AX68" s="79">
        <f>AX20/'BP-BS'!AX61</f>
        <v>0.38425298548843129</v>
      </c>
      <c r="AY68" s="79">
        <f>AY20/'BP-BS'!AY61</f>
        <v>0.26773851049012626</v>
      </c>
      <c r="AZ68" s="79">
        <f>AZ20/'BP-BS'!AZ61</f>
        <v>0.51382187232130228</v>
      </c>
      <c r="BA68" s="79">
        <f>BA20/'BP-BS'!BA61</f>
        <v>0.58316366407976417</v>
      </c>
      <c r="BB68" s="79">
        <f>BB20/'BP-BS'!BB61</f>
        <v>0.46120346785173411</v>
      </c>
      <c r="BC68" s="79">
        <f>BC20/'BP-BS'!BC61</f>
        <v>0.31365243276076316</v>
      </c>
      <c r="BD68" s="79">
        <f>BD20/'BP-BS'!BD61</f>
        <v>0.34624499412690019</v>
      </c>
      <c r="BE68" s="79">
        <f>BE20/'BP-BS'!BE61</f>
        <v>0.30806506502952152</v>
      </c>
      <c r="BF68" s="79">
        <f>BF20/'BP-BS'!BF61</f>
        <v>0.36791043389389577</v>
      </c>
      <c r="BG68" s="79">
        <f>BG20/'BP-BS'!BG61</f>
        <v>0.48652366689172588</v>
      </c>
      <c r="BH68" s="79">
        <f>BH20/'BP-BS'!BH61</f>
        <v>0.51346678191293804</v>
      </c>
      <c r="BI68" s="79">
        <f>BI20/'BP-BS'!BI61</f>
        <v>0.56085884518603724</v>
      </c>
      <c r="BJ68" s="79">
        <f>BJ20/'BP-BS'!BJ61</f>
        <v>0.49768412189877181</v>
      </c>
      <c r="BK68" s="79">
        <f>BK20/'BP-BS'!BK61</f>
        <v>0.65600011300452088</v>
      </c>
      <c r="BL68" s="79">
        <f>BL20/'BP-BS'!BL61</f>
        <v>0.71316004684740708</v>
      </c>
      <c r="BM68" s="79">
        <f>BM20/'BP-BS'!BM61</f>
        <v>0.71007522676433554</v>
      </c>
      <c r="BN68" s="79">
        <f>BN20/'BP-BS'!BN61</f>
        <v>0.68696687371550347</v>
      </c>
      <c r="BO68" s="79">
        <f>BO20/'BP-BS'!BO61</f>
        <v>0.66110493084869981</v>
      </c>
      <c r="BP68" s="79">
        <f>BP20/'BP-BS'!BP61</f>
        <v>0.67801254026691216</v>
      </c>
      <c r="BQ68" s="79">
        <f>BQ20/'BP-BS'!BQ61</f>
        <v>0.65982457819928098</v>
      </c>
      <c r="BR68" s="79">
        <f>BR20/'BP-BS'!BR61</f>
        <v>0.62934262774524041</v>
      </c>
      <c r="BS68" s="79">
        <f>BS20/'BP-BS'!BS61</f>
        <v>0.66936974241194147</v>
      </c>
      <c r="BT68" s="79">
        <f>BT20/'BP-BS'!BT61</f>
        <v>0.75452889715754801</v>
      </c>
      <c r="BU68" s="79" t="e">
        <f>BU20/'BP-BS'!BU61</f>
        <v>#DIV/0!</v>
      </c>
      <c r="BV68" s="79" t="e">
        <f>BV20/'BP-BS'!BV61</f>
        <v>#DIV/0!</v>
      </c>
      <c r="BW68" s="79" t="e">
        <f>BW20/'BP-BS'!BW61</f>
        <v>#DIV/0!</v>
      </c>
      <c r="BX68" s="96"/>
      <c r="BY68" s="79">
        <f>BY20/'BP-BS'!BY61</f>
        <v>0.42768899231027807</v>
      </c>
      <c r="BZ68" s="79">
        <f>BZ20/'BP-BS'!BZ61</f>
        <v>0.23983307792910463</v>
      </c>
      <c r="CA68" s="79">
        <f>CA20/'BP-BS'!CA61</f>
        <v>0.2472168684503569</v>
      </c>
      <c r="CB68" s="79">
        <f>CB20/'BP-BS'!CB61</f>
        <v>0.32043139396934794</v>
      </c>
      <c r="CC68" s="79">
        <f>CC20/'BP-BS'!CC61</f>
        <v>0.97804621981608209</v>
      </c>
      <c r="CD68" s="79">
        <f>CD20/'BP-BS'!CD61</f>
        <v>0.34942985991384412</v>
      </c>
      <c r="CE68" s="79">
        <f>CE20/'BP-BS'!CE61</f>
        <v>0.38740901034947306</v>
      </c>
      <c r="CF68" s="79">
        <f>CF20/'BP-BS'!CF61</f>
        <v>0.39928371786119649</v>
      </c>
      <c r="CG68" s="79">
        <f>CG20/'BP-BS'!CG61</f>
        <v>0.34258633712182357</v>
      </c>
      <c r="CH68" s="79">
        <f>CH20/'BP-BS'!CH61</f>
        <v>0.38196093616858212</v>
      </c>
      <c r="CI68" s="79">
        <f>CI20/'BP-BS'!CI61</f>
        <v>0.31024976329147352</v>
      </c>
      <c r="CJ68" s="79">
        <f>CJ20/'BP-BS'!CJ61</f>
        <v>0.26773851049012626</v>
      </c>
      <c r="CK68" s="79">
        <f>CK20/'BP-BS'!CK61</f>
        <v>0.31365243276076316</v>
      </c>
      <c r="CL68" s="79">
        <f>CL20/'BP-BS'!CL61</f>
        <v>0.72531472621838478</v>
      </c>
      <c r="CM68" s="79">
        <f>CM20/'BP-BS'!CM61</f>
        <v>0.65600011300452088</v>
      </c>
      <c r="CN68" s="79">
        <f>CN20/'BP-BS'!CN61</f>
        <v>0.66110493084869981</v>
      </c>
      <c r="CO68" s="79">
        <f>CO20/'BP-BS'!CO61</f>
        <v>0.66936974241194147</v>
      </c>
    </row>
    <row r="69" spans="2:93" x14ac:dyDescent="0.35">
      <c r="B69" s="44" t="s">
        <v>557</v>
      </c>
      <c r="C69" s="45" t="s">
        <v>126</v>
      </c>
      <c r="D69" s="80">
        <v>0.12730448329645835</v>
      </c>
      <c r="E69" s="80">
        <v>0.13869143546605719</v>
      </c>
      <c r="F69" s="80">
        <v>0.14897843712525988</v>
      </c>
      <c r="G69" s="80">
        <v>0.16856235275269024</v>
      </c>
      <c r="H69" s="80">
        <v>0.14497555472920529</v>
      </c>
      <c r="I69" s="80">
        <v>0.18404596095675987</v>
      </c>
      <c r="J69" s="80">
        <v>0.12108032879572043</v>
      </c>
      <c r="K69" s="80">
        <v>9.9934964452590688E-2</v>
      </c>
      <c r="L69" s="80">
        <v>9.6955319793592148E-2</v>
      </c>
      <c r="M69" s="80">
        <v>0.13009879320360565</v>
      </c>
      <c r="N69" s="80">
        <v>0.10989466333402965</v>
      </c>
      <c r="O69" s="80">
        <v>0.10255494228432045</v>
      </c>
      <c r="P69" s="80">
        <v>8.6053976134381691E-2</v>
      </c>
      <c r="Q69" s="80">
        <v>0.12693760898015721</v>
      </c>
      <c r="R69" s="80">
        <v>0.11498617376046155</v>
      </c>
      <c r="S69" s="80">
        <v>0.10274767688699935</v>
      </c>
      <c r="T69" s="80">
        <v>9.9941701600569019E-2</v>
      </c>
      <c r="U69" s="80">
        <v>0.33438880344030691</v>
      </c>
      <c r="V69" s="80">
        <v>0.33873110353391017</v>
      </c>
      <c r="W69" s="80">
        <v>0.30511536456127375</v>
      </c>
      <c r="X69" s="80">
        <v>0.31810114974959441</v>
      </c>
      <c r="Y69" s="80">
        <v>0.31357736765121719</v>
      </c>
      <c r="Z69" s="80">
        <v>0.31139220274138812</v>
      </c>
      <c r="AA69" s="80">
        <v>0.14745496459959043</v>
      </c>
      <c r="AB69" s="80">
        <v>0.13664616207305336</v>
      </c>
      <c r="AC69" s="80">
        <v>0.13766712038785514</v>
      </c>
      <c r="AD69" s="80">
        <v>0.14689174849889414</v>
      </c>
      <c r="AE69" s="80">
        <v>0.15864821788741731</v>
      </c>
      <c r="AF69" s="80">
        <v>0.17552786716909169</v>
      </c>
      <c r="AG69" s="80">
        <v>0.16636476078937062</v>
      </c>
      <c r="AH69" s="80">
        <v>0.1972703723748023</v>
      </c>
      <c r="AI69" s="80">
        <v>0.16729436393922639</v>
      </c>
      <c r="AJ69" s="80">
        <v>0.143998314906297</v>
      </c>
      <c r="AK69" s="80">
        <v>0.13089004375884788</v>
      </c>
      <c r="AL69" s="80">
        <v>0.14393079963032235</v>
      </c>
      <c r="AM69" s="80">
        <f>AM20/'BP-BS'!AM7</f>
        <v>0.14416016081157179</v>
      </c>
      <c r="AN69" s="80">
        <f>AN20/'BP-BS'!AN7</f>
        <v>0.14519261365885819</v>
      </c>
      <c r="AO69" s="80">
        <f>AO20/'BP-BS'!AO7</f>
        <v>0.16353792650801713</v>
      </c>
      <c r="AP69" s="80">
        <f>AP20/'BP-BS'!AP7</f>
        <v>0.15552866301095228</v>
      </c>
      <c r="AQ69" s="80">
        <f>AQ20/'BP-BS'!AQ7</f>
        <v>0.16435763944635418</v>
      </c>
      <c r="AR69" s="80">
        <f>AR20/'BP-BS'!AR7</f>
        <v>0.18563928466017951</v>
      </c>
      <c r="AS69" s="80">
        <f>AS20/'BP-BS'!AS7</f>
        <v>0.18719637126892921</v>
      </c>
      <c r="AT69" s="80">
        <f>AT20/'BP-BS'!AT7</f>
        <v>0.15776128302579712</v>
      </c>
      <c r="AU69" s="80">
        <f>AU20/'BP-BS'!AU7</f>
        <v>0.13906101046189931</v>
      </c>
      <c r="AV69" s="80">
        <f>AV20/'BP-BS'!AV7</f>
        <v>0.18148468238105137</v>
      </c>
      <c r="AW69" s="80">
        <f>AW20/'BP-BS'!AW7</f>
        <v>0.18817295311920623</v>
      </c>
      <c r="AX69" s="80">
        <f>AX20/'BP-BS'!AX7</f>
        <v>0.17296377311459307</v>
      </c>
      <c r="AY69" s="80">
        <f>AY20/'BP-BS'!AY7</f>
        <v>0.12474217115143796</v>
      </c>
      <c r="AZ69" s="80">
        <f>AZ20/'BP-BS'!AZ7</f>
        <v>0.19545774861909937</v>
      </c>
      <c r="BA69" s="80">
        <f>BA20/'BP-BS'!BA7</f>
        <v>0.22876053722799528</v>
      </c>
      <c r="BB69" s="80">
        <f>BB20/'BP-BS'!BB7</f>
        <v>0.18276224622234011</v>
      </c>
      <c r="BC69" s="80">
        <f>BC20/'BP-BS'!BC7</f>
        <v>0.1310087041098297</v>
      </c>
      <c r="BD69" s="80">
        <f>BD20/'BP-BS'!BD7</f>
        <v>0.13999281603874894</v>
      </c>
      <c r="BE69" s="80">
        <f>BE20/'BP-BS'!BE7</f>
        <v>0.12427540296342625</v>
      </c>
      <c r="BF69" s="80">
        <f>BF20/'BP-BS'!BF7</f>
        <v>0.15296331216781117</v>
      </c>
      <c r="BG69" s="80">
        <f>BG20/'BP-BS'!BG7</f>
        <v>0.17834780260718544</v>
      </c>
      <c r="BH69" s="80">
        <f>BH20/'BP-BS'!BH7</f>
        <v>0.19679128530757251</v>
      </c>
      <c r="BI69" s="80">
        <f>BI20/'BP-BS'!BI7</f>
        <v>0.20637485089232688</v>
      </c>
      <c r="BJ69" s="80">
        <f>BJ20/'BP-BS'!BJ7</f>
        <v>0.17215840863903584</v>
      </c>
      <c r="BK69" s="80">
        <f>BK20/'BP-BS'!BK7</f>
        <v>0.19495232864387482</v>
      </c>
      <c r="BL69" s="80">
        <f>BL20/'BP-BS'!BL7</f>
        <v>0.22098029636087466</v>
      </c>
      <c r="BM69" s="80">
        <f>BM20/'BP-BS'!BM7</f>
        <v>0.2249672832395509</v>
      </c>
      <c r="BN69" s="80">
        <f>BN20/'BP-BS'!BN7</f>
        <v>0.2248374175049197</v>
      </c>
      <c r="BO69" s="80">
        <f>BO20/'BP-BS'!BO7</f>
        <v>0.21391420010899639</v>
      </c>
      <c r="BP69" s="80">
        <f>BP20/'BP-BS'!BP7</f>
        <v>0.21942614999079407</v>
      </c>
      <c r="BQ69" s="80">
        <f>BQ20/'BP-BS'!BQ7</f>
        <v>0.20786719796230727</v>
      </c>
      <c r="BR69" s="80">
        <f>BR20/'BP-BS'!BR7</f>
        <v>0.20667018322108668</v>
      </c>
      <c r="BS69" s="80">
        <f>BS20/'BP-BS'!BS7</f>
        <v>0.20349099802508291</v>
      </c>
      <c r="BT69" s="80">
        <f>BT20/'BP-BS'!BT7</f>
        <v>0.2343893285751826</v>
      </c>
      <c r="BU69" s="80" t="e">
        <f>BU20/'BP-BS'!BU7</f>
        <v>#DIV/0!</v>
      </c>
      <c r="BV69" s="80" t="e">
        <f>BV20/'BP-BS'!BV7</f>
        <v>#DIV/0!</v>
      </c>
      <c r="BW69" s="80" t="e">
        <f>BW20/'BP-BS'!BW7</f>
        <v>#DIV/0!</v>
      </c>
      <c r="BX69" s="96"/>
      <c r="BY69" s="80">
        <f>BY20/'BP-BS'!BY7</f>
        <v>0.16856235275269024</v>
      </c>
      <c r="BZ69" s="80">
        <f>BZ20/'BP-BS'!BZ7</f>
        <v>9.9934964452590688E-2</v>
      </c>
      <c r="CA69" s="80">
        <f>CA20/'BP-BS'!CA7</f>
        <v>0.10255494228432045</v>
      </c>
      <c r="CB69" s="80">
        <f>CB20/'BP-BS'!CB7</f>
        <v>0.10274767688699935</v>
      </c>
      <c r="CC69" s="80">
        <f>CC20/'BP-BS'!CC7</f>
        <v>0.30511536456127375</v>
      </c>
      <c r="CD69" s="80">
        <f>CD20/'BP-BS'!CD7</f>
        <v>0.14745496459959043</v>
      </c>
      <c r="CE69" s="80">
        <f>CE20/'BP-BS'!CE7</f>
        <v>0.15864821788741731</v>
      </c>
      <c r="CF69" s="80">
        <f>CF20/'BP-BS'!CF7</f>
        <v>0.16729436393922639</v>
      </c>
      <c r="CG69" s="80">
        <f>CG20/'BP-BS'!CG7</f>
        <v>0.14416016081157179</v>
      </c>
      <c r="CH69" s="80">
        <f>CH20/'BP-BS'!CH7</f>
        <v>0.16435763944635418</v>
      </c>
      <c r="CI69" s="80">
        <f>CI20/'BP-BS'!CI7</f>
        <v>0.13906101046189931</v>
      </c>
      <c r="CJ69" s="80">
        <f>CJ20/'BP-BS'!CJ7</f>
        <v>0.12474217115143796</v>
      </c>
      <c r="CK69" s="80">
        <f>CK20/'BP-BS'!CK7</f>
        <v>0.1310087041098297</v>
      </c>
      <c r="CL69" s="80">
        <f>CL20/'BP-BS'!CL7</f>
        <v>0.26588282630959753</v>
      </c>
      <c r="CM69" s="80">
        <f>CM20/'BP-BS'!CM7</f>
        <v>0.19495232864387482</v>
      </c>
      <c r="CN69" s="80">
        <f>CN20/'BP-BS'!CN7</f>
        <v>0.21391420010899639</v>
      </c>
      <c r="CO69" s="80">
        <f>CO20/'BP-BS'!CO7</f>
        <v>0.20349099802508291</v>
      </c>
    </row>
    <row r="70" spans="2:93" x14ac:dyDescent="0.35">
      <c r="B70"/>
      <c r="C70"/>
      <c r="D70"/>
      <c r="E70"/>
      <c r="F70"/>
      <c r="G70"/>
      <c r="H70"/>
      <c r="I70"/>
      <c r="J70"/>
      <c r="K70"/>
      <c r="L70" s="85"/>
      <c r="M70" s="85"/>
      <c r="N70" s="85"/>
      <c r="O70" s="85"/>
      <c r="P70" s="85"/>
      <c r="Q70" s="85"/>
      <c r="R70" s="85"/>
      <c r="S70" s="85"/>
      <c r="T70" s="85"/>
      <c r="U70" s="85"/>
      <c r="V70" s="85"/>
      <c r="W70" s="85"/>
      <c r="X70" s="85"/>
      <c r="Y70" s="85"/>
      <c r="Z70" s="85"/>
      <c r="AA70" s="85"/>
      <c r="AB70" s="85"/>
      <c r="AC70" s="85"/>
      <c r="AD70" s="85"/>
      <c r="AE70" s="85"/>
      <c r="AF70" s="85"/>
      <c r="AG70" s="85"/>
      <c r="AH70" s="85"/>
      <c r="AI70" s="85"/>
      <c r="AJ70" s="85"/>
      <c r="AK70" s="85"/>
      <c r="AL70" s="85"/>
      <c r="AM70" s="85"/>
      <c r="AN70" s="85"/>
      <c r="AO70" s="85"/>
      <c r="AP70" s="85"/>
      <c r="AQ70" s="85"/>
      <c r="AR70" s="85"/>
      <c r="AS70" s="85"/>
      <c r="AT70" s="85"/>
      <c r="AU70" s="85"/>
      <c r="AV70" s="85"/>
      <c r="AW70" s="85"/>
      <c r="AX70" s="85"/>
      <c r="AY70" s="85"/>
      <c r="AZ70" s="85"/>
      <c r="BA70" s="85"/>
      <c r="BB70" s="85"/>
      <c r="BC70" s="85"/>
      <c r="BD70" s="85"/>
      <c r="BE70" s="85"/>
      <c r="BF70" s="85"/>
      <c r="BG70" s="85"/>
      <c r="BH70" s="85"/>
      <c r="BI70" s="85"/>
      <c r="BJ70" s="85"/>
      <c r="BK70" s="85"/>
      <c r="BL70" s="85"/>
      <c r="BM70" s="85"/>
      <c r="BN70" s="85"/>
      <c r="BO70" s="85"/>
      <c r="BP70" s="85"/>
      <c r="BQ70" s="85"/>
      <c r="BR70" s="85"/>
      <c r="BS70" s="85"/>
      <c r="BT70" s="85"/>
      <c r="BU70" s="85"/>
      <c r="BV70" s="85"/>
      <c r="BW70" s="85"/>
      <c r="BX70" s="96"/>
      <c r="BY70"/>
      <c r="BZ70" s="85"/>
      <c r="CA70" s="85"/>
      <c r="CB70" s="85"/>
      <c r="CC70" s="85"/>
      <c r="CD70" s="85"/>
      <c r="CE70" s="85"/>
      <c r="CF70" s="85"/>
      <c r="CG70" s="85"/>
      <c r="CH70" s="85"/>
      <c r="CI70" s="85"/>
      <c r="CJ70" s="85"/>
      <c r="CK70" s="85"/>
      <c r="CL70" s="85"/>
      <c r="CM70" s="85"/>
      <c r="CN70" s="85"/>
      <c r="CO70" s="85"/>
    </row>
    <row r="71" spans="2:93" x14ac:dyDescent="0.35">
      <c r="B71" s="34" t="s">
        <v>569</v>
      </c>
      <c r="C71" s="34" t="s">
        <v>568</v>
      </c>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96"/>
      <c r="BY71" s="48"/>
      <c r="BZ71" s="48"/>
      <c r="CA71" s="48"/>
      <c r="CB71" s="48"/>
      <c r="CC71" s="48"/>
      <c r="CD71" s="48"/>
      <c r="CE71" s="48"/>
      <c r="CF71" s="48"/>
      <c r="CG71" s="48"/>
      <c r="CH71" s="48"/>
      <c r="CI71" s="48"/>
      <c r="CJ71" s="48"/>
      <c r="CK71" s="48"/>
      <c r="CL71" s="48"/>
      <c r="CM71" s="48"/>
      <c r="CN71" s="48"/>
      <c r="CO71" s="48"/>
    </row>
    <row r="72" spans="2:93" x14ac:dyDescent="0.35">
      <c r="B72" s="37" t="s">
        <v>127</v>
      </c>
      <c r="C72" s="39" t="s">
        <v>128</v>
      </c>
      <c r="D72" s="87" t="s">
        <v>141</v>
      </c>
      <c r="E72" s="87" t="s">
        <v>141</v>
      </c>
      <c r="F72" s="87" t="s">
        <v>141</v>
      </c>
      <c r="G72" s="87" t="s">
        <v>141</v>
      </c>
      <c r="H72" s="88">
        <v>39.546791677990157</v>
      </c>
      <c r="I72" s="88">
        <v>39.492057932084627</v>
      </c>
      <c r="J72" s="88">
        <v>53.318411895347552</v>
      </c>
      <c r="K72" s="88">
        <v>51.898767895502765</v>
      </c>
      <c r="L72" s="88">
        <v>58.175080330052957</v>
      </c>
      <c r="M72" s="88">
        <v>57.228208153690979</v>
      </c>
      <c r="N72" s="88">
        <v>54.803053262841274</v>
      </c>
      <c r="O72" s="88">
        <v>41.879708387856546</v>
      </c>
      <c r="P72" s="88">
        <v>45.69671998314616</v>
      </c>
      <c r="Q72" s="88">
        <v>42.501096971283076</v>
      </c>
      <c r="R72" s="88">
        <v>51.221653177317428</v>
      </c>
      <c r="S72" s="88">
        <v>45.037388792193077</v>
      </c>
      <c r="T72" s="88">
        <v>45.095173581326108</v>
      </c>
      <c r="U72" s="88">
        <v>59.761382766477873</v>
      </c>
      <c r="V72" s="88">
        <v>50.664481014578143</v>
      </c>
      <c r="W72" s="88">
        <v>33.435695513492469</v>
      </c>
      <c r="X72" s="88">
        <v>47.816790568071475</v>
      </c>
      <c r="Y72" s="88">
        <v>54.619974952474635</v>
      </c>
      <c r="Z72" s="88">
        <v>52.632157663039557</v>
      </c>
      <c r="AA72" s="88">
        <v>44.373381355780239</v>
      </c>
      <c r="AB72" s="88">
        <v>49.809362012874303</v>
      </c>
      <c r="AC72" s="88">
        <v>45.279110115518073</v>
      </c>
      <c r="AD72" s="88">
        <v>54.556213656640182</v>
      </c>
      <c r="AE72" s="88">
        <v>49.665910672140562</v>
      </c>
      <c r="AF72" s="88">
        <v>63.893932238090272</v>
      </c>
      <c r="AG72" s="88">
        <v>58.761529593507895</v>
      </c>
      <c r="AH72" s="88">
        <v>67.288161777669004</v>
      </c>
      <c r="AI72" s="88">
        <v>57.737486416675132</v>
      </c>
      <c r="AJ72" s="88">
        <v>48.443812506091447</v>
      </c>
      <c r="AK72" s="88">
        <v>47.264766555925917</v>
      </c>
      <c r="AL72" s="88">
        <v>49.642831415280199</v>
      </c>
      <c r="AM72" s="88">
        <f>365*'BP-BS'!AM11/SUM(AJ8:AM8)</f>
        <v>46.976016109064879</v>
      </c>
      <c r="AN72" s="88">
        <f>365*'BP-BS'!AN11/SUM(AK8:AN8)</f>
        <v>59.853103771187669</v>
      </c>
      <c r="AO72" s="88">
        <f>365*'BP-BS'!AO11/SUM(AL8:AO8)</f>
        <v>62.807108037313164</v>
      </c>
      <c r="AP72" s="88">
        <f>365*'BP-BS'!AP11/SUM(AM8:AP8)</f>
        <v>56.983021311768766</v>
      </c>
      <c r="AQ72" s="88">
        <f>365*'BP-BS'!AQ11/SUM(AN8:AQ8)</f>
        <v>54.595742043083298</v>
      </c>
      <c r="AR72" s="88">
        <f>365*'BP-BS'!AR11/SUM(AO8:AR8)</f>
        <v>62.382232925047212</v>
      </c>
      <c r="AS72" s="88">
        <f>365*'BP-BS'!AS11/SUM(AP8:AS8)</f>
        <v>65.969875384382092</v>
      </c>
      <c r="AT72" s="88">
        <f>365*'BP-BS'!AT11/SUM(AQ8:AT8)</f>
        <v>59.31757505717426</v>
      </c>
      <c r="AU72" s="88">
        <f>365*'BP-BS'!AU11/SUM(AR8:AU8)</f>
        <v>52.548946399591323</v>
      </c>
      <c r="AV72" s="88">
        <f>365*'BP-BS'!AV11/SUM(AS8:AV8)</f>
        <v>59.304256683013115</v>
      </c>
      <c r="AW72" s="88">
        <f>365*'BP-BS'!AW11/SUM(AW8:BC8)</f>
        <v>39.910151564219206</v>
      </c>
      <c r="AX72" s="88">
        <f>365*'BP-BS'!AX11/SUM(AU8:AX8)</f>
        <v>63.083692216676695</v>
      </c>
      <c r="AY72" s="88">
        <f>365*'BP-BS'!AY11/SUM(AV8:AY8)</f>
        <v>47.527045647549137</v>
      </c>
      <c r="AZ72" s="88">
        <f>365*'BP-BS'!AZ11/SUM(AW8:AZ8)</f>
        <v>58.420236118537694</v>
      </c>
      <c r="BA72" s="88">
        <f>365*'BP-BS'!BA11/SUM(AX8:BA8)</f>
        <v>47.382019688830781</v>
      </c>
      <c r="BB72" s="88">
        <f>365*'BP-BS'!BB11/SUM(AY8:BB8)</f>
        <v>73.955722148935024</v>
      </c>
      <c r="BC72" s="88">
        <f>365*'BP-BS'!BC11/SUM(AZ8:BC8)</f>
        <v>58.587630202583803</v>
      </c>
      <c r="BD72" s="88">
        <f>365*'BP-BS'!BD11/SUM(BA8:BD8)</f>
        <v>76.860098991630792</v>
      </c>
      <c r="BE72" s="88">
        <f>365*'BP-BS'!BE11/SUM(BB8:BE8)</f>
        <v>62.1564622859933</v>
      </c>
      <c r="BF72" s="88">
        <f>365*'BP-BS'!BF11/SUM(BC8:BF8)</f>
        <v>69.80510990821729</v>
      </c>
      <c r="BG72" s="340">
        <v>58</v>
      </c>
      <c r="BH72" s="88">
        <v>65</v>
      </c>
      <c r="BI72" s="88">
        <v>82</v>
      </c>
      <c r="BJ72" s="88">
        <v>75</v>
      </c>
      <c r="BK72" s="88">
        <v>60</v>
      </c>
      <c r="BL72" s="88">
        <v>64</v>
      </c>
      <c r="BM72" s="88">
        <v>66</v>
      </c>
      <c r="BN72" s="88">
        <v>69</v>
      </c>
      <c r="BO72" s="88">
        <v>59</v>
      </c>
      <c r="BP72" s="88">
        <v>64</v>
      </c>
      <c r="BQ72" s="88">
        <v>69</v>
      </c>
      <c r="BR72" s="88">
        <v>71</v>
      </c>
      <c r="BS72" s="88">
        <v>63</v>
      </c>
      <c r="BT72" s="88">
        <v>70</v>
      </c>
      <c r="BU72" s="88"/>
      <c r="BV72" s="88"/>
      <c r="BW72" s="88"/>
      <c r="BX72" s="96"/>
      <c r="BY72" s="88" t="str">
        <f>G72</f>
        <v>-</v>
      </c>
      <c r="BZ72" s="88">
        <f>K72</f>
        <v>51.898767895502765</v>
      </c>
      <c r="CA72" s="88">
        <f>O72</f>
        <v>41.879708387856546</v>
      </c>
      <c r="CB72" s="88">
        <f>S72</f>
        <v>45.037388792193077</v>
      </c>
      <c r="CC72" s="88">
        <f>W72</f>
        <v>33.435695513492469</v>
      </c>
      <c r="CD72" s="88">
        <f>AA72</f>
        <v>44.373381355780239</v>
      </c>
      <c r="CE72" s="88">
        <f>AE72</f>
        <v>49.665910672140562</v>
      </c>
      <c r="CF72" s="88">
        <f>AI72</f>
        <v>57.737486416675132</v>
      </c>
      <c r="CG72" s="88">
        <f>AM72</f>
        <v>46.976016109064879</v>
      </c>
      <c r="CH72" s="88">
        <f>AZ72</f>
        <v>58.420236118537694</v>
      </c>
      <c r="CI72" s="88">
        <f>AU72</f>
        <v>52.548946399591323</v>
      </c>
      <c r="CJ72" s="88">
        <f>AY72</f>
        <v>47.527045647549137</v>
      </c>
      <c r="CK72" s="88">
        <f>BC72</f>
        <v>58.587630202583803</v>
      </c>
      <c r="CL72" s="88">
        <f>BG72</f>
        <v>58</v>
      </c>
      <c r="CM72" s="88">
        <f t="shared" ref="CM72:CM74" si="22">BK72</f>
        <v>60</v>
      </c>
      <c r="CN72" s="88">
        <f>BO72</f>
        <v>59</v>
      </c>
      <c r="CO72" s="88">
        <f t="shared" ref="CO72:CO74" si="23">BS72</f>
        <v>63</v>
      </c>
    </row>
    <row r="73" spans="2:93" x14ac:dyDescent="0.35">
      <c r="B73" s="37" t="s">
        <v>129</v>
      </c>
      <c r="C73" s="39" t="s">
        <v>130</v>
      </c>
      <c r="D73" s="87" t="s">
        <v>141</v>
      </c>
      <c r="E73" s="87" t="s">
        <v>141</v>
      </c>
      <c r="F73" s="87" t="s">
        <v>141</v>
      </c>
      <c r="G73" s="87" t="s">
        <v>141</v>
      </c>
      <c r="H73" s="88">
        <v>78.060381620087085</v>
      </c>
      <c r="I73" s="88">
        <v>86.211664508273643</v>
      </c>
      <c r="J73" s="88">
        <v>74.012615268996512</v>
      </c>
      <c r="K73" s="88">
        <v>60.758255362804007</v>
      </c>
      <c r="L73" s="88">
        <v>52.168654155704409</v>
      </c>
      <c r="M73" s="88">
        <v>50.330306279661222</v>
      </c>
      <c r="N73" s="88">
        <v>53.375511004228777</v>
      </c>
      <c r="O73" s="88">
        <v>49.749337965261894</v>
      </c>
      <c r="P73" s="88">
        <v>43.303407931136142</v>
      </c>
      <c r="Q73" s="88">
        <v>43.961548589202181</v>
      </c>
      <c r="R73" s="88">
        <v>42.55925148560447</v>
      </c>
      <c r="S73" s="88">
        <v>46.473291621601803</v>
      </c>
      <c r="T73" s="88">
        <v>42.339472466763247</v>
      </c>
      <c r="U73" s="88">
        <v>56.569297883629076</v>
      </c>
      <c r="V73" s="88">
        <v>55.811080851120373</v>
      </c>
      <c r="W73" s="88">
        <v>47.993485567337508</v>
      </c>
      <c r="X73" s="88">
        <v>39.991399458741526</v>
      </c>
      <c r="Y73" s="88">
        <v>42.342422497754441</v>
      </c>
      <c r="Z73" s="88">
        <v>43.986742589968991</v>
      </c>
      <c r="AA73" s="88">
        <v>39.694575463849148</v>
      </c>
      <c r="AB73" s="88">
        <v>40.562142856870516</v>
      </c>
      <c r="AC73" s="88">
        <v>45.848985795905293</v>
      </c>
      <c r="AD73" s="88">
        <v>48.003589899861701</v>
      </c>
      <c r="AE73" s="88">
        <v>54.327353160049739</v>
      </c>
      <c r="AF73" s="88">
        <v>68.169855301687548</v>
      </c>
      <c r="AG73" s="88">
        <v>66.174710373392557</v>
      </c>
      <c r="AH73" s="88">
        <v>62.867812147830001</v>
      </c>
      <c r="AI73" s="88">
        <v>51.032740276319799</v>
      </c>
      <c r="AJ73" s="88">
        <v>44.785773207157277</v>
      </c>
      <c r="AK73" s="88">
        <v>39.545683667194261</v>
      </c>
      <c r="AL73" s="88">
        <v>47.982033688336934</v>
      </c>
      <c r="AM73" s="88">
        <f>365*'BP-BS'!AM12/-SUM('DRE-IS'!AJ26:AM26)</f>
        <v>53.590630891618062</v>
      </c>
      <c r="AN73" s="88">
        <f>365*'BP-BS'!AN12/-SUM('DRE-IS'!AK26:AN26)</f>
        <v>48.756816672184115</v>
      </c>
      <c r="AO73" s="88">
        <f>365*'BP-BS'!AO12/-SUM('DRE-IS'!AL26:AO26)</f>
        <v>43.439030447977636</v>
      </c>
      <c r="AP73" s="88">
        <f>365*'BP-BS'!AP12/-SUM('DRE-IS'!AM26:AP26)</f>
        <v>43.522451840554446</v>
      </c>
      <c r="AQ73" s="88">
        <f>365*'BP-BS'!AQ12/-SUM('DRE-IS'!AN26:AQ26)</f>
        <v>49.392341722457601</v>
      </c>
      <c r="AR73" s="88">
        <f>365*'BP-BS'!AR12/-SUM('DRE-IS'!AO26:AR26)</f>
        <v>47.703267002666941</v>
      </c>
      <c r="AS73" s="88">
        <f>365*'BP-BS'!AS12/-SUM('DRE-IS'!AP26:AS26)</f>
        <v>48.929423059722545</v>
      </c>
      <c r="AT73" s="88">
        <f>365*'BP-BS'!AT12/-SUM('DRE-IS'!AQ26:AT26)</f>
        <v>46.800004583462076</v>
      </c>
      <c r="AU73" s="88">
        <f>365*'BP-BS'!AU12/-SUM('DRE-IS'!AR26:AU26)</f>
        <v>47.397978568009741</v>
      </c>
      <c r="AV73" s="88">
        <f>365*'BP-BS'!AV12/-SUM('DRE-IS'!AS26:AV26)</f>
        <v>44.016659870955912</v>
      </c>
      <c r="AW73" s="88">
        <f>365*'BP-BS'!AW12/-SUM('DRE-IS'!AW26:BC26)</f>
        <v>28.077223547342438</v>
      </c>
      <c r="AX73" s="88">
        <f>365*'BP-BS'!AX12/-SUM('DRE-IS'!AU26:AX26)</f>
        <v>48.336551927905298</v>
      </c>
      <c r="AY73" s="88">
        <f>365*'BP-BS'!AY12/-SUM('DRE-IS'!AV26:AY26)</f>
        <v>55.155759276896298</v>
      </c>
      <c r="AZ73" s="88">
        <f>365*'BP-BS'!AZ12/-SUM('DRE-IS'!AW26:AZ26)</f>
        <v>73.206682722366324</v>
      </c>
      <c r="BA73" s="88">
        <f>365*'BP-BS'!BA12/-SUM('DRE-IS'!AX26:BA26)</f>
        <v>77.337307851205878</v>
      </c>
      <c r="BB73" s="88">
        <f>365*'BP-BS'!BB12/-SUM('DRE-IS'!AY26:BB26)</f>
        <v>76.000771270578554</v>
      </c>
      <c r="BC73" s="88">
        <f>365*'BP-BS'!BC12/-SUM('DRE-IS'!AZ26:BC26)</f>
        <v>77.083271129467477</v>
      </c>
      <c r="BD73" s="88">
        <f>365*'BP-BS'!BD12/-SUM('DRE-IS'!BA26:BD26)</f>
        <v>68.493278779174176</v>
      </c>
      <c r="BE73" s="88">
        <f>365*'BP-BS'!BE12/-SUM('DRE-IS'!BB26:BE26)</f>
        <v>65.047167164360133</v>
      </c>
      <c r="BF73" s="88">
        <f>365*'BP-BS'!BF12/-SUM('DRE-IS'!BC26:BF26)</f>
        <v>69.233413800495583</v>
      </c>
      <c r="BG73" s="340">
        <v>81</v>
      </c>
      <c r="BH73" s="88">
        <v>68</v>
      </c>
      <c r="BI73" s="88">
        <v>83</v>
      </c>
      <c r="BJ73" s="88">
        <v>74</v>
      </c>
      <c r="BK73" s="88">
        <v>79</v>
      </c>
      <c r="BL73" s="88">
        <v>78</v>
      </c>
      <c r="BM73" s="88">
        <v>73</v>
      </c>
      <c r="BN73" s="88">
        <v>74</v>
      </c>
      <c r="BO73" s="88">
        <v>76</v>
      </c>
      <c r="BP73" s="88">
        <v>78</v>
      </c>
      <c r="BQ73" s="88">
        <v>82</v>
      </c>
      <c r="BR73" s="88">
        <v>85</v>
      </c>
      <c r="BS73" s="88">
        <v>92</v>
      </c>
      <c r="BT73" s="88">
        <v>89</v>
      </c>
      <c r="BU73" s="88"/>
      <c r="BV73" s="88"/>
      <c r="BW73" s="88"/>
      <c r="BX73" s="96"/>
      <c r="BY73" s="88" t="str">
        <f>G73</f>
        <v>-</v>
      </c>
      <c r="BZ73" s="88">
        <f>K73</f>
        <v>60.758255362804007</v>
      </c>
      <c r="CA73" s="88">
        <f>O73</f>
        <v>49.749337965261894</v>
      </c>
      <c r="CB73" s="88">
        <f>S73</f>
        <v>46.473291621601803</v>
      </c>
      <c r="CC73" s="88">
        <f>W73</f>
        <v>47.993485567337508</v>
      </c>
      <c r="CD73" s="88">
        <f>AA73</f>
        <v>39.694575463849148</v>
      </c>
      <c r="CE73" s="88">
        <f>AE73</f>
        <v>54.327353160049739</v>
      </c>
      <c r="CF73" s="88">
        <f>AI73</f>
        <v>51.032740276319799</v>
      </c>
      <c r="CG73" s="88">
        <f>AM73</f>
        <v>53.590630891618062</v>
      </c>
      <c r="CH73" s="88">
        <f>AZ73</f>
        <v>73.206682722366324</v>
      </c>
      <c r="CI73" s="88">
        <f>AU73</f>
        <v>47.397978568009741</v>
      </c>
      <c r="CJ73" s="88">
        <f>AY73</f>
        <v>55.155759276896298</v>
      </c>
      <c r="CK73" s="88">
        <f>BC73</f>
        <v>77.083271129467477</v>
      </c>
      <c r="CL73" s="88">
        <f>BG73</f>
        <v>81</v>
      </c>
      <c r="CM73" s="88">
        <f t="shared" si="22"/>
        <v>79</v>
      </c>
      <c r="CN73" s="88">
        <f>BO73</f>
        <v>76</v>
      </c>
      <c r="CO73" s="88">
        <f t="shared" si="23"/>
        <v>92</v>
      </c>
    </row>
    <row r="74" spans="2:93" x14ac:dyDescent="0.35">
      <c r="B74" s="37" t="s">
        <v>131</v>
      </c>
      <c r="C74" s="39" t="s">
        <v>132</v>
      </c>
      <c r="D74" s="87" t="s">
        <v>141</v>
      </c>
      <c r="E74" s="87" t="s">
        <v>141</v>
      </c>
      <c r="F74" s="87" t="s">
        <v>141</v>
      </c>
      <c r="G74" s="87" t="s">
        <v>141</v>
      </c>
      <c r="H74" s="87" t="s">
        <v>141</v>
      </c>
      <c r="I74" s="88">
        <v>19.591979766170773</v>
      </c>
      <c r="J74" s="88">
        <v>25.361563620684215</v>
      </c>
      <c r="K74" s="88">
        <v>35.592788376409828</v>
      </c>
      <c r="L74" s="88">
        <v>36.838219814959523</v>
      </c>
      <c r="M74" s="88">
        <v>37.807806353962199</v>
      </c>
      <c r="N74" s="88">
        <v>32.531055485142936</v>
      </c>
      <c r="O74" s="88">
        <v>30.041247054145369</v>
      </c>
      <c r="P74" s="88">
        <v>34.718081280461995</v>
      </c>
      <c r="Q74" s="88">
        <v>34.311992766353718</v>
      </c>
      <c r="R74" s="88">
        <v>34.933727109547007</v>
      </c>
      <c r="S74" s="88">
        <v>34.126180524175325</v>
      </c>
      <c r="T74" s="88">
        <v>32.554401999723964</v>
      </c>
      <c r="U74" s="88">
        <v>48.402432077788973</v>
      </c>
      <c r="V74" s="88">
        <v>42.292358702468718</v>
      </c>
      <c r="W74" s="88">
        <v>42.608523471742139</v>
      </c>
      <c r="X74" s="88">
        <v>39.653428132928241</v>
      </c>
      <c r="Y74" s="88">
        <v>40.58683610363461</v>
      </c>
      <c r="Z74" s="88">
        <v>36.829364097438535</v>
      </c>
      <c r="AA74" s="88">
        <v>35.823612133697665</v>
      </c>
      <c r="AB74" s="88">
        <v>40.501931029146363</v>
      </c>
      <c r="AC74" s="88">
        <v>39.324527121672638</v>
      </c>
      <c r="AD74" s="88">
        <v>39.07870525259284</v>
      </c>
      <c r="AE74" s="88">
        <v>36.158085611055164</v>
      </c>
      <c r="AF74" s="88">
        <v>44.185754610247876</v>
      </c>
      <c r="AG74" s="88">
        <v>40.260438271092831</v>
      </c>
      <c r="AH74" s="88">
        <v>42.837234129823493</v>
      </c>
      <c r="AI74" s="88">
        <v>39.764171109964146</v>
      </c>
      <c r="AJ74" s="88">
        <v>39.396830340113276</v>
      </c>
      <c r="AK74" s="88">
        <v>40.605606873428044</v>
      </c>
      <c r="AL74" s="88">
        <v>38.140936544439114</v>
      </c>
      <c r="AM74" s="88">
        <f>365*'BP-BS'!AM34/('BP-BS'!AM12-'BP-BS'!AL12-SUM('DRE-IS'!AJ26:AM26))</f>
        <v>39.036783771992162</v>
      </c>
      <c r="AN74" s="88">
        <f>365*'BP-BS'!AN34/('BP-BS'!AN12-'BP-BS'!AM12-SUM('DRE-IS'!AK26:AN26))</f>
        <v>42.922420668119699</v>
      </c>
      <c r="AO74" s="88">
        <f>365*'BP-BS'!AO34/('BP-BS'!AO12-'BP-BS'!AN12-SUM('DRE-IS'!AL26:AO26))</f>
        <v>48.025776037443272</v>
      </c>
      <c r="AP74" s="88">
        <f>365*'BP-BS'!AP34/('BP-BS'!AP12-'BP-BS'!AO12-SUM('DRE-IS'!AM26:AP26))</f>
        <v>47.650872736058624</v>
      </c>
      <c r="AQ74" s="88">
        <f>365*'BP-BS'!AQ34/('BP-BS'!AQ12-'BP-BS'!AP12-SUM('DRE-IS'!AN26:AQ26))</f>
        <v>53.325681443611948</v>
      </c>
      <c r="AR74" s="88">
        <f>365*'BP-BS'!AR34/('BP-BS'!AR12-'BP-BS'!AQ12-SUM('DRE-IS'!AO26:AR26))</f>
        <v>56.22001432452533</v>
      </c>
      <c r="AS74" s="88">
        <f>365*'BP-BS'!AS34/('BP-BS'!AS12-'BP-BS'!AR12-SUM('DRE-IS'!AP26:AS26))</f>
        <v>56.94483392198913</v>
      </c>
      <c r="AT74" s="88">
        <f>365*'BP-BS'!AT34/('BP-BS'!AT12-'BP-BS'!AS12-SUM('DRE-IS'!AQ26:AT26))</f>
        <v>55.126484871692249</v>
      </c>
      <c r="AU74" s="88">
        <f>365*'BP-BS'!AU34/('BP-BS'!AU12-'BP-BS'!BC12-SUM('DRE-IS'!AR26:AU26))</f>
        <v>59.654329808253586</v>
      </c>
      <c r="AV74" s="88">
        <f>365*'BP-BS'!AV34/('BP-BS'!AV12-'BP-BS'!AU12-SUM('DRE-IS'!AS26:AV26))</f>
        <v>58.265541785031239</v>
      </c>
      <c r="AW74" s="88">
        <f>365*'BP-BS'!AW34/('BP-BS'!AW12-'BP-BS'!AV12-SUM('DRE-IS'!AW26:BC26))</f>
        <v>34.556266619840514</v>
      </c>
      <c r="AX74" s="88">
        <f>365*'BP-BS'!AX34/('BP-BS'!AX12-'BP-BS'!AW12-SUM('DRE-IS'!AU26:AX26))</f>
        <v>52.375358814096373</v>
      </c>
      <c r="AY74" s="88">
        <f>365*'BP-BS'!AY34/('BP-BS'!AY12-'BP-BS'!AX12-SUM('DRE-IS'!AV26:AY26))</f>
        <v>52.079771846225604</v>
      </c>
      <c r="AZ74" s="88">
        <f>365*'BP-BS'!AZ34/('BP-BS'!AZ12-'BP-BS'!AY12-SUM('DRE-IS'!AW26:AZ26))</f>
        <v>54.946630058902826</v>
      </c>
      <c r="BA74" s="88">
        <f>365*'BP-BS'!BA34/('BP-BS'!BA12-'BP-BS'!AZ12-SUM('DRE-IS'!AX26:BA26))</f>
        <v>35.276402756673406</v>
      </c>
      <c r="BB74" s="88">
        <f>365*'BP-BS'!BB34/('BP-BS'!BB12-'BP-BS'!BA12-SUM('DRE-IS'!AY26:BB26))</f>
        <v>57.085780261458417</v>
      </c>
      <c r="BC74" s="88">
        <f>365*'BP-BS'!BC34/('BP-BS'!BC12-'BP-BS'!BB12-SUM('DRE-IS'!AZ26:BC26))</f>
        <v>62.446949532239898</v>
      </c>
      <c r="BD74" s="88">
        <f>365*'BP-BS'!BD34/('BP-BS'!BD12-'BP-BS'!BC12-SUM('DRE-IS'!BA26:BD26))</f>
        <v>71.526410257388093</v>
      </c>
      <c r="BE74" s="88">
        <f>365*'BP-BS'!BE34/('BP-BS'!BE12-'BP-BS'!BD12-SUM('DRE-IS'!BB26:BE26))</f>
        <v>65.691825189697781</v>
      </c>
      <c r="BF74" s="88">
        <f>365*'BP-BS'!BF34/('BP-BS'!BF12-'BP-BS'!BE12-SUM('DRE-IS'!BC26:BF26))</f>
        <v>56.542673064436507</v>
      </c>
      <c r="BG74" s="340">
        <v>63</v>
      </c>
      <c r="BH74" s="88">
        <v>55</v>
      </c>
      <c r="BI74" s="88">
        <v>72</v>
      </c>
      <c r="BJ74" s="88">
        <v>60</v>
      </c>
      <c r="BK74" s="88">
        <v>57</v>
      </c>
      <c r="BL74" s="88">
        <v>62</v>
      </c>
      <c r="BM74" s="88">
        <v>56</v>
      </c>
      <c r="BN74" s="88">
        <v>58</v>
      </c>
      <c r="BO74" s="88">
        <f>+BO87</f>
        <v>0</v>
      </c>
      <c r="BP74" s="88">
        <f>+BP87</f>
        <v>0</v>
      </c>
      <c r="BQ74" s="88">
        <v>60</v>
      </c>
      <c r="BR74" s="88">
        <v>61</v>
      </c>
      <c r="BS74" s="88">
        <v>65</v>
      </c>
      <c r="BT74" s="88">
        <v>73</v>
      </c>
      <c r="BU74" s="88"/>
      <c r="BV74" s="88"/>
      <c r="BW74" s="88"/>
      <c r="BX74" s="96"/>
      <c r="BY74" s="88" t="str">
        <f>G74</f>
        <v>-</v>
      </c>
      <c r="BZ74" s="88">
        <f>K74</f>
        <v>35.592788376409828</v>
      </c>
      <c r="CA74" s="88">
        <f>O74</f>
        <v>30.041247054145369</v>
      </c>
      <c r="CB74" s="88">
        <f>S74</f>
        <v>34.126180524175325</v>
      </c>
      <c r="CC74" s="88">
        <f>W74</f>
        <v>42.608523471742139</v>
      </c>
      <c r="CD74" s="88">
        <f>AA74</f>
        <v>35.823612133697665</v>
      </c>
      <c r="CE74" s="88">
        <f>AE74</f>
        <v>36.158085611055164</v>
      </c>
      <c r="CF74" s="88">
        <f>AI74</f>
        <v>39.764171109964146</v>
      </c>
      <c r="CG74" s="88">
        <f>AM74</f>
        <v>39.036783771992162</v>
      </c>
      <c r="CH74" s="88">
        <f>AZ74</f>
        <v>54.946630058902826</v>
      </c>
      <c r="CI74" s="88">
        <f>AU74</f>
        <v>59.654329808253586</v>
      </c>
      <c r="CJ74" s="88">
        <f>AY74</f>
        <v>52.079771846225604</v>
      </c>
      <c r="CK74" s="88">
        <f>BC74</f>
        <v>62.446949532239898</v>
      </c>
      <c r="CL74" s="88">
        <f>BG74</f>
        <v>63</v>
      </c>
      <c r="CM74" s="88">
        <f t="shared" si="22"/>
        <v>57</v>
      </c>
      <c r="CN74" s="88">
        <f>BO74</f>
        <v>0</v>
      </c>
      <c r="CO74" s="88">
        <f t="shared" si="23"/>
        <v>65</v>
      </c>
    </row>
    <row r="75" spans="2:93" x14ac:dyDescent="0.35">
      <c r="B75" s="249" t="s">
        <v>133</v>
      </c>
      <c r="C75" s="250" t="s">
        <v>134</v>
      </c>
      <c r="D75" s="251" t="s">
        <v>141</v>
      </c>
      <c r="E75" s="251" t="s">
        <v>141</v>
      </c>
      <c r="F75" s="251" t="s">
        <v>141</v>
      </c>
      <c r="G75" s="251" t="s">
        <v>141</v>
      </c>
      <c r="H75" s="251" t="s">
        <v>141</v>
      </c>
      <c r="I75" s="252">
        <v>106.1117426741875</v>
      </c>
      <c r="J75" s="252">
        <v>101.96946354365986</v>
      </c>
      <c r="K75" s="252">
        <v>77.064234881896937</v>
      </c>
      <c r="L75" s="252">
        <v>73.505514670797851</v>
      </c>
      <c r="M75" s="252">
        <v>69.750708079389995</v>
      </c>
      <c r="N75" s="252">
        <v>75.647508781927115</v>
      </c>
      <c r="O75" s="252">
        <v>61.587799298973067</v>
      </c>
      <c r="P75" s="252">
        <v>54.282046633820308</v>
      </c>
      <c r="Q75" s="252">
        <v>52.150652794131538</v>
      </c>
      <c r="R75" s="252">
        <v>58.847177553374891</v>
      </c>
      <c r="S75" s="252">
        <v>57.384499889619562</v>
      </c>
      <c r="T75" s="252">
        <v>54.880244048365384</v>
      </c>
      <c r="U75" s="252">
        <v>67.928248572317983</v>
      </c>
      <c r="V75" s="252">
        <v>64.183203163229805</v>
      </c>
      <c r="W75" s="252">
        <v>38.820657609087839</v>
      </c>
      <c r="X75" s="252">
        <v>48.154761893884768</v>
      </c>
      <c r="Y75" s="252">
        <v>56.375561346594466</v>
      </c>
      <c r="Z75" s="252">
        <v>59.789536155570012</v>
      </c>
      <c r="AA75" s="252">
        <v>48.244344685931722</v>
      </c>
      <c r="AB75" s="252">
        <v>49.869573840598463</v>
      </c>
      <c r="AC75" s="252">
        <v>51.803568789750734</v>
      </c>
      <c r="AD75" s="252">
        <v>63.48109830390905</v>
      </c>
      <c r="AE75" s="252">
        <v>67.835178221135152</v>
      </c>
      <c r="AF75" s="252">
        <v>87.878032929529951</v>
      </c>
      <c r="AG75" s="252">
        <v>84.675801695807621</v>
      </c>
      <c r="AH75" s="252">
        <v>87.318739795675526</v>
      </c>
      <c r="AI75" s="252">
        <v>69.006055583030786</v>
      </c>
      <c r="AJ75" s="252">
        <v>53.832755373135448</v>
      </c>
      <c r="AK75" s="252">
        <v>46.204843349692126</v>
      </c>
      <c r="AL75" s="252">
        <v>59.483928559178025</v>
      </c>
      <c r="AM75" s="252">
        <f>AM72+AM73-AM74</f>
        <v>61.529863228690772</v>
      </c>
      <c r="AN75" s="252">
        <f>AN72+AN73-AN74</f>
        <v>65.687499775252078</v>
      </c>
      <c r="AO75" s="252">
        <f t="shared" ref="AO75:AT75" si="24">AO72+AO73-AO74</f>
        <v>58.220362447847528</v>
      </c>
      <c r="AP75" s="252">
        <f t="shared" si="24"/>
        <v>52.854600416264596</v>
      </c>
      <c r="AQ75" s="252">
        <f t="shared" si="24"/>
        <v>50.662402321928944</v>
      </c>
      <c r="AR75" s="252">
        <f t="shared" si="24"/>
        <v>53.865485603188823</v>
      </c>
      <c r="AS75" s="252">
        <f t="shared" si="24"/>
        <v>57.954464522115501</v>
      </c>
      <c r="AT75" s="252">
        <f t="shared" si="24"/>
        <v>50.991094768944087</v>
      </c>
      <c r="AU75" s="252">
        <f t="shared" ref="AU75:BE75" si="25">AU72+AU73-AU74</f>
        <v>40.292595159347478</v>
      </c>
      <c r="AV75" s="252">
        <f t="shared" si="25"/>
        <v>45.055374768937789</v>
      </c>
      <c r="AW75" s="252">
        <f t="shared" si="25"/>
        <v>33.431108491721133</v>
      </c>
      <c r="AX75" s="252">
        <f t="shared" si="25"/>
        <v>59.044885330485627</v>
      </c>
      <c r="AY75" s="252">
        <f t="shared" si="25"/>
        <v>50.603033078219831</v>
      </c>
      <c r="AZ75" s="252">
        <f t="shared" si="25"/>
        <v>76.680288782001185</v>
      </c>
      <c r="BA75" s="252">
        <f t="shared" si="25"/>
        <v>89.442924783363253</v>
      </c>
      <c r="BB75" s="252">
        <f t="shared" si="25"/>
        <v>92.870713158055167</v>
      </c>
      <c r="BC75" s="252">
        <f t="shared" si="25"/>
        <v>73.223951799811374</v>
      </c>
      <c r="BD75" s="252">
        <f t="shared" si="25"/>
        <v>73.826967513416875</v>
      </c>
      <c r="BE75" s="252">
        <f t="shared" si="25"/>
        <v>61.511804260655651</v>
      </c>
      <c r="BF75" s="252">
        <f t="shared" ref="BF75:BL75" si="26">+BF72+BF73-BF74</f>
        <v>82.495850644276373</v>
      </c>
      <c r="BG75" s="341">
        <f t="shared" si="26"/>
        <v>76</v>
      </c>
      <c r="BH75" s="341">
        <f t="shared" si="26"/>
        <v>78</v>
      </c>
      <c r="BI75" s="341">
        <f t="shared" si="26"/>
        <v>93</v>
      </c>
      <c r="BJ75" s="341">
        <f t="shared" si="26"/>
        <v>89</v>
      </c>
      <c r="BK75" s="341">
        <f t="shared" si="26"/>
        <v>82</v>
      </c>
      <c r="BL75" s="341">
        <f t="shared" si="26"/>
        <v>80</v>
      </c>
      <c r="BM75" s="341">
        <f t="shared" ref="BM75:BN75" si="27">+BM72+BM73-BM74</f>
        <v>83</v>
      </c>
      <c r="BN75" s="341">
        <f t="shared" si="27"/>
        <v>85</v>
      </c>
      <c r="BO75" s="341">
        <f t="shared" ref="BO75:BQ75" si="28">+BO72+BO73-BO74</f>
        <v>135</v>
      </c>
      <c r="BP75" s="341">
        <f t="shared" si="28"/>
        <v>142</v>
      </c>
      <c r="BQ75" s="341">
        <f t="shared" si="28"/>
        <v>91</v>
      </c>
      <c r="BR75" s="341">
        <f t="shared" ref="BR75:BW75" si="29">+BR72+BR73-BR74</f>
        <v>95</v>
      </c>
      <c r="BS75" s="341">
        <f t="shared" si="29"/>
        <v>90</v>
      </c>
      <c r="BT75" s="341">
        <f t="shared" si="29"/>
        <v>86</v>
      </c>
      <c r="BU75" s="341">
        <f t="shared" si="29"/>
        <v>0</v>
      </c>
      <c r="BV75" s="341">
        <f t="shared" si="29"/>
        <v>0</v>
      </c>
      <c r="BW75" s="341">
        <f t="shared" si="29"/>
        <v>0</v>
      </c>
      <c r="BX75" s="96"/>
      <c r="BY75" s="252" t="str">
        <f>G75</f>
        <v>-</v>
      </c>
      <c r="BZ75" s="252">
        <f>K75</f>
        <v>77.064234881896937</v>
      </c>
      <c r="CA75" s="252">
        <f>O75</f>
        <v>61.587799298973067</v>
      </c>
      <c r="CB75" s="252">
        <f>S75</f>
        <v>57.384499889619562</v>
      </c>
      <c r="CC75" s="252">
        <f>W75</f>
        <v>38.820657609087839</v>
      </c>
      <c r="CD75" s="252">
        <f>AA75</f>
        <v>48.244344685931722</v>
      </c>
      <c r="CE75" s="252">
        <f>AE75</f>
        <v>67.835178221135152</v>
      </c>
      <c r="CF75" s="252">
        <f>AI75</f>
        <v>69.006055583030786</v>
      </c>
      <c r="CG75" s="252">
        <f>AM75</f>
        <v>61.529863228690772</v>
      </c>
      <c r="CH75" s="252">
        <f>AZ75</f>
        <v>76.680288782001185</v>
      </c>
      <c r="CI75" s="252">
        <f>AU75</f>
        <v>40.292595159347478</v>
      </c>
      <c r="CJ75" s="252">
        <f>AY75</f>
        <v>50.603033078219831</v>
      </c>
      <c r="CK75" s="252">
        <f>BC75</f>
        <v>73.223951799811374</v>
      </c>
      <c r="CL75" s="252">
        <f>BG75</f>
        <v>76</v>
      </c>
      <c r="CM75" s="252">
        <f>BK75</f>
        <v>82</v>
      </c>
      <c r="CN75" s="252">
        <f>BO75</f>
        <v>135</v>
      </c>
      <c r="CO75" s="252">
        <f>BS75</f>
        <v>90</v>
      </c>
    </row>
    <row r="76" spans="2:93" x14ac:dyDescent="0.35">
      <c r="L76" s="85"/>
      <c r="M76" s="85"/>
      <c r="N76" s="85"/>
      <c r="O76" s="85"/>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c r="BS76" s="89"/>
      <c r="BT76" s="89"/>
      <c r="BU76" s="89"/>
      <c r="BV76" s="89"/>
      <c r="BW76" s="89"/>
      <c r="BX76" s="96"/>
      <c r="BY76"/>
      <c r="BZ76" s="85"/>
      <c r="CA76" s="85"/>
      <c r="CB76" s="85"/>
      <c r="CC76" s="85"/>
      <c r="CD76" s="85"/>
      <c r="CE76" s="85"/>
      <c r="CF76" s="85"/>
      <c r="CG76" s="85"/>
      <c r="CH76" s="85"/>
      <c r="CI76" s="85"/>
      <c r="CJ76" s="85"/>
      <c r="CK76" s="85"/>
      <c r="CL76" s="85"/>
      <c r="CM76" s="85"/>
      <c r="CN76" s="85"/>
      <c r="CO76" s="85"/>
    </row>
    <row r="77" spans="2:93" x14ac:dyDescent="0.35">
      <c r="B77" s="35" t="s">
        <v>135</v>
      </c>
      <c r="C77" s="35" t="s">
        <v>570</v>
      </c>
      <c r="D77" s="90">
        <v>1.806591347946418</v>
      </c>
      <c r="E77" s="90">
        <v>1.8941062290934569</v>
      </c>
      <c r="F77" s="90">
        <v>1.7958956066709333</v>
      </c>
      <c r="G77" s="90">
        <v>1.7918561321321058</v>
      </c>
      <c r="H77" s="90">
        <v>1.5739078831716315</v>
      </c>
      <c r="I77" s="90">
        <v>1.5253377491660662</v>
      </c>
      <c r="J77" s="90">
        <v>2.4929765274876536</v>
      </c>
      <c r="K77" s="90">
        <v>1.8353746096946018</v>
      </c>
      <c r="L77" s="90">
        <v>1.7042181673194643</v>
      </c>
      <c r="M77" s="90">
        <v>1.7512821862987731</v>
      </c>
      <c r="N77" s="90">
        <v>2.6485662951902298</v>
      </c>
      <c r="O77" s="91">
        <v>2.5157611348955986</v>
      </c>
      <c r="P77" s="91">
        <v>2.4839636671872296</v>
      </c>
      <c r="Q77" s="91">
        <v>2.6328338868985579</v>
      </c>
      <c r="R77" s="91">
        <v>1.8328967789364772</v>
      </c>
      <c r="S77" s="91">
        <v>2.5759677526068683</v>
      </c>
      <c r="T77" s="91">
        <v>2.6421126748211226</v>
      </c>
      <c r="U77" s="91">
        <v>1.3152433813349369</v>
      </c>
      <c r="V77" s="91">
        <v>1.3571719587059987</v>
      </c>
      <c r="W77" s="91">
        <v>1.3117630311623927</v>
      </c>
      <c r="X77" s="91">
        <v>1.4381273972192257</v>
      </c>
      <c r="Y77" s="91">
        <v>1.9151583530570804</v>
      </c>
      <c r="Z77" s="91">
        <v>2.0098666684834816</v>
      </c>
      <c r="AA77" s="91">
        <v>2.5827170292643529</v>
      </c>
      <c r="AB77" s="91">
        <v>2.314420537859188</v>
      </c>
      <c r="AC77" s="91">
        <v>2.1837900637315757</v>
      </c>
      <c r="AD77" s="91">
        <v>2.3532058923079187</v>
      </c>
      <c r="AE77" s="91">
        <v>2.395249397764573</v>
      </c>
      <c r="AF77" s="91">
        <v>2.24492150469943</v>
      </c>
      <c r="AG77" s="91">
        <v>1.8778906618935729</v>
      </c>
      <c r="AH77" s="91">
        <v>2.0035743927072147</v>
      </c>
      <c r="AI77" s="91">
        <v>2.2666625324022971</v>
      </c>
      <c r="AJ77" s="91">
        <v>2.4163237682977332</v>
      </c>
      <c r="AK77" s="91">
        <v>2.6947434867983162</v>
      </c>
      <c r="AL77" s="91">
        <v>2.4967936664270853</v>
      </c>
      <c r="AM77" s="91">
        <v>2.1800496284567119</v>
      </c>
      <c r="AN77" s="91">
        <f>'BP-BS'!AN18/'BP-BS'!AN48</f>
        <v>2.2594182429859084</v>
      </c>
      <c r="AO77" s="91">
        <f>'BP-BS'!AO18/'BP-BS'!AO48</f>
        <v>2.2613468540300103</v>
      </c>
      <c r="AP77" s="91">
        <f>'BP-BS'!AP18/'BP-BS'!AP48</f>
        <v>2.3122646718125819</v>
      </c>
      <c r="AQ77" s="91">
        <f>'BP-BS'!AQ18/'BP-BS'!AQ48</f>
        <v>1.6526128597331349</v>
      </c>
      <c r="AR77" s="91">
        <f>'BP-BS'!AR18/'BP-BS'!AR48</f>
        <v>1.9722206168082292</v>
      </c>
      <c r="AS77" s="91">
        <f>'BP-BS'!AS18/'BP-BS'!AS48</f>
        <v>1.9705741652608975</v>
      </c>
      <c r="AT77" s="91">
        <f>'BP-BS'!AT18/'BP-BS'!AT48</f>
        <v>2.0285166395908623</v>
      </c>
      <c r="AU77" s="91">
        <f>'BP-BS'!AU18/'BP-BS'!AU48</f>
        <v>2.0010393585770068</v>
      </c>
      <c r="AV77" s="91">
        <f>'BP-BS'!AV18/'BP-BS'!AV48</f>
        <v>2.0032835706589944</v>
      </c>
      <c r="AW77" s="91">
        <f>'BP-BS'!AW18/'BP-BS'!AW48</f>
        <v>2.0314570588045919</v>
      </c>
      <c r="AX77" s="91">
        <f>'BP-BS'!AX18/'BP-BS'!AX48</f>
        <v>2.1519763950667632</v>
      </c>
      <c r="AY77" s="91">
        <f>'BP-BS'!AY18/'BP-BS'!AY48</f>
        <v>2.3074599088322629</v>
      </c>
      <c r="AZ77" s="91">
        <f>'BP-BS'!AZ18/'BP-BS'!AZ48</f>
        <v>1.9529038750189731</v>
      </c>
      <c r="BA77" s="91">
        <f>'BP-BS'!BA18/'BP-BS'!BA48</f>
        <v>2.1983374870444883</v>
      </c>
      <c r="BB77" s="91">
        <f>'BP-BS'!BB18/'BP-BS'!BB48</f>
        <v>2.1101101161013225</v>
      </c>
      <c r="BC77" s="91">
        <f>'BP-BS'!BC18/'BP-BS'!BC48</f>
        <v>2.1992697769834444</v>
      </c>
      <c r="BD77" s="91">
        <f>'BP-BS'!BD18/'BP-BS'!BD48</f>
        <v>2.3991985533761988</v>
      </c>
      <c r="BE77" s="91">
        <f>'BP-BS'!BE18/'BP-BS'!BE48</f>
        <v>2.2254907205362406</v>
      </c>
      <c r="BF77" s="91">
        <f>'BP-BS'!BF18/'BP-BS'!BF48</f>
        <v>2.5416882433935073</v>
      </c>
      <c r="BG77" s="91">
        <f>'BP-BS'!BG18/'BP-BS'!BG48</f>
        <v>1.915483335018733</v>
      </c>
      <c r="BH77" s="91">
        <f>'BP-BS'!BH18/'BP-BS'!BH48</f>
        <v>2.2386975750645286</v>
      </c>
      <c r="BI77" s="91">
        <f>'BP-BS'!BI18/'BP-BS'!BI48</f>
        <v>2.0814747657409907</v>
      </c>
      <c r="BJ77" s="91">
        <f>'BP-BS'!BJ18/'BP-BS'!BJ48</f>
        <v>2.6593445203792179</v>
      </c>
      <c r="BK77" s="91">
        <f>'BP-BS'!BK18/'BP-BS'!BK48</f>
        <v>1.9010589606100021</v>
      </c>
      <c r="BL77" s="91">
        <f>'BP-BS'!BL18/'BP-BS'!BL48</f>
        <v>2.0100603091918856</v>
      </c>
      <c r="BM77" s="91">
        <f>'BP-BS'!BM18/'BP-BS'!BM48</f>
        <v>2.0640430780210384</v>
      </c>
      <c r="BN77" s="91">
        <f>'BP-BS'!BN18/'BP-BS'!BN48</f>
        <v>2.0992892485778971</v>
      </c>
      <c r="BO77" s="91">
        <f>'BP-BS'!BO18/'BP-BS'!BO48</f>
        <v>1.9054675541072874</v>
      </c>
      <c r="BP77" s="91">
        <f>'BP-BS'!BP18/'BP-BS'!BP48</f>
        <v>2.0726813505832276</v>
      </c>
      <c r="BQ77" s="91">
        <f>'BP-BS'!BQ18/'BP-BS'!BQ48</f>
        <v>1.9864979566680483</v>
      </c>
      <c r="BR77" s="91">
        <f>'BP-BS'!BR18/'BP-BS'!BR48</f>
        <v>2.2331893976933039</v>
      </c>
      <c r="BS77" s="91">
        <f>'BP-BS'!BS18/'BP-BS'!BS48</f>
        <v>2.2000923637965766</v>
      </c>
      <c r="BT77" s="91">
        <f>'BP-BS'!BT18/'BP-BS'!BT48</f>
        <v>2.3260702967758826</v>
      </c>
      <c r="BU77" s="91" t="e">
        <f>'BP-BS'!BU18/'BP-BS'!BU48</f>
        <v>#DIV/0!</v>
      </c>
      <c r="BV77" s="91" t="e">
        <f>'BP-BS'!BV18/'BP-BS'!BV48</f>
        <v>#DIV/0!</v>
      </c>
      <c r="BW77" s="91" t="e">
        <f>'BP-BS'!BW18/'BP-BS'!BW48</f>
        <v>#DIV/0!</v>
      </c>
      <c r="BX77" s="96"/>
      <c r="BY77" s="91">
        <f>G77</f>
        <v>1.7918561321321058</v>
      </c>
      <c r="BZ77" s="91">
        <f>K77</f>
        <v>1.8353746096946018</v>
      </c>
      <c r="CA77" s="91">
        <f>O77</f>
        <v>2.5157611348955986</v>
      </c>
      <c r="CB77" s="91">
        <f>S77</f>
        <v>2.5759677526068683</v>
      </c>
      <c r="CC77" s="91">
        <f>W77</f>
        <v>1.3117630311623927</v>
      </c>
      <c r="CD77" s="91">
        <f>AA77</f>
        <v>2.5827170292643529</v>
      </c>
      <c r="CE77" s="91">
        <f>AE77</f>
        <v>2.395249397764573</v>
      </c>
      <c r="CF77" s="91">
        <f>AI77</f>
        <v>2.2666625324022971</v>
      </c>
      <c r="CG77" s="91">
        <f>AM77</f>
        <v>2.1800496284567119</v>
      </c>
      <c r="CH77" s="91">
        <f>AZ77</f>
        <v>1.9529038750189731</v>
      </c>
      <c r="CI77" s="91">
        <f>AU77</f>
        <v>2.0010393585770068</v>
      </c>
      <c r="CJ77" s="91">
        <f>AY77</f>
        <v>2.3074599088322629</v>
      </c>
      <c r="CK77" s="91">
        <f>BC77</f>
        <v>2.1992697769834444</v>
      </c>
      <c r="CL77" s="91">
        <f>BG77</f>
        <v>1.915483335018733</v>
      </c>
      <c r="CM77" s="91">
        <f>BK77</f>
        <v>1.9010589606100021</v>
      </c>
      <c r="CN77" s="91">
        <f>BO77</f>
        <v>1.9054675541072874</v>
      </c>
      <c r="CO77" s="91">
        <f>BS77</f>
        <v>2.2000923637965766</v>
      </c>
    </row>
    <row r="78" spans="2:93" x14ac:dyDescent="0.35">
      <c r="B78" s="35" t="s">
        <v>136</v>
      </c>
      <c r="C78" s="35" t="s">
        <v>571</v>
      </c>
      <c r="D78" s="90">
        <v>1.0902884927262972</v>
      </c>
      <c r="E78" s="90">
        <v>1.2104271682146936</v>
      </c>
      <c r="F78" s="90">
        <v>1.0706786695779844</v>
      </c>
      <c r="G78" s="90">
        <v>0.93736779258088532</v>
      </c>
      <c r="H78" s="90">
        <v>0.82743537060778594</v>
      </c>
      <c r="I78" s="90">
        <v>0.64783654419729997</v>
      </c>
      <c r="J78" s="90">
        <v>1.7175797853035351</v>
      </c>
      <c r="K78" s="90">
        <v>1.2758102489605772</v>
      </c>
      <c r="L78" s="90">
        <v>1.2510104682161816</v>
      </c>
      <c r="M78" s="90">
        <v>1.2223979779895739</v>
      </c>
      <c r="N78" s="90">
        <v>2.004817053924782</v>
      </c>
      <c r="O78" s="91">
        <v>1.8615343811025988</v>
      </c>
      <c r="P78" s="91">
        <v>1.8333066845979802</v>
      </c>
      <c r="Q78" s="91">
        <v>1.8371673166896714</v>
      </c>
      <c r="R78" s="91">
        <v>1.4144920630598743</v>
      </c>
      <c r="S78" s="91">
        <v>2.1106612887722096</v>
      </c>
      <c r="T78" s="91">
        <v>2.1848308574707489</v>
      </c>
      <c r="U78" s="91">
        <v>0.83809487424598672</v>
      </c>
      <c r="V78" s="91">
        <v>0.80983422619731915</v>
      </c>
      <c r="W78" s="91">
        <v>0.83938426384029219</v>
      </c>
      <c r="X78" s="91">
        <v>0.98972004974229888</v>
      </c>
      <c r="Y78" s="91">
        <v>1.306993725788699</v>
      </c>
      <c r="Z78" s="91">
        <v>1.3157075018565578</v>
      </c>
      <c r="AA78" s="91">
        <v>1.9065014003933018</v>
      </c>
      <c r="AB78" s="91">
        <v>1.73761350183151</v>
      </c>
      <c r="AC78" s="91">
        <v>1.584077981004351</v>
      </c>
      <c r="AD78" s="91">
        <v>1.7720355736072482</v>
      </c>
      <c r="AE78" s="91">
        <v>1.7319307239907578</v>
      </c>
      <c r="AF78" s="91">
        <v>1.6076941479828499</v>
      </c>
      <c r="AG78" s="91">
        <v>1.3572112424158476</v>
      </c>
      <c r="AH78" s="91">
        <v>1.4406361605629856</v>
      </c>
      <c r="AI78" s="91">
        <v>1.7088741984694953</v>
      </c>
      <c r="AJ78" s="91">
        <v>1.8148045777735742</v>
      </c>
      <c r="AK78" s="91">
        <v>1.9923989947439604</v>
      </c>
      <c r="AL78" s="91">
        <v>1.7725060263554047</v>
      </c>
      <c r="AM78" s="91">
        <v>1.5536684275323054</v>
      </c>
      <c r="AN78" s="91">
        <f>SUM('BP-BS'!AN9:AN11)/'BP-BS'!AN48</f>
        <v>1.6607091849688969</v>
      </c>
      <c r="AO78" s="91">
        <f>SUM('BP-BS'!AO9:AO11)/'BP-BS'!AO48</f>
        <v>1.6734900573892393</v>
      </c>
      <c r="AP78" s="91">
        <f>SUM('BP-BS'!AP9:AP11)/'BP-BS'!AP48</f>
        <v>1.6217893061675202</v>
      </c>
      <c r="AQ78" s="91">
        <f>SUM('BP-BS'!AQ9:AQ11)/'BP-BS'!AQ48</f>
        <v>1.1154679436514947</v>
      </c>
      <c r="AR78" s="91">
        <f>SUM('BP-BS'!AR9:AR11)/'BP-BS'!AR48</f>
        <v>1.2448129073883953</v>
      </c>
      <c r="AS78" s="91">
        <f>SUM('BP-BS'!AS9:AS11)/'BP-BS'!AS48</f>
        <v>1.2563592318565864</v>
      </c>
      <c r="AT78" s="91">
        <f>SUM('BP-BS'!AT9:AT11)/'BP-BS'!AT48</f>
        <v>1.3127767177826359</v>
      </c>
      <c r="AU78" s="91">
        <f>SUM('BP-BS'!AU9:AU11)/'BP-BS'!AU48</f>
        <v>1.2028298473819825</v>
      </c>
      <c r="AV78" s="91">
        <f>SUM('BP-BS'!AV9:AV11)/'BP-BS'!AV48</f>
        <v>1.17109117587163</v>
      </c>
      <c r="AW78" s="91">
        <f>SUM('BP-BS'!AW9:AW11)/'BP-BS'!AW48</f>
        <v>1.2047210386319795</v>
      </c>
      <c r="AX78" s="91">
        <f>SUM('BP-BS'!AX9:AX11)/'BP-BS'!AX48</f>
        <v>1.2707807059252163</v>
      </c>
      <c r="AY78" s="91">
        <f>SUM('BP-BS'!AY9:AY11)/'BP-BS'!AY48</f>
        <v>1.3467765502731925</v>
      </c>
      <c r="AZ78" s="91">
        <f>SUM('BP-BS'!AZ9:AZ11)/'BP-BS'!AZ48</f>
        <v>1.2149502763052118</v>
      </c>
      <c r="BA78" s="91">
        <f>SUM('BP-BS'!BA9:BA11)/'BP-BS'!BA48</f>
        <v>1.2826818995900517</v>
      </c>
      <c r="BB78" s="91">
        <f>SUM('BP-BS'!BB9:BB11)/'BP-BS'!BB48</f>
        <v>1.3584866248259797</v>
      </c>
      <c r="BC78" s="91">
        <f>SUM('BP-BS'!BC9:BC11)/'BP-BS'!BC48</f>
        <v>1.3934426554332793</v>
      </c>
      <c r="BD78" s="91">
        <f>SUM('BP-BS'!BD9:BD11)/'BP-BS'!BD48</f>
        <v>1.5804491482050644</v>
      </c>
      <c r="BE78" s="91">
        <f>SUM('BP-BS'!BE9:BE11)/'BP-BS'!BE48</f>
        <v>1.395961523628483</v>
      </c>
      <c r="BF78" s="91">
        <f>SUM('BP-BS'!BF9:BF11)/'BP-BS'!BF48</f>
        <v>1.5358253951049934</v>
      </c>
      <c r="BG78" s="91">
        <f>SUM('BP-BS'!BG9:BG11)/'BP-BS'!BG48</f>
        <v>1.0547899755213108</v>
      </c>
      <c r="BH78" s="91">
        <f>SUM('BP-BS'!BH9:BH11)/'BP-BS'!BH48</f>
        <v>1.2967681927414851</v>
      </c>
      <c r="BI78" s="91">
        <f>SUM('BP-BS'!BI9:BI11)/'BP-BS'!BI48</f>
        <v>1.177995673963965</v>
      </c>
      <c r="BJ78" s="91">
        <f>SUM('BP-BS'!BJ9:BJ11)/'BP-BS'!BJ48</f>
        <v>1.7363357881476704</v>
      </c>
      <c r="BK78" s="91">
        <f>SUM('BP-BS'!BK9:BK11)/'BP-BS'!BK48</f>
        <v>1.0514891088183416</v>
      </c>
      <c r="BL78" s="91">
        <f>SUM('BP-BS'!BL9:BL11)/'BP-BS'!BL48</f>
        <v>1.06832278550967</v>
      </c>
      <c r="BM78" s="91">
        <f>SUM('BP-BS'!BM9:BM11)/'BP-BS'!BM48</f>
        <v>1.1363862227864348</v>
      </c>
      <c r="BN78" s="91">
        <f>SUM('BP-BS'!BN9:BN11)/'BP-BS'!BN48</f>
        <v>1.155492255774534</v>
      </c>
      <c r="BO78" s="91">
        <f>SUM('BP-BS'!BO9:BO11)/'BP-BS'!BO48</f>
        <v>1.0581857773370005</v>
      </c>
      <c r="BP78" s="91">
        <f>SUM('BP-BS'!BP9:BP11)/'BP-BS'!BP48</f>
        <v>1.1992266396906308</v>
      </c>
      <c r="BQ78" s="91">
        <f>SUM('BP-BS'!BQ9:BQ11)/'BP-BS'!BQ48</f>
        <v>1.2317751003412354</v>
      </c>
      <c r="BR78" s="91">
        <f>SUM('BP-BS'!BR9:BR11)/'BP-BS'!BR48</f>
        <v>1.3383785321048507</v>
      </c>
      <c r="BS78" s="91">
        <f>SUM('BP-BS'!BS9:BS11)/'BP-BS'!BS48</f>
        <v>1.2643881237615893</v>
      </c>
      <c r="BT78" s="91">
        <f>SUM('BP-BS'!BT9:BT11)/'BP-BS'!BT48</f>
        <v>1.2894038710134887</v>
      </c>
      <c r="BU78" s="91" t="e">
        <f>SUM('BP-BS'!BU9:BU11)/'BP-BS'!BU48</f>
        <v>#DIV/0!</v>
      </c>
      <c r="BV78" s="91" t="e">
        <f>SUM('BP-BS'!BV9:BV11)/'BP-BS'!BV48</f>
        <v>#DIV/0!</v>
      </c>
      <c r="BW78" s="91" t="e">
        <f>SUM('BP-BS'!BW9:BW11)/'BP-BS'!BW48</f>
        <v>#DIV/0!</v>
      </c>
      <c r="BX78" s="96"/>
      <c r="BY78" s="91">
        <f>G78</f>
        <v>0.93736779258088532</v>
      </c>
      <c r="BZ78" s="91">
        <f>K78</f>
        <v>1.2758102489605772</v>
      </c>
      <c r="CA78" s="91">
        <f>O78</f>
        <v>1.8615343811025988</v>
      </c>
      <c r="CB78" s="91">
        <f>S78</f>
        <v>2.1106612887722096</v>
      </c>
      <c r="CC78" s="91">
        <f>W78</f>
        <v>0.83938426384029219</v>
      </c>
      <c r="CD78" s="91">
        <f>AA78</f>
        <v>1.9065014003933018</v>
      </c>
      <c r="CE78" s="91">
        <f>AE78</f>
        <v>1.7319307239907578</v>
      </c>
      <c r="CF78" s="91">
        <f>AI78</f>
        <v>1.7088741984694953</v>
      </c>
      <c r="CG78" s="91">
        <f>AM78</f>
        <v>1.5536684275323054</v>
      </c>
      <c r="CH78" s="91">
        <f>AZ78</f>
        <v>1.2149502763052118</v>
      </c>
      <c r="CI78" s="91">
        <f>AU78</f>
        <v>1.2028298473819825</v>
      </c>
      <c r="CJ78" s="91">
        <f>AY78</f>
        <v>1.3467765502731925</v>
      </c>
      <c r="CK78" s="91">
        <f>BC78</f>
        <v>1.3934426554332793</v>
      </c>
      <c r="CL78" s="91">
        <f>BG78</f>
        <v>1.0547899755213108</v>
      </c>
      <c r="CM78" s="91">
        <f>BK78</f>
        <v>1.0514891088183416</v>
      </c>
      <c r="CN78" s="91">
        <f>BO78</f>
        <v>1.0581857773370005</v>
      </c>
      <c r="CO78" s="91">
        <f>BS78</f>
        <v>1.2643881237615893</v>
      </c>
    </row>
    <row r="79" spans="2:93" x14ac:dyDescent="0.35">
      <c r="B79" s="44" t="s">
        <v>137</v>
      </c>
      <c r="C79" s="45" t="s">
        <v>138</v>
      </c>
      <c r="D79" s="92">
        <v>1.7015641032522859</v>
      </c>
      <c r="E79" s="92">
        <v>1.6770420501268106</v>
      </c>
      <c r="F79" s="92">
        <v>1.6747054138686264</v>
      </c>
      <c r="G79" s="92">
        <v>1.6505018281427188</v>
      </c>
      <c r="H79" s="92">
        <v>1.6848612218398575</v>
      </c>
      <c r="I79" s="92">
        <v>1.8270654295892286</v>
      </c>
      <c r="J79" s="92">
        <v>1.659051840339999</v>
      </c>
      <c r="K79" s="92">
        <v>1.7143410441297178</v>
      </c>
      <c r="L79" s="92">
        <v>1.7302296737361766</v>
      </c>
      <c r="M79" s="92">
        <v>1.797305391012217</v>
      </c>
      <c r="N79" s="92">
        <v>1.7406003473305867</v>
      </c>
      <c r="O79" s="93">
        <v>1.7089283614723372</v>
      </c>
      <c r="P79" s="93">
        <v>1.7248800157158979</v>
      </c>
      <c r="Q79" s="93">
        <v>1.7862041438091663</v>
      </c>
      <c r="R79" s="93">
        <v>1.6701834561140889</v>
      </c>
      <c r="S79" s="93">
        <v>1.4720044212040464</v>
      </c>
      <c r="T79" s="93">
        <v>1.4806304914534243</v>
      </c>
      <c r="U79" s="93">
        <v>1.4191849681173228</v>
      </c>
      <c r="V79" s="93">
        <v>1.4580882606513217</v>
      </c>
      <c r="W79" s="93">
        <v>1.4534126532892304</v>
      </c>
      <c r="X79" s="93">
        <v>1.4401485113038364</v>
      </c>
      <c r="Y79" s="93">
        <v>1.4641784334057342</v>
      </c>
      <c r="Z79" s="93">
        <v>1.5183050739700368</v>
      </c>
      <c r="AA79" s="93">
        <v>1.7300658053079545</v>
      </c>
      <c r="AB79" s="93">
        <v>1.7360456765545695</v>
      </c>
      <c r="AC79" s="93">
        <v>1.7592713787948691</v>
      </c>
      <c r="AD79" s="93">
        <v>1.6816603978080493</v>
      </c>
      <c r="AE79" s="93">
        <v>1.6935114019319202</v>
      </c>
      <c r="AF79" s="93">
        <v>1.6800381505486452</v>
      </c>
      <c r="AG79" s="93">
        <v>1.7181036158226155</v>
      </c>
      <c r="AH79" s="93">
        <v>1.7227076607428415</v>
      </c>
      <c r="AI79" s="93">
        <v>1.7211294876725078</v>
      </c>
      <c r="AJ79" s="93">
        <v>1.7707424810164154</v>
      </c>
      <c r="AK79" s="93">
        <v>1.8735637532428278</v>
      </c>
      <c r="AL79" s="93">
        <v>1.8263115906660874</v>
      </c>
      <c r="AM79" s="93">
        <v>1.7265178591466095</v>
      </c>
      <c r="AN79" s="93">
        <f>'BP-BS'!AN7/'BP-BS'!AN32</f>
        <v>1.7605531800060235</v>
      </c>
      <c r="AO79" s="93">
        <f>'BP-BS'!AO7/'BP-BS'!AO32</f>
        <v>1.7603763903836573</v>
      </c>
      <c r="AP79" s="93">
        <f>'BP-BS'!AP7/'BP-BS'!AP32</f>
        <v>1.8072672748154173</v>
      </c>
      <c r="AQ79" s="93">
        <f>'BP-BS'!AQ7/'BP-BS'!AQ32</f>
        <v>1.7553085910098034</v>
      </c>
      <c r="AR79" s="93">
        <f>'BP-BS'!AR7/'BP-BS'!AR32</f>
        <v>1.8920086299008729</v>
      </c>
      <c r="AS79" s="93">
        <f>'BP-BS'!AS7/'BP-BS'!AS32</f>
        <v>1.8203335641258098</v>
      </c>
      <c r="AT79" s="93">
        <f>'BP-BS'!AT7/'BP-BS'!AT32</f>
        <v>1.8254918377893941</v>
      </c>
      <c r="AU79" s="93">
        <f>'BP-BS'!AU7/'BP-BS'!AU32</f>
        <v>1.8123256239873453</v>
      </c>
      <c r="AV79" s="93">
        <f>'BP-BS'!AV7/'BP-BS'!AV32</f>
        <v>1.802684378179481</v>
      </c>
      <c r="AW79" s="93">
        <f>'BP-BS'!AW7/'BP-BS'!AW32</f>
        <v>1.8198994480162305</v>
      </c>
      <c r="AX79" s="93">
        <f>'BP-BS'!AX7/'BP-BS'!AX32</f>
        <v>1.8186114717895054</v>
      </c>
      <c r="AY79" s="93">
        <f>'BP-BS'!AY7/'BP-BS'!AY32</f>
        <v>1.8723452405834042</v>
      </c>
      <c r="AZ79" s="93">
        <f>'BP-BS'!AZ7/'BP-BS'!AZ32</f>
        <v>1.613944015883932</v>
      </c>
      <c r="BA79" s="93">
        <f>'BP-BS'!BA7/'BP-BS'!BA32</f>
        <v>1.6454811481493381</v>
      </c>
      <c r="BB79" s="93">
        <f>'BP-BS'!BB7/'BP-BS'!BB32</f>
        <v>1.6563763984112851</v>
      </c>
      <c r="BC79" s="93">
        <f>'BP-BS'!BC7/'BP-BS'!BC32</f>
        <v>1.7172910073480376</v>
      </c>
      <c r="BD79" s="93">
        <f>'BP-BS'!BD7/'BP-BS'!BD32</f>
        <v>1.6787458796140164</v>
      </c>
      <c r="BE79" s="93">
        <f>'BP-BS'!BE7/'BP-BS'!BE32</f>
        <v>1.6761827709261132</v>
      </c>
      <c r="BF79" s="93">
        <f>'BP-BS'!BF7/'BP-BS'!BF32</f>
        <v>1.7116322886274244</v>
      </c>
      <c r="BG79" s="93">
        <f>'BP-BS'!BG7/'BP-BS'!BG32</f>
        <v>1.5787207083512178</v>
      </c>
      <c r="BH79" s="93">
        <f>'BP-BS'!BH7/'BP-BS'!BH32</f>
        <v>1.6214288361969784</v>
      </c>
      <c r="BI79" s="93">
        <f>'BP-BS'!BI7/'BP-BS'!BI32</f>
        <v>1.5821838340078436</v>
      </c>
      <c r="BJ79" s="93">
        <f>'BP-BS'!BJ7/'BP-BS'!BJ32</f>
        <v>1.5288627030875166</v>
      </c>
      <c r="BK79" s="93">
        <f>'BP-BS'!BK7/'BP-BS'!BK32</f>
        <v>1.4228462542428726</v>
      </c>
      <c r="BL79" s="93">
        <f>'BP-BS'!BL7/'BP-BS'!BL32</f>
        <v>1.4489829094805911</v>
      </c>
      <c r="BM79" s="93">
        <f>'BP-BS'!BM7/'BP-BS'!BM32</f>
        <v>1.4637468551946256</v>
      </c>
      <c r="BN79" s="93">
        <f>'BP-BS'!BN7/'BP-BS'!BN32</f>
        <v>1.4865247486030526</v>
      </c>
      <c r="BO79" s="93">
        <f>'BP-BS'!BO7/'BP-BS'!BO32</f>
        <v>1.4783510708716221</v>
      </c>
      <c r="BP79" s="93">
        <f>'BP-BS'!BP7/'BP-BS'!BP32</f>
        <v>1.478483781122846</v>
      </c>
      <c r="BQ79" s="93">
        <f>'BP-BS'!BQ7/'BP-BS'!BQ32</f>
        <v>1.4599265485018007</v>
      </c>
      <c r="BR79" s="93">
        <f>'BP-BS'!BR7/'BP-BS'!BR32</f>
        <v>1.4889606263634165</v>
      </c>
      <c r="BS79" s="93">
        <f>'BP-BS'!BS7/'BP-BS'!BS32</f>
        <v>1.4367896163472682</v>
      </c>
      <c r="BT79" s="93">
        <f>'BP-BS'!BT7/'BP-BS'!BT32</f>
        <v>1.4506277598030237</v>
      </c>
      <c r="BU79" s="93" t="e">
        <f>'BP-BS'!BU7/'BP-BS'!BU32</f>
        <v>#DIV/0!</v>
      </c>
      <c r="BV79" s="93" t="e">
        <f>'BP-BS'!BV7/'BP-BS'!BV32</f>
        <v>#DIV/0!</v>
      </c>
      <c r="BW79" s="93" t="e">
        <f>'BP-BS'!BW7/'BP-BS'!BW32</f>
        <v>#DIV/0!</v>
      </c>
      <c r="BX79" s="96"/>
      <c r="BY79" s="93">
        <f>G79</f>
        <v>1.6505018281427188</v>
      </c>
      <c r="BZ79" s="93">
        <f>K79</f>
        <v>1.7143410441297178</v>
      </c>
      <c r="CA79" s="93">
        <f>O79</f>
        <v>1.7089283614723372</v>
      </c>
      <c r="CB79" s="93">
        <f>S79</f>
        <v>1.4720044212040464</v>
      </c>
      <c r="CC79" s="93">
        <f>W79</f>
        <v>1.4534126532892304</v>
      </c>
      <c r="CD79" s="93">
        <f>AA79</f>
        <v>1.7300658053079545</v>
      </c>
      <c r="CE79" s="93">
        <f>AE79</f>
        <v>1.6935114019319202</v>
      </c>
      <c r="CF79" s="93">
        <f>AI79</f>
        <v>1.7211294876725078</v>
      </c>
      <c r="CG79" s="93">
        <f>AM79</f>
        <v>1.7265178591466095</v>
      </c>
      <c r="CH79" s="93">
        <f>AZ79</f>
        <v>1.613944015883932</v>
      </c>
      <c r="CI79" s="93">
        <f>AU79</f>
        <v>1.8123256239873453</v>
      </c>
      <c r="CJ79" s="93">
        <f>AY79</f>
        <v>1.8723452405834042</v>
      </c>
      <c r="CK79" s="93">
        <f>BC79</f>
        <v>1.7172910073480376</v>
      </c>
      <c r="CL79" s="93">
        <f>BG79</f>
        <v>1.5787207083512178</v>
      </c>
      <c r="CM79" s="93">
        <f>BK79</f>
        <v>1.4228462542428726</v>
      </c>
      <c r="CN79" s="93">
        <f>BO79</f>
        <v>1.4783510708716221</v>
      </c>
      <c r="CO79" s="93">
        <f>BS79</f>
        <v>1.4367896163472682</v>
      </c>
    </row>
    <row r="80" spans="2:93" x14ac:dyDescent="0.35">
      <c r="BX80" s="96"/>
      <c r="CH80" s="85"/>
      <c r="CI80" s="85"/>
      <c r="CJ80" s="85"/>
      <c r="CK80" s="85"/>
      <c r="CL80" s="85"/>
    </row>
    <row r="81" spans="2:90" x14ac:dyDescent="0.35">
      <c r="BX81" s="96"/>
      <c r="CH81" s="85"/>
      <c r="CI81" s="85"/>
      <c r="CJ81" s="85"/>
      <c r="CK81" s="85"/>
      <c r="CL81" s="85"/>
    </row>
    <row r="82" spans="2:90" ht="26" x14ac:dyDescent="0.35">
      <c r="B82" s="46" t="s">
        <v>139</v>
      </c>
      <c r="C82" s="47" t="s">
        <v>572</v>
      </c>
      <c r="BX82" s="4"/>
      <c r="CH82" s="4"/>
      <c r="CI82" s="4"/>
      <c r="CJ82" s="4"/>
      <c r="CK82" s="4"/>
      <c r="CL82" s="4"/>
    </row>
    <row r="83" spans="2:90" ht="26" x14ac:dyDescent="0.35">
      <c r="B83" s="46" t="s">
        <v>555</v>
      </c>
      <c r="C83" s="47" t="s">
        <v>556</v>
      </c>
      <c r="BX83" s="4"/>
      <c r="CH83" s="4"/>
      <c r="CI83" s="4"/>
      <c r="CJ83" s="4"/>
      <c r="CK83" s="4"/>
      <c r="CL83" s="4"/>
    </row>
    <row r="84" spans="2:90" x14ac:dyDescent="0.35">
      <c r="C84" s="47"/>
      <c r="BX84" s="4"/>
      <c r="CH84" s="4"/>
      <c r="CI84" s="4"/>
      <c r="CJ84" s="4"/>
      <c r="CK84" s="4"/>
      <c r="CL84" s="4"/>
    </row>
    <row r="85" spans="2:90" x14ac:dyDescent="0.35">
      <c r="C85" s="47"/>
      <c r="BX85" s="4"/>
      <c r="CH85" s="4"/>
      <c r="CI85" s="4"/>
      <c r="CJ85" s="4"/>
      <c r="CK85" s="4"/>
      <c r="CL85" s="4"/>
    </row>
    <row r="86" spans="2:90" x14ac:dyDescent="0.35">
      <c r="C86" s="47"/>
      <c r="BX86" s="4"/>
      <c r="CH86" s="4"/>
      <c r="CI86" s="4"/>
      <c r="CJ86" s="4"/>
      <c r="CK86" s="4"/>
      <c r="CL86" s="4"/>
    </row>
    <row r="87" spans="2:90" x14ac:dyDescent="0.35">
      <c r="C87" s="47"/>
      <c r="BX87" s="4"/>
      <c r="CH87" s="4"/>
      <c r="CI87" s="4"/>
      <c r="CJ87" s="4"/>
      <c r="CK87" s="4"/>
      <c r="CL87" s="4"/>
    </row>
    <row r="88" spans="2:90" x14ac:dyDescent="0.35">
      <c r="BX88" s="4"/>
      <c r="CH88" s="4"/>
      <c r="CI88" s="4"/>
      <c r="CJ88" s="4"/>
      <c r="CK88" s="4"/>
      <c r="CL88" s="4"/>
    </row>
    <row r="89" spans="2:90" x14ac:dyDescent="0.35">
      <c r="BX89" s="4"/>
      <c r="CH89" s="4"/>
      <c r="CI89" s="4"/>
      <c r="CJ89" s="4"/>
      <c r="CK89" s="4"/>
      <c r="CL89" s="4"/>
    </row>
    <row r="90" spans="2:90" x14ac:dyDescent="0.35">
      <c r="BX90" s="4"/>
      <c r="CH90" s="4"/>
      <c r="CI90" s="4"/>
      <c r="CJ90" s="4"/>
      <c r="CK90" s="4"/>
      <c r="CL90" s="4"/>
    </row>
    <row r="91" spans="2:90" x14ac:dyDescent="0.35">
      <c r="BX91" s="4"/>
      <c r="CH91" s="4"/>
      <c r="CI91" s="4"/>
      <c r="CJ91" s="4"/>
      <c r="CK91" s="4"/>
      <c r="CL91" s="4"/>
    </row>
    <row r="92" spans="2:90" x14ac:dyDescent="0.35">
      <c r="BX92" s="4"/>
      <c r="CH92" s="4"/>
      <c r="CI92" s="4"/>
      <c r="CJ92" s="4"/>
      <c r="CK92" s="4"/>
      <c r="CL92" s="4"/>
    </row>
    <row r="93" spans="2:90" x14ac:dyDescent="0.35">
      <c r="BX93" s="4"/>
      <c r="CH93" s="4"/>
      <c r="CI93" s="4"/>
      <c r="CJ93" s="4"/>
      <c r="CK93" s="4"/>
      <c r="CL93" s="4"/>
    </row>
    <row r="94" spans="2:90" x14ac:dyDescent="0.35">
      <c r="BX94" s="4"/>
      <c r="CH94" s="4"/>
      <c r="CI94" s="4"/>
      <c r="CJ94" s="4"/>
      <c r="CK94" s="4"/>
      <c r="CL94" s="4"/>
    </row>
    <row r="95" spans="2:90" x14ac:dyDescent="0.35">
      <c r="BX95" s="4"/>
      <c r="CH95" s="4"/>
      <c r="CI95" s="4"/>
      <c r="CJ95" s="4"/>
      <c r="CK95" s="4"/>
      <c r="CL95" s="4"/>
    </row>
    <row r="96" spans="2:90" x14ac:dyDescent="0.35">
      <c r="BX96" s="4"/>
      <c r="CH96" s="4"/>
      <c r="CI96" s="4"/>
      <c r="CJ96" s="4"/>
      <c r="CK96" s="4"/>
      <c r="CL96" s="4"/>
    </row>
    <row r="97" spans="76:90" x14ac:dyDescent="0.35">
      <c r="BX97" s="4"/>
      <c r="CH97" s="4"/>
      <c r="CI97" s="4"/>
      <c r="CJ97" s="4"/>
      <c r="CK97" s="4"/>
      <c r="CL97" s="4"/>
    </row>
    <row r="98" spans="76:90" x14ac:dyDescent="0.35">
      <c r="BX98" s="4"/>
      <c r="CH98" s="4"/>
      <c r="CI98" s="4"/>
      <c r="CJ98" s="4"/>
      <c r="CK98" s="4"/>
      <c r="CL98" s="4"/>
    </row>
    <row r="99" spans="76:90" x14ac:dyDescent="0.35">
      <c r="BX99" s="4"/>
      <c r="CH99" s="4"/>
      <c r="CI99" s="4"/>
      <c r="CJ99" s="4"/>
      <c r="CK99" s="4"/>
      <c r="CL99" s="4"/>
    </row>
    <row r="100" spans="76:90" x14ac:dyDescent="0.35">
      <c r="BX100" s="4"/>
      <c r="CH100" s="4"/>
      <c r="CI100" s="4"/>
      <c r="CJ100" s="4"/>
      <c r="CK100" s="4"/>
      <c r="CL100" s="4"/>
    </row>
    <row r="101" spans="76:90" x14ac:dyDescent="0.35">
      <c r="BX101" s="4"/>
      <c r="CH101" s="4"/>
      <c r="CI101" s="4"/>
      <c r="CJ101" s="4"/>
      <c r="CK101" s="4"/>
      <c r="CL101" s="4"/>
    </row>
    <row r="102" spans="76:90" x14ac:dyDescent="0.35">
      <c r="BX102" s="4"/>
      <c r="CH102" s="4"/>
      <c r="CI102" s="4"/>
      <c r="CJ102" s="4"/>
      <c r="CK102" s="4"/>
      <c r="CL102" s="4"/>
    </row>
    <row r="103" spans="76:90" x14ac:dyDescent="0.35">
      <c r="BX103" s="4"/>
      <c r="CH103" s="4"/>
      <c r="CI103" s="4"/>
      <c r="CJ103" s="4"/>
      <c r="CK103" s="4"/>
      <c r="CL103" s="4"/>
    </row>
  </sheetData>
  <phoneticPr fontId="40" type="noConversion"/>
  <printOptions horizontalCentered="1" verticalCentered="1"/>
  <pageMargins left="0.25" right="0.25" top="0.75" bottom="0.75" header="0.3" footer="0.3"/>
  <pageSetup paperSize="9" scale="21" orientation="landscape" r:id="rId1"/>
  <headerFooter>
    <oddHeader>&amp;LTupy S/A&amp;R&amp;D</oddHeader>
    <oddFooter>&amp;C&amp;F</oddFooter>
  </headerFooter>
  <ignoredErrors>
    <ignoredError sqref="AP62 D55:AL55 BY63:CH64 BY17:CG17 BY37:CH37 BY35:CG36 BY39:CH41 BY38:CG38 AM46 AP59 AM59:AO59 AQ59 AM45 AP65 CL35 CL37:CM37 CL36 CM38:CO38" formulaRange="1"/>
    <ignoredError sqref="AM48 AK47:AL47 AM47 AM55 AM57 AM54:AQ54 AM51:AM53" evalError="1" formulaRange="1"/>
    <ignoredError sqref="AK48:AL48" evalErro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E22"/>
  <sheetViews>
    <sheetView showGridLines="0" zoomScale="85" zoomScaleNormal="85" workbookViewId="0"/>
  </sheetViews>
  <sheetFormatPr defaultColWidth="0" defaultRowHeight="14.5" zeroHeight="1" x14ac:dyDescent="0.35"/>
  <cols>
    <col min="1" max="1" width="8.7265625" style="8" customWidth="1"/>
    <col min="2" max="2" width="32.7265625" style="8" customWidth="1"/>
    <col min="3" max="3" width="58.7265625" style="8" customWidth="1"/>
    <col min="4" max="4" width="8.7265625" style="8" customWidth="1"/>
    <col min="5" max="5" width="0" style="8" hidden="1" customWidth="1"/>
    <col min="6" max="62" width="9.1796875" style="8" hidden="1" customWidth="1"/>
    <col min="63" max="16384" width="9.1796875" style="8" hidden="1"/>
  </cols>
  <sheetData>
    <row r="1" spans="1:5" x14ac:dyDescent="0.35">
      <c r="C1" s="31"/>
    </row>
    <row r="2" spans="1:5" ht="18.5" x14ac:dyDescent="0.45">
      <c r="A2" s="30"/>
      <c r="B2" s="30"/>
      <c r="D2" s="30"/>
    </row>
    <row r="3" spans="1:5" s="242" customFormat="1" x14ac:dyDescent="0.35">
      <c r="A3" s="26"/>
      <c r="B3" s="26"/>
      <c r="C3" s="26"/>
      <c r="D3" s="26"/>
    </row>
    <row r="4" spans="1:5" s="242" customFormat="1" x14ac:dyDescent="0.35">
      <c r="A4" s="26"/>
      <c r="B4" s="26"/>
      <c r="C4" s="26"/>
      <c r="D4" s="26"/>
    </row>
    <row r="5" spans="1:5" s="242" customFormat="1" x14ac:dyDescent="0.35">
      <c r="A5" s="26"/>
      <c r="B5" s="26"/>
      <c r="C5" s="26"/>
      <c r="D5" s="26"/>
    </row>
    <row r="6" spans="1:5" s="242" customFormat="1" x14ac:dyDescent="0.35">
      <c r="A6" s="26"/>
      <c r="B6" s="26"/>
      <c r="C6" s="27"/>
      <c r="D6" s="26"/>
    </row>
    <row r="7" spans="1:5" s="242" customFormat="1" x14ac:dyDescent="0.35">
      <c r="A7" s="25"/>
      <c r="B7" s="25"/>
      <c r="C7" s="25"/>
      <c r="D7" s="25"/>
      <c r="E7" s="244"/>
    </row>
    <row r="8" spans="1:5" s="242" customFormat="1" x14ac:dyDescent="0.35">
      <c r="A8" s="25"/>
      <c r="B8" s="25"/>
      <c r="C8" s="25"/>
      <c r="D8" s="25"/>
      <c r="E8" s="244"/>
    </row>
    <row r="9" spans="1:5" s="242" customFormat="1" x14ac:dyDescent="0.35">
      <c r="A9" s="25"/>
      <c r="B9" s="25"/>
      <c r="C9" s="25"/>
      <c r="D9" s="25"/>
      <c r="E9" s="244"/>
    </row>
    <row r="10" spans="1:5" s="242" customFormat="1" x14ac:dyDescent="0.35">
      <c r="A10" s="25"/>
      <c r="B10" s="25"/>
      <c r="C10" s="25"/>
      <c r="D10" s="25"/>
      <c r="E10" s="244"/>
    </row>
    <row r="11" spans="1:5" s="242" customFormat="1" x14ac:dyDescent="0.35">
      <c r="A11" s="25"/>
      <c r="B11" s="25"/>
      <c r="C11" s="26"/>
      <c r="D11" s="25"/>
      <c r="E11" s="244"/>
    </row>
    <row r="12" spans="1:5" s="242" customFormat="1" x14ac:dyDescent="0.35">
      <c r="A12" s="25"/>
      <c r="B12" s="25"/>
      <c r="C12" s="26"/>
      <c r="D12" s="25"/>
      <c r="E12" s="244"/>
    </row>
    <row r="13" spans="1:5" s="242" customFormat="1" x14ac:dyDescent="0.35">
      <c r="A13" s="25"/>
      <c r="B13" s="25"/>
      <c r="C13" s="25"/>
      <c r="D13" s="25"/>
      <c r="E13" s="244"/>
    </row>
    <row r="14" spans="1:5" x14ac:dyDescent="0.35">
      <c r="A14" s="9"/>
      <c r="B14" s="9"/>
      <c r="C14" s="9"/>
      <c r="D14" s="9"/>
    </row>
    <row r="15" spans="1:5" x14ac:dyDescent="0.35">
      <c r="A15" s="9"/>
      <c r="B15" s="9"/>
      <c r="D15" s="9"/>
    </row>
    <row r="16" spans="1:5" ht="24" thickBot="1" x14ac:dyDescent="0.4">
      <c r="A16" s="24"/>
      <c r="B16" s="393" t="s">
        <v>149</v>
      </c>
      <c r="C16" s="393"/>
      <c r="D16" s="24"/>
    </row>
    <row r="17" spans="1:4" x14ac:dyDescent="0.35">
      <c r="A17" s="9"/>
      <c r="B17" s="9"/>
      <c r="D17" s="9"/>
    </row>
    <row r="18" spans="1:4" ht="21" x14ac:dyDescent="0.35">
      <c r="A18" s="9"/>
      <c r="B18" s="99" t="s">
        <v>148</v>
      </c>
      <c r="C18" s="29" t="s">
        <v>147</v>
      </c>
      <c r="D18" s="9"/>
    </row>
    <row r="19" spans="1:4" ht="21" x14ac:dyDescent="0.35">
      <c r="A19" s="9"/>
      <c r="B19" s="99" t="s">
        <v>146</v>
      </c>
      <c r="C19" s="29" t="s">
        <v>145</v>
      </c>
      <c r="D19" s="9"/>
    </row>
    <row r="20" spans="1:4" ht="21" x14ac:dyDescent="0.35">
      <c r="A20" s="9"/>
      <c r="B20" s="99" t="s">
        <v>144</v>
      </c>
      <c r="C20" s="29" t="s">
        <v>143</v>
      </c>
      <c r="D20" s="9"/>
    </row>
    <row r="21" spans="1:4" x14ac:dyDescent="0.35">
      <c r="A21" s="98"/>
      <c r="B21" s="98"/>
      <c r="C21" s="98"/>
      <c r="D21" s="98"/>
    </row>
    <row r="22" spans="1:4" x14ac:dyDescent="0.35">
      <c r="A22" s="9"/>
      <c r="B22" s="9"/>
      <c r="C22" s="9"/>
      <c r="D22" s="9"/>
    </row>
  </sheetData>
  <mergeCells count="1">
    <mergeCell ref="B16:C16"/>
  </mergeCells>
  <pageMargins left="0.511811024" right="0.511811024" top="0.78740157499999996" bottom="0.78740157499999996" header="0.31496062000000002" footer="0.3149606200000000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pageSetUpPr fitToPage="1"/>
  </sheetPr>
  <dimension ref="A1:CT75"/>
  <sheetViews>
    <sheetView showGridLines="0" zoomScale="85" zoomScaleNormal="85" workbookViewId="0">
      <pane xSplit="2" ySplit="5" topLeftCell="BN6" activePane="bottomRight" state="frozen"/>
      <selection activeCell="CA76" sqref="CA76"/>
      <selection pane="topRight" activeCell="CA76" sqref="CA76"/>
      <selection pane="bottomLeft" activeCell="CA76" sqref="CA76"/>
      <selection pane="bottomRight" activeCell="BT5" sqref="BT5"/>
    </sheetView>
  </sheetViews>
  <sheetFormatPr defaultColWidth="9.1796875" defaultRowHeight="14.5" zeroHeight="1" x14ac:dyDescent="0.35"/>
  <cols>
    <col min="1" max="1" width="2.81640625" style="4" customWidth="1"/>
    <col min="2" max="2" width="54.1796875" style="4" bestFit="1" customWidth="1"/>
    <col min="3" max="3" width="69.81640625" style="4" customWidth="1"/>
    <col min="4" max="27" width="9.1796875" style="4" customWidth="1"/>
    <col min="28" max="64" width="12.7265625" style="4" customWidth="1"/>
    <col min="65" max="65" width="14" style="4" customWidth="1"/>
    <col min="66" max="68" width="12.7265625" style="4" customWidth="1"/>
    <col min="69" max="70" width="14" style="4" customWidth="1"/>
    <col min="71" max="72" width="12.7265625" style="4" customWidth="1"/>
    <col min="73" max="75" width="12.7265625" style="4" hidden="1" customWidth="1"/>
    <col min="76" max="76" width="3.453125" style="4" customWidth="1"/>
    <col min="77" max="80" width="9.1796875" style="4" hidden="1" customWidth="1"/>
    <col min="81" max="88" width="12.7265625" style="4" hidden="1" customWidth="1"/>
    <col min="89" max="89" width="12.453125" style="4" hidden="1" customWidth="1"/>
    <col min="90" max="90" width="11.7265625" style="4" hidden="1" customWidth="1"/>
    <col min="91" max="93" width="11.7265625" style="4" customWidth="1"/>
    <col min="94" max="16384" width="9.1796875" style="4"/>
  </cols>
  <sheetData>
    <row r="1" spans="1:98" s="1" customFormat="1" ht="15" customHeight="1" x14ac:dyDescent="0.35"/>
    <row r="2" spans="1:98" s="2" customFormat="1" ht="15" customHeight="1" x14ac:dyDescent="0.45">
      <c r="A2" s="7" t="s">
        <v>150</v>
      </c>
      <c r="B2"/>
      <c r="C2"/>
      <c r="D2"/>
      <c r="BG2"/>
    </row>
    <row r="3" spans="1:98" s="1" customFormat="1" ht="15" customHeight="1" x14ac:dyDescent="0.35">
      <c r="A3" s="6"/>
      <c r="B3"/>
      <c r="C3"/>
      <c r="D3"/>
      <c r="AH3" s="268"/>
      <c r="AU3" s="2"/>
      <c r="AV3" s="2"/>
      <c r="AW3" s="2"/>
      <c r="AX3" s="2"/>
      <c r="AY3" s="2"/>
      <c r="AZ3" s="2"/>
      <c r="BA3" s="2"/>
      <c r="BB3" s="2"/>
      <c r="BC3" s="2"/>
      <c r="BD3" s="2"/>
      <c r="BE3" s="2"/>
      <c r="BF3" s="2"/>
      <c r="BG3"/>
      <c r="CF3" s="268"/>
      <c r="CG3" s="268"/>
      <c r="CH3" s="268"/>
      <c r="CI3" s="268"/>
      <c r="CJ3" s="268"/>
      <c r="CK3" s="268"/>
      <c r="CL3" s="268"/>
      <c r="CM3" s="268"/>
      <c r="CN3" s="268"/>
      <c r="CO3" s="268"/>
      <c r="CT3" s="268"/>
    </row>
    <row r="4" spans="1:98" s="5" customFormat="1" x14ac:dyDescent="0.35">
      <c r="A4" s="3"/>
      <c r="B4"/>
      <c r="C4"/>
      <c r="D4"/>
      <c r="BG4"/>
    </row>
    <row r="5" spans="1:98" ht="15" thickBot="1" x14ac:dyDescent="0.4">
      <c r="B5" s="32" t="s">
        <v>15</v>
      </c>
      <c r="C5" s="32" t="s">
        <v>151</v>
      </c>
      <c r="D5" s="33" t="s">
        <v>17</v>
      </c>
      <c r="E5" s="33" t="s">
        <v>18</v>
      </c>
      <c r="F5" s="33" t="s">
        <v>19</v>
      </c>
      <c r="G5" s="33" t="s">
        <v>20</v>
      </c>
      <c r="H5" s="33" t="s">
        <v>21</v>
      </c>
      <c r="I5" s="33" t="s">
        <v>22</v>
      </c>
      <c r="J5" s="33" t="s">
        <v>23</v>
      </c>
      <c r="K5" s="33" t="s">
        <v>24</v>
      </c>
      <c r="L5" s="33" t="s">
        <v>25</v>
      </c>
      <c r="M5" s="33" t="s">
        <v>26</v>
      </c>
      <c r="N5" s="33" t="s">
        <v>27</v>
      </c>
      <c r="O5" s="33" t="s">
        <v>28</v>
      </c>
      <c r="P5" s="33" t="s">
        <v>29</v>
      </c>
      <c r="Q5" s="33" t="s">
        <v>30</v>
      </c>
      <c r="R5" s="33" t="s">
        <v>31</v>
      </c>
      <c r="S5" s="33" t="s">
        <v>32</v>
      </c>
      <c r="T5" s="33" t="s">
        <v>33</v>
      </c>
      <c r="U5" s="33" t="s">
        <v>34</v>
      </c>
      <c r="V5" s="33" t="s">
        <v>35</v>
      </c>
      <c r="W5" s="33" t="s">
        <v>36</v>
      </c>
      <c r="X5" s="33" t="s">
        <v>37</v>
      </c>
      <c r="Y5" s="33" t="s">
        <v>38</v>
      </c>
      <c r="Z5" s="33" t="s">
        <v>39</v>
      </c>
      <c r="AA5" s="33" t="s">
        <v>40</v>
      </c>
      <c r="AB5" s="33" t="s">
        <v>41</v>
      </c>
      <c r="AC5" s="33" t="s">
        <v>42</v>
      </c>
      <c r="AD5" s="33" t="s">
        <v>43</v>
      </c>
      <c r="AE5" s="33" t="s">
        <v>44</v>
      </c>
      <c r="AF5" s="33" t="s">
        <v>45</v>
      </c>
      <c r="AG5" s="33" t="s">
        <v>46</v>
      </c>
      <c r="AH5" s="33" t="s">
        <v>47</v>
      </c>
      <c r="AI5" s="33" t="s">
        <v>48</v>
      </c>
      <c r="AJ5" s="33" t="s">
        <v>49</v>
      </c>
      <c r="AK5" s="33" t="s">
        <v>50</v>
      </c>
      <c r="AL5" s="33" t="s">
        <v>51</v>
      </c>
      <c r="AM5" s="33" t="s">
        <v>52</v>
      </c>
      <c r="AN5" s="33" t="s">
        <v>53</v>
      </c>
      <c r="AO5" s="33" t="s">
        <v>140</v>
      </c>
      <c r="AP5" s="33" t="s">
        <v>485</v>
      </c>
      <c r="AQ5" s="33" t="s">
        <v>488</v>
      </c>
      <c r="AR5" s="33" t="s">
        <v>491</v>
      </c>
      <c r="AS5" s="33" t="s">
        <v>496</v>
      </c>
      <c r="AT5" s="33" t="s">
        <v>506</v>
      </c>
      <c r="AU5" s="33" t="s">
        <v>507</v>
      </c>
      <c r="AV5" s="33" t="s">
        <v>508</v>
      </c>
      <c r="AW5" s="33" t="s">
        <v>512</v>
      </c>
      <c r="AX5" s="33" t="s">
        <v>513</v>
      </c>
      <c r="AY5" s="33" t="s">
        <v>514</v>
      </c>
      <c r="AZ5" s="33" t="s">
        <v>542</v>
      </c>
      <c r="BA5" s="33" t="s">
        <v>543</v>
      </c>
      <c r="BB5" s="33" t="s">
        <v>544</v>
      </c>
      <c r="BC5" s="33" t="s">
        <v>545</v>
      </c>
      <c r="BD5" s="33" t="s">
        <v>548</v>
      </c>
      <c r="BE5" s="33" t="s">
        <v>549</v>
      </c>
      <c r="BF5" s="33" t="s">
        <v>550</v>
      </c>
      <c r="BG5" s="33" t="s">
        <v>551</v>
      </c>
      <c r="BH5" s="33" t="s">
        <v>590</v>
      </c>
      <c r="BI5" s="33" t="s">
        <v>591</v>
      </c>
      <c r="BJ5" s="33" t="s">
        <v>592</v>
      </c>
      <c r="BK5" s="33" t="s">
        <v>593</v>
      </c>
      <c r="BL5" s="33" t="s">
        <v>602</v>
      </c>
      <c r="BM5" s="33" t="s">
        <v>603</v>
      </c>
      <c r="BN5" s="33" t="s">
        <v>604</v>
      </c>
      <c r="BO5" s="33" t="s">
        <v>605</v>
      </c>
      <c r="BP5" s="33" t="s">
        <v>630</v>
      </c>
      <c r="BQ5" s="33" t="s">
        <v>631</v>
      </c>
      <c r="BR5" s="33" t="s">
        <v>632</v>
      </c>
      <c r="BS5" s="33" t="s">
        <v>633</v>
      </c>
      <c r="BT5" s="33" t="s">
        <v>648</v>
      </c>
      <c r="BU5" s="33" t="s">
        <v>649</v>
      </c>
      <c r="BV5" s="33" t="s">
        <v>650</v>
      </c>
      <c r="BW5" s="33" t="s">
        <v>651</v>
      </c>
      <c r="BX5" s="141"/>
      <c r="BY5" s="33">
        <v>2008</v>
      </c>
      <c r="BZ5" s="33">
        <v>2009</v>
      </c>
      <c r="CA5" s="33">
        <v>2010</v>
      </c>
      <c r="CB5" s="33">
        <v>2011</v>
      </c>
      <c r="CC5" s="33">
        <v>2012</v>
      </c>
      <c r="CD5" s="33">
        <v>2013</v>
      </c>
      <c r="CE5" s="33">
        <v>2014</v>
      </c>
      <c r="CF5" s="33">
        <v>2015</v>
      </c>
      <c r="CG5" s="33">
        <v>2016</v>
      </c>
      <c r="CH5" s="33">
        <v>2017</v>
      </c>
      <c r="CI5" s="33">
        <v>2018</v>
      </c>
      <c r="CJ5" s="33">
        <v>2019</v>
      </c>
      <c r="CK5" s="33">
        <v>2020</v>
      </c>
      <c r="CL5" s="33">
        <v>2021</v>
      </c>
      <c r="CM5" s="33">
        <v>2022</v>
      </c>
      <c r="CN5" s="33">
        <v>2023</v>
      </c>
      <c r="CO5" s="33">
        <v>2024</v>
      </c>
    </row>
    <row r="6" spans="1:98" x14ac:dyDescent="0.35"/>
    <row r="7" spans="1:98" x14ac:dyDescent="0.35">
      <c r="B7" s="100" t="s">
        <v>156</v>
      </c>
      <c r="C7" s="100" t="s">
        <v>157</v>
      </c>
      <c r="D7" s="101">
        <v>458828</v>
      </c>
      <c r="E7" s="101">
        <v>528901</v>
      </c>
      <c r="F7" s="101">
        <v>581586</v>
      </c>
      <c r="G7" s="101">
        <v>447388</v>
      </c>
      <c r="H7" s="101">
        <v>339319</v>
      </c>
      <c r="I7" s="101">
        <v>308825</v>
      </c>
      <c r="J7" s="101">
        <v>375721</v>
      </c>
      <c r="K7" s="101">
        <v>424808</v>
      </c>
      <c r="L7" s="101">
        <v>473948</v>
      </c>
      <c r="M7" s="101">
        <v>543193</v>
      </c>
      <c r="N7" s="101">
        <v>602278</v>
      </c>
      <c r="O7" s="101">
        <v>548059</v>
      </c>
      <c r="P7" s="101">
        <v>591655</v>
      </c>
      <c r="Q7" s="101">
        <v>622701</v>
      </c>
      <c r="R7" s="101">
        <v>679040</v>
      </c>
      <c r="S7" s="101">
        <v>627058</v>
      </c>
      <c r="T7" s="101">
        <v>594448</v>
      </c>
      <c r="U7" s="101">
        <v>818633</v>
      </c>
      <c r="V7" s="101">
        <v>822766</v>
      </c>
      <c r="W7" s="101">
        <v>717690</v>
      </c>
      <c r="X7" s="101">
        <v>773159</v>
      </c>
      <c r="Y7" s="101">
        <v>878630</v>
      </c>
      <c r="Z7" s="101">
        <v>922132</v>
      </c>
      <c r="AA7" s="101">
        <v>848450</v>
      </c>
      <c r="AB7" s="101">
        <v>883970</v>
      </c>
      <c r="AC7" s="101">
        <v>828224</v>
      </c>
      <c r="AD7" s="101">
        <v>873046</v>
      </c>
      <c r="AE7" s="101">
        <v>804612</v>
      </c>
      <c r="AF7" s="101">
        <v>844480</v>
      </c>
      <c r="AG7" s="101">
        <v>974422</v>
      </c>
      <c r="AH7" s="101">
        <v>921510</v>
      </c>
      <c r="AI7" s="101">
        <v>932872</v>
      </c>
      <c r="AJ7" s="101">
        <v>929193</v>
      </c>
      <c r="AK7" s="101">
        <v>915751</v>
      </c>
      <c r="AL7" s="101">
        <v>825228</v>
      </c>
      <c r="AM7" s="101">
        <v>836367</v>
      </c>
      <c r="AN7" s="101">
        <v>908280</v>
      </c>
      <c r="AO7" s="101">
        <v>986184</v>
      </c>
      <c r="AP7" s="101">
        <v>1030320</v>
      </c>
      <c r="AQ7" s="101">
        <v>1037082</v>
      </c>
      <c r="AR7" s="101">
        <v>1139450</v>
      </c>
      <c r="AS7" s="101">
        <v>1299053</v>
      </c>
      <c r="AT7" s="101">
        <v>1408685</v>
      </c>
      <c r="AU7" s="101">
        <v>1322678</v>
      </c>
      <c r="AV7" s="101">
        <v>1369878</v>
      </c>
      <c r="AW7" s="101">
        <v>1509717</v>
      </c>
      <c r="AX7" s="101">
        <v>1441856</v>
      </c>
      <c r="AY7" s="101">
        <v>1223171</v>
      </c>
      <c r="AZ7" s="101">
        <v>1169007</v>
      </c>
      <c r="BA7" s="101">
        <v>688704</v>
      </c>
      <c r="BB7" s="101">
        <v>1336032</v>
      </c>
      <c r="BC7" s="101">
        <v>1370245</v>
      </c>
      <c r="BD7" s="101">
        <v>1646760</v>
      </c>
      <c r="BE7" s="101">
        <v>1764619</v>
      </c>
      <c r="BF7" s="101">
        <v>1969779</v>
      </c>
      <c r="BG7" s="101">
        <v>2251218</v>
      </c>
      <c r="BH7" s="101">
        <v>2535396</v>
      </c>
      <c r="BI7" s="101">
        <v>2736212</v>
      </c>
      <c r="BJ7" s="101">
        <v>2923185</v>
      </c>
      <c r="BK7" s="101">
        <v>2830639</v>
      </c>
      <c r="BL7" s="101">
        <v>3093297</v>
      </c>
      <c r="BM7" s="101">
        <v>3256228</v>
      </c>
      <c r="BN7" s="101">
        <v>3317561</v>
      </c>
      <c r="BO7" s="101">
        <v>2951687</v>
      </c>
      <c r="BP7" s="101">
        <v>2889301</v>
      </c>
      <c r="BQ7" s="101">
        <v>3154698</v>
      </c>
      <c r="BR7" s="101">
        <v>3132496</v>
      </c>
      <c r="BS7" s="101">
        <v>2838198</v>
      </c>
      <c r="BT7" s="101">
        <v>2806724</v>
      </c>
      <c r="BU7" s="101"/>
      <c r="BV7" s="101"/>
      <c r="BW7" s="101"/>
      <c r="BY7" s="101">
        <v>2016703</v>
      </c>
      <c r="BZ7" s="101">
        <v>1448673</v>
      </c>
      <c r="CA7" s="101">
        <v>2167478</v>
      </c>
      <c r="CB7" s="101">
        <v>2520454</v>
      </c>
      <c r="CC7" s="101">
        <v>2953537</v>
      </c>
      <c r="CD7" s="101">
        <v>3422371</v>
      </c>
      <c r="CE7" s="101">
        <v>3389852</v>
      </c>
      <c r="CF7" s="101">
        <v>3673284</v>
      </c>
      <c r="CG7" s="101">
        <v>3506539</v>
      </c>
      <c r="CH7" s="101">
        <f>SUM(AN7:AQ7)</f>
        <v>3961866</v>
      </c>
      <c r="CI7" s="101">
        <f>SUM(AR7:AU7)</f>
        <v>5169866</v>
      </c>
      <c r="CJ7" s="101">
        <f>SUM(AV7:AY7)</f>
        <v>5544622</v>
      </c>
      <c r="CK7" s="101">
        <f>SUM(AZ7:BC7)</f>
        <v>4563988</v>
      </c>
      <c r="CL7" s="101">
        <f>SUM(BD7:BG7)</f>
        <v>7632376</v>
      </c>
      <c r="CM7" s="101">
        <f>SUM(BH7:BK7)</f>
        <v>11025432</v>
      </c>
      <c r="CN7" s="101">
        <f>SUM(BL7:BO7)</f>
        <v>12618773</v>
      </c>
      <c r="CO7" s="101">
        <f>SUM(BP7:BS7)</f>
        <v>12014693</v>
      </c>
    </row>
    <row r="8" spans="1:98" x14ac:dyDescent="0.35">
      <c r="B8" s="35" t="s">
        <v>158</v>
      </c>
      <c r="C8" s="35" t="s">
        <v>159</v>
      </c>
      <c r="D8" s="50">
        <v>-5060</v>
      </c>
      <c r="E8" s="50">
        <v>-6284</v>
      </c>
      <c r="F8" s="50">
        <v>-4950</v>
      </c>
      <c r="G8" s="50">
        <v>-5637</v>
      </c>
      <c r="H8" s="50">
        <v>-5032</v>
      </c>
      <c r="I8" s="50">
        <v>-4617</v>
      </c>
      <c r="J8" s="50">
        <v>-3698</v>
      </c>
      <c r="K8" s="50">
        <v>-6547</v>
      </c>
      <c r="L8" s="50">
        <v>-4366</v>
      </c>
      <c r="M8" s="50">
        <v>-5597</v>
      </c>
      <c r="N8" s="50">
        <v>-6985</v>
      </c>
      <c r="O8" s="50">
        <f>CA8-SUM(L8:N8)</f>
        <v>-7338</v>
      </c>
      <c r="P8" s="50">
        <v>-6618</v>
      </c>
      <c r="Q8" s="50">
        <v>-7805</v>
      </c>
      <c r="R8" s="50">
        <v>-8635</v>
      </c>
      <c r="S8" s="50">
        <f>CB8-SUM(P8:R8)</f>
        <v>-10670</v>
      </c>
      <c r="T8" s="50">
        <v>-9275</v>
      </c>
      <c r="U8" s="50">
        <v>-15445</v>
      </c>
      <c r="V8" s="50">
        <v>-18232</v>
      </c>
      <c r="W8" s="50">
        <f>CC8-SUM(T8:V8)</f>
        <v>-14626</v>
      </c>
      <c r="X8" s="50">
        <v>-15447</v>
      </c>
      <c r="Y8" s="50">
        <v>-13255</v>
      </c>
      <c r="Z8" s="50">
        <v>-14476</v>
      </c>
      <c r="AA8" s="50">
        <f>CD8-SUM(X8:Z8)</f>
        <v>-13933</v>
      </c>
      <c r="AB8" s="50">
        <v>-14536</v>
      </c>
      <c r="AC8" s="50">
        <v>-15053</v>
      </c>
      <c r="AD8" s="50">
        <v>-10741</v>
      </c>
      <c r="AE8" s="50">
        <f>CE8-SUM(AB8:AD8)</f>
        <v>-19022</v>
      </c>
      <c r="AF8" s="50">
        <v>-14321</v>
      </c>
      <c r="AG8" s="50">
        <v>-17723</v>
      </c>
      <c r="AH8" s="50">
        <v>-20583</v>
      </c>
      <c r="AI8" s="50">
        <v>-22982</v>
      </c>
      <c r="AJ8" s="50">
        <v>-24300</v>
      </c>
      <c r="AK8" s="50">
        <v>-22727</v>
      </c>
      <c r="AL8" s="50">
        <v>-19059</v>
      </c>
      <c r="AM8" s="50">
        <v>-17915</v>
      </c>
      <c r="AN8" s="50">
        <v>-17044</v>
      </c>
      <c r="AO8" s="50">
        <v>-23546</v>
      </c>
      <c r="AP8" s="50">
        <v>-17740</v>
      </c>
      <c r="AQ8" s="50">
        <v>-26571</v>
      </c>
      <c r="AR8" s="50">
        <v>-29620</v>
      </c>
      <c r="AS8" s="50">
        <v>-22812</v>
      </c>
      <c r="AT8" s="50">
        <v>-27155</v>
      </c>
      <c r="AU8" s="50">
        <v>-30605</v>
      </c>
      <c r="AV8" s="50">
        <v>-23013</v>
      </c>
      <c r="AW8" s="50">
        <v>-35079</v>
      </c>
      <c r="AX8" s="50">
        <v>-32691</v>
      </c>
      <c r="AY8" s="50">
        <v>-34388</v>
      </c>
      <c r="AZ8" s="50">
        <v>-29838</v>
      </c>
      <c r="BA8" s="50">
        <v>-21406</v>
      </c>
      <c r="BB8" s="50">
        <v>-37033</v>
      </c>
      <c r="BC8" s="50">
        <v>-41016</v>
      </c>
      <c r="BD8" s="50">
        <v>-34647</v>
      </c>
      <c r="BE8" s="50">
        <v>-36945</v>
      </c>
      <c r="BF8" s="50">
        <v>-33324</v>
      </c>
      <c r="BG8" s="301">
        <v>-59404</v>
      </c>
      <c r="BH8" s="50">
        <v>-33200</v>
      </c>
      <c r="BI8" s="50">
        <v>-50880</v>
      </c>
      <c r="BJ8" s="50">
        <v>-54414</v>
      </c>
      <c r="BK8" s="301">
        <v>-41662</v>
      </c>
      <c r="BL8" s="301">
        <v>-55647</v>
      </c>
      <c r="BM8" s="301">
        <v>-51322</v>
      </c>
      <c r="BN8" s="301">
        <v>-84809</v>
      </c>
      <c r="BO8" s="301">
        <v>-90034</v>
      </c>
      <c r="BP8" s="301">
        <v>-51612</v>
      </c>
      <c r="BQ8" s="301">
        <v>-83078</v>
      </c>
      <c r="BR8" s="301">
        <v>-77388</v>
      </c>
      <c r="BS8" s="301">
        <v>-92843</v>
      </c>
      <c r="BT8" s="301">
        <v>-86819</v>
      </c>
      <c r="BU8" s="301"/>
      <c r="BV8" s="301"/>
      <c r="BW8" s="301"/>
      <c r="BY8" s="50">
        <v>-21931</v>
      </c>
      <c r="BZ8" s="50">
        <v>-19894</v>
      </c>
      <c r="CA8" s="50">
        <v>-24286</v>
      </c>
      <c r="CB8" s="50">
        <v>-33728</v>
      </c>
      <c r="CC8" s="50">
        <v>-57578</v>
      </c>
      <c r="CD8" s="50">
        <v>-57111</v>
      </c>
      <c r="CE8" s="50">
        <v>-59352</v>
      </c>
      <c r="CF8" s="50">
        <v>-75609</v>
      </c>
      <c r="CG8" s="50">
        <v>-84001</v>
      </c>
      <c r="CH8" s="50">
        <f>SUM(AN8:AQ8)</f>
        <v>-84901</v>
      </c>
      <c r="CI8" s="50">
        <f>SUM(AR8:AU8)</f>
        <v>-110192</v>
      </c>
      <c r="CJ8" s="50">
        <f>SUM(AV8:AY8)</f>
        <v>-125171</v>
      </c>
      <c r="CK8" s="50">
        <f>SUM(AZ8:BC8)</f>
        <v>-129293</v>
      </c>
      <c r="CL8" s="50">
        <f>SUM(BD8:BG8)</f>
        <v>-164320</v>
      </c>
      <c r="CM8" s="50">
        <f>SUM(BH8:BK8)</f>
        <v>-180156</v>
      </c>
      <c r="CN8" s="50">
        <f>SUM(BL8:BO8)</f>
        <v>-281812</v>
      </c>
      <c r="CO8" s="50">
        <f>SUM(BP8:BS8)</f>
        <v>-304921</v>
      </c>
    </row>
    <row r="9" spans="1:98" x14ac:dyDescent="0.35">
      <c r="B9" s="102" t="s">
        <v>160</v>
      </c>
      <c r="C9" s="102" t="s">
        <v>161</v>
      </c>
      <c r="D9" s="103">
        <v>-50243</v>
      </c>
      <c r="E9" s="103">
        <v>-59656</v>
      </c>
      <c r="F9" s="103">
        <v>-67086</v>
      </c>
      <c r="G9" s="103">
        <v>-50034</v>
      </c>
      <c r="H9" s="103">
        <v>-42665</v>
      </c>
      <c r="I9" s="103">
        <v>-49678</v>
      </c>
      <c r="J9" s="103">
        <v>-53199</v>
      </c>
      <c r="K9" s="103">
        <v>-59396</v>
      </c>
      <c r="L9" s="103">
        <v>-62016</v>
      </c>
      <c r="M9" s="103">
        <v>-70229</v>
      </c>
      <c r="N9" s="103">
        <v>-74378</v>
      </c>
      <c r="O9" s="103">
        <f>CA9-SUM(L9:N9)</f>
        <v>-65042</v>
      </c>
      <c r="P9" s="103">
        <v>-74374</v>
      </c>
      <c r="Q9" s="103">
        <v>-77888</v>
      </c>
      <c r="R9" s="103">
        <v>-83201</v>
      </c>
      <c r="S9" s="103">
        <f>CB9-SUM(P9:R9)</f>
        <v>-65715</v>
      </c>
      <c r="T9" s="103">
        <v>-56768</v>
      </c>
      <c r="U9" s="103">
        <v>-56568</v>
      </c>
      <c r="V9" s="103">
        <v>-58917</v>
      </c>
      <c r="W9" s="103">
        <f>CC9-SUM(T9:V9)</f>
        <v>-52586</v>
      </c>
      <c r="X9" s="103">
        <v>-55961</v>
      </c>
      <c r="Y9" s="103">
        <v>-67925</v>
      </c>
      <c r="Z9" s="103">
        <v>-64319</v>
      </c>
      <c r="AA9" s="103">
        <f>CD9-SUM(X9:Z9)</f>
        <v>-54071</v>
      </c>
      <c r="AB9" s="103">
        <v>-64395</v>
      </c>
      <c r="AC9" s="103">
        <v>-54613</v>
      </c>
      <c r="AD9" s="103">
        <v>-57389</v>
      </c>
      <c r="AE9" s="103">
        <f>CE9-SUM(AB9:AD9)</f>
        <v>-39442</v>
      </c>
      <c r="AF9" s="103">
        <v>-42082</v>
      </c>
      <c r="AG9" s="103">
        <v>-45617</v>
      </c>
      <c r="AH9" s="103">
        <v>-45012</v>
      </c>
      <c r="AI9" s="103">
        <v>-37968</v>
      </c>
      <c r="AJ9" s="103">
        <v>-45053</v>
      </c>
      <c r="AK9" s="103">
        <v>-42340</v>
      </c>
      <c r="AL9" s="103">
        <v>-43122</v>
      </c>
      <c r="AM9" s="103">
        <v>-36713</v>
      </c>
      <c r="AN9" s="103">
        <v>-36112</v>
      </c>
      <c r="AO9" s="103">
        <v>-41575</v>
      </c>
      <c r="AP9" s="103">
        <v>-49916</v>
      </c>
      <c r="AQ9" s="103">
        <v>-43211</v>
      </c>
      <c r="AR9" s="103">
        <v>-50634</v>
      </c>
      <c r="AS9" s="103">
        <v>-58062</v>
      </c>
      <c r="AT9" s="103">
        <v>-65711</v>
      </c>
      <c r="AU9" s="103">
        <v>-57051</v>
      </c>
      <c r="AV9" s="103">
        <v>-65336</v>
      </c>
      <c r="AW9" s="103">
        <v>-70023</v>
      </c>
      <c r="AX9" s="103">
        <v>-70033</v>
      </c>
      <c r="AY9" s="103">
        <v>-50474</v>
      </c>
      <c r="AZ9" s="103">
        <v>-46605</v>
      </c>
      <c r="BA9" s="103">
        <v>-22426</v>
      </c>
      <c r="BB9" s="103">
        <v>-48663</v>
      </c>
      <c r="BC9" s="103">
        <v>-59405</v>
      </c>
      <c r="BD9" s="103">
        <v>-67858</v>
      </c>
      <c r="BE9" s="103">
        <v>-82221</v>
      </c>
      <c r="BF9" s="103">
        <v>-102645</v>
      </c>
      <c r="BG9" s="326">
        <v>-132797</v>
      </c>
      <c r="BH9" s="103">
        <v>-137899</v>
      </c>
      <c r="BI9" s="103">
        <v>-156316</v>
      </c>
      <c r="BJ9" s="103">
        <v>-174758</v>
      </c>
      <c r="BK9" s="326">
        <v>-197887</v>
      </c>
      <c r="BL9" s="326">
        <v>-233244</v>
      </c>
      <c r="BM9" s="326">
        <v>-239042</v>
      </c>
      <c r="BN9" s="326">
        <v>-256810</v>
      </c>
      <c r="BO9" s="326">
        <v>-239675</v>
      </c>
      <c r="BP9" s="326">
        <v>-239785</v>
      </c>
      <c r="BQ9" s="326">
        <v>-266159</v>
      </c>
      <c r="BR9" s="326">
        <v>-286789</v>
      </c>
      <c r="BS9" s="326">
        <v>-251929</v>
      </c>
      <c r="BT9" s="326">
        <v>-236861</v>
      </c>
      <c r="BU9" s="326"/>
      <c r="BV9" s="326"/>
      <c r="BW9" s="326"/>
      <c r="BY9" s="103">
        <v>-227019</v>
      </c>
      <c r="BZ9" s="103">
        <v>-204938</v>
      </c>
      <c r="CA9" s="103">
        <v>-271665</v>
      </c>
      <c r="CB9" s="103">
        <v>-301178</v>
      </c>
      <c r="CC9" s="103">
        <v>-224839</v>
      </c>
      <c r="CD9" s="103">
        <v>-242276</v>
      </c>
      <c r="CE9" s="103">
        <v>-215839</v>
      </c>
      <c r="CF9" s="103">
        <v>-170679</v>
      </c>
      <c r="CG9" s="103">
        <v>-167228</v>
      </c>
      <c r="CH9" s="103">
        <f>SUM(AN9:AQ9)</f>
        <v>-170814</v>
      </c>
      <c r="CI9" s="103">
        <f>SUM(AR9:AU9)</f>
        <v>-231458</v>
      </c>
      <c r="CJ9" s="103">
        <f>SUM(AV9:AY9)</f>
        <v>-255866</v>
      </c>
      <c r="CK9" s="103">
        <f>SUM(AZ9:BC9)</f>
        <v>-177099</v>
      </c>
      <c r="CL9" s="103">
        <f>SUM(BD9:BG9)</f>
        <v>-385521</v>
      </c>
      <c r="CM9" s="103">
        <f>SUM(BH9:BK9)</f>
        <v>-666860</v>
      </c>
      <c r="CN9" s="103">
        <f>SUM(BL9:BO9)</f>
        <v>-968771</v>
      </c>
      <c r="CO9" s="103">
        <f>SUM(BP9:BS9)</f>
        <v>-1044662</v>
      </c>
    </row>
    <row r="10" spans="1:98" x14ac:dyDescent="0.35">
      <c r="B10"/>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s="267"/>
      <c r="BG10" s="267"/>
      <c r="BH10"/>
      <c r="BI10"/>
      <c r="BJ10" s="267"/>
      <c r="BK10" s="267"/>
      <c r="BL10" s="267"/>
      <c r="BM10" s="267"/>
      <c r="BN10" s="267"/>
      <c r="BO10" s="267"/>
      <c r="BP10" s="267"/>
      <c r="BQ10" s="267"/>
      <c r="BR10" s="267"/>
      <c r="BS10" s="267"/>
      <c r="BT10" s="267"/>
      <c r="BU10" s="267"/>
      <c r="BV10" s="267"/>
      <c r="BW10" s="267"/>
      <c r="BY10" s="104"/>
      <c r="BZ10" s="104"/>
      <c r="CA10" s="104"/>
      <c r="CB10" s="104"/>
      <c r="CC10" s="104"/>
      <c r="CD10" s="104"/>
      <c r="CE10" s="104"/>
      <c r="CF10"/>
      <c r="CG10"/>
      <c r="CH10"/>
      <c r="CI10"/>
      <c r="CJ10"/>
      <c r="CK10"/>
      <c r="CL10"/>
      <c r="CM10"/>
      <c r="CN10"/>
      <c r="CO10"/>
    </row>
    <row r="11" spans="1:98" x14ac:dyDescent="0.35">
      <c r="B11" s="100" t="s">
        <v>56</v>
      </c>
      <c r="C11" s="100" t="s">
        <v>57</v>
      </c>
      <c r="D11" s="101">
        <f t="shared" ref="D11:AE11" si="0">SUM(D7:D9)</f>
        <v>403525</v>
      </c>
      <c r="E11" s="101">
        <f t="shared" si="0"/>
        <v>462961</v>
      </c>
      <c r="F11" s="101">
        <f t="shared" si="0"/>
        <v>509550</v>
      </c>
      <c r="G11" s="101">
        <f t="shared" si="0"/>
        <v>391717</v>
      </c>
      <c r="H11" s="101">
        <f t="shared" si="0"/>
        <v>291622</v>
      </c>
      <c r="I11" s="101">
        <f t="shared" si="0"/>
        <v>254530</v>
      </c>
      <c r="J11" s="101">
        <f t="shared" si="0"/>
        <v>318824</v>
      </c>
      <c r="K11" s="101">
        <f t="shared" si="0"/>
        <v>358865</v>
      </c>
      <c r="L11" s="101">
        <f t="shared" si="0"/>
        <v>407566</v>
      </c>
      <c r="M11" s="101">
        <f t="shared" si="0"/>
        <v>467367</v>
      </c>
      <c r="N11" s="101">
        <f t="shared" si="0"/>
        <v>520915</v>
      </c>
      <c r="O11" s="101">
        <f t="shared" si="0"/>
        <v>475679</v>
      </c>
      <c r="P11" s="101">
        <f t="shared" si="0"/>
        <v>510663</v>
      </c>
      <c r="Q11" s="101">
        <f t="shared" si="0"/>
        <v>537008</v>
      </c>
      <c r="R11" s="101">
        <f t="shared" si="0"/>
        <v>587204</v>
      </c>
      <c r="S11" s="101">
        <f t="shared" si="0"/>
        <v>550673</v>
      </c>
      <c r="T11" s="101">
        <f t="shared" si="0"/>
        <v>528405</v>
      </c>
      <c r="U11" s="101">
        <f t="shared" si="0"/>
        <v>746620</v>
      </c>
      <c r="V11" s="101">
        <f t="shared" si="0"/>
        <v>745617</v>
      </c>
      <c r="W11" s="101">
        <f t="shared" si="0"/>
        <v>650478</v>
      </c>
      <c r="X11" s="101">
        <f t="shared" si="0"/>
        <v>701751</v>
      </c>
      <c r="Y11" s="101">
        <f t="shared" si="0"/>
        <v>797450</v>
      </c>
      <c r="Z11" s="101">
        <f t="shared" si="0"/>
        <v>843337</v>
      </c>
      <c r="AA11" s="101">
        <f t="shared" si="0"/>
        <v>780446</v>
      </c>
      <c r="AB11" s="101">
        <f t="shared" si="0"/>
        <v>805039</v>
      </c>
      <c r="AC11" s="101">
        <f t="shared" si="0"/>
        <v>758558</v>
      </c>
      <c r="AD11" s="101">
        <f t="shared" si="0"/>
        <v>804916</v>
      </c>
      <c r="AE11" s="101">
        <f t="shared" si="0"/>
        <v>746148</v>
      </c>
      <c r="AF11" s="101">
        <v>788077</v>
      </c>
      <c r="AG11" s="101">
        <v>911082</v>
      </c>
      <c r="AH11" s="101">
        <v>855915</v>
      </c>
      <c r="AI11" s="101">
        <v>871922</v>
      </c>
      <c r="AJ11" s="101">
        <v>859840</v>
      </c>
      <c r="AK11" s="101">
        <v>850684</v>
      </c>
      <c r="AL11" s="101">
        <v>763047</v>
      </c>
      <c r="AM11" s="101">
        <v>781739</v>
      </c>
      <c r="AN11" s="101">
        <v>855124</v>
      </c>
      <c r="AO11" s="101">
        <v>921063</v>
      </c>
      <c r="AP11" s="101">
        <v>962664</v>
      </c>
      <c r="AQ11" s="101">
        <v>967300</v>
      </c>
      <c r="AR11" s="101">
        <v>1059196</v>
      </c>
      <c r="AS11" s="101">
        <v>1218179</v>
      </c>
      <c r="AT11" s="101">
        <v>1315819</v>
      </c>
      <c r="AU11" s="101">
        <v>1235022</v>
      </c>
      <c r="AV11" s="101">
        <v>1281529</v>
      </c>
      <c r="AW11" s="101">
        <v>1404615</v>
      </c>
      <c r="AX11" s="101">
        <v>1339132</v>
      </c>
      <c r="AY11" s="101">
        <v>1138309</v>
      </c>
      <c r="AZ11" s="101">
        <v>1092564</v>
      </c>
      <c r="BA11" s="101">
        <v>644872</v>
      </c>
      <c r="BB11" s="101">
        <v>1250336</v>
      </c>
      <c r="BC11" s="101">
        <v>1269824</v>
      </c>
      <c r="BD11" s="101">
        <v>1544255</v>
      </c>
      <c r="BE11" s="101">
        <v>1645453</v>
      </c>
      <c r="BF11" s="101">
        <v>1833810</v>
      </c>
      <c r="BG11" s="101">
        <v>2059017</v>
      </c>
      <c r="BH11" s="101">
        <v>2364297</v>
      </c>
      <c r="BI11" s="101">
        <v>2529016</v>
      </c>
      <c r="BJ11" s="101">
        <v>2694013</v>
      </c>
      <c r="BK11" s="101">
        <v>2591090</v>
      </c>
      <c r="BL11" s="101">
        <v>2804406</v>
      </c>
      <c r="BM11" s="101">
        <v>2965864</v>
      </c>
      <c r="BN11" s="101">
        <v>2975942</v>
      </c>
      <c r="BO11" s="101">
        <v>2621978</v>
      </c>
      <c r="BP11" s="101">
        <v>2597904</v>
      </c>
      <c r="BQ11" s="101">
        <v>2805461</v>
      </c>
      <c r="BR11" s="101">
        <v>2768319</v>
      </c>
      <c r="BS11" s="101">
        <v>2493426</v>
      </c>
      <c r="BT11" s="101">
        <v>2483044</v>
      </c>
      <c r="BU11" s="101">
        <v>0</v>
      </c>
      <c r="BV11" s="101">
        <v>0</v>
      </c>
      <c r="BW11" s="101">
        <v>0</v>
      </c>
      <c r="BY11" s="101">
        <v>1767753</v>
      </c>
      <c r="BZ11" s="101">
        <v>1223841</v>
      </c>
      <c r="CA11" s="101">
        <v>1871527</v>
      </c>
      <c r="CB11" s="101">
        <v>2185548</v>
      </c>
      <c r="CC11" s="101">
        <v>2671120</v>
      </c>
      <c r="CD11" s="101">
        <v>3122984</v>
      </c>
      <c r="CE11" s="101">
        <v>3114661</v>
      </c>
      <c r="CF11" s="101">
        <v>3426996</v>
      </c>
      <c r="CG11" s="101">
        <v>3255310</v>
      </c>
      <c r="CH11" s="101">
        <v>3706151</v>
      </c>
      <c r="CI11" s="101">
        <v>4828216</v>
      </c>
      <c r="CJ11" s="101">
        <v>5163585</v>
      </c>
      <c r="CK11" s="101">
        <v>4257596</v>
      </c>
      <c r="CL11" s="101">
        <v>7082535</v>
      </c>
      <c r="CM11" s="101">
        <v>10178416</v>
      </c>
      <c r="CN11" s="101">
        <v>11368190</v>
      </c>
      <c r="CO11" s="101">
        <v>10665110</v>
      </c>
    </row>
    <row r="12" spans="1:98" x14ac:dyDescent="0.35">
      <c r="B12" s="105" t="s">
        <v>152</v>
      </c>
      <c r="C12" s="105" t="s">
        <v>153</v>
      </c>
      <c r="D12" s="105"/>
      <c r="E12" s="105"/>
      <c r="F12" s="105"/>
      <c r="G12" s="105"/>
      <c r="H12" s="105"/>
      <c r="I12" s="105"/>
      <c r="J12" s="105"/>
      <c r="K12" s="105"/>
      <c r="L12" s="106">
        <v>177810</v>
      </c>
      <c r="M12" s="106">
        <v>177810</v>
      </c>
      <c r="N12" s="106">
        <v>177810</v>
      </c>
      <c r="O12" s="106">
        <v>177810</v>
      </c>
      <c r="P12" s="106">
        <v>177810</v>
      </c>
      <c r="Q12" s="106">
        <v>177810</v>
      </c>
      <c r="R12" s="106">
        <v>177810</v>
      </c>
      <c r="S12" s="106">
        <v>177810</v>
      </c>
      <c r="T12" s="106">
        <v>177810</v>
      </c>
      <c r="U12" s="106">
        <v>177810</v>
      </c>
      <c r="V12" s="106">
        <v>177810</v>
      </c>
      <c r="W12" s="106">
        <v>177810</v>
      </c>
      <c r="X12" s="106">
        <v>177810</v>
      </c>
      <c r="Y12" s="106">
        <v>177810</v>
      </c>
      <c r="Z12" s="106">
        <v>177810</v>
      </c>
      <c r="AA12" s="106">
        <v>177810</v>
      </c>
      <c r="AB12" s="106">
        <v>177810</v>
      </c>
      <c r="AC12" s="106">
        <v>177810</v>
      </c>
      <c r="AD12" s="106">
        <v>177810</v>
      </c>
      <c r="AE12" s="106">
        <v>177810</v>
      </c>
      <c r="AF12" s="106">
        <v>177810</v>
      </c>
      <c r="AG12" s="106">
        <v>179215</v>
      </c>
      <c r="AH12" s="106">
        <v>141701</v>
      </c>
      <c r="AI12" s="106">
        <v>122929.00000000003</v>
      </c>
      <c r="AJ12" s="106">
        <v>141631.69526920002</v>
      </c>
      <c r="AK12" s="106">
        <v>137413.52431959996</v>
      </c>
      <c r="AL12" s="106">
        <v>144849.97428049994</v>
      </c>
      <c r="AM12" s="106">
        <v>120903.47654530004</v>
      </c>
      <c r="AN12" s="106">
        <v>142107.9329516</v>
      </c>
      <c r="AO12" s="106">
        <v>162637.47125900001</v>
      </c>
      <c r="AP12" s="106">
        <v>184933.04783910001</v>
      </c>
      <c r="AQ12" s="106">
        <v>163904.13942049997</v>
      </c>
      <c r="AR12" s="106">
        <v>185101.31144900003</v>
      </c>
      <c r="AS12" s="106">
        <v>203938.08514930002</v>
      </c>
      <c r="AT12" s="106">
        <v>225453.62733189994</v>
      </c>
      <c r="AU12" s="106">
        <v>217108.88677999994</v>
      </c>
      <c r="AV12" s="106">
        <v>237268.27640020003</v>
      </c>
      <c r="AW12" s="106">
        <v>258935.26045000023</v>
      </c>
      <c r="AX12" s="106">
        <v>252709.05275580005</v>
      </c>
      <c r="AY12" s="106">
        <v>183467.72878050001</v>
      </c>
      <c r="AZ12" s="106">
        <v>174405.77812999999</v>
      </c>
      <c r="BA12" s="106">
        <v>87225.486579999939</v>
      </c>
      <c r="BB12" s="106">
        <v>186344.36207999999</v>
      </c>
      <c r="BC12" s="106">
        <v>230178.38090999998</v>
      </c>
      <c r="BD12" s="106">
        <v>272248.03641000006</v>
      </c>
      <c r="BE12" s="106">
        <v>357355.22055749974</v>
      </c>
      <c r="BF12" s="106">
        <v>413442.25308009994</v>
      </c>
      <c r="BG12" s="106">
        <v>557157.57664110023</v>
      </c>
      <c r="BH12" s="106">
        <v>600987.65855270007</v>
      </c>
      <c r="BI12" s="106">
        <v>671503.46557729971</v>
      </c>
      <c r="BJ12" s="106">
        <v>751988.68947139988</v>
      </c>
      <c r="BK12" s="106">
        <v>803660.10105549928</v>
      </c>
      <c r="BL12" s="106">
        <v>890735</v>
      </c>
      <c r="BM12" s="106">
        <v>948848</v>
      </c>
      <c r="BN12" s="106">
        <v>958659.00000000012</v>
      </c>
      <c r="BO12" s="106">
        <v>900050</v>
      </c>
      <c r="BP12" s="106">
        <v>934461.00000000012</v>
      </c>
      <c r="BQ12" s="106">
        <v>1062979</v>
      </c>
      <c r="BR12" s="106">
        <v>1148533</v>
      </c>
      <c r="BS12" s="106">
        <v>1019770</v>
      </c>
      <c r="BT12" s="106">
        <v>957785</v>
      </c>
      <c r="BU12" s="106">
        <v>0</v>
      </c>
      <c r="BV12" s="106">
        <v>0</v>
      </c>
      <c r="BW12" s="106">
        <v>0</v>
      </c>
      <c r="BY12" s="111">
        <v>0</v>
      </c>
      <c r="BZ12" s="111">
        <v>0</v>
      </c>
      <c r="CA12" s="111">
        <v>167149.48407560238</v>
      </c>
      <c r="CB12" s="111">
        <v>179491.92188322154</v>
      </c>
      <c r="CC12" s="111">
        <v>175079.93201984698</v>
      </c>
      <c r="CD12" s="111">
        <v>185118</v>
      </c>
      <c r="CE12" s="111">
        <v>165446</v>
      </c>
      <c r="CF12" s="111">
        <v>178793.14642394497</v>
      </c>
      <c r="CG12" s="111">
        <v>172843.87093623384</v>
      </c>
      <c r="CH12" s="111">
        <v>191101.79518982378</v>
      </c>
      <c r="CI12" s="111">
        <v>224483.87049147228</v>
      </c>
      <c r="CJ12" s="111">
        <v>217899.75470925972</v>
      </c>
      <c r="CK12" s="111">
        <v>211175.39492719443</v>
      </c>
      <c r="CL12" s="111">
        <v>434804.3702991677</v>
      </c>
      <c r="CM12" s="106">
        <v>650441.59567396226</v>
      </c>
      <c r="CN12" s="106">
        <v>3698292</v>
      </c>
      <c r="CO12" s="106">
        <v>4165743</v>
      </c>
    </row>
    <row r="13" spans="1:98" x14ac:dyDescent="0.35">
      <c r="B13" s="105" t="s">
        <v>607</v>
      </c>
      <c r="C13" s="360" t="s">
        <v>611</v>
      </c>
      <c r="D13" s="107"/>
      <c r="E13" s="107"/>
      <c r="F13" s="107"/>
      <c r="G13" s="107"/>
      <c r="H13" s="107"/>
      <c r="I13" s="107"/>
      <c r="J13" s="107"/>
      <c r="K13" s="107"/>
      <c r="L13" s="356">
        <v>138840.445615</v>
      </c>
      <c r="M13" s="356">
        <v>137192.86561839998</v>
      </c>
      <c r="N13" s="356">
        <v>131086.91217359999</v>
      </c>
      <c r="O13" s="356">
        <v>136956.92203479999</v>
      </c>
      <c r="P13" s="356">
        <v>134285.70115800001</v>
      </c>
      <c r="Q13" s="357">
        <v>136257.97207049999</v>
      </c>
      <c r="R13" s="357">
        <v>128784.73514450001</v>
      </c>
      <c r="S13" s="357">
        <v>132396.59930619999</v>
      </c>
      <c r="T13" s="357">
        <v>138567.6820949</v>
      </c>
      <c r="U13" s="357">
        <v>132012.15916079999</v>
      </c>
      <c r="V13" s="357">
        <v>130286.8349864</v>
      </c>
      <c r="W13" s="357">
        <v>135382.5609671</v>
      </c>
      <c r="X13" s="357">
        <v>137347.4776481</v>
      </c>
      <c r="Y13" s="357">
        <v>128953.220312</v>
      </c>
      <c r="Z13" s="357">
        <v>126635.2098037</v>
      </c>
      <c r="AA13" s="357">
        <v>133374.32978879998</v>
      </c>
      <c r="AB13" s="357">
        <v>137916.57514589999</v>
      </c>
      <c r="AC13" s="357">
        <v>137318.6542584</v>
      </c>
      <c r="AD13" s="357">
        <v>136166.77858320001</v>
      </c>
      <c r="AE13" s="357">
        <v>134395.31256250001</v>
      </c>
      <c r="AF13" s="111">
        <v>145840.52058529999</v>
      </c>
      <c r="AG13" s="111">
        <v>139110.7082505</v>
      </c>
      <c r="AH13" s="111">
        <v>115513.18651120001</v>
      </c>
      <c r="AI13" s="111">
        <v>94534.245500300036</v>
      </c>
      <c r="AJ13" s="111">
        <v>109834.46413500002</v>
      </c>
      <c r="AK13" s="111">
        <v>107005.81129689996</v>
      </c>
      <c r="AL13" s="111">
        <v>115717.42537279995</v>
      </c>
      <c r="AM13" s="111">
        <v>91817.596134200052</v>
      </c>
      <c r="AN13" s="111">
        <v>112809.67511159999</v>
      </c>
      <c r="AO13" s="111">
        <v>133989.49303370001</v>
      </c>
      <c r="AP13" s="111">
        <v>152887.1399174</v>
      </c>
      <c r="AQ13" s="111">
        <v>135645.03010579996</v>
      </c>
      <c r="AR13" s="111">
        <v>156803.45797000002</v>
      </c>
      <c r="AS13" s="111">
        <v>173969.29091150002</v>
      </c>
      <c r="AT13" s="111">
        <v>194225.11474679995</v>
      </c>
      <c r="AU13" s="111">
        <v>184881.66249999995</v>
      </c>
      <c r="AV13" s="111">
        <v>206372.08381050004</v>
      </c>
      <c r="AW13" s="111">
        <v>224537.19377000025</v>
      </c>
      <c r="AX13" s="111">
        <v>216663.26095690005</v>
      </c>
      <c r="AY13" s="111">
        <v>149684.24521600001</v>
      </c>
      <c r="AZ13" s="111">
        <v>149406.71120999998</v>
      </c>
      <c r="BA13" s="111">
        <v>67304.961359999943</v>
      </c>
      <c r="BB13" s="111">
        <v>150326.28175999998</v>
      </c>
      <c r="BC13" s="111">
        <v>193125.41732999997</v>
      </c>
      <c r="BD13" s="111">
        <v>234787.25308000005</v>
      </c>
      <c r="BE13" s="111">
        <v>311480.22152799973</v>
      </c>
      <c r="BF13" s="111">
        <v>362610.74862669996</v>
      </c>
      <c r="BG13" s="327">
        <v>509064.01220270025</v>
      </c>
      <c r="BH13" s="111">
        <v>551030.86964079994</v>
      </c>
      <c r="BI13" s="111">
        <v>615520.55188999977</v>
      </c>
      <c r="BJ13" s="111">
        <v>698790.41240459983</v>
      </c>
      <c r="BK13" s="106">
        <v>739827.45536549925</v>
      </c>
      <c r="BL13" s="111">
        <v>604238</v>
      </c>
      <c r="BM13" s="111">
        <v>697976</v>
      </c>
      <c r="BN13" s="111">
        <v>687208.25389000005</v>
      </c>
      <c r="BO13" s="111">
        <v>616450.67317843484</v>
      </c>
      <c r="BP13" s="111">
        <v>686840.15271344234</v>
      </c>
      <c r="BQ13" s="111">
        <v>757860.00298126577</v>
      </c>
      <c r="BR13" s="111">
        <v>864558.2585</v>
      </c>
      <c r="BS13" s="111">
        <v>723794.64523000002</v>
      </c>
      <c r="BT13" s="111">
        <v>668479.25381000002</v>
      </c>
      <c r="BU13" s="111">
        <v>0</v>
      </c>
      <c r="BV13" s="111">
        <v>0</v>
      </c>
      <c r="BW13" s="111">
        <v>0</v>
      </c>
      <c r="BY13" s="109"/>
      <c r="BZ13" s="109"/>
      <c r="CA13" s="109"/>
      <c r="CB13" s="109"/>
      <c r="CC13" s="109"/>
      <c r="CD13" s="109"/>
      <c r="CE13" s="109"/>
      <c r="CF13" s="109">
        <v>52136.807271244965</v>
      </c>
      <c r="CG13" s="109">
        <v>52420.49746053385</v>
      </c>
      <c r="CH13" s="109">
        <v>72850.5418881238</v>
      </c>
      <c r="CI13" s="109">
        <v>102761.48590957228</v>
      </c>
      <c r="CJ13" s="109">
        <v>82776.220076159705</v>
      </c>
      <c r="CK13" s="109">
        <v>93184.758887194446</v>
      </c>
      <c r="CL13" s="109">
        <v>252543.51904786765</v>
      </c>
      <c r="CM13" s="111">
        <v>427470.970317962</v>
      </c>
      <c r="CN13" s="111">
        <v>2605872.9270684347</v>
      </c>
      <c r="CO13" s="111">
        <v>3033053.0594247081</v>
      </c>
    </row>
    <row r="14" spans="1:98" x14ac:dyDescent="0.35">
      <c r="B14" s="372" t="s">
        <v>628</v>
      </c>
      <c r="C14" s="372" t="s">
        <v>629</v>
      </c>
      <c r="D14" s="372"/>
      <c r="E14" s="372"/>
      <c r="F14" s="372"/>
      <c r="G14" s="372"/>
      <c r="H14" s="372"/>
      <c r="I14" s="372"/>
      <c r="J14" s="372"/>
      <c r="K14" s="372"/>
      <c r="L14" s="373">
        <v>138840.445615</v>
      </c>
      <c r="M14" s="373">
        <v>137192.86561839998</v>
      </c>
      <c r="N14" s="373">
        <v>131086.91217359999</v>
      </c>
      <c r="O14" s="373">
        <v>136956.92203479999</v>
      </c>
      <c r="P14" s="373">
        <v>134285.70115800001</v>
      </c>
      <c r="Q14" s="358">
        <v>136257.97207049999</v>
      </c>
      <c r="R14" s="358">
        <v>128784.73514450001</v>
      </c>
      <c r="S14" s="358">
        <v>132396.59930619999</v>
      </c>
      <c r="T14" s="358">
        <v>138567.6820949</v>
      </c>
      <c r="U14" s="358">
        <v>132012.15916079999</v>
      </c>
      <c r="V14" s="358">
        <v>130286.8349864</v>
      </c>
      <c r="W14" s="358">
        <v>135382.5609671</v>
      </c>
      <c r="X14" s="358">
        <v>137347.4776481</v>
      </c>
      <c r="Y14" s="358">
        <v>128953.220312</v>
      </c>
      <c r="Z14" s="358">
        <v>126635.2098037</v>
      </c>
      <c r="AA14" s="358">
        <v>133374.32978879998</v>
      </c>
      <c r="AB14" s="358">
        <v>137916.57514589999</v>
      </c>
      <c r="AC14" s="358">
        <v>137318.6542584</v>
      </c>
      <c r="AD14" s="358">
        <v>136166.77858320001</v>
      </c>
      <c r="AE14" s="358">
        <v>134395.31256250001</v>
      </c>
      <c r="AF14" s="327">
        <v>128745.71571500218</v>
      </c>
      <c r="AG14" s="327">
        <v>124518.7082505</v>
      </c>
      <c r="AH14" s="327">
        <v>102924.70385844127</v>
      </c>
      <c r="AI14" s="327">
        <v>86672.725752111626</v>
      </c>
      <c r="AJ14" s="327">
        <v>96866.148698739358</v>
      </c>
      <c r="AK14" s="327">
        <v>91460.423627707482</v>
      </c>
      <c r="AL14" s="327">
        <v>100835.2316147231</v>
      </c>
      <c r="AM14" s="327">
        <v>82792.995537196199</v>
      </c>
      <c r="AN14" s="327">
        <v>95367.965341063944</v>
      </c>
      <c r="AO14" s="327">
        <v>113583.14246634327</v>
      </c>
      <c r="AP14" s="327">
        <v>132919.32384592693</v>
      </c>
      <c r="AQ14" s="327">
        <v>120610.36462704203</v>
      </c>
      <c r="AR14" s="327">
        <v>136688.29837694106</v>
      </c>
      <c r="AS14" s="327">
        <v>149623.90623396734</v>
      </c>
      <c r="AT14" s="327">
        <v>165472.826912969</v>
      </c>
      <c r="AU14" s="327">
        <v>155333.00869485026</v>
      </c>
      <c r="AV14" s="327">
        <v>183164.09764556558</v>
      </c>
      <c r="AW14" s="327">
        <v>201283.80672973074</v>
      </c>
      <c r="AX14" s="327">
        <v>194545.06371086038</v>
      </c>
      <c r="AY14" s="327">
        <v>135487.59559108395</v>
      </c>
      <c r="AZ14" s="327">
        <v>127004.89844724245</v>
      </c>
      <c r="BA14" s="327">
        <v>50763.105002271179</v>
      </c>
      <c r="BB14" s="327">
        <v>124065.4210329262</v>
      </c>
      <c r="BC14" s="327">
        <v>165145.18829036562</v>
      </c>
      <c r="BD14" s="327">
        <v>189595.90848884569</v>
      </c>
      <c r="BE14" s="327">
        <v>249872.38384940015</v>
      </c>
      <c r="BF14" s="327">
        <v>301846.90365136741</v>
      </c>
      <c r="BG14" s="327">
        <v>424083.52039991913</v>
      </c>
      <c r="BH14" s="327">
        <v>443740.03636749659</v>
      </c>
      <c r="BI14" s="327">
        <v>521103.41484534118</v>
      </c>
      <c r="BJ14" s="327">
        <v>589113.41240459983</v>
      </c>
      <c r="BK14" s="328">
        <v>623741.45536549925</v>
      </c>
      <c r="BL14" s="327">
        <v>521425</v>
      </c>
      <c r="BM14" s="327">
        <v>616365</v>
      </c>
      <c r="BN14" s="327">
        <v>602811.79115253151</v>
      </c>
      <c r="BO14" s="327">
        <v>568789.38961734157</v>
      </c>
      <c r="BP14" s="327">
        <v>624384.73146161134</v>
      </c>
      <c r="BQ14" s="327">
        <v>676685.58555290988</v>
      </c>
      <c r="BR14" s="327">
        <v>781794.4786421</v>
      </c>
      <c r="BS14" s="327">
        <v>660125.66772600007</v>
      </c>
      <c r="BT14" s="327">
        <v>583159.03980299993</v>
      </c>
      <c r="BU14" s="327">
        <v>0</v>
      </c>
      <c r="BV14" s="327">
        <v>0</v>
      </c>
      <c r="BW14" s="327">
        <v>0</v>
      </c>
      <c r="BY14" s="109"/>
      <c r="BZ14" s="109"/>
      <c r="CA14" s="109"/>
      <c r="CB14" s="109"/>
      <c r="CC14" s="109"/>
      <c r="CD14" s="109"/>
      <c r="CE14" s="109"/>
      <c r="CF14" s="109">
        <v>0</v>
      </c>
      <c r="CG14" s="109">
        <v>0</v>
      </c>
      <c r="CH14" s="109">
        <v>0</v>
      </c>
      <c r="CI14" s="109">
        <v>0</v>
      </c>
      <c r="CJ14" s="109">
        <v>0</v>
      </c>
      <c r="CK14" s="109">
        <v>0</v>
      </c>
      <c r="CL14" s="109">
        <v>0</v>
      </c>
      <c r="CM14" s="327">
        <v>0</v>
      </c>
      <c r="CN14" s="327">
        <v>2309391.1807698729</v>
      </c>
      <c r="CO14" s="327">
        <v>2742990.4633826213</v>
      </c>
    </row>
    <row r="15" spans="1:98" x14ac:dyDescent="0.35">
      <c r="B15" s="374" t="s">
        <v>162</v>
      </c>
      <c r="C15" s="372" t="s">
        <v>162</v>
      </c>
      <c r="D15" s="372"/>
      <c r="E15" s="372"/>
      <c r="F15" s="372"/>
      <c r="G15" s="372"/>
      <c r="H15" s="372"/>
      <c r="I15" s="372"/>
      <c r="J15" s="372"/>
      <c r="K15" s="372"/>
      <c r="L15" s="373">
        <v>0</v>
      </c>
      <c r="M15" s="373">
        <v>0</v>
      </c>
      <c r="N15" s="373">
        <v>0</v>
      </c>
      <c r="O15" s="373">
        <v>0</v>
      </c>
      <c r="P15" s="373">
        <v>0</v>
      </c>
      <c r="Q15" s="358">
        <v>0</v>
      </c>
      <c r="R15" s="358">
        <v>0</v>
      </c>
      <c r="S15" s="358">
        <v>0</v>
      </c>
      <c r="T15" s="358">
        <v>0</v>
      </c>
      <c r="U15" s="358">
        <v>0</v>
      </c>
      <c r="V15" s="358">
        <v>0</v>
      </c>
      <c r="W15" s="358">
        <v>0</v>
      </c>
      <c r="X15" s="358">
        <v>0</v>
      </c>
      <c r="Y15" s="358">
        <v>0</v>
      </c>
      <c r="Z15" s="358">
        <v>0</v>
      </c>
      <c r="AA15" s="358">
        <v>0</v>
      </c>
      <c r="AB15" s="358">
        <v>0</v>
      </c>
      <c r="AC15" s="358">
        <v>0</v>
      </c>
      <c r="AD15" s="358">
        <v>0</v>
      </c>
      <c r="AE15" s="358">
        <v>0</v>
      </c>
      <c r="AF15" s="358">
        <v>17094.804870297816</v>
      </c>
      <c r="AG15" s="358">
        <v>14592</v>
      </c>
      <c r="AH15" s="358">
        <v>12588.482652758743</v>
      </c>
      <c r="AI15" s="358">
        <v>7861.5197481884097</v>
      </c>
      <c r="AJ15" s="358">
        <v>12968.31543626066</v>
      </c>
      <c r="AK15" s="358">
        <v>15545.387669192482</v>
      </c>
      <c r="AL15" s="358">
        <v>14882.19375807685</v>
      </c>
      <c r="AM15" s="358">
        <v>9024.6005970038605</v>
      </c>
      <c r="AN15" s="358">
        <v>17441.709770536054</v>
      </c>
      <c r="AO15" s="358">
        <v>20406.350567356738</v>
      </c>
      <c r="AP15" s="358">
        <v>19967.816071473069</v>
      </c>
      <c r="AQ15" s="358">
        <v>15034.665478757937</v>
      </c>
      <c r="AR15" s="358">
        <v>20115.159593058968</v>
      </c>
      <c r="AS15" s="358">
        <v>24345.384677532671</v>
      </c>
      <c r="AT15" s="358">
        <v>28752.287833830957</v>
      </c>
      <c r="AU15" s="358">
        <v>29548.653805149683</v>
      </c>
      <c r="AV15" s="358">
        <v>23207.98616493446</v>
      </c>
      <c r="AW15" s="358">
        <v>23253.387040269499</v>
      </c>
      <c r="AX15" s="358">
        <v>22118.197246039676</v>
      </c>
      <c r="AY15" s="358">
        <v>14196.649624916068</v>
      </c>
      <c r="AZ15" s="358">
        <v>22401.812762757538</v>
      </c>
      <c r="BA15" s="358">
        <v>16541.856357728764</v>
      </c>
      <c r="BB15" s="358">
        <v>26260.860727073781</v>
      </c>
      <c r="BC15" s="358">
        <v>27980.229039634352</v>
      </c>
      <c r="BD15" s="358">
        <v>45191.344591154382</v>
      </c>
      <c r="BE15" s="358">
        <v>61607.837678599572</v>
      </c>
      <c r="BF15" s="358">
        <v>60763.844975332555</v>
      </c>
      <c r="BG15" s="358">
        <v>84980.491802781151</v>
      </c>
      <c r="BH15" s="358">
        <v>107290.83327330337</v>
      </c>
      <c r="BI15" s="358">
        <v>94417.137044658608</v>
      </c>
      <c r="BJ15" s="358">
        <v>109677</v>
      </c>
      <c r="BK15" s="375">
        <v>116086</v>
      </c>
      <c r="BL15" s="358">
        <v>82813</v>
      </c>
      <c r="BM15" s="358">
        <v>81611</v>
      </c>
      <c r="BN15" s="358">
        <v>84396.462737468537</v>
      </c>
      <c r="BO15" s="358">
        <v>47661.283561093245</v>
      </c>
      <c r="BP15" s="358">
        <v>62455.421251830965</v>
      </c>
      <c r="BQ15" s="358">
        <v>81174.417428355941</v>
      </c>
      <c r="BR15" s="358">
        <v>82763.779857899979</v>
      </c>
      <c r="BS15" s="358">
        <v>63668.977503999951</v>
      </c>
      <c r="BT15" s="358">
        <v>85320.214007000046</v>
      </c>
      <c r="BU15" s="358"/>
      <c r="BV15" s="358"/>
      <c r="BW15" s="358"/>
      <c r="BY15" s="109"/>
      <c r="BZ15" s="109"/>
      <c r="CA15" s="109"/>
      <c r="CB15" s="109"/>
      <c r="CC15" s="109"/>
      <c r="CD15" s="109"/>
      <c r="CE15" s="109"/>
      <c r="CF15" s="109">
        <v>52136.807271244965</v>
      </c>
      <c r="CG15" s="109">
        <v>52420.49746053385</v>
      </c>
      <c r="CH15" s="109">
        <v>72850.5418881238</v>
      </c>
      <c r="CI15" s="109">
        <v>102761.48590957228</v>
      </c>
      <c r="CJ15" s="109">
        <v>82776.220076159705</v>
      </c>
      <c r="CK15" s="109">
        <v>93184.758887194446</v>
      </c>
      <c r="CL15" s="109">
        <v>252543.51904786765</v>
      </c>
      <c r="CM15" s="358">
        <v>427470.970317962</v>
      </c>
      <c r="CN15" s="358">
        <v>296481.7462985618</v>
      </c>
      <c r="CO15" s="358">
        <v>290062.59604208684</v>
      </c>
    </row>
    <row r="16" spans="1:98" x14ac:dyDescent="0.35">
      <c r="B16" s="376" t="s">
        <v>606</v>
      </c>
      <c r="C16" s="377" t="s">
        <v>612</v>
      </c>
      <c r="D16" s="372"/>
      <c r="E16" s="372"/>
      <c r="F16" s="372"/>
      <c r="G16" s="372"/>
      <c r="H16" s="372"/>
      <c r="I16" s="372"/>
      <c r="J16" s="372"/>
      <c r="K16" s="372"/>
      <c r="L16" s="373">
        <v>0</v>
      </c>
      <c r="M16" s="373">
        <v>0</v>
      </c>
      <c r="N16" s="373">
        <v>0</v>
      </c>
      <c r="O16" s="373">
        <v>0</v>
      </c>
      <c r="P16" s="373">
        <v>0</v>
      </c>
      <c r="Q16" s="358">
        <v>0</v>
      </c>
      <c r="R16" s="358">
        <v>0</v>
      </c>
      <c r="S16" s="358">
        <v>0</v>
      </c>
      <c r="T16" s="358">
        <v>0</v>
      </c>
      <c r="U16" s="358">
        <v>0</v>
      </c>
      <c r="V16" s="358">
        <v>0</v>
      </c>
      <c r="W16" s="358">
        <v>0</v>
      </c>
      <c r="X16" s="358">
        <v>0</v>
      </c>
      <c r="Y16" s="358">
        <v>0</v>
      </c>
      <c r="Z16" s="358">
        <v>0</v>
      </c>
      <c r="AA16" s="358">
        <v>0</v>
      </c>
      <c r="AB16" s="358">
        <v>0</v>
      </c>
      <c r="AC16" s="358">
        <v>0</v>
      </c>
      <c r="AD16" s="358">
        <v>0</v>
      </c>
      <c r="AE16" s="358">
        <v>0</v>
      </c>
      <c r="AF16" s="358">
        <v>0</v>
      </c>
      <c r="AG16" s="358">
        <v>0</v>
      </c>
      <c r="AH16" s="358">
        <v>0</v>
      </c>
      <c r="AI16" s="358">
        <v>0</v>
      </c>
      <c r="AJ16" s="358">
        <v>0</v>
      </c>
      <c r="AK16" s="358">
        <v>0</v>
      </c>
      <c r="AL16" s="358">
        <v>0</v>
      </c>
      <c r="AM16" s="358">
        <v>0</v>
      </c>
      <c r="AN16" s="358">
        <v>0</v>
      </c>
      <c r="AO16" s="358">
        <v>0</v>
      </c>
      <c r="AP16" s="358">
        <v>0</v>
      </c>
      <c r="AQ16" s="358">
        <v>0</v>
      </c>
      <c r="AR16" s="358">
        <v>0</v>
      </c>
      <c r="AS16" s="358">
        <v>0</v>
      </c>
      <c r="AT16" s="358">
        <v>0</v>
      </c>
      <c r="AU16" s="358">
        <v>0</v>
      </c>
      <c r="AV16" s="358">
        <v>0</v>
      </c>
      <c r="AW16" s="358">
        <v>0</v>
      </c>
      <c r="AX16" s="358">
        <v>0</v>
      </c>
      <c r="AY16" s="358">
        <v>0</v>
      </c>
      <c r="AZ16" s="358">
        <v>0</v>
      </c>
      <c r="BA16" s="358">
        <v>0</v>
      </c>
      <c r="BB16" s="358">
        <v>0</v>
      </c>
      <c r="BC16" s="358">
        <v>0</v>
      </c>
      <c r="BD16" s="358">
        <v>0</v>
      </c>
      <c r="BE16" s="358">
        <v>0</v>
      </c>
      <c r="BF16" s="358">
        <v>0</v>
      </c>
      <c r="BG16" s="358">
        <v>0</v>
      </c>
      <c r="BH16" s="358">
        <v>0</v>
      </c>
      <c r="BI16" s="358">
        <v>0</v>
      </c>
      <c r="BJ16" s="358">
        <v>0</v>
      </c>
      <c r="BK16" s="327">
        <v>0</v>
      </c>
      <c r="BL16" s="327">
        <v>144276</v>
      </c>
      <c r="BM16" s="327">
        <v>110754</v>
      </c>
      <c r="BN16" s="327">
        <v>119311.74611000005</v>
      </c>
      <c r="BO16" s="327">
        <v>132584.32682156519</v>
      </c>
      <c r="BP16" s="327">
        <v>122674.84728655782</v>
      </c>
      <c r="BQ16" s="327">
        <v>147469.9970187342</v>
      </c>
      <c r="BR16" s="327">
        <v>121195.74150000006</v>
      </c>
      <c r="BS16" s="327">
        <v>142250.35477000003</v>
      </c>
      <c r="BT16" s="327">
        <v>133417.74619000003</v>
      </c>
      <c r="BU16" s="327"/>
      <c r="BV16" s="327"/>
      <c r="BW16" s="327"/>
      <c r="BY16" s="109"/>
      <c r="BZ16" s="109"/>
      <c r="CA16" s="109"/>
      <c r="CB16" s="109"/>
      <c r="CC16" s="109"/>
      <c r="CD16" s="109"/>
      <c r="CE16" s="109"/>
      <c r="CF16" s="109">
        <v>0</v>
      </c>
      <c r="CG16" s="109">
        <v>0</v>
      </c>
      <c r="CH16" s="109">
        <v>0</v>
      </c>
      <c r="CI16" s="109">
        <v>0</v>
      </c>
      <c r="CJ16" s="109">
        <v>0</v>
      </c>
      <c r="CK16" s="109">
        <v>0</v>
      </c>
      <c r="CL16" s="109">
        <v>0</v>
      </c>
      <c r="CM16" s="327">
        <v>0</v>
      </c>
      <c r="CN16" s="327">
        <v>506926.07293156523</v>
      </c>
      <c r="CO16" s="327">
        <v>533590.9405752921</v>
      </c>
    </row>
    <row r="17" spans="2:93" x14ac:dyDescent="0.35">
      <c r="B17" s="376" t="s">
        <v>600</v>
      </c>
      <c r="C17" s="376" t="s">
        <v>601</v>
      </c>
      <c r="D17" s="378"/>
      <c r="E17" s="378"/>
      <c r="F17" s="378"/>
      <c r="G17" s="378"/>
      <c r="H17" s="378"/>
      <c r="I17" s="378"/>
      <c r="J17" s="378"/>
      <c r="K17" s="378"/>
      <c r="L17" s="373">
        <v>38969.554384999996</v>
      </c>
      <c r="M17" s="373">
        <v>40617.134381600008</v>
      </c>
      <c r="N17" s="373">
        <v>46723.087826400006</v>
      </c>
      <c r="O17" s="373">
        <v>40853.077965200006</v>
      </c>
      <c r="P17" s="373">
        <v>43524.298841999997</v>
      </c>
      <c r="Q17" s="358">
        <v>41552.0279295</v>
      </c>
      <c r="R17" s="358">
        <v>49025.264855499998</v>
      </c>
      <c r="S17" s="358">
        <v>45413.400693800002</v>
      </c>
      <c r="T17" s="358">
        <v>39242.317905099997</v>
      </c>
      <c r="U17" s="358">
        <v>45797.840839200006</v>
      </c>
      <c r="V17" s="358">
        <v>47523.165013599995</v>
      </c>
      <c r="W17" s="358">
        <v>42427.439032900002</v>
      </c>
      <c r="X17" s="358">
        <v>40462.522351899999</v>
      </c>
      <c r="Y17" s="358">
        <v>48856.779687999995</v>
      </c>
      <c r="Z17" s="358">
        <v>51174.790196300004</v>
      </c>
      <c r="AA17" s="358">
        <v>44435.670211200006</v>
      </c>
      <c r="AB17" s="358">
        <v>39893.424854100005</v>
      </c>
      <c r="AC17" s="358">
        <v>40491.345741600002</v>
      </c>
      <c r="AD17" s="358">
        <v>41643.221416799999</v>
      </c>
      <c r="AE17" s="358">
        <v>43414.687437500004</v>
      </c>
      <c r="AF17" s="327">
        <v>31969.479414699999</v>
      </c>
      <c r="AG17" s="327">
        <v>40104.2917495</v>
      </c>
      <c r="AH17" s="327">
        <v>26187.813488799999</v>
      </c>
      <c r="AI17" s="327">
        <v>28394.754499699997</v>
      </c>
      <c r="AJ17" s="327">
        <v>31797.231134199999</v>
      </c>
      <c r="AK17" s="327">
        <v>30407.713022700005</v>
      </c>
      <c r="AL17" s="327">
        <v>29132.548907699998</v>
      </c>
      <c r="AM17" s="327">
        <v>29085.880411099999</v>
      </c>
      <c r="AN17" s="327">
        <v>29298.257840000006</v>
      </c>
      <c r="AO17" s="327">
        <v>28647.978225300005</v>
      </c>
      <c r="AP17" s="327">
        <v>32045.9079217</v>
      </c>
      <c r="AQ17" s="327">
        <v>28259.109314699999</v>
      </c>
      <c r="AR17" s="327">
        <v>28297.853479000005</v>
      </c>
      <c r="AS17" s="327">
        <v>29968.794237800001</v>
      </c>
      <c r="AT17" s="327">
        <v>31228.512585099998</v>
      </c>
      <c r="AU17" s="327">
        <v>32227.224280000002</v>
      </c>
      <c r="AV17" s="327">
        <v>30896.1925897</v>
      </c>
      <c r="AW17" s="327">
        <v>34398.066680000004</v>
      </c>
      <c r="AX17" s="327">
        <v>36045.791798899998</v>
      </c>
      <c r="AY17" s="327">
        <v>33783.483564500006</v>
      </c>
      <c r="AZ17" s="327">
        <v>24999.066919999997</v>
      </c>
      <c r="BA17" s="327">
        <v>19920.52522</v>
      </c>
      <c r="BB17" s="327">
        <v>36018.080319999994</v>
      </c>
      <c r="BC17" s="327">
        <v>37052.963580000003</v>
      </c>
      <c r="BD17" s="327">
        <v>37460.783329999998</v>
      </c>
      <c r="BE17" s="327">
        <v>45874.999029500003</v>
      </c>
      <c r="BF17" s="327">
        <v>50831.504453399997</v>
      </c>
      <c r="BG17" s="327">
        <v>48093.564438400004</v>
      </c>
      <c r="BH17" s="327">
        <v>49956.788911900127</v>
      </c>
      <c r="BI17" s="327">
        <v>55982.913687299966</v>
      </c>
      <c r="BJ17" s="327">
        <v>53198.277066800067</v>
      </c>
      <c r="BK17" s="327">
        <v>63832.645690000063</v>
      </c>
      <c r="BL17" s="327">
        <v>142221</v>
      </c>
      <c r="BM17" s="327">
        <v>140118</v>
      </c>
      <c r="BN17" s="327">
        <v>152139</v>
      </c>
      <c r="BO17" s="327">
        <v>151015</v>
      </c>
      <c r="BP17" s="327">
        <v>124946</v>
      </c>
      <c r="BQ17" s="327">
        <v>157649</v>
      </c>
      <c r="BR17" s="327">
        <v>162779</v>
      </c>
      <c r="BS17" s="327">
        <v>153725</v>
      </c>
      <c r="BT17" s="327">
        <v>155888</v>
      </c>
      <c r="BU17" s="327"/>
      <c r="BV17" s="327"/>
      <c r="BW17" s="327"/>
      <c r="BY17" s="111"/>
      <c r="BZ17" s="111"/>
      <c r="CA17" s="111">
        <v>167149.48407560238</v>
      </c>
      <c r="CB17" s="111">
        <v>179491.92188322154</v>
      </c>
      <c r="CC17" s="111">
        <v>175079.93201984698</v>
      </c>
      <c r="CD17" s="111">
        <v>185118</v>
      </c>
      <c r="CE17" s="111">
        <v>165446</v>
      </c>
      <c r="CF17" s="111">
        <v>126656.33915269999</v>
      </c>
      <c r="CG17" s="111">
        <v>120423.37347570001</v>
      </c>
      <c r="CH17" s="111">
        <v>118251.2533017</v>
      </c>
      <c r="CI17" s="111">
        <v>121722.3845819</v>
      </c>
      <c r="CJ17" s="111">
        <v>135123.5346331</v>
      </c>
      <c r="CK17" s="111">
        <v>117990.63603999998</v>
      </c>
      <c r="CL17" s="111">
        <v>182260.85125130002</v>
      </c>
      <c r="CM17" s="327">
        <v>222970.62535600024</v>
      </c>
      <c r="CN17" s="327">
        <v>585493</v>
      </c>
      <c r="CO17" s="327">
        <v>599099</v>
      </c>
    </row>
    <row r="18" spans="2:93" x14ac:dyDescent="0.35">
      <c r="B18" s="96"/>
      <c r="C18" s="96"/>
      <c r="D18" s="96"/>
      <c r="E18" s="96"/>
      <c r="F18" s="96"/>
      <c r="G18" s="96"/>
      <c r="H18" s="96"/>
      <c r="I18" s="96"/>
      <c r="J18" s="96"/>
      <c r="K18" s="96"/>
      <c r="L18" s="96"/>
      <c r="M18" s="96"/>
      <c r="N18" s="96"/>
      <c r="O18" s="96"/>
      <c r="P18" s="96"/>
      <c r="Q18" s="96"/>
      <c r="R18" s="96"/>
      <c r="S18" s="96"/>
      <c r="T18" s="96"/>
      <c r="U18" s="96"/>
      <c r="V18" s="96"/>
      <c r="W18" s="96"/>
      <c r="X18" s="96"/>
      <c r="Y18" s="96"/>
      <c r="Z18" s="96"/>
      <c r="AA18" s="379"/>
      <c r="AB18" s="380"/>
      <c r="AC18" s="363"/>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6"/>
      <c r="BD18" s="96"/>
      <c r="BE18" s="96"/>
      <c r="BF18" s="363"/>
      <c r="BG18" s="363"/>
      <c r="BH18" s="96"/>
      <c r="BI18" s="96"/>
      <c r="BJ18" s="363"/>
      <c r="BK18" s="363"/>
      <c r="BL18" s="363"/>
      <c r="BM18" s="363"/>
      <c r="BN18" s="363"/>
      <c r="BO18" s="363"/>
      <c r="BP18" s="363"/>
      <c r="BQ18" s="363"/>
      <c r="BR18" s="363"/>
      <c r="BS18" s="363"/>
      <c r="BT18" s="363"/>
      <c r="BU18" s="363"/>
      <c r="BV18" s="363"/>
      <c r="BW18" s="363"/>
      <c r="BY18" s="51"/>
      <c r="BZ18" s="51"/>
      <c r="CA18" s="51"/>
      <c r="CB18" s="51"/>
      <c r="CC18" s="51"/>
      <c r="CD18" s="51"/>
      <c r="CE18" s="51"/>
      <c r="CF18" s="51"/>
      <c r="CG18" s="51"/>
      <c r="CH18" s="51"/>
      <c r="CI18" s="51"/>
      <c r="CJ18" s="51"/>
      <c r="CK18" s="51"/>
      <c r="CL18" s="51"/>
      <c r="CM18" s="363"/>
      <c r="CN18" s="363"/>
      <c r="CO18" s="363"/>
    </row>
    <row r="19" spans="2:93" x14ac:dyDescent="0.35">
      <c r="B19" s="376" t="s">
        <v>154</v>
      </c>
      <c r="C19" s="376" t="s">
        <v>155</v>
      </c>
      <c r="D19" s="376"/>
      <c r="E19" s="376"/>
      <c r="F19" s="376"/>
      <c r="G19" s="376"/>
      <c r="H19" s="376"/>
      <c r="I19" s="376"/>
      <c r="J19" s="376"/>
      <c r="K19" s="376"/>
      <c r="L19" s="328">
        <v>172529.52700410003</v>
      </c>
      <c r="M19" s="328">
        <v>199001.05849049997</v>
      </c>
      <c r="N19" s="328">
        <v>232897.98026869993</v>
      </c>
      <c r="O19" s="328">
        <v>222621.13089619999</v>
      </c>
      <c r="P19" s="328">
        <v>224871.57972719995</v>
      </c>
      <c r="Q19" s="328">
        <v>243068.06974599999</v>
      </c>
      <c r="R19" s="328">
        <v>271425.34571900003</v>
      </c>
      <c r="S19" s="328">
        <v>284944.99600800005</v>
      </c>
      <c r="T19" s="328">
        <v>276637.48054739996</v>
      </c>
      <c r="U19" s="328">
        <v>489879.85931539984</v>
      </c>
      <c r="V19" s="328">
        <v>488873.2131691</v>
      </c>
      <c r="W19" s="328">
        <v>432424.61112089979</v>
      </c>
      <c r="X19" s="328">
        <v>466335.23836900009</v>
      </c>
      <c r="Y19" s="328">
        <v>519261.6255958</v>
      </c>
      <c r="Z19" s="328">
        <v>553303.23197219998</v>
      </c>
      <c r="AA19" s="328">
        <v>548588.18514449999</v>
      </c>
      <c r="AB19" s="328">
        <v>566438.5391718999</v>
      </c>
      <c r="AC19" s="328">
        <v>547429.42154529982</v>
      </c>
      <c r="AD19" s="328">
        <v>572001.79925460008</v>
      </c>
      <c r="AE19" s="328">
        <v>555628.17540890025</v>
      </c>
      <c r="AF19" s="328">
        <v>610267</v>
      </c>
      <c r="AG19" s="328">
        <v>731866.83639884717</v>
      </c>
      <c r="AH19" s="328">
        <v>714213.99999999977</v>
      </c>
      <c r="AI19" s="328">
        <v>748993.16360115283</v>
      </c>
      <c r="AJ19" s="328">
        <v>718249.07107880013</v>
      </c>
      <c r="AK19" s="328">
        <v>713276.51585309999</v>
      </c>
      <c r="AL19" s="328">
        <v>618198.72711009998</v>
      </c>
      <c r="AM19" s="328">
        <v>660710.30924509966</v>
      </c>
      <c r="AN19" s="328">
        <v>713017.55654909997</v>
      </c>
      <c r="AO19" s="328">
        <v>757971.26804090024</v>
      </c>
      <c r="AP19" s="328">
        <v>777606.3658023997</v>
      </c>
      <c r="AQ19" s="328">
        <v>802376.6171346996</v>
      </c>
      <c r="AR19" s="328">
        <v>872959.37271580007</v>
      </c>
      <c r="AS19" s="328">
        <v>1013052.3132271995</v>
      </c>
      <c r="AT19" s="328">
        <v>1089759.4101927003</v>
      </c>
      <c r="AU19" s="328">
        <v>1017902.3296936</v>
      </c>
      <c r="AV19" s="328">
        <v>1044260.5290142997</v>
      </c>
      <c r="AW19" s="328">
        <v>1145683.0566981998</v>
      </c>
      <c r="AX19" s="328">
        <v>1086423.6035889001</v>
      </c>
      <c r="AY19" s="328">
        <v>954841.69240950001</v>
      </c>
      <c r="AZ19" s="328">
        <v>918161.8501258</v>
      </c>
      <c r="BA19" s="328">
        <v>557646.77886770014</v>
      </c>
      <c r="BB19" s="328">
        <v>1063987.3929967999</v>
      </c>
      <c r="BC19" s="328">
        <v>1039649.1223526999</v>
      </c>
      <c r="BD19" s="328">
        <v>1272006.6163561002</v>
      </c>
      <c r="BE19" s="328">
        <v>1288098.5982610001</v>
      </c>
      <c r="BF19" s="328">
        <v>1420368.6658668001</v>
      </c>
      <c r="BG19" s="328">
        <v>1501861.9961008991</v>
      </c>
      <c r="BH19" s="328">
        <v>1763312.8322823995</v>
      </c>
      <c r="BI19" s="328">
        <v>1857514.2358354006</v>
      </c>
      <c r="BJ19" s="328">
        <v>1942018.3386480999</v>
      </c>
      <c r="BK19" s="328">
        <v>1787430.7043500994</v>
      </c>
      <c r="BL19" s="328">
        <v>1913676</v>
      </c>
      <c r="BM19" s="328">
        <v>2017011</v>
      </c>
      <c r="BN19" s="328">
        <v>2017283</v>
      </c>
      <c r="BO19" s="328">
        <v>1721927.9999999998</v>
      </c>
      <c r="BP19" s="328">
        <v>1663442.9999999998</v>
      </c>
      <c r="BQ19" s="328">
        <v>1742482.0000000002</v>
      </c>
      <c r="BR19" s="328">
        <v>1619786</v>
      </c>
      <c r="BS19" s="328">
        <v>1473655.9999999998</v>
      </c>
      <c r="BT19" s="328">
        <v>1525259</v>
      </c>
      <c r="BU19" s="328">
        <v>0</v>
      </c>
      <c r="BV19" s="328">
        <v>0</v>
      </c>
      <c r="BW19" s="328">
        <v>0</v>
      </c>
      <c r="BY19" s="106"/>
      <c r="BZ19" s="106"/>
      <c r="CA19" s="111">
        <v>53142.515924397594</v>
      </c>
      <c r="CB19" s="111">
        <v>62297.078116778517</v>
      </c>
      <c r="CC19" s="111">
        <v>60307.067980152933</v>
      </c>
      <c r="CD19" s="111">
        <v>67803</v>
      </c>
      <c r="CE19" s="111">
        <v>82573</v>
      </c>
      <c r="CF19" s="111">
        <v>2805341</v>
      </c>
      <c r="CG19" s="111">
        <v>2710434.6232870999</v>
      </c>
      <c r="CH19" s="111">
        <v>3050971.8075270997</v>
      </c>
      <c r="CI19" s="111">
        <v>3993673.4258293002</v>
      </c>
      <c r="CJ19" s="111">
        <v>4231208.8817109</v>
      </c>
      <c r="CK19" s="111">
        <v>1017821.5883516861</v>
      </c>
      <c r="CL19" s="111">
        <v>1806259.9354654853</v>
      </c>
      <c r="CM19" s="328">
        <v>2490002.8972927015</v>
      </c>
      <c r="CN19" s="328">
        <v>7669898</v>
      </c>
      <c r="CO19" s="328">
        <v>6499367</v>
      </c>
    </row>
    <row r="20" spans="2:93" x14ac:dyDescent="0.35">
      <c r="B20" s="376" t="s">
        <v>607</v>
      </c>
      <c r="C20" s="377" t="s">
        <v>611</v>
      </c>
      <c r="D20" s="372"/>
      <c r="E20" s="372"/>
      <c r="F20" s="372"/>
      <c r="G20" s="372"/>
      <c r="H20" s="372"/>
      <c r="I20" s="372"/>
      <c r="J20" s="372"/>
      <c r="K20" s="372"/>
      <c r="L20" s="373">
        <v>159469.46379190002</v>
      </c>
      <c r="M20" s="373">
        <v>185091.43797019997</v>
      </c>
      <c r="N20" s="373">
        <v>219019.96265029995</v>
      </c>
      <c r="O20" s="373">
        <v>210333.30236239999</v>
      </c>
      <c r="P20" s="373">
        <v>213063.67877919995</v>
      </c>
      <c r="Q20" s="358">
        <v>225406.17919699999</v>
      </c>
      <c r="R20" s="358">
        <v>256171.13036770004</v>
      </c>
      <c r="S20" s="358">
        <v>267618.38621960004</v>
      </c>
      <c r="T20" s="358">
        <v>261333.86220969996</v>
      </c>
      <c r="U20" s="358">
        <v>474698.67442109983</v>
      </c>
      <c r="V20" s="358">
        <v>474103.50577549997</v>
      </c>
      <c r="W20" s="358">
        <v>417257.36780619982</v>
      </c>
      <c r="X20" s="358">
        <v>450939.71135690011</v>
      </c>
      <c r="Y20" s="358">
        <v>502590.0342316</v>
      </c>
      <c r="Z20" s="358">
        <v>537864.61468769994</v>
      </c>
      <c r="AA20" s="358">
        <v>527980.47118370002</v>
      </c>
      <c r="AB20" s="358">
        <v>548105.82988739992</v>
      </c>
      <c r="AC20" s="358">
        <v>524007.6564152998</v>
      </c>
      <c r="AD20" s="358">
        <v>552357.48801460012</v>
      </c>
      <c r="AE20" s="358">
        <v>534453.48167200026</v>
      </c>
      <c r="AF20" s="327">
        <v>593791.93187089998</v>
      </c>
      <c r="AG20" s="327">
        <v>706473.92757224711</v>
      </c>
      <c r="AH20" s="327">
        <v>697742.41355999978</v>
      </c>
      <c r="AI20" s="327">
        <v>723488.01842965279</v>
      </c>
      <c r="AJ20" s="327">
        <v>704339.04585850018</v>
      </c>
      <c r="AK20" s="327">
        <v>689939.86156750005</v>
      </c>
      <c r="AL20" s="327">
        <v>597566.05697609996</v>
      </c>
      <c r="AM20" s="327">
        <v>640210.3941635997</v>
      </c>
      <c r="AN20" s="327">
        <v>698473.43666090001</v>
      </c>
      <c r="AO20" s="327">
        <v>736380.58716320025</v>
      </c>
      <c r="AP20" s="327">
        <v>749699.79536379967</v>
      </c>
      <c r="AQ20" s="327">
        <v>777846.77428509959</v>
      </c>
      <c r="AR20" s="327">
        <v>849201.73221500008</v>
      </c>
      <c r="AS20" s="327">
        <v>984531.56102859951</v>
      </c>
      <c r="AT20" s="327">
        <v>1062329.5365587003</v>
      </c>
      <c r="AU20" s="327">
        <v>987338.86830959993</v>
      </c>
      <c r="AV20" s="327">
        <v>1027322.6309510998</v>
      </c>
      <c r="AW20" s="327">
        <v>1115700.7333336999</v>
      </c>
      <c r="AX20" s="327">
        <v>1057683.8370036001</v>
      </c>
      <c r="AY20" s="327">
        <v>924949.32951239997</v>
      </c>
      <c r="AZ20" s="327">
        <v>898782.33997460001</v>
      </c>
      <c r="BA20" s="327">
        <v>546606.79678210011</v>
      </c>
      <c r="BB20" s="327">
        <v>1043563.0178758999</v>
      </c>
      <c r="BC20" s="327">
        <v>1012751.8192301999</v>
      </c>
      <c r="BD20" s="327">
        <v>1242533.5118086003</v>
      </c>
      <c r="BE20" s="327">
        <v>1251040.9142968</v>
      </c>
      <c r="BF20" s="327">
        <v>1378776.3131130002</v>
      </c>
      <c r="BG20" s="327">
        <v>1458587.7039666991</v>
      </c>
      <c r="BH20" s="327">
        <v>1726702.2972945995</v>
      </c>
      <c r="BI20" s="327">
        <v>1818403.4446059007</v>
      </c>
      <c r="BJ20" s="327">
        <v>1897569.0243034</v>
      </c>
      <c r="BK20" s="327">
        <v>1731613.1377061994</v>
      </c>
      <c r="BL20" s="327">
        <v>1805122</v>
      </c>
      <c r="BM20" s="327">
        <v>1908245</v>
      </c>
      <c r="BN20" s="327">
        <v>1904684.1788399999</v>
      </c>
      <c r="BO20" s="327">
        <v>1626279.8864975793</v>
      </c>
      <c r="BP20" s="327">
        <v>1581765.2621316402</v>
      </c>
      <c r="BQ20" s="327">
        <v>1653929.7966798455</v>
      </c>
      <c r="BR20" s="327">
        <v>1533160.4009749</v>
      </c>
      <c r="BS20" s="327">
        <v>1389005.8840335999</v>
      </c>
      <c r="BT20" s="327">
        <v>1455663.86525</v>
      </c>
      <c r="BU20" s="327">
        <v>0</v>
      </c>
      <c r="BV20" s="327">
        <v>0</v>
      </c>
      <c r="BW20" s="327">
        <v>0</v>
      </c>
      <c r="BY20" s="109"/>
      <c r="BZ20" s="109"/>
      <c r="CA20" s="109"/>
      <c r="CB20" s="109"/>
      <c r="CC20" s="109"/>
      <c r="CD20" s="109"/>
      <c r="CE20" s="109"/>
      <c r="CF20" s="109">
        <v>749021.67825470259</v>
      </c>
      <c r="CG20" s="109">
        <v>676641.81358310394</v>
      </c>
      <c r="CH20" s="109">
        <v>863221.17011286784</v>
      </c>
      <c r="CI20" s="109">
        <v>1174302.986288965</v>
      </c>
      <c r="CJ20" s="109">
        <v>1105551.5741747406</v>
      </c>
      <c r="CK20" s="109">
        <v>940080.41787148616</v>
      </c>
      <c r="CL20" s="109">
        <v>1654862.5020657855</v>
      </c>
      <c r="CM20" s="327">
        <v>2314014.6900868015</v>
      </c>
      <c r="CN20" s="327">
        <v>7244331.0653375797</v>
      </c>
      <c r="CO20" s="327">
        <v>6157861.3438199861</v>
      </c>
    </row>
    <row r="21" spans="2:93" x14ac:dyDescent="0.35">
      <c r="B21" s="372" t="s">
        <v>628</v>
      </c>
      <c r="C21" s="372" t="s">
        <v>629</v>
      </c>
      <c r="D21" s="372"/>
      <c r="E21" s="372"/>
      <c r="F21" s="372"/>
      <c r="G21" s="372"/>
      <c r="H21" s="372"/>
      <c r="I21" s="372"/>
      <c r="J21" s="372"/>
      <c r="K21" s="372"/>
      <c r="L21" s="373">
        <v>159469.46379190002</v>
      </c>
      <c r="M21" s="373">
        <v>185091.43797019997</v>
      </c>
      <c r="N21" s="373">
        <v>219019.96265029995</v>
      </c>
      <c r="O21" s="373">
        <v>210333.30236239999</v>
      </c>
      <c r="P21" s="373">
        <v>213063.67877919995</v>
      </c>
      <c r="Q21" s="358">
        <v>225406.17919699999</v>
      </c>
      <c r="R21" s="358">
        <v>256171.13036770004</v>
      </c>
      <c r="S21" s="358">
        <v>267618.38621960004</v>
      </c>
      <c r="T21" s="358">
        <v>261333.86220969996</v>
      </c>
      <c r="U21" s="358">
        <v>474698.67442109983</v>
      </c>
      <c r="V21" s="358">
        <v>474103.50577549997</v>
      </c>
      <c r="W21" s="358">
        <v>417257.36780619982</v>
      </c>
      <c r="X21" s="358">
        <v>450939.71135690011</v>
      </c>
      <c r="Y21" s="358">
        <v>502590.0342316</v>
      </c>
      <c r="Z21" s="358">
        <v>537864.61468769994</v>
      </c>
      <c r="AA21" s="358">
        <v>527980.47118370002</v>
      </c>
      <c r="AB21" s="358">
        <v>548105.82988739992</v>
      </c>
      <c r="AC21" s="358">
        <v>524007.6564152998</v>
      </c>
      <c r="AD21" s="358">
        <v>552357.48801460012</v>
      </c>
      <c r="AE21" s="358">
        <v>534453.48167200026</v>
      </c>
      <c r="AF21" s="358">
        <v>402668.93187089998</v>
      </c>
      <c r="AG21" s="358">
        <v>495061.92757224711</v>
      </c>
      <c r="AH21" s="358">
        <v>529012.36709995731</v>
      </c>
      <c r="AI21" s="358">
        <v>545731.38663499267</v>
      </c>
      <c r="AJ21" s="358">
        <v>514064.66718113248</v>
      </c>
      <c r="AK21" s="358">
        <v>520846.78336532158</v>
      </c>
      <c r="AL21" s="358">
        <v>441084.9177969477</v>
      </c>
      <c r="AM21" s="358">
        <v>479417.17663919419</v>
      </c>
      <c r="AN21" s="358">
        <v>518539.6059705778</v>
      </c>
      <c r="AO21" s="358">
        <v>523377.35342077818</v>
      </c>
      <c r="AP21" s="358">
        <v>509203.57907186367</v>
      </c>
      <c r="AQ21" s="358">
        <v>548058.88489691203</v>
      </c>
      <c r="AR21" s="358">
        <v>593008.89532235626</v>
      </c>
      <c r="AS21" s="358">
        <v>690400.12662480958</v>
      </c>
      <c r="AT21" s="358">
        <v>729724.6753394648</v>
      </c>
      <c r="AU21" s="358">
        <v>695965.01453630417</v>
      </c>
      <c r="AV21" s="358">
        <v>745145.92815271253</v>
      </c>
      <c r="AW21" s="358">
        <v>809627.64222892968</v>
      </c>
      <c r="AX21" s="358">
        <v>774574.11986347754</v>
      </c>
      <c r="AY21" s="358">
        <v>690757.26638093917</v>
      </c>
      <c r="AZ21" s="358">
        <v>667199.72854082007</v>
      </c>
      <c r="BA21" s="358">
        <v>338874.8528952396</v>
      </c>
      <c r="BB21" s="358">
        <v>819445.07167902868</v>
      </c>
      <c r="BC21" s="358">
        <v>736103.9028762253</v>
      </c>
      <c r="BD21" s="358">
        <v>907834.44980978454</v>
      </c>
      <c r="BE21" s="358">
        <v>874619.68271719594</v>
      </c>
      <c r="BF21" s="358">
        <v>939777.5809791917</v>
      </c>
      <c r="BG21" s="358">
        <v>953844.22761314199</v>
      </c>
      <c r="BH21" s="358">
        <v>1198983.8259869814</v>
      </c>
      <c r="BI21" s="358">
        <v>1238009.4446059007</v>
      </c>
      <c r="BJ21" s="358">
        <v>1268326.8055242165</v>
      </c>
      <c r="BK21" s="358">
        <v>1154953.1377061994</v>
      </c>
      <c r="BL21" s="358">
        <v>1231950</v>
      </c>
      <c r="BM21" s="358">
        <v>1326265</v>
      </c>
      <c r="BN21" s="358">
        <v>1396397.4081439762</v>
      </c>
      <c r="BO21" s="358">
        <v>1164001.561374181</v>
      </c>
      <c r="BP21" s="358">
        <v>1208804.1080021737</v>
      </c>
      <c r="BQ21" s="358">
        <v>1281187.7974390329</v>
      </c>
      <c r="BR21" s="358">
        <v>1135003.0176642996</v>
      </c>
      <c r="BS21" s="358">
        <v>991163.42478590005</v>
      </c>
      <c r="BT21" s="358">
        <v>1028818.5650061998</v>
      </c>
      <c r="BU21" s="358">
        <v>0</v>
      </c>
      <c r="BV21" s="358">
        <v>0</v>
      </c>
      <c r="BW21" s="358">
        <v>0</v>
      </c>
      <c r="BY21" s="109"/>
      <c r="BZ21" s="109"/>
      <c r="CA21" s="109"/>
      <c r="CB21" s="109"/>
      <c r="CC21" s="109"/>
      <c r="CD21" s="109"/>
      <c r="CE21" s="109"/>
      <c r="CF21" s="109">
        <v>0</v>
      </c>
      <c r="CG21" s="109">
        <v>0</v>
      </c>
      <c r="CH21" s="109">
        <v>0</v>
      </c>
      <c r="CI21" s="109">
        <v>0</v>
      </c>
      <c r="CJ21" s="109">
        <v>0</v>
      </c>
      <c r="CK21" s="109">
        <v>0</v>
      </c>
      <c r="CL21" s="109">
        <v>0</v>
      </c>
      <c r="CM21" s="358">
        <v>0</v>
      </c>
      <c r="CN21" s="358">
        <v>5118613.9695181577</v>
      </c>
      <c r="CO21" s="358">
        <v>4616158.3478914062</v>
      </c>
    </row>
    <row r="22" spans="2:93" x14ac:dyDescent="0.35">
      <c r="B22" s="110" t="s">
        <v>162</v>
      </c>
      <c r="C22" s="107" t="s">
        <v>162</v>
      </c>
      <c r="D22" s="107"/>
      <c r="E22" s="107"/>
      <c r="F22" s="107"/>
      <c r="G22" s="107"/>
      <c r="H22" s="107"/>
      <c r="I22" s="107"/>
      <c r="J22" s="107"/>
      <c r="K22" s="107"/>
      <c r="L22" s="356">
        <v>0</v>
      </c>
      <c r="M22" s="356">
        <v>0</v>
      </c>
      <c r="N22" s="356">
        <v>0</v>
      </c>
      <c r="O22" s="356">
        <v>0</v>
      </c>
      <c r="P22" s="356">
        <v>0</v>
      </c>
      <c r="Q22" s="357">
        <v>0</v>
      </c>
      <c r="R22" s="357">
        <v>0</v>
      </c>
      <c r="S22" s="357">
        <v>0</v>
      </c>
      <c r="T22" s="357">
        <v>0</v>
      </c>
      <c r="U22" s="357">
        <v>0</v>
      </c>
      <c r="V22" s="357">
        <v>0</v>
      </c>
      <c r="W22" s="357">
        <v>0</v>
      </c>
      <c r="X22" s="357">
        <v>0</v>
      </c>
      <c r="Y22" s="357">
        <v>0</v>
      </c>
      <c r="Z22" s="357">
        <v>0</v>
      </c>
      <c r="AA22" s="357">
        <v>0</v>
      </c>
      <c r="AB22" s="357">
        <v>0</v>
      </c>
      <c r="AC22" s="357">
        <v>0</v>
      </c>
      <c r="AD22" s="357">
        <v>0</v>
      </c>
      <c r="AE22" s="357">
        <v>0</v>
      </c>
      <c r="AF22" s="357">
        <v>191123</v>
      </c>
      <c r="AG22" s="357">
        <v>211412</v>
      </c>
      <c r="AH22" s="357">
        <v>168730.0464600425</v>
      </c>
      <c r="AI22" s="357">
        <v>177756.63179466012</v>
      </c>
      <c r="AJ22" s="357">
        <v>190274.37867736773</v>
      </c>
      <c r="AK22" s="357">
        <v>169093.07820217847</v>
      </c>
      <c r="AL22" s="357">
        <v>156481.13917915226</v>
      </c>
      <c r="AM22" s="357">
        <v>160793.21752440551</v>
      </c>
      <c r="AN22" s="357">
        <v>179933.83069032221</v>
      </c>
      <c r="AO22" s="357">
        <v>213003.2337424221</v>
      </c>
      <c r="AP22" s="357">
        <v>240496.21629193597</v>
      </c>
      <c r="AQ22" s="357">
        <v>229787.88938818753</v>
      </c>
      <c r="AR22" s="357">
        <v>256192.83689264383</v>
      </c>
      <c r="AS22" s="357">
        <v>294131.43440378987</v>
      </c>
      <c r="AT22" s="357">
        <v>332604.8612192354</v>
      </c>
      <c r="AU22" s="357">
        <v>291373.85377329582</v>
      </c>
      <c r="AV22" s="357">
        <v>282176.70279838721</v>
      </c>
      <c r="AW22" s="357">
        <v>306073.0911047702</v>
      </c>
      <c r="AX22" s="357">
        <v>283109.71714012249</v>
      </c>
      <c r="AY22" s="357">
        <v>234192.06313146075</v>
      </c>
      <c r="AZ22" s="357">
        <v>231582.61143377997</v>
      </c>
      <c r="BA22" s="357">
        <v>207731.94388686054</v>
      </c>
      <c r="BB22" s="357">
        <v>224117.94619687123</v>
      </c>
      <c r="BC22" s="357">
        <v>276647.91635397455</v>
      </c>
      <c r="BD22" s="357">
        <v>334699.0619988158</v>
      </c>
      <c r="BE22" s="357">
        <v>376421.23157960409</v>
      </c>
      <c r="BF22" s="357">
        <v>438998.7321338086</v>
      </c>
      <c r="BG22" s="358">
        <v>504743.47635355708</v>
      </c>
      <c r="BH22" s="357">
        <v>527718.47130761808</v>
      </c>
      <c r="BI22" s="357">
        <v>580394</v>
      </c>
      <c r="BJ22" s="357">
        <v>629242.21877918357</v>
      </c>
      <c r="BK22" s="357">
        <v>576660</v>
      </c>
      <c r="BL22" s="357">
        <v>573172</v>
      </c>
      <c r="BM22" s="357">
        <v>581980</v>
      </c>
      <c r="BN22" s="357">
        <v>508286.77069602377</v>
      </c>
      <c r="BO22" s="357">
        <v>462278.32512339827</v>
      </c>
      <c r="BP22" s="357">
        <v>372961.15412946662</v>
      </c>
      <c r="BQ22" s="357">
        <v>372741.99924081261</v>
      </c>
      <c r="BR22" s="357">
        <v>398157.38331060047</v>
      </c>
      <c r="BS22" s="357">
        <v>397842.45924769994</v>
      </c>
      <c r="BT22" s="357">
        <v>426845.30024380021</v>
      </c>
      <c r="BU22" s="357"/>
      <c r="BV22" s="357"/>
      <c r="BW22" s="357"/>
      <c r="BY22" s="109"/>
      <c r="BZ22" s="109"/>
      <c r="CA22" s="109"/>
      <c r="CB22" s="109"/>
      <c r="CC22" s="109"/>
      <c r="CD22" s="109"/>
      <c r="CE22" s="109"/>
      <c r="CF22" s="109">
        <v>749021.67825470259</v>
      </c>
      <c r="CG22" s="109">
        <v>676641.81358310394</v>
      </c>
      <c r="CH22" s="109">
        <v>863221.17011286784</v>
      </c>
      <c r="CI22" s="109">
        <v>1174302.986288965</v>
      </c>
      <c r="CJ22" s="109">
        <v>1105551.5741747406</v>
      </c>
      <c r="CK22" s="109">
        <v>940080.41787148616</v>
      </c>
      <c r="CL22" s="109">
        <v>1654862.5020657855</v>
      </c>
      <c r="CM22" s="357">
        <v>2314014.6900868015</v>
      </c>
      <c r="CN22" s="357">
        <v>2125717.095819422</v>
      </c>
      <c r="CO22" s="357">
        <v>1541702.9959285797</v>
      </c>
    </row>
    <row r="23" spans="2:93" x14ac:dyDescent="0.35">
      <c r="B23" s="105" t="s">
        <v>606</v>
      </c>
      <c r="C23" s="105" t="s">
        <v>612</v>
      </c>
      <c r="D23" s="107"/>
      <c r="E23" s="107"/>
      <c r="F23" s="107"/>
      <c r="G23" s="107"/>
      <c r="H23" s="107"/>
      <c r="I23" s="107"/>
      <c r="J23" s="107"/>
      <c r="K23" s="107"/>
      <c r="L23" s="356">
        <v>0</v>
      </c>
      <c r="M23" s="356">
        <v>0</v>
      </c>
      <c r="N23" s="356">
        <v>0</v>
      </c>
      <c r="O23" s="356">
        <v>0</v>
      </c>
      <c r="P23" s="356">
        <v>0</v>
      </c>
      <c r="Q23" s="357">
        <v>0</v>
      </c>
      <c r="R23" s="357">
        <v>0</v>
      </c>
      <c r="S23" s="357">
        <v>0</v>
      </c>
      <c r="T23" s="357">
        <v>0</v>
      </c>
      <c r="U23" s="357">
        <v>0</v>
      </c>
      <c r="V23" s="357">
        <v>0</v>
      </c>
      <c r="W23" s="357">
        <v>0</v>
      </c>
      <c r="X23" s="357">
        <v>0</v>
      </c>
      <c r="Y23" s="357">
        <v>0</v>
      </c>
      <c r="Z23" s="357">
        <v>0</v>
      </c>
      <c r="AA23" s="357">
        <v>0</v>
      </c>
      <c r="AB23" s="357">
        <v>0</v>
      </c>
      <c r="AC23" s="357">
        <v>0</v>
      </c>
      <c r="AD23" s="357">
        <v>0</v>
      </c>
      <c r="AE23" s="357">
        <v>0</v>
      </c>
      <c r="AF23" s="111">
        <v>0</v>
      </c>
      <c r="AG23" s="111">
        <v>0</v>
      </c>
      <c r="AH23" s="111">
        <v>0</v>
      </c>
      <c r="AI23" s="111">
        <v>0</v>
      </c>
      <c r="AJ23" s="111">
        <v>0</v>
      </c>
      <c r="AK23" s="111">
        <v>0</v>
      </c>
      <c r="AL23" s="111">
        <v>0</v>
      </c>
      <c r="AM23" s="111">
        <v>0</v>
      </c>
      <c r="AN23" s="111">
        <v>0</v>
      </c>
      <c r="AO23" s="111">
        <v>0</v>
      </c>
      <c r="AP23" s="111">
        <v>0</v>
      </c>
      <c r="AQ23" s="111">
        <v>0</v>
      </c>
      <c r="AR23" s="111">
        <v>0</v>
      </c>
      <c r="AS23" s="111">
        <v>0</v>
      </c>
      <c r="AT23" s="111">
        <v>0</v>
      </c>
      <c r="AU23" s="111">
        <v>0</v>
      </c>
      <c r="AV23" s="111">
        <v>0</v>
      </c>
      <c r="AW23" s="111">
        <v>0</v>
      </c>
      <c r="AX23" s="111">
        <v>0</v>
      </c>
      <c r="AY23" s="111">
        <v>0</v>
      </c>
      <c r="AZ23" s="111">
        <v>0</v>
      </c>
      <c r="BA23" s="111">
        <v>0</v>
      </c>
      <c r="BB23" s="111">
        <v>0</v>
      </c>
      <c r="BC23" s="111">
        <v>0</v>
      </c>
      <c r="BD23" s="111">
        <v>0</v>
      </c>
      <c r="BE23" s="111">
        <v>0</v>
      </c>
      <c r="BF23" s="111">
        <v>0</v>
      </c>
      <c r="BG23" s="327">
        <v>0</v>
      </c>
      <c r="BH23" s="111">
        <v>0</v>
      </c>
      <c r="BI23" s="111">
        <v>0</v>
      </c>
      <c r="BJ23" s="111">
        <v>0</v>
      </c>
      <c r="BK23" s="111">
        <v>0</v>
      </c>
      <c r="BL23" s="111">
        <v>51015</v>
      </c>
      <c r="BM23" s="111">
        <v>49066</v>
      </c>
      <c r="BN23" s="111">
        <v>54496.821160000007</v>
      </c>
      <c r="BO23" s="111">
        <v>39050.11350242058</v>
      </c>
      <c r="BP23" s="111">
        <v>37766.737868359633</v>
      </c>
      <c r="BQ23" s="111">
        <v>42184.203320154724</v>
      </c>
      <c r="BR23" s="111">
        <v>24913.599025099993</v>
      </c>
      <c r="BS23" s="111">
        <v>35905.115966400001</v>
      </c>
      <c r="BT23" s="111">
        <v>31853.134750000001</v>
      </c>
      <c r="BU23" s="111"/>
      <c r="BV23" s="111"/>
      <c r="BW23" s="111"/>
      <c r="BY23" s="109"/>
      <c r="BZ23" s="109"/>
      <c r="CA23" s="109"/>
      <c r="CB23" s="109"/>
      <c r="CC23" s="109"/>
      <c r="CD23" s="109"/>
      <c r="CE23" s="109"/>
      <c r="CF23" s="109"/>
      <c r="CG23" s="109"/>
      <c r="CH23" s="109">
        <v>0</v>
      </c>
      <c r="CI23" s="109">
        <v>0</v>
      </c>
      <c r="CJ23" s="109">
        <v>0</v>
      </c>
      <c r="CK23" s="109">
        <v>0</v>
      </c>
      <c r="CL23" s="109">
        <v>0</v>
      </c>
      <c r="CM23" s="111">
        <v>0</v>
      </c>
      <c r="CN23" s="111">
        <v>193627.93466242056</v>
      </c>
      <c r="CO23" s="111">
        <v>140769.65618001434</v>
      </c>
    </row>
    <row r="24" spans="2:93" x14ac:dyDescent="0.35">
      <c r="B24" s="105" t="s">
        <v>600</v>
      </c>
      <c r="C24" s="105" t="s">
        <v>601</v>
      </c>
      <c r="D24" s="355"/>
      <c r="E24" s="355"/>
      <c r="F24" s="355"/>
      <c r="G24" s="355"/>
      <c r="H24" s="355"/>
      <c r="I24" s="355"/>
      <c r="J24" s="355"/>
      <c r="K24" s="355"/>
      <c r="L24" s="359">
        <v>13060.063212200002</v>
      </c>
      <c r="M24" s="359">
        <v>13909.620520300003</v>
      </c>
      <c r="N24" s="359">
        <v>13878.017618399999</v>
      </c>
      <c r="O24" s="359">
        <v>12287.828533800002</v>
      </c>
      <c r="P24" s="359">
        <v>11807.900947999995</v>
      </c>
      <c r="Q24" s="359">
        <v>17661.890548999992</v>
      </c>
      <c r="R24" s="359">
        <v>15254.215351299998</v>
      </c>
      <c r="S24" s="359">
        <v>17326.609788400005</v>
      </c>
      <c r="T24" s="359">
        <v>15303.618337699996</v>
      </c>
      <c r="U24" s="359">
        <v>15181.184894300002</v>
      </c>
      <c r="V24" s="359">
        <v>14769.7073936</v>
      </c>
      <c r="W24" s="359">
        <v>15167.243314699997</v>
      </c>
      <c r="X24" s="359">
        <v>15395.527012099996</v>
      </c>
      <c r="Y24" s="359">
        <v>16671.591364200001</v>
      </c>
      <c r="Z24" s="359">
        <v>15438.617284500002</v>
      </c>
      <c r="AA24" s="359">
        <v>20607.713960800011</v>
      </c>
      <c r="AB24" s="359">
        <v>18332.709284500004</v>
      </c>
      <c r="AC24" s="359">
        <v>23421.765130000007</v>
      </c>
      <c r="AD24" s="359">
        <v>19644.311239999992</v>
      </c>
      <c r="AE24" s="359">
        <v>21174.693736899997</v>
      </c>
      <c r="AF24" s="106">
        <v>16475.068129100004</v>
      </c>
      <c r="AG24" s="106">
        <v>25392.908826600007</v>
      </c>
      <c r="AH24" s="106">
        <v>16471.586440000006</v>
      </c>
      <c r="AI24" s="106">
        <v>25505.145171500004</v>
      </c>
      <c r="AJ24" s="106">
        <v>13910.025220300004</v>
      </c>
      <c r="AK24" s="106">
        <v>23336.654285600001</v>
      </c>
      <c r="AL24" s="106">
        <v>20632.670134000011</v>
      </c>
      <c r="AM24" s="106">
        <v>20499.915081499999</v>
      </c>
      <c r="AN24" s="106">
        <v>14544.119888199999</v>
      </c>
      <c r="AO24" s="106">
        <v>21590.680877699993</v>
      </c>
      <c r="AP24" s="106">
        <v>27906.570438599978</v>
      </c>
      <c r="AQ24" s="106">
        <v>24529.842849600005</v>
      </c>
      <c r="AR24" s="106">
        <v>23757.640500799997</v>
      </c>
      <c r="AS24" s="106">
        <v>28520.752198600007</v>
      </c>
      <c r="AT24" s="106">
        <v>27429.873634000007</v>
      </c>
      <c r="AU24" s="106">
        <v>30563.461383999995</v>
      </c>
      <c r="AV24" s="106">
        <v>16937.898063199998</v>
      </c>
      <c r="AW24" s="106">
        <v>29982.323364499996</v>
      </c>
      <c r="AX24" s="106">
        <v>28739.766585300007</v>
      </c>
      <c r="AY24" s="106">
        <v>29892.362897099996</v>
      </c>
      <c r="AZ24" s="106">
        <v>19379.5101512</v>
      </c>
      <c r="BA24" s="106">
        <v>11039.982085599999</v>
      </c>
      <c r="BB24" s="106">
        <v>20424.3751209</v>
      </c>
      <c r="BC24" s="106">
        <v>26897.303122499998</v>
      </c>
      <c r="BD24" s="106">
        <v>29473.104547499999</v>
      </c>
      <c r="BE24" s="106">
        <v>37057.683964199998</v>
      </c>
      <c r="BF24" s="106">
        <v>41592.352753799991</v>
      </c>
      <c r="BG24" s="328">
        <v>43274.292134199997</v>
      </c>
      <c r="BH24" s="106">
        <v>36610.534987800005</v>
      </c>
      <c r="BI24" s="106">
        <v>39110.791229499991</v>
      </c>
      <c r="BJ24" s="106">
        <v>44449.314344700011</v>
      </c>
      <c r="BK24" s="106">
        <v>55817.566643899976</v>
      </c>
      <c r="BL24" s="106">
        <v>57539</v>
      </c>
      <c r="BM24" s="106">
        <v>59700</v>
      </c>
      <c r="BN24" s="106">
        <v>58102</v>
      </c>
      <c r="BO24" s="106">
        <v>56598</v>
      </c>
      <c r="BP24" s="106">
        <v>43911</v>
      </c>
      <c r="BQ24" s="106">
        <v>46368</v>
      </c>
      <c r="BR24" s="106">
        <v>61712</v>
      </c>
      <c r="BS24" s="106">
        <v>48745</v>
      </c>
      <c r="BT24" s="106">
        <v>37742</v>
      </c>
      <c r="BU24" s="106"/>
      <c r="BV24" s="106"/>
      <c r="BW24" s="106"/>
      <c r="BY24" s="106"/>
      <c r="BZ24" s="106"/>
      <c r="CA24" s="106">
        <v>53142.515924397594</v>
      </c>
      <c r="CB24" s="106">
        <v>62297.078116778517</v>
      </c>
      <c r="CC24" s="106">
        <v>60307.067980152933</v>
      </c>
      <c r="CD24" s="106">
        <v>67803</v>
      </c>
      <c r="CE24" s="106">
        <v>82573</v>
      </c>
      <c r="CF24" s="106">
        <v>83845</v>
      </c>
      <c r="CG24" s="106">
        <v>78285</v>
      </c>
      <c r="CH24" s="106">
        <v>88571.214054099983</v>
      </c>
      <c r="CI24" s="106">
        <v>110271.7277174</v>
      </c>
      <c r="CJ24" s="106">
        <v>105552.35091009999</v>
      </c>
      <c r="CK24" s="106">
        <v>77741.170480200002</v>
      </c>
      <c r="CL24" s="106">
        <v>151397.43339969998</v>
      </c>
      <c r="CM24" s="106">
        <v>175988.20720589999</v>
      </c>
      <c r="CN24" s="106">
        <v>231939</v>
      </c>
      <c r="CO24" s="106">
        <v>200736</v>
      </c>
    </row>
    <row r="25" spans="2:93" x14ac:dyDescent="0.35">
      <c r="B25" s="102"/>
      <c r="C25" s="102"/>
      <c r="D25" s="103"/>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Y25" s="103"/>
      <c r="BZ25" s="103"/>
      <c r="CA25" s="103"/>
      <c r="CB25" s="103"/>
      <c r="CC25" s="103"/>
      <c r="CD25" s="103"/>
      <c r="CE25" s="103"/>
      <c r="CF25" s="103"/>
      <c r="CG25" s="103"/>
      <c r="CH25" s="103"/>
      <c r="CI25" s="103"/>
      <c r="CJ25" s="103"/>
      <c r="CK25" s="103"/>
      <c r="CL25" s="103"/>
      <c r="CM25" s="103"/>
      <c r="CN25" s="103"/>
      <c r="CO25" s="103"/>
    </row>
    <row r="26" spans="2:93" x14ac:dyDescent="0.35">
      <c r="B26" s="113" t="s">
        <v>163</v>
      </c>
      <c r="C26" s="113" t="s">
        <v>164</v>
      </c>
      <c r="D26" s="114">
        <v>-323395</v>
      </c>
      <c r="E26" s="114">
        <v>-367785</v>
      </c>
      <c r="F26" s="114">
        <v>-371259</v>
      </c>
      <c r="G26" s="114">
        <v>-282182</v>
      </c>
      <c r="H26" s="114">
        <v>-229966</v>
      </c>
      <c r="I26" s="114">
        <v>-226987</v>
      </c>
      <c r="J26" s="114">
        <v>-269484</v>
      </c>
      <c r="K26" s="114">
        <v>-310707</v>
      </c>
      <c r="L26" s="114">
        <v>-324736</v>
      </c>
      <c r="M26" s="114">
        <v>-371782</v>
      </c>
      <c r="N26" s="114">
        <v>-385376</v>
      </c>
      <c r="O26" s="114">
        <f>CA26-SUM(L26:N26)</f>
        <v>-394237</v>
      </c>
      <c r="P26" s="115">
        <v>-405532</v>
      </c>
      <c r="Q26" s="115">
        <v>-432663</v>
      </c>
      <c r="R26" s="115">
        <v>-461323</v>
      </c>
      <c r="S26" s="115">
        <f>CB26-SUM(P26:R26)</f>
        <v>-446114</v>
      </c>
      <c r="T26" s="115">
        <v>-436698</v>
      </c>
      <c r="U26" s="115">
        <v>-606610</v>
      </c>
      <c r="V26" s="115">
        <v>-617871</v>
      </c>
      <c r="W26" s="115">
        <f>CC26-SUM(T26:V26)</f>
        <v>-550679</v>
      </c>
      <c r="X26" s="115">
        <v>-587482</v>
      </c>
      <c r="Y26" s="115">
        <v>-656511</v>
      </c>
      <c r="Z26" s="115">
        <v>-662369</v>
      </c>
      <c r="AA26" s="115">
        <f>CD26-SUM(X26:Z26)</f>
        <v>-647755</v>
      </c>
      <c r="AB26" s="115">
        <v>-656088</v>
      </c>
      <c r="AC26" s="115">
        <v>-630504</v>
      </c>
      <c r="AD26" s="115">
        <v>-667954</v>
      </c>
      <c r="AE26" s="115">
        <f>CE26-SUM(AB26:AD26)</f>
        <v>-593262</v>
      </c>
      <c r="AF26" s="115">
        <v>-639823</v>
      </c>
      <c r="AG26" s="115">
        <v>-713448</v>
      </c>
      <c r="AH26" s="115">
        <v>-703998</v>
      </c>
      <c r="AI26" s="116">
        <v>-719585.99999999953</v>
      </c>
      <c r="AJ26" s="116">
        <v>-714222</v>
      </c>
      <c r="AK26" s="116">
        <v>-738791</v>
      </c>
      <c r="AL26" s="116">
        <v>-655917</v>
      </c>
      <c r="AM26" s="116">
        <v>-681581</v>
      </c>
      <c r="AN26" s="116">
        <v>-720897</v>
      </c>
      <c r="AO26" s="116">
        <v>-788198</v>
      </c>
      <c r="AP26" s="116">
        <v>-778212</v>
      </c>
      <c r="AQ26" s="116">
        <v>-812659</v>
      </c>
      <c r="AR26" s="116">
        <v>-887595</v>
      </c>
      <c r="AS26" s="116">
        <v>-1009798</v>
      </c>
      <c r="AT26" s="116">
        <v>-1086205.0000000002</v>
      </c>
      <c r="AU26" s="116">
        <v>-1048692</v>
      </c>
      <c r="AV26" s="116">
        <v>-1110440</v>
      </c>
      <c r="AW26" s="116">
        <v>-1158456</v>
      </c>
      <c r="AX26" s="116">
        <v>-1095829</v>
      </c>
      <c r="AY26" s="116">
        <v>-963908.27656170004</v>
      </c>
      <c r="AZ26" s="116">
        <v>-900002</v>
      </c>
      <c r="BA26" s="116">
        <v>-651588.07319999998</v>
      </c>
      <c r="BB26" s="116">
        <v>-968544.97734208149</v>
      </c>
      <c r="BC26" s="116">
        <v>-1052461</v>
      </c>
      <c r="BD26" s="116">
        <v>-1304282</v>
      </c>
      <c r="BE26" s="116">
        <v>-1410559</v>
      </c>
      <c r="BF26" s="116">
        <v>-1489915</v>
      </c>
      <c r="BG26" s="116">
        <v>-1754053.7172955021</v>
      </c>
      <c r="BH26" s="116">
        <v>-1954658.0444</v>
      </c>
      <c r="BI26" s="116">
        <v>-2019094.067337957</v>
      </c>
      <c r="BJ26" s="116">
        <v>-2158931.1340999999</v>
      </c>
      <c r="BK26" s="116">
        <v>-2158089.7210342721</v>
      </c>
      <c r="BL26" s="116">
        <v>-2299706</v>
      </c>
      <c r="BM26" s="116">
        <v>-2472433.6200970672</v>
      </c>
      <c r="BN26" s="116">
        <v>-2453403</v>
      </c>
      <c r="BO26" s="116">
        <v>-2207524.0719217993</v>
      </c>
      <c r="BP26" s="116">
        <v>-2133555</v>
      </c>
      <c r="BQ26" s="116">
        <v>-2262294.1556553058</v>
      </c>
      <c r="BR26" s="116">
        <v>-2272685</v>
      </c>
      <c r="BS26" s="116">
        <v>-2069985.1822806096</v>
      </c>
      <c r="BT26" s="116">
        <v>-2101960</v>
      </c>
      <c r="BU26" s="116"/>
      <c r="BV26" s="116"/>
      <c r="BW26" s="116"/>
      <c r="BY26" s="116">
        <v>-1344621</v>
      </c>
      <c r="BZ26" s="116">
        <v>-1037144</v>
      </c>
      <c r="CA26" s="116">
        <v>-1476131</v>
      </c>
      <c r="CB26" s="116">
        <v>-1745632</v>
      </c>
      <c r="CC26" s="116">
        <v>-2211858</v>
      </c>
      <c r="CD26" s="116">
        <v>-2554117</v>
      </c>
      <c r="CE26" s="116">
        <v>-2547808</v>
      </c>
      <c r="CF26" s="116">
        <v>-2776854.9999999995</v>
      </c>
      <c r="CG26" s="116">
        <v>-2790511</v>
      </c>
      <c r="CH26" s="116">
        <f>SUM(AN26:AQ26)</f>
        <v>-3099966</v>
      </c>
      <c r="CI26" s="116">
        <f>SUM(AR26:AU26)</f>
        <v>-4032290</v>
      </c>
      <c r="CJ26" s="116">
        <f>SUM(AV26:AY26)</f>
        <v>-4328633.2765616998</v>
      </c>
      <c r="CK26" s="116">
        <f>SUM(AZ26:BC26)</f>
        <v>-3572596.0505420817</v>
      </c>
      <c r="CL26" s="116">
        <f>SUM(BD26:BG26)</f>
        <v>-5958809.7172955023</v>
      </c>
      <c r="CM26" s="116">
        <f>SUM(BH26:BK26)</f>
        <v>-8290772.9668722283</v>
      </c>
      <c r="CN26" s="116">
        <f>SUM(BL26:BO26)</f>
        <v>-9433066.6920188665</v>
      </c>
      <c r="CO26" s="116">
        <f>SUM(BP26:BS26)</f>
        <v>-8738519.3379359152</v>
      </c>
    </row>
    <row r="27" spans="2:93" x14ac:dyDescent="0.35">
      <c r="B27" s="105" t="s">
        <v>165</v>
      </c>
      <c r="C27" s="105" t="s">
        <v>166</v>
      </c>
      <c r="D27" s="105"/>
      <c r="E27" s="105"/>
      <c r="F27" s="105"/>
      <c r="G27" s="105"/>
      <c r="H27" s="105"/>
      <c r="I27" s="105"/>
      <c r="J27" s="105"/>
      <c r="K27" s="105"/>
      <c r="L27" s="117">
        <f t="shared" ref="L27:AE27" si="1">SUM(L28:L32)</f>
        <v>-307330</v>
      </c>
      <c r="M27" s="117">
        <f t="shared" si="1"/>
        <v>-354143</v>
      </c>
      <c r="N27" s="117">
        <f t="shared" si="1"/>
        <v>-368257</v>
      </c>
      <c r="O27" s="117">
        <f t="shared" si="1"/>
        <v>-371665</v>
      </c>
      <c r="P27" s="117">
        <f t="shared" si="1"/>
        <v>-387203</v>
      </c>
      <c r="Q27" s="117">
        <f t="shared" si="1"/>
        <v>-413670</v>
      </c>
      <c r="R27" s="117">
        <f t="shared" si="1"/>
        <v>-442679</v>
      </c>
      <c r="S27" s="117">
        <f t="shared" si="1"/>
        <v>-424712</v>
      </c>
      <c r="T27" s="117">
        <f t="shared" si="1"/>
        <v>-417828</v>
      </c>
      <c r="U27" s="117">
        <f t="shared" si="1"/>
        <v>-578808</v>
      </c>
      <c r="V27" s="117">
        <f t="shared" si="1"/>
        <v>-587660</v>
      </c>
      <c r="W27" s="117">
        <f t="shared" si="1"/>
        <v>-516988</v>
      </c>
      <c r="X27" s="117">
        <f t="shared" si="1"/>
        <v>-553813</v>
      </c>
      <c r="Y27" s="117">
        <f t="shared" si="1"/>
        <v>-621203</v>
      </c>
      <c r="Z27" s="118">
        <f t="shared" si="1"/>
        <v>-625678</v>
      </c>
      <c r="AA27" s="117">
        <f t="shared" si="1"/>
        <v>-609918.00000000012</v>
      </c>
      <c r="AB27" s="117">
        <f t="shared" si="1"/>
        <v>-617235</v>
      </c>
      <c r="AC27" s="117">
        <f t="shared" si="1"/>
        <v>-590820</v>
      </c>
      <c r="AD27" s="117">
        <f t="shared" si="1"/>
        <v>-626669</v>
      </c>
      <c r="AE27" s="117">
        <f t="shared" si="1"/>
        <v>-550072.99999999988</v>
      </c>
      <c r="AF27" s="117">
        <v>-595468</v>
      </c>
      <c r="AG27" s="117">
        <v>-665266</v>
      </c>
      <c r="AH27" s="117">
        <v>-655847</v>
      </c>
      <c r="AI27" s="117">
        <v>-665510</v>
      </c>
      <c r="AJ27" s="117">
        <v>-661412</v>
      </c>
      <c r="AK27" s="117">
        <v>-687561</v>
      </c>
      <c r="AL27" s="117">
        <v>-604556</v>
      </c>
      <c r="AM27" s="117">
        <v>-628399</v>
      </c>
      <c r="AN27" s="117">
        <v>-668065</v>
      </c>
      <c r="AO27" s="117">
        <v>-737454</v>
      </c>
      <c r="AP27" s="117">
        <v>-729221</v>
      </c>
      <c r="AQ27" s="117">
        <v>-762299</v>
      </c>
      <c r="AR27" s="117">
        <v>-837112.69579775189</v>
      </c>
      <c r="AS27" s="117">
        <v>-956350</v>
      </c>
      <c r="AT27" s="117">
        <v>-1029477.169772342</v>
      </c>
      <c r="AU27" s="117">
        <v>-989466.19260680501</v>
      </c>
      <c r="AV27" s="117">
        <v>-1050513</v>
      </c>
      <c r="AW27" s="117">
        <v>-1097088.4493742001</v>
      </c>
      <c r="AX27" s="117">
        <v>-1033679</v>
      </c>
      <c r="AY27" s="117">
        <v>-897159</v>
      </c>
      <c r="AZ27" s="117">
        <v>-831257</v>
      </c>
      <c r="BA27" s="117">
        <v>-576790</v>
      </c>
      <c r="BB27" s="117">
        <v>-893368.97734208149</v>
      </c>
      <c r="BC27" s="117">
        <v>-979183.99999999988</v>
      </c>
      <c r="BD27" s="117">
        <v>-1229954</v>
      </c>
      <c r="BE27" s="117">
        <v>-1339917</v>
      </c>
      <c r="BF27" s="117">
        <v>-1421358</v>
      </c>
      <c r="BG27" s="117">
        <v>-1672815.0000000012</v>
      </c>
      <c r="BH27" s="117">
        <f t="shared" ref="BH27:BW27" si="2">SUM(BH28:BH32)</f>
        <v>-1874459</v>
      </c>
      <c r="BI27" s="346">
        <f t="shared" si="2"/>
        <v>-1942975.7274105272</v>
      </c>
      <c r="BJ27" s="117">
        <f t="shared" si="2"/>
        <v>-2081183.1340999999</v>
      </c>
      <c r="BK27" s="117">
        <f t="shared" si="2"/>
        <v>-2077617.0000000026</v>
      </c>
      <c r="BL27" s="117">
        <f t="shared" si="2"/>
        <v>-2215567</v>
      </c>
      <c r="BM27" s="117">
        <f t="shared" si="2"/>
        <v>-2389812.6200970672</v>
      </c>
      <c r="BN27" s="117">
        <f t="shared" si="2"/>
        <v>-2373123</v>
      </c>
      <c r="BO27" s="117">
        <f t="shared" si="2"/>
        <v>-2123752.1142903673</v>
      </c>
      <c r="BP27" s="117">
        <f t="shared" si="2"/>
        <v>-2052643</v>
      </c>
      <c r="BQ27" s="117">
        <f t="shared" si="2"/>
        <v>-2180264.1556553058</v>
      </c>
      <c r="BR27" s="117">
        <f t="shared" si="2"/>
        <v>-2186730</v>
      </c>
      <c r="BS27" s="117">
        <f t="shared" si="2"/>
        <v>-1975207.1822806096</v>
      </c>
      <c r="BT27" s="117">
        <f t="shared" si="2"/>
        <v>-2016746</v>
      </c>
      <c r="BU27" s="117">
        <f t="shared" si="2"/>
        <v>0</v>
      </c>
      <c r="BV27" s="117">
        <f t="shared" si="2"/>
        <v>0</v>
      </c>
      <c r="BW27" s="117">
        <f t="shared" si="2"/>
        <v>0</v>
      </c>
      <c r="BY27" s="117"/>
      <c r="BZ27" s="117"/>
      <c r="CA27" s="117">
        <f t="shared" ref="CA27:CO27" si="3">SUM(CA28:CA32)</f>
        <v>-1401395</v>
      </c>
      <c r="CB27" s="117">
        <f t="shared" si="3"/>
        <v>-1668264</v>
      </c>
      <c r="CC27" s="117">
        <f t="shared" si="3"/>
        <v>-2101284</v>
      </c>
      <c r="CD27" s="117">
        <f t="shared" si="3"/>
        <v>-2410612.0000000005</v>
      </c>
      <c r="CE27" s="117">
        <f t="shared" si="3"/>
        <v>-2384797</v>
      </c>
      <c r="CF27" s="117">
        <f t="shared" si="3"/>
        <v>-2593646</v>
      </c>
      <c r="CG27" s="117">
        <f t="shared" si="3"/>
        <v>-2581928</v>
      </c>
      <c r="CH27" s="117">
        <f t="shared" si="3"/>
        <v>-2897039</v>
      </c>
      <c r="CI27" s="117">
        <f t="shared" si="3"/>
        <v>-3812406.0581768989</v>
      </c>
      <c r="CJ27" s="117">
        <f t="shared" si="3"/>
        <v>-4078439.4493742003</v>
      </c>
      <c r="CK27" s="117">
        <f t="shared" si="3"/>
        <v>-3280599.9773420813</v>
      </c>
      <c r="CL27" s="117">
        <f t="shared" si="3"/>
        <v>-5664044.0000000019</v>
      </c>
      <c r="CM27" s="117">
        <f t="shared" si="3"/>
        <v>-7976234.8615105301</v>
      </c>
      <c r="CN27" s="117">
        <f t="shared" si="3"/>
        <v>-9102254.734387435</v>
      </c>
      <c r="CO27" s="117">
        <f t="shared" si="3"/>
        <v>-8394844.3379359152</v>
      </c>
    </row>
    <row r="28" spans="2:93" x14ac:dyDescent="0.35">
      <c r="B28" s="108" t="s">
        <v>167</v>
      </c>
      <c r="C28" s="108" t="s">
        <v>168</v>
      </c>
      <c r="D28" s="119"/>
      <c r="E28" s="119"/>
      <c r="F28" s="119"/>
      <c r="G28" s="119"/>
      <c r="H28" s="119"/>
      <c r="I28" s="119"/>
      <c r="J28" s="119"/>
      <c r="K28" s="119"/>
      <c r="L28" s="119">
        <v>-173122</v>
      </c>
      <c r="M28" s="119">
        <v>-205832</v>
      </c>
      <c r="N28" s="119">
        <v>-235560</v>
      </c>
      <c r="O28" s="119">
        <v>-189143</v>
      </c>
      <c r="P28" s="119">
        <v>-220159</v>
      </c>
      <c r="Q28" s="119">
        <v>-236534</v>
      </c>
      <c r="R28" s="119">
        <v>-250418</v>
      </c>
      <c r="S28" s="119">
        <v>-233116</v>
      </c>
      <c r="T28" s="119">
        <v>-228503</v>
      </c>
      <c r="U28" s="119">
        <v>-353359</v>
      </c>
      <c r="V28" s="119">
        <v>-355793</v>
      </c>
      <c r="W28" s="119">
        <v>-307478</v>
      </c>
      <c r="X28" s="119">
        <v>-332116</v>
      </c>
      <c r="Y28" s="119">
        <v>-368295</v>
      </c>
      <c r="Z28" s="119">
        <v>-361271</v>
      </c>
      <c r="AA28" s="119">
        <v>-356337</v>
      </c>
      <c r="AB28" s="119">
        <v>-365404</v>
      </c>
      <c r="AC28" s="119">
        <v>-347188</v>
      </c>
      <c r="AD28" s="119">
        <v>-364926</v>
      </c>
      <c r="AE28" s="119">
        <v>-326833</v>
      </c>
      <c r="AF28" s="119">
        <v>-320073</v>
      </c>
      <c r="AG28" s="119">
        <v>-366734</v>
      </c>
      <c r="AH28" s="119">
        <v>-357991</v>
      </c>
      <c r="AI28" s="119">
        <v>-350507</v>
      </c>
      <c r="AJ28" s="119">
        <v>-342351</v>
      </c>
      <c r="AK28" s="119">
        <v>-371231</v>
      </c>
      <c r="AL28" s="119">
        <v>-321431</v>
      </c>
      <c r="AM28" s="119">
        <v>-330227</v>
      </c>
      <c r="AN28" s="119">
        <v>-364486</v>
      </c>
      <c r="AO28" s="119">
        <v>-403595</v>
      </c>
      <c r="AP28" s="119">
        <v>-399375</v>
      </c>
      <c r="AQ28" s="119">
        <v>-422978</v>
      </c>
      <c r="AR28" s="119">
        <v>-498154.92649597814</v>
      </c>
      <c r="AS28" s="119">
        <v>-574370</v>
      </c>
      <c r="AT28" s="119">
        <v>-625565</v>
      </c>
      <c r="AU28" s="119">
        <v>-587571</v>
      </c>
      <c r="AV28" s="119">
        <v>-627006</v>
      </c>
      <c r="AW28" s="119">
        <v>-655268.44937420008</v>
      </c>
      <c r="AX28" s="119">
        <v>-595652</v>
      </c>
      <c r="AY28" s="119">
        <v>-481058</v>
      </c>
      <c r="AZ28" s="119">
        <v>-428350</v>
      </c>
      <c r="BA28" s="119">
        <v>-287793</v>
      </c>
      <c r="BB28" s="119">
        <v>-519763</v>
      </c>
      <c r="BC28" s="119">
        <v>-558051</v>
      </c>
      <c r="BD28" s="119">
        <v>-763166</v>
      </c>
      <c r="BE28" s="119">
        <v>-829821</v>
      </c>
      <c r="BF28" s="119">
        <v>-911585</v>
      </c>
      <c r="BG28" s="119">
        <v>-1022303.25760333</v>
      </c>
      <c r="BH28" s="119">
        <v>-1173868</v>
      </c>
      <c r="BI28" s="119">
        <v>-1212746.66007257</v>
      </c>
      <c r="BJ28" s="119">
        <v>-1315586</v>
      </c>
      <c r="BK28" s="119">
        <v>-1320378.4094029099</v>
      </c>
      <c r="BL28" s="330">
        <v>-1436331</v>
      </c>
      <c r="BM28" s="119">
        <v>-1507160</v>
      </c>
      <c r="BN28" s="119">
        <v>-1538073</v>
      </c>
      <c r="BO28" s="119">
        <v>-1326633.8791392795</v>
      </c>
      <c r="BP28" s="330">
        <v>-1297975</v>
      </c>
      <c r="BQ28" s="330">
        <v>-1359757</v>
      </c>
      <c r="BR28" s="330">
        <v>-1381986</v>
      </c>
      <c r="BS28" s="330">
        <v>-1259048.781422938</v>
      </c>
      <c r="BT28" s="330">
        <v>-1222749</v>
      </c>
      <c r="BU28" s="330"/>
      <c r="BV28" s="330"/>
      <c r="BW28" s="330"/>
      <c r="BY28" s="119"/>
      <c r="BZ28" s="119"/>
      <c r="CA28" s="119">
        <v>-803657</v>
      </c>
      <c r="CB28" s="119">
        <v>-940227</v>
      </c>
      <c r="CC28" s="119">
        <v>-1245133</v>
      </c>
      <c r="CD28" s="119">
        <v>-1418019</v>
      </c>
      <c r="CE28" s="119">
        <v>-1404351</v>
      </c>
      <c r="CF28" s="119">
        <v>-1439475</v>
      </c>
      <c r="CG28" s="119">
        <v>-1365240</v>
      </c>
      <c r="CH28" s="119">
        <v>-1590434</v>
      </c>
      <c r="CI28" s="119">
        <v>-2285660.9264959781</v>
      </c>
      <c r="CJ28" s="119">
        <v>-2358984.4493742003</v>
      </c>
      <c r="CK28" s="119">
        <v>-1793957</v>
      </c>
      <c r="CL28" s="119">
        <v>-3526875.2576033301</v>
      </c>
      <c r="CM28" s="330">
        <v>-5022579.0694754794</v>
      </c>
      <c r="CN28" s="330">
        <f>SUM(BL28:BO28)</f>
        <v>-5808197.8791392799</v>
      </c>
      <c r="CO28" s="330">
        <f>SUM(BP28:BS28)</f>
        <v>-5298766.7814229382</v>
      </c>
    </row>
    <row r="29" spans="2:93" x14ac:dyDescent="0.35">
      <c r="B29" s="108" t="s">
        <v>169</v>
      </c>
      <c r="C29" s="108" t="s">
        <v>170</v>
      </c>
      <c r="D29" s="119"/>
      <c r="E29" s="119"/>
      <c r="F29" s="119"/>
      <c r="G29" s="119"/>
      <c r="H29" s="119"/>
      <c r="I29" s="119"/>
      <c r="J29" s="119"/>
      <c r="K29" s="119"/>
      <c r="L29" s="119">
        <v>-84879</v>
      </c>
      <c r="M29" s="119">
        <v>-97377.999999999985</v>
      </c>
      <c r="N29" s="119">
        <v>-51010</v>
      </c>
      <c r="O29" s="119">
        <v>-163035</v>
      </c>
      <c r="P29" s="119">
        <v>-101116.99999999999</v>
      </c>
      <c r="Q29" s="119">
        <v>-106835</v>
      </c>
      <c r="R29" s="119">
        <v>-108842.99999999999</v>
      </c>
      <c r="S29" s="119">
        <v>-159418</v>
      </c>
      <c r="T29" s="119">
        <v>-127245</v>
      </c>
      <c r="U29" s="119">
        <v>-143411</v>
      </c>
      <c r="V29" s="119">
        <v>-178162.00000000003</v>
      </c>
      <c r="W29" s="119">
        <v>-138523</v>
      </c>
      <c r="X29" s="119">
        <v>-143354</v>
      </c>
      <c r="Y29" s="119">
        <v>-167668</v>
      </c>
      <c r="Z29" s="119">
        <v>-187636</v>
      </c>
      <c r="AA29" s="119">
        <v>-165464.44554729509</v>
      </c>
      <c r="AB29" s="119">
        <v>-161620.99999999997</v>
      </c>
      <c r="AC29" s="119">
        <v>-172482</v>
      </c>
      <c r="AD29" s="119">
        <v>-175863</v>
      </c>
      <c r="AE29" s="119">
        <v>-155424.99999999994</v>
      </c>
      <c r="AF29" s="119">
        <v>-173968</v>
      </c>
      <c r="AG29" s="119">
        <v>-188937</v>
      </c>
      <c r="AH29" s="119">
        <v>-190869</v>
      </c>
      <c r="AI29" s="119">
        <v>-200803.99999999997</v>
      </c>
      <c r="AJ29" s="119">
        <v>-195855</v>
      </c>
      <c r="AK29" s="119">
        <v>-177741</v>
      </c>
      <c r="AL29" s="119">
        <v>-164121</v>
      </c>
      <c r="AM29" s="119">
        <v>-173224</v>
      </c>
      <c r="AN29" s="119">
        <v>-168935</v>
      </c>
      <c r="AO29" s="119">
        <v>-187025</v>
      </c>
      <c r="AP29" s="119">
        <v>-186708</v>
      </c>
      <c r="AQ29" s="119">
        <v>-201750</v>
      </c>
      <c r="AR29" s="119">
        <v>-204262.94929396501</v>
      </c>
      <c r="AS29" s="119">
        <v>-223195</v>
      </c>
      <c r="AT29" s="119">
        <v>-239008.05183968903</v>
      </c>
      <c r="AU29" s="119">
        <v>-242229.995242014</v>
      </c>
      <c r="AV29" s="119">
        <v>-247373</v>
      </c>
      <c r="AW29" s="119">
        <v>-270746</v>
      </c>
      <c r="AX29" s="119">
        <v>-263333</v>
      </c>
      <c r="AY29" s="119">
        <v>-249982</v>
      </c>
      <c r="AZ29" s="119">
        <v>-237531</v>
      </c>
      <c r="BA29" s="119">
        <v>-174992</v>
      </c>
      <c r="BB29" s="119">
        <v>-218029</v>
      </c>
      <c r="BC29" s="119">
        <v>-251599</v>
      </c>
      <c r="BD29" s="119">
        <v>-278656</v>
      </c>
      <c r="BE29" s="119">
        <v>-311578</v>
      </c>
      <c r="BF29" s="119">
        <v>-312132</v>
      </c>
      <c r="BG29" s="119">
        <v>-382746.96308875451</v>
      </c>
      <c r="BH29" s="119">
        <v>-411325</v>
      </c>
      <c r="BI29" s="119">
        <v>-448010.627243013</v>
      </c>
      <c r="BJ29" s="119">
        <v>-456825</v>
      </c>
      <c r="BK29" s="119">
        <v>-462244.24706077477</v>
      </c>
      <c r="BL29" s="330">
        <v>-451601</v>
      </c>
      <c r="BM29" s="119">
        <v>-505836.11744105781</v>
      </c>
      <c r="BN29" s="119">
        <v>-475756</v>
      </c>
      <c r="BO29" s="119">
        <v>-471698.07584755355</v>
      </c>
      <c r="BP29" s="330">
        <v>-443729</v>
      </c>
      <c r="BQ29" s="330">
        <v>-493751.37042440299</v>
      </c>
      <c r="BR29" s="330">
        <v>-485502</v>
      </c>
      <c r="BS29" s="330">
        <v>-405370.32545668859</v>
      </c>
      <c r="BT29" s="330">
        <v>-466741</v>
      </c>
      <c r="BU29" s="330"/>
      <c r="BV29" s="330"/>
      <c r="BW29" s="330"/>
      <c r="BY29" s="119"/>
      <c r="BZ29" s="119"/>
      <c r="CA29" s="119">
        <v>-396302</v>
      </c>
      <c r="CB29" s="119">
        <v>-476212.99999999994</v>
      </c>
      <c r="CC29" s="119">
        <v>-587341</v>
      </c>
      <c r="CD29" s="119">
        <v>-664122.44554729515</v>
      </c>
      <c r="CE29" s="119">
        <v>-665391</v>
      </c>
      <c r="CF29" s="119">
        <v>-754578</v>
      </c>
      <c r="CG29" s="119">
        <v>-710941</v>
      </c>
      <c r="CH29" s="119">
        <v>-744418</v>
      </c>
      <c r="CI29" s="119">
        <v>-908695.9963756681</v>
      </c>
      <c r="CJ29" s="119">
        <v>-1031434</v>
      </c>
      <c r="CK29" s="119">
        <v>-882151</v>
      </c>
      <c r="CL29" s="119">
        <v>-1285112.9630887546</v>
      </c>
      <c r="CM29" s="330">
        <v>-1778404.8743037879</v>
      </c>
      <c r="CN29" s="330">
        <f>SUM(BL29:BO29)</f>
        <v>-1904891.1932886112</v>
      </c>
      <c r="CO29" s="330">
        <f>SUM(BP29:BS29)</f>
        <v>-1828352.6958810915</v>
      </c>
    </row>
    <row r="30" spans="2:93" x14ac:dyDescent="0.35">
      <c r="B30" s="108" t="s">
        <v>173</v>
      </c>
      <c r="C30" s="108" t="s">
        <v>174</v>
      </c>
      <c r="D30" s="119"/>
      <c r="E30" s="119"/>
      <c r="F30" s="119"/>
      <c r="G30" s="119"/>
      <c r="H30" s="119"/>
      <c r="I30" s="119"/>
      <c r="J30" s="119"/>
      <c r="K30" s="119"/>
      <c r="L30" s="119">
        <v>-33078</v>
      </c>
      <c r="M30" s="119">
        <v>-35701</v>
      </c>
      <c r="N30" s="119">
        <v>-31554</v>
      </c>
      <c r="O30" s="119">
        <v>-34011</v>
      </c>
      <c r="P30" s="119">
        <v>-41902</v>
      </c>
      <c r="Q30" s="119">
        <v>-46248</v>
      </c>
      <c r="R30" s="119">
        <v>-44714</v>
      </c>
      <c r="S30" s="119">
        <v>-11284</v>
      </c>
      <c r="T30" s="119">
        <v>-35378</v>
      </c>
      <c r="U30" s="119">
        <v>-47307</v>
      </c>
      <c r="V30" s="119">
        <v>-24592</v>
      </c>
      <c r="W30" s="119">
        <v>-37212</v>
      </c>
      <c r="X30" s="119">
        <v>-47583</v>
      </c>
      <c r="Y30" s="119">
        <v>-46172</v>
      </c>
      <c r="Z30" s="120">
        <v>-44924</v>
      </c>
      <c r="AA30" s="119">
        <v>-52239.000000000007</v>
      </c>
      <c r="AB30" s="119">
        <v>-49988</v>
      </c>
      <c r="AC30" s="119">
        <v>-48360</v>
      </c>
      <c r="AD30" s="119">
        <v>-49925</v>
      </c>
      <c r="AE30" s="119">
        <v>-50673.999999999993</v>
      </c>
      <c r="AF30" s="119">
        <v>-54132</v>
      </c>
      <c r="AG30" s="119">
        <v>-57447</v>
      </c>
      <c r="AH30" s="119">
        <v>-55770</v>
      </c>
      <c r="AI30" s="119">
        <v>-59857</v>
      </c>
      <c r="AJ30" s="119">
        <v>-67622</v>
      </c>
      <c r="AK30" s="119">
        <v>-81134</v>
      </c>
      <c r="AL30" s="119">
        <v>-65817</v>
      </c>
      <c r="AM30" s="119">
        <v>-66111.000000000015</v>
      </c>
      <c r="AN30" s="119">
        <v>-79467</v>
      </c>
      <c r="AO30" s="119">
        <v>-85614</v>
      </c>
      <c r="AP30" s="119">
        <v>-86525</v>
      </c>
      <c r="AQ30" s="119">
        <v>-86486</v>
      </c>
      <c r="AR30" s="119">
        <v>-73077.099696741003</v>
      </c>
      <c r="AS30" s="119">
        <v>-87302</v>
      </c>
      <c r="AT30" s="119">
        <v>-96685.117932652967</v>
      </c>
      <c r="AU30" s="119">
        <v>-84191.197364790976</v>
      </c>
      <c r="AV30" s="119">
        <v>-99022</v>
      </c>
      <c r="AW30" s="119">
        <v>-100667</v>
      </c>
      <c r="AX30" s="119">
        <v>-94623</v>
      </c>
      <c r="AY30" s="119">
        <v>-90306</v>
      </c>
      <c r="AZ30" s="119">
        <v>-94040</v>
      </c>
      <c r="BA30" s="119">
        <v>-63590</v>
      </c>
      <c r="BB30" s="119">
        <v>-85684</v>
      </c>
      <c r="BC30" s="119">
        <v>-95884</v>
      </c>
      <c r="BD30" s="119">
        <v>-88482</v>
      </c>
      <c r="BE30" s="119">
        <v>-94839</v>
      </c>
      <c r="BF30" s="119">
        <v>-98916</v>
      </c>
      <c r="BG30" s="119">
        <v>-134991.478996527</v>
      </c>
      <c r="BH30" s="119">
        <v>-133342</v>
      </c>
      <c r="BI30" s="119">
        <v>-140285.560650789</v>
      </c>
      <c r="BJ30" s="119">
        <v>-142680</v>
      </c>
      <c r="BK30" s="119">
        <v>-141404.28746154701</v>
      </c>
      <c r="BL30" s="330">
        <v>-171690</v>
      </c>
      <c r="BM30" s="119">
        <v>-182222.02284665301</v>
      </c>
      <c r="BN30" s="119">
        <v>-179523</v>
      </c>
      <c r="BO30" s="119">
        <v>-169400.72002741988</v>
      </c>
      <c r="BP30" s="330">
        <v>-169248</v>
      </c>
      <c r="BQ30" s="330">
        <v>-172285.41108727767</v>
      </c>
      <c r="BR30" s="330">
        <v>-170583</v>
      </c>
      <c r="BS30" s="330">
        <v>-165251.36964366687</v>
      </c>
      <c r="BT30" s="330">
        <v>-167485</v>
      </c>
      <c r="BU30" s="330"/>
      <c r="BV30" s="330"/>
      <c r="BW30" s="330"/>
      <c r="BY30" s="119"/>
      <c r="BZ30" s="119"/>
      <c r="CA30" s="119">
        <v>-134343.99999999997</v>
      </c>
      <c r="CB30" s="119">
        <v>-144148</v>
      </c>
      <c r="CC30" s="119">
        <v>-144489</v>
      </c>
      <c r="CD30" s="119">
        <v>-190918</v>
      </c>
      <c r="CE30" s="119">
        <v>-198947</v>
      </c>
      <c r="CF30" s="119">
        <v>-211344</v>
      </c>
      <c r="CG30" s="119">
        <v>-280684</v>
      </c>
      <c r="CH30" s="119">
        <v>-338092</v>
      </c>
      <c r="CI30" s="119">
        <v>-341255.41499418498</v>
      </c>
      <c r="CJ30" s="119">
        <v>-384618</v>
      </c>
      <c r="CK30" s="119">
        <v>-339198</v>
      </c>
      <c r="CL30" s="119">
        <v>-417228.47899652703</v>
      </c>
      <c r="CM30" s="330">
        <v>-557711.84811233601</v>
      </c>
      <c r="CN30" s="330">
        <f>SUM(BL30:BO30)</f>
        <v>-702835.74287407286</v>
      </c>
      <c r="CO30" s="330">
        <f>SUM(BP30:BS30)</f>
        <v>-677367.78073094459</v>
      </c>
    </row>
    <row r="31" spans="2:93" x14ac:dyDescent="0.35">
      <c r="B31" s="108" t="s">
        <v>171</v>
      </c>
      <c r="C31" s="108" t="s">
        <v>172</v>
      </c>
      <c r="D31" s="119"/>
      <c r="E31" s="119"/>
      <c r="F31" s="119"/>
      <c r="G31" s="119"/>
      <c r="H31" s="119"/>
      <c r="I31" s="119"/>
      <c r="J31" s="119"/>
      <c r="K31" s="119"/>
      <c r="L31" s="119">
        <v>-18521</v>
      </c>
      <c r="M31" s="119">
        <v>-18433</v>
      </c>
      <c r="N31" s="119">
        <v>-32497</v>
      </c>
      <c r="O31" s="119">
        <v>-11020</v>
      </c>
      <c r="P31" s="119">
        <v>-23751</v>
      </c>
      <c r="Q31" s="119">
        <v>-24170</v>
      </c>
      <c r="R31" s="119">
        <v>-29858</v>
      </c>
      <c r="S31" s="119">
        <v>-36696</v>
      </c>
      <c r="T31" s="119">
        <v>-29188</v>
      </c>
      <c r="U31" s="119">
        <v>-43830</v>
      </c>
      <c r="V31" s="119">
        <v>-28801</v>
      </c>
      <c r="W31" s="119">
        <v>-35939</v>
      </c>
      <c r="X31" s="119">
        <v>-32416</v>
      </c>
      <c r="Y31" s="119">
        <v>-35939</v>
      </c>
      <c r="Z31" s="120">
        <v>-35560</v>
      </c>
      <c r="AA31" s="119">
        <v>-34993</v>
      </c>
      <c r="AB31" s="119">
        <v>-38623</v>
      </c>
      <c r="AC31" s="119">
        <v>-15861</v>
      </c>
      <c r="AD31" s="119">
        <v>-33971</v>
      </c>
      <c r="AE31" s="119">
        <v>-17614</v>
      </c>
      <c r="AF31" s="119">
        <v>-45157</v>
      </c>
      <c r="AG31" s="119">
        <v>-47228</v>
      </c>
      <c r="AH31" s="119">
        <v>-49162</v>
      </c>
      <c r="AI31" s="119">
        <v>-38188</v>
      </c>
      <c r="AJ31" s="119">
        <v>-54542</v>
      </c>
      <c r="AK31" s="119">
        <v>-51541</v>
      </c>
      <c r="AL31" s="119">
        <v>-47876</v>
      </c>
      <c r="AM31" s="119">
        <v>-45561</v>
      </c>
      <c r="AN31" s="119">
        <v>-51157</v>
      </c>
      <c r="AO31" s="119">
        <v>-55039</v>
      </c>
      <c r="AP31" s="119">
        <v>-55149</v>
      </c>
      <c r="AQ31" s="119">
        <v>-48038</v>
      </c>
      <c r="AR31" s="119">
        <v>-50354.097722450002</v>
      </c>
      <c r="AS31" s="119">
        <v>-56365</v>
      </c>
      <c r="AT31" s="119">
        <v>-57276</v>
      </c>
      <c r="AU31" s="119">
        <v>-55603</v>
      </c>
      <c r="AV31" s="119">
        <v>-61809</v>
      </c>
      <c r="AW31" s="119">
        <v>-64259</v>
      </c>
      <c r="AX31" s="119">
        <v>-64157</v>
      </c>
      <c r="AY31" s="119">
        <v>-54951</v>
      </c>
      <c r="AZ31" s="119">
        <v>-57515</v>
      </c>
      <c r="BA31" s="119">
        <v>-40650</v>
      </c>
      <c r="BB31" s="119">
        <v>-64204</v>
      </c>
      <c r="BC31" s="119">
        <v>-59903</v>
      </c>
      <c r="BD31" s="119">
        <v>-73714</v>
      </c>
      <c r="BE31" s="119">
        <v>-79421</v>
      </c>
      <c r="BF31" s="119">
        <v>-80422</v>
      </c>
      <c r="BG31" s="119">
        <v>-107229.017606892</v>
      </c>
      <c r="BH31" s="119">
        <v>-126630</v>
      </c>
      <c r="BI31" s="119">
        <v>-122462.074747427</v>
      </c>
      <c r="BJ31" s="119">
        <v>-136062</v>
      </c>
      <c r="BK31" s="119">
        <v>-121520.777109043</v>
      </c>
      <c r="BL31" s="330">
        <v>-110180</v>
      </c>
      <c r="BM31" s="119">
        <v>-120829.03901849444</v>
      </c>
      <c r="BN31" s="119">
        <v>-122408</v>
      </c>
      <c r="BO31" s="119">
        <v>-110950.43927611446</v>
      </c>
      <c r="BP31" s="330">
        <v>-115078</v>
      </c>
      <c r="BQ31" s="330">
        <v>-111637.8210012857</v>
      </c>
      <c r="BR31" s="330">
        <v>-109203</v>
      </c>
      <c r="BS31" s="330">
        <v>-108337.70575731626</v>
      </c>
      <c r="BT31" s="330">
        <v>-111452</v>
      </c>
      <c r="BU31" s="330"/>
      <c r="BV31" s="330"/>
      <c r="BW31" s="330"/>
      <c r="BY31" s="119"/>
      <c r="BZ31" s="119"/>
      <c r="CA31" s="119">
        <v>-80471</v>
      </c>
      <c r="CB31" s="119">
        <v>-114475</v>
      </c>
      <c r="CC31" s="119">
        <v>-137758</v>
      </c>
      <c r="CD31" s="119">
        <v>-138908</v>
      </c>
      <c r="CE31" s="119">
        <v>-106069</v>
      </c>
      <c r="CF31" s="119">
        <v>-162982</v>
      </c>
      <c r="CG31" s="119">
        <v>-199520</v>
      </c>
      <c r="CH31" s="119">
        <v>-209382</v>
      </c>
      <c r="CI31" s="119">
        <v>-219598.09772245001</v>
      </c>
      <c r="CJ31" s="119">
        <v>-245176</v>
      </c>
      <c r="CK31" s="119">
        <v>-222272</v>
      </c>
      <c r="CL31" s="119">
        <v>-340786.01760689198</v>
      </c>
      <c r="CM31" s="330">
        <v>-506674.85185646999</v>
      </c>
      <c r="CN31" s="330">
        <f>SUM(BL31:BO31)</f>
        <v>-464367.47829460888</v>
      </c>
      <c r="CO31" s="330">
        <f>SUM(BP31:BS31)</f>
        <v>-444256.52675860195</v>
      </c>
    </row>
    <row r="32" spans="2:93" s="97" customFormat="1" x14ac:dyDescent="0.35">
      <c r="B32" s="322" t="s">
        <v>175</v>
      </c>
      <c r="C32" s="322" t="s">
        <v>176</v>
      </c>
      <c r="D32" s="322"/>
      <c r="E32" s="322"/>
      <c r="F32" s="322"/>
      <c r="G32" s="322"/>
      <c r="H32" s="322"/>
      <c r="I32" s="322"/>
      <c r="J32" s="322"/>
      <c r="K32" s="322"/>
      <c r="L32" s="305">
        <v>2270</v>
      </c>
      <c r="M32" s="305">
        <v>3201</v>
      </c>
      <c r="N32" s="305">
        <v>-17636</v>
      </c>
      <c r="O32" s="305">
        <v>25544</v>
      </c>
      <c r="P32" s="305">
        <v>-274</v>
      </c>
      <c r="Q32" s="305">
        <v>117</v>
      </c>
      <c r="R32" s="305">
        <v>-8846</v>
      </c>
      <c r="S32" s="305">
        <v>15802</v>
      </c>
      <c r="T32" s="305">
        <v>2486</v>
      </c>
      <c r="U32" s="305">
        <v>9099</v>
      </c>
      <c r="V32" s="305">
        <v>-312</v>
      </c>
      <c r="W32" s="305">
        <v>2164</v>
      </c>
      <c r="X32" s="305">
        <v>1656</v>
      </c>
      <c r="Y32" s="305">
        <v>-3129</v>
      </c>
      <c r="Z32" s="313">
        <v>3713</v>
      </c>
      <c r="AA32" s="305">
        <v>-884.55445270500059</v>
      </c>
      <c r="AB32" s="305">
        <v>-1599</v>
      </c>
      <c r="AC32" s="305">
        <v>-6929</v>
      </c>
      <c r="AD32" s="305">
        <v>-1984</v>
      </c>
      <c r="AE32" s="305">
        <v>473.00000000000006</v>
      </c>
      <c r="AF32" s="305">
        <v>-2138</v>
      </c>
      <c r="AG32" s="305">
        <v>-4920</v>
      </c>
      <c r="AH32" s="305">
        <v>-2055</v>
      </c>
      <c r="AI32" s="305">
        <v>-16154</v>
      </c>
      <c r="AJ32" s="305">
        <v>-1042</v>
      </c>
      <c r="AK32" s="305">
        <v>-5914</v>
      </c>
      <c r="AL32" s="305">
        <v>-5311</v>
      </c>
      <c r="AM32" s="305">
        <v>-13276</v>
      </c>
      <c r="AN32" s="305">
        <v>-4020</v>
      </c>
      <c r="AO32" s="305">
        <v>-6181</v>
      </c>
      <c r="AP32" s="305">
        <v>-1464</v>
      </c>
      <c r="AQ32" s="305">
        <v>-3047</v>
      </c>
      <c r="AR32" s="305">
        <v>-11263.622588617727</v>
      </c>
      <c r="AS32" s="305">
        <v>-15118</v>
      </c>
      <c r="AT32" s="305">
        <v>-10943</v>
      </c>
      <c r="AU32" s="305">
        <v>-19871</v>
      </c>
      <c r="AV32" s="305">
        <v>-15303</v>
      </c>
      <c r="AW32" s="305">
        <v>-6148</v>
      </c>
      <c r="AX32" s="305">
        <v>-15914</v>
      </c>
      <c r="AY32" s="305">
        <v>-20862</v>
      </c>
      <c r="AZ32" s="305">
        <v>-13821</v>
      </c>
      <c r="BA32" s="305">
        <v>-9765</v>
      </c>
      <c r="BB32" s="305">
        <v>-5688.9773420815</v>
      </c>
      <c r="BC32" s="305">
        <v>-13746.999999999902</v>
      </c>
      <c r="BD32" s="305">
        <v>-25936</v>
      </c>
      <c r="BE32" s="305">
        <v>-24258</v>
      </c>
      <c r="BF32" s="121">
        <v>-18303</v>
      </c>
      <c r="BG32" s="305">
        <v>-25544.282704498</v>
      </c>
      <c r="BH32" s="305">
        <v>-29294</v>
      </c>
      <c r="BI32" s="305">
        <v>-19470.804696728497</v>
      </c>
      <c r="BJ32" s="305">
        <v>-30030.134099999799</v>
      </c>
      <c r="BK32" s="305">
        <v>-32069.278965727899</v>
      </c>
      <c r="BL32" s="305">
        <v>-45765</v>
      </c>
      <c r="BM32" s="305">
        <v>-73765.440790861685</v>
      </c>
      <c r="BN32" s="305">
        <v>-57363</v>
      </c>
      <c r="BO32" s="305">
        <v>-45069</v>
      </c>
      <c r="BP32" s="305">
        <v>-26613</v>
      </c>
      <c r="BQ32" s="305">
        <v>-42832.553142339282</v>
      </c>
      <c r="BR32" s="305">
        <v>-39456</v>
      </c>
      <c r="BS32" s="305">
        <v>-37199</v>
      </c>
      <c r="BT32" s="305">
        <v>-48319</v>
      </c>
      <c r="BU32" s="305"/>
      <c r="BV32" s="305"/>
      <c r="BW32" s="305"/>
      <c r="BX32" s="4"/>
      <c r="BY32" s="305"/>
      <c r="BZ32" s="305"/>
      <c r="CA32" s="305">
        <v>13378.999999999998</v>
      </c>
      <c r="CB32" s="305">
        <v>6799</v>
      </c>
      <c r="CC32" s="305">
        <v>13437</v>
      </c>
      <c r="CD32" s="305">
        <v>1355.4455472949994</v>
      </c>
      <c r="CE32" s="305">
        <v>-10039</v>
      </c>
      <c r="CF32" s="305">
        <v>-25266.999999999996</v>
      </c>
      <c r="CG32" s="305">
        <v>-25543</v>
      </c>
      <c r="CH32" s="305">
        <v>-14713</v>
      </c>
      <c r="CI32" s="305">
        <v>-57195.622588617727</v>
      </c>
      <c r="CJ32" s="305">
        <v>-58227</v>
      </c>
      <c r="CK32" s="305">
        <v>-43021.977342081402</v>
      </c>
      <c r="CL32" s="305">
        <v>-94041.282704498008</v>
      </c>
      <c r="CM32" s="305">
        <v>-110864.21776245619</v>
      </c>
      <c r="CN32" s="305">
        <f>SUM(BL32:BO32)</f>
        <v>-221962.44079086167</v>
      </c>
      <c r="CO32" s="305">
        <f>SUM(BP32:BS32)</f>
        <v>-146100.55314233928</v>
      </c>
    </row>
    <row r="33" spans="1:93" x14ac:dyDescent="0.35">
      <c r="B33" s="122" t="s">
        <v>177</v>
      </c>
      <c r="C33" s="123" t="s">
        <v>178</v>
      </c>
      <c r="D33" s="124"/>
      <c r="E33" s="124"/>
      <c r="F33" s="124"/>
      <c r="G33" s="124"/>
      <c r="H33" s="124"/>
      <c r="I33" s="124"/>
      <c r="J33" s="124"/>
      <c r="K33" s="124"/>
      <c r="L33" s="124">
        <f>L27+L11</f>
        <v>100236</v>
      </c>
      <c r="M33" s="124">
        <f>M27+M11</f>
        <v>113224</v>
      </c>
      <c r="N33" s="124">
        <f>N27+N11</f>
        <v>152658</v>
      </c>
      <c r="O33" s="124">
        <f>O27+O11</f>
        <v>104014</v>
      </c>
      <c r="P33" s="124">
        <f>P27+P11</f>
        <v>123460</v>
      </c>
      <c r="Q33" s="124">
        <f>Q27+Q11</f>
        <v>123338</v>
      </c>
      <c r="R33" s="124">
        <f>R27+R11</f>
        <v>144525</v>
      </c>
      <c r="S33" s="124">
        <f>S27+S11</f>
        <v>125961</v>
      </c>
      <c r="T33" s="124">
        <f>T27+T11</f>
        <v>110577</v>
      </c>
      <c r="U33" s="124">
        <f>U27+U11</f>
        <v>167812</v>
      </c>
      <c r="V33" s="124">
        <f>V27+V11</f>
        <v>157957</v>
      </c>
      <c r="W33" s="124">
        <f>W27+W11</f>
        <v>133490</v>
      </c>
      <c r="X33" s="124">
        <f>X27+X11</f>
        <v>147938</v>
      </c>
      <c r="Y33" s="124">
        <f>Y27+Y11</f>
        <v>176247</v>
      </c>
      <c r="Z33" s="124">
        <f>Z27+Z11</f>
        <v>217659</v>
      </c>
      <c r="AA33" s="124">
        <f>AA27+AA11</f>
        <v>170527.99999999988</v>
      </c>
      <c r="AB33" s="124">
        <f>AB27+AB11</f>
        <v>187804</v>
      </c>
      <c r="AC33" s="124">
        <f>AC27+AC11</f>
        <v>167738</v>
      </c>
      <c r="AD33" s="124">
        <f>AD27+AD11</f>
        <v>178247</v>
      </c>
      <c r="AE33" s="124">
        <f>AE27+AE11</f>
        <v>196075.00000000012</v>
      </c>
      <c r="AF33" s="124">
        <v>192609</v>
      </c>
      <c r="AG33" s="124">
        <v>245816</v>
      </c>
      <c r="AH33" s="124">
        <v>200068</v>
      </c>
      <c r="AI33" s="124">
        <v>206412</v>
      </c>
      <c r="AJ33" s="124">
        <v>198428</v>
      </c>
      <c r="AK33" s="124">
        <v>163123</v>
      </c>
      <c r="AL33" s="124">
        <v>158491</v>
      </c>
      <c r="AM33" s="124">
        <v>153340</v>
      </c>
      <c r="AN33" s="124">
        <v>187059</v>
      </c>
      <c r="AO33" s="124">
        <v>183609</v>
      </c>
      <c r="AP33" s="124">
        <v>233443</v>
      </c>
      <c r="AQ33" s="124">
        <v>205001</v>
      </c>
      <c r="AR33" s="124">
        <v>222083.30420224811</v>
      </c>
      <c r="AS33" s="124">
        <v>261829</v>
      </c>
      <c r="AT33" s="124">
        <v>286341.83022765804</v>
      </c>
      <c r="AU33" s="124">
        <v>245555.80739319499</v>
      </c>
      <c r="AV33" s="124">
        <v>231016</v>
      </c>
      <c r="AW33" s="124">
        <v>307526.55062579992</v>
      </c>
      <c r="AX33" s="124">
        <v>305453</v>
      </c>
      <c r="AY33" s="124">
        <v>241150</v>
      </c>
      <c r="AZ33" s="124">
        <v>261307</v>
      </c>
      <c r="BA33" s="124">
        <v>68082</v>
      </c>
      <c r="BB33" s="124">
        <v>356967.02265791851</v>
      </c>
      <c r="BC33" s="124">
        <v>290640.00000000012</v>
      </c>
      <c r="BD33" s="124">
        <v>314301</v>
      </c>
      <c r="BE33" s="124">
        <v>305536</v>
      </c>
      <c r="BF33" s="124">
        <v>412452</v>
      </c>
      <c r="BG33" s="124">
        <v>386201.99999999884</v>
      </c>
      <c r="BH33" s="124">
        <f>BH11+BH27</f>
        <v>489838</v>
      </c>
      <c r="BI33" s="124">
        <f>BI11+BI27</f>
        <v>586040.27258947282</v>
      </c>
      <c r="BJ33" s="124">
        <f>BJ11+BJ27</f>
        <v>612829.86590000009</v>
      </c>
      <c r="BK33" s="124">
        <f>BK11+BK27</f>
        <v>513472.99999999744</v>
      </c>
      <c r="BL33" s="124">
        <f>BL11+BL27</f>
        <v>588839</v>
      </c>
      <c r="BM33" s="124">
        <f>BM11+BM27</f>
        <v>576051.37990293279</v>
      </c>
      <c r="BN33" s="124">
        <f>BN11+BN27</f>
        <v>602819</v>
      </c>
      <c r="BO33" s="124">
        <f>BO11+BO27</f>
        <v>498225.88570963265</v>
      </c>
      <c r="BP33" s="124">
        <f>BP11+BP27</f>
        <v>545261</v>
      </c>
      <c r="BQ33" s="124">
        <f>BQ11+BQ27</f>
        <v>625196.84434469417</v>
      </c>
      <c r="BR33" s="124">
        <f>BR11+BR27</f>
        <v>581589</v>
      </c>
      <c r="BS33" s="124">
        <f>BS11+BS27</f>
        <v>518218.81771939038</v>
      </c>
      <c r="BT33" s="124">
        <f>BT11+BT27</f>
        <v>466298</v>
      </c>
      <c r="BU33" s="124">
        <f>BU11+BU27</f>
        <v>0</v>
      </c>
      <c r="BV33" s="124">
        <f>BV11+BV27</f>
        <v>0</v>
      </c>
      <c r="BW33" s="124">
        <f>BW11+BW27</f>
        <v>0</v>
      </c>
      <c r="BY33" s="124"/>
      <c r="BZ33" s="124"/>
      <c r="CA33" s="124">
        <f>CA27+CA11</f>
        <v>470132</v>
      </c>
      <c r="CB33" s="124">
        <f>CB27+CB11</f>
        <v>517284</v>
      </c>
      <c r="CC33" s="124">
        <f>CC27+CC11</f>
        <v>569836</v>
      </c>
      <c r="CD33" s="124">
        <f>CD27+CD11</f>
        <v>712371.99999999953</v>
      </c>
      <c r="CE33" s="124">
        <f>CE27+CE11</f>
        <v>729864</v>
      </c>
      <c r="CF33" s="124">
        <f>CF27+CF11</f>
        <v>833350</v>
      </c>
      <c r="CG33" s="124">
        <f>CG27+CG11</f>
        <v>673382</v>
      </c>
      <c r="CH33" s="124">
        <f>CH27+CH11</f>
        <v>809112</v>
      </c>
      <c r="CI33" s="124">
        <f>CI27+CI11</f>
        <v>1015809.9418231011</v>
      </c>
      <c r="CJ33" s="124">
        <f>CJ27+CJ11</f>
        <v>1085145.5506257997</v>
      </c>
      <c r="CK33" s="124">
        <f>CK27+CK11</f>
        <v>976996.02265791874</v>
      </c>
      <c r="CL33" s="124">
        <f>CL27+CL11</f>
        <v>1418490.9999999981</v>
      </c>
      <c r="CM33" s="124">
        <f>CM27+CM11</f>
        <v>2202181.1384894699</v>
      </c>
      <c r="CN33" s="124">
        <f>CN27+CN11</f>
        <v>2265935.265612565</v>
      </c>
      <c r="CO33" s="124">
        <f>CO27+CO11</f>
        <v>2270265.6620640848</v>
      </c>
    </row>
    <row r="34" spans="1:93" x14ac:dyDescent="0.3">
      <c r="B34" s="125" t="s">
        <v>179</v>
      </c>
      <c r="C34" s="125" t="s">
        <v>180</v>
      </c>
      <c r="D34" s="126"/>
      <c r="E34" s="126"/>
      <c r="F34" s="126"/>
      <c r="G34" s="126"/>
      <c r="H34" s="126"/>
      <c r="I34" s="126"/>
      <c r="J34" s="126"/>
      <c r="K34" s="126"/>
      <c r="L34" s="126">
        <f>L33/L11</f>
        <v>0.24593808119421148</v>
      </c>
      <c r="M34" s="126">
        <f>M33/M11</f>
        <v>0.24225929515776681</v>
      </c>
      <c r="N34" s="126">
        <f>N33/N11</f>
        <v>0.29305740859833179</v>
      </c>
      <c r="O34" s="126">
        <f>O33/O11</f>
        <v>0.21866426728949565</v>
      </c>
      <c r="P34" s="126">
        <f>P33/P11</f>
        <v>0.24176413799315791</v>
      </c>
      <c r="Q34" s="126">
        <f>Q33/Q11</f>
        <v>0.2296762804278521</v>
      </c>
      <c r="R34" s="126">
        <f>R33/R11</f>
        <v>0.24612400460487327</v>
      </c>
      <c r="S34" s="126">
        <f>S33/S11</f>
        <v>0.22874010528934594</v>
      </c>
      <c r="T34" s="126">
        <f>T33/T11</f>
        <v>0.20926562012092997</v>
      </c>
      <c r="U34" s="126">
        <f>U33/U11</f>
        <v>0.22476226192708473</v>
      </c>
      <c r="V34" s="126">
        <f>V33/V11</f>
        <v>0.21184736935987242</v>
      </c>
      <c r="W34" s="126">
        <f>W33/W11</f>
        <v>0.20521831637657231</v>
      </c>
      <c r="X34" s="126">
        <f>X33/X11</f>
        <v>0.2108126671711191</v>
      </c>
      <c r="Y34" s="126">
        <f>Y33/Y11</f>
        <v>0.22101322966957176</v>
      </c>
      <c r="Z34" s="126">
        <f>Z33/Z11</f>
        <v>0.25809255374779005</v>
      </c>
      <c r="AA34" s="126">
        <f>AA33/AA11</f>
        <v>0.21850070344392808</v>
      </c>
      <c r="AB34" s="126">
        <f>AB33/AB11</f>
        <v>0.2332855923750278</v>
      </c>
      <c r="AC34" s="126">
        <f>AC33/AC11</f>
        <v>0.2211274549869621</v>
      </c>
      <c r="AD34" s="126">
        <f>AD33/AD11</f>
        <v>0.22144795233291426</v>
      </c>
      <c r="AE34" s="126">
        <f>AE33/AE11</f>
        <v>0.26278298675329842</v>
      </c>
      <c r="AF34" s="126">
        <f>AF33/AF11</f>
        <v>0.24440378287908415</v>
      </c>
      <c r="AG34" s="126">
        <f>AG33/AG11</f>
        <v>0.26980666943260873</v>
      </c>
      <c r="AH34" s="126">
        <f>AH33/AH11</f>
        <v>0.23374750997470542</v>
      </c>
      <c r="AI34" s="126">
        <f>AI33/AI11</f>
        <v>0.23673218475964594</v>
      </c>
      <c r="AJ34" s="126">
        <f>AJ33/AJ11</f>
        <v>0.23077316710085596</v>
      </c>
      <c r="AK34" s="126">
        <f>AK33/AK11</f>
        <v>0.19175510530349696</v>
      </c>
      <c r="AL34" s="126">
        <f>AL33/AL11</f>
        <v>0.20770804419649117</v>
      </c>
      <c r="AM34" s="126">
        <f>AM33/AM11</f>
        <v>0.19615242427459803</v>
      </c>
      <c r="AN34" s="126">
        <f>AN33/AN11</f>
        <v>0.21875073088815189</v>
      </c>
      <c r="AO34" s="126">
        <f>AO33/AO11</f>
        <v>0.19934467023428365</v>
      </c>
      <c r="AP34" s="126">
        <f>AP33/AP11</f>
        <v>0.24249686287219632</v>
      </c>
      <c r="AQ34" s="126">
        <f>AQ33/AQ11</f>
        <v>0.21193114855784143</v>
      </c>
      <c r="AR34" s="126">
        <f>AR33/AR11</f>
        <v>0.20967158505342554</v>
      </c>
      <c r="AS34" s="126">
        <f>AS33/AS11</f>
        <v>0.21493475096845374</v>
      </c>
      <c r="AT34" s="126">
        <f>AT33/AT11</f>
        <v>0.21761490769449143</v>
      </c>
      <c r="AU34" s="126">
        <f>AU33/AU11</f>
        <v>0.19882707141508005</v>
      </c>
      <c r="AV34" s="126">
        <f>AV33/AV11</f>
        <v>0.18026591672915712</v>
      </c>
      <c r="AW34" s="126">
        <f>AW33/AW11</f>
        <v>0.21894010146965534</v>
      </c>
      <c r="AX34" s="126">
        <f>AX33/AX11</f>
        <v>0.22809775287275638</v>
      </c>
      <c r="AY34" s="126">
        <f>AY33/AY11</f>
        <v>0.21184933089345687</v>
      </c>
      <c r="AZ34" s="126">
        <f>AZ33/AZ11</f>
        <v>0.23916859790364683</v>
      </c>
      <c r="BA34" s="126">
        <f>BA33/BA11</f>
        <v>0.10557443957870709</v>
      </c>
      <c r="BB34" s="126">
        <f>BB33/BB11</f>
        <v>0.28549687656591388</v>
      </c>
      <c r="BC34" s="126">
        <f>BC33/BC11</f>
        <v>0.22888211279673412</v>
      </c>
      <c r="BD34" s="126">
        <f>BD33/BD11</f>
        <v>0.2035292098779023</v>
      </c>
      <c r="BE34" s="126">
        <f>BE33/BE11</f>
        <v>0.18568503627876334</v>
      </c>
      <c r="BF34" s="126">
        <f>BF33/BF11</f>
        <v>0.2249153401933679</v>
      </c>
      <c r="BG34" s="126">
        <f>BG33/BG11</f>
        <v>0.18756620270740787</v>
      </c>
      <c r="BH34" s="126">
        <f>BH33/BH11</f>
        <v>0.20718124668770463</v>
      </c>
      <c r="BI34" s="126">
        <f>BI33/BI11</f>
        <v>0.23172659745508642</v>
      </c>
      <c r="BJ34" s="126">
        <f>BJ33/BJ11</f>
        <v>0.22747843677814475</v>
      </c>
      <c r="BK34" s="126">
        <f>BK33/BK11</f>
        <v>0.19816872435924551</v>
      </c>
      <c r="BL34" s="126">
        <f>BL33/BL11</f>
        <v>0.20996924125822011</v>
      </c>
      <c r="BM34" s="126">
        <f>BM33/BM11</f>
        <v>0.19422717289226102</v>
      </c>
      <c r="BN34" s="126">
        <f>BN33/BN11</f>
        <v>0.20256409567121939</v>
      </c>
      <c r="BO34" s="126">
        <f>BO33/BO11</f>
        <v>0.19001909463375843</v>
      </c>
      <c r="BP34" s="126">
        <f>BP33/BP11</f>
        <v>0.20988496880562177</v>
      </c>
      <c r="BQ34" s="126">
        <f>BQ33/BQ11</f>
        <v>0.22284995027366061</v>
      </c>
      <c r="BR34" s="126">
        <f>BR33/BR11</f>
        <v>0.21008742128345759</v>
      </c>
      <c r="BS34" s="126">
        <f>BS33/BS11</f>
        <v>0.20783404749905968</v>
      </c>
      <c r="BT34" s="126">
        <f>BT33/BT11</f>
        <v>0.18779288647321593</v>
      </c>
      <c r="BU34" s="126" t="e">
        <f>BU33/BU11</f>
        <v>#DIV/0!</v>
      </c>
      <c r="BV34" s="126" t="e">
        <f>BV33/BV11</f>
        <v>#DIV/0!</v>
      </c>
      <c r="BW34" s="126" t="e">
        <f>BW33/BW11</f>
        <v>#DIV/0!</v>
      </c>
      <c r="BY34" s="126"/>
      <c r="BZ34" s="126"/>
      <c r="CA34" s="126">
        <f>CA33/CA11</f>
        <v>0.25120236042547073</v>
      </c>
      <c r="CB34" s="126">
        <f>CB33/CB11</f>
        <v>0.23668388889193923</v>
      </c>
      <c r="CC34" s="126">
        <f>CC33/CC11</f>
        <v>0.21333223516727065</v>
      </c>
      <c r="CD34" s="126">
        <f>CD33/CD11</f>
        <v>0.2281061958690789</v>
      </c>
      <c r="CE34" s="126">
        <f>CE33/CE11</f>
        <v>0.23433176194776895</v>
      </c>
      <c r="CF34" s="126">
        <f>CF33/CF11</f>
        <v>0.24317215427155445</v>
      </c>
      <c r="CG34" s="126">
        <f>CG33/CG11</f>
        <v>0.20685648985810876</v>
      </c>
      <c r="CH34" s="126">
        <f>CH33/CH11</f>
        <v>0.21831598334768335</v>
      </c>
      <c r="CI34" s="126">
        <f>CI33/CI11</f>
        <v>0.21039032674244507</v>
      </c>
      <c r="CJ34" s="126">
        <f>CJ33/CJ11</f>
        <v>0.21015351749333064</v>
      </c>
      <c r="CK34" s="126">
        <f>CK33/CK11</f>
        <v>0.22947128441916959</v>
      </c>
      <c r="CL34" s="126">
        <f>CL33/CL11</f>
        <v>0.2002801256894598</v>
      </c>
      <c r="CM34" s="126">
        <f>CM33/CM11</f>
        <v>0.21635794199111824</v>
      </c>
      <c r="CN34" s="126">
        <f>CN33/CN11</f>
        <v>0.19932243088939972</v>
      </c>
      <c r="CO34" s="126">
        <f>CO33/CO11</f>
        <v>0.21286847131103989</v>
      </c>
    </row>
    <row r="35" spans="1:93" x14ac:dyDescent="0.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Y35"/>
      <c r="BZ35"/>
      <c r="CA35"/>
      <c r="CB35"/>
      <c r="CC35"/>
      <c r="CD35"/>
      <c r="CE35"/>
      <c r="CF35"/>
      <c r="CG35"/>
      <c r="CH35"/>
      <c r="CI35"/>
      <c r="CJ35"/>
      <c r="CK35"/>
      <c r="CL35"/>
      <c r="CM35"/>
      <c r="CN35"/>
      <c r="CO35"/>
    </row>
    <row r="36" spans="1:93" x14ac:dyDescent="0.35">
      <c r="B36" s="127" t="s">
        <v>181</v>
      </c>
      <c r="C36" s="127" t="s">
        <v>182</v>
      </c>
      <c r="D36" s="127"/>
      <c r="E36" s="127"/>
      <c r="F36" s="127"/>
      <c r="G36" s="127"/>
      <c r="H36" s="127"/>
      <c r="I36" s="127"/>
      <c r="J36" s="127"/>
      <c r="K36" s="127"/>
      <c r="L36" s="128">
        <v>-17406</v>
      </c>
      <c r="M36" s="128">
        <v>-17639</v>
      </c>
      <c r="N36" s="128">
        <v>-17529</v>
      </c>
      <c r="O36" s="128">
        <v>-19756</v>
      </c>
      <c r="P36" s="128">
        <v>-18520</v>
      </c>
      <c r="Q36" s="128">
        <v>-18549</v>
      </c>
      <c r="R36" s="128">
        <v>-18834</v>
      </c>
      <c r="S36" s="128">
        <v>-20726</v>
      </c>
      <c r="T36" s="128">
        <v>-20824</v>
      </c>
      <c r="U36" s="128">
        <v>-27802</v>
      </c>
      <c r="V36" s="128">
        <v>-30211</v>
      </c>
      <c r="W36" s="128">
        <v>-30655</v>
      </c>
      <c r="X36" s="128">
        <v>-33669</v>
      </c>
      <c r="Y36" s="128">
        <v>-35308</v>
      </c>
      <c r="Z36" s="128">
        <v>-36691</v>
      </c>
      <c r="AA36" s="128">
        <v>-29150</v>
      </c>
      <c r="AB36" s="128">
        <v>-38853</v>
      </c>
      <c r="AC36" s="128">
        <v>-39684</v>
      </c>
      <c r="AD36" s="128">
        <v>-41285</v>
      </c>
      <c r="AE36" s="128">
        <v>-43189</v>
      </c>
      <c r="AF36" s="128">
        <v>-44355</v>
      </c>
      <c r="AG36" s="128">
        <v>-48182</v>
      </c>
      <c r="AH36" s="128">
        <v>-48151</v>
      </c>
      <c r="AI36" s="128">
        <v>-54076</v>
      </c>
      <c r="AJ36" s="128">
        <v>-52810</v>
      </c>
      <c r="AK36" s="128">
        <v>-51230</v>
      </c>
      <c r="AL36" s="128">
        <v>-51361</v>
      </c>
      <c r="AM36" s="128">
        <v>-53182</v>
      </c>
      <c r="AN36" s="128">
        <v>-52831</v>
      </c>
      <c r="AO36" s="128">
        <v>-50744</v>
      </c>
      <c r="AP36" s="128">
        <v>-48991</v>
      </c>
      <c r="AQ36" s="128">
        <v>-50360</v>
      </c>
      <c r="AR36" s="128">
        <v>-50482.304202248</v>
      </c>
      <c r="AS36" s="128">
        <v>-53448</v>
      </c>
      <c r="AT36" s="128">
        <v>-56312</v>
      </c>
      <c r="AU36" s="128">
        <v>-57346</v>
      </c>
      <c r="AV36" s="128">
        <v>-59922</v>
      </c>
      <c r="AW36" s="128">
        <v>-61369</v>
      </c>
      <c r="AX36" s="128">
        <v>-62150</v>
      </c>
      <c r="AY36" s="128">
        <v>-66746</v>
      </c>
      <c r="AZ36" s="128">
        <v>-68744</v>
      </c>
      <c r="BA36" s="128">
        <v>-74796</v>
      </c>
      <c r="BB36" s="128">
        <v>-75175</v>
      </c>
      <c r="BC36" s="128">
        <v>-73277</v>
      </c>
      <c r="BD36" s="128">
        <v>-74328</v>
      </c>
      <c r="BE36" s="128">
        <v>-70642</v>
      </c>
      <c r="BF36" s="128">
        <v>-68557</v>
      </c>
      <c r="BG36" s="128">
        <v>-81239</v>
      </c>
      <c r="BH36" s="128">
        <v>-80199</v>
      </c>
      <c r="BI36" s="347">
        <v>-76115</v>
      </c>
      <c r="BJ36" s="347">
        <v>-77748</v>
      </c>
      <c r="BK36" s="347">
        <v>-80359</v>
      </c>
      <c r="BL36" s="347">
        <v>-84139</v>
      </c>
      <c r="BM36" s="128">
        <v>-82621</v>
      </c>
      <c r="BN36" s="128">
        <v>-80280</v>
      </c>
      <c r="BO36" s="128">
        <v>-83771.957631432044</v>
      </c>
      <c r="BP36" s="347">
        <v>-80912</v>
      </c>
      <c r="BQ36" s="347">
        <v>-82030</v>
      </c>
      <c r="BR36" s="347">
        <v>-85955</v>
      </c>
      <c r="BS36" s="347">
        <v>-94778</v>
      </c>
      <c r="BT36" s="347">
        <v>-85214</v>
      </c>
      <c r="BU36" s="347"/>
      <c r="BV36" s="347"/>
      <c r="BW36" s="347"/>
      <c r="BY36" s="128"/>
      <c r="BZ36" s="128"/>
      <c r="CA36" s="128">
        <v>-72330</v>
      </c>
      <c r="CB36" s="128">
        <v>-76629</v>
      </c>
      <c r="CC36" s="128">
        <v>-109492</v>
      </c>
      <c r="CD36" s="128">
        <v>-143505</v>
      </c>
      <c r="CE36" s="128">
        <v>-163011</v>
      </c>
      <c r="CF36" s="128">
        <v>-194764</v>
      </c>
      <c r="CG36" s="128">
        <v>-208583</v>
      </c>
      <c r="CH36" s="128">
        <v>-202926</v>
      </c>
      <c r="CI36" s="128">
        <v>-217588.30420224799</v>
      </c>
      <c r="CJ36" s="128">
        <v>-250187</v>
      </c>
      <c r="CK36" s="128">
        <v>-291992</v>
      </c>
      <c r="CL36" s="128">
        <v>-294766</v>
      </c>
      <c r="CM36" s="347">
        <v>-314421</v>
      </c>
      <c r="CN36" s="347"/>
      <c r="CO36" s="347"/>
    </row>
    <row r="37" spans="1:93" x14ac:dyDescent="0.35">
      <c r="B37" s="122" t="s">
        <v>183</v>
      </c>
      <c r="C37" s="123" t="s">
        <v>184</v>
      </c>
      <c r="D37" s="124">
        <f>D11+D26</f>
        <v>80130</v>
      </c>
      <c r="E37" s="124">
        <f>E11+E26</f>
        <v>95176</v>
      </c>
      <c r="F37" s="124">
        <f>F11+F26</f>
        <v>138291</v>
      </c>
      <c r="G37" s="124">
        <f>G11+G26</f>
        <v>109535</v>
      </c>
      <c r="H37" s="124">
        <f>H11+H26</f>
        <v>61656</v>
      </c>
      <c r="I37" s="124">
        <f>I11+I26</f>
        <v>27543</v>
      </c>
      <c r="J37" s="124">
        <f>J11+J26</f>
        <v>49340</v>
      </c>
      <c r="K37" s="124">
        <f>K11+K26</f>
        <v>48158</v>
      </c>
      <c r="L37" s="124">
        <f>L11+L26</f>
        <v>82830</v>
      </c>
      <c r="M37" s="124">
        <f>M11+M26</f>
        <v>95585</v>
      </c>
      <c r="N37" s="124">
        <f>N11+N26</f>
        <v>135539</v>
      </c>
      <c r="O37" s="124">
        <f>O11+O26</f>
        <v>81442</v>
      </c>
      <c r="P37" s="124">
        <f>P11+P26</f>
        <v>105131</v>
      </c>
      <c r="Q37" s="124">
        <f>Q11+Q26</f>
        <v>104345</v>
      </c>
      <c r="R37" s="124">
        <f>R11+R26</f>
        <v>125881</v>
      </c>
      <c r="S37" s="124">
        <f>S11+S26</f>
        <v>104559</v>
      </c>
      <c r="T37" s="124">
        <f>T11+T26</f>
        <v>91707</v>
      </c>
      <c r="U37" s="124">
        <f>U11+U26</f>
        <v>140010</v>
      </c>
      <c r="V37" s="124">
        <f>V11+V26</f>
        <v>127746</v>
      </c>
      <c r="W37" s="124">
        <f>W11+W26</f>
        <v>99799</v>
      </c>
      <c r="X37" s="124">
        <f>X11+X26</f>
        <v>114269</v>
      </c>
      <c r="Y37" s="124">
        <f>Y11+Y26</f>
        <v>140939</v>
      </c>
      <c r="Z37" s="124">
        <f>Z11+Z26</f>
        <v>180968</v>
      </c>
      <c r="AA37" s="124">
        <f>AA11+AA26</f>
        <v>132691</v>
      </c>
      <c r="AB37" s="124">
        <f>AB11+AB26</f>
        <v>148951</v>
      </c>
      <c r="AC37" s="124">
        <f>AC11+AC26</f>
        <v>128054</v>
      </c>
      <c r="AD37" s="124">
        <f>AD11+AD26</f>
        <v>136962</v>
      </c>
      <c r="AE37" s="124">
        <f>AE11+AE26</f>
        <v>152886</v>
      </c>
      <c r="AF37" s="124">
        <f>AF11+AF26</f>
        <v>148254</v>
      </c>
      <c r="AG37" s="124">
        <f>AG11+AG26</f>
        <v>197634</v>
      </c>
      <c r="AH37" s="124">
        <f>AH11+AH26</f>
        <v>151917</v>
      </c>
      <c r="AI37" s="124">
        <f>AI11+AI26</f>
        <v>152336.00000000047</v>
      </c>
      <c r="AJ37" s="124">
        <f>AJ11+AJ26</f>
        <v>145618</v>
      </c>
      <c r="AK37" s="124">
        <f>AK11+AK26</f>
        <v>111893</v>
      </c>
      <c r="AL37" s="124">
        <f>AL11+AL26</f>
        <v>107130</v>
      </c>
      <c r="AM37" s="124">
        <f>AM11+AM26</f>
        <v>100158</v>
      </c>
      <c r="AN37" s="124">
        <f>AN11+AN26</f>
        <v>134227</v>
      </c>
      <c r="AO37" s="124">
        <f>AO11+AO26</f>
        <v>132865</v>
      </c>
      <c r="AP37" s="124">
        <f>AP11+AP26</f>
        <v>184452</v>
      </c>
      <c r="AQ37" s="124">
        <f>AQ11+AQ26</f>
        <v>154641</v>
      </c>
      <c r="AR37" s="124">
        <f>AR11+AR26</f>
        <v>171601</v>
      </c>
      <c r="AS37" s="124">
        <f>AS11+AS26</f>
        <v>208381</v>
      </c>
      <c r="AT37" s="124">
        <f>AT11+AT26</f>
        <v>229613.99999999977</v>
      </c>
      <c r="AU37" s="124">
        <f>AU11+AU26</f>
        <v>186330</v>
      </c>
      <c r="AV37" s="124">
        <f>AV11+AV26</f>
        <v>171089</v>
      </c>
      <c r="AW37" s="124">
        <f>AW11+AW26</f>
        <v>246159</v>
      </c>
      <c r="AX37" s="124">
        <f>AX11+AX26</f>
        <v>243303</v>
      </c>
      <c r="AY37" s="124">
        <f>AY11+AY26</f>
        <v>174400.72343829996</v>
      </c>
      <c r="AZ37" s="124">
        <f>AZ11+AZ26</f>
        <v>192562</v>
      </c>
      <c r="BA37" s="124">
        <f>BA11+BA26</f>
        <v>-6716.0731999999844</v>
      </c>
      <c r="BB37" s="124">
        <f>BB11+BB26</f>
        <v>281791.02265791851</v>
      </c>
      <c r="BC37" s="124">
        <f>BC11+BC26</f>
        <v>217363</v>
      </c>
      <c r="BD37" s="124">
        <f>BD11+BD26</f>
        <v>239973</v>
      </c>
      <c r="BE37" s="124">
        <f>BE11+BE26</f>
        <v>234894</v>
      </c>
      <c r="BF37" s="124">
        <f>BF11+BF26</f>
        <v>343895</v>
      </c>
      <c r="BG37" s="124">
        <f>BG11+BG26</f>
        <v>304963.28270449792</v>
      </c>
      <c r="BH37" s="124">
        <f>BH11+BH26</f>
        <v>409638.95559999999</v>
      </c>
      <c r="BI37" s="124">
        <f>BI11+BI26</f>
        <v>509921.93266204302</v>
      </c>
      <c r="BJ37" s="124">
        <f>BJ11+BJ26</f>
        <v>535081.86590000009</v>
      </c>
      <c r="BK37" s="124">
        <f>BK11+BK26</f>
        <v>433000.27896572789</v>
      </c>
      <c r="BL37" s="124">
        <f>BL11+BL26</f>
        <v>504700</v>
      </c>
      <c r="BM37" s="124">
        <f>BM11+BM26</f>
        <v>493430.37990293279</v>
      </c>
      <c r="BN37" s="124">
        <f>BN11+BN26</f>
        <v>522539</v>
      </c>
      <c r="BO37" s="124">
        <f>BO11+BO26</f>
        <v>414453.92807820067</v>
      </c>
      <c r="BP37" s="124">
        <f>BP11+BP26</f>
        <v>464349</v>
      </c>
      <c r="BQ37" s="124">
        <f>BQ11+BQ26</f>
        <v>543166.84434469417</v>
      </c>
      <c r="BR37" s="124">
        <f>BR11+BR26</f>
        <v>495634</v>
      </c>
      <c r="BS37" s="124">
        <f>BS11+BS26</f>
        <v>423440.81771939038</v>
      </c>
      <c r="BT37" s="124">
        <f>BT11+BT26</f>
        <v>381084</v>
      </c>
      <c r="BU37" s="124">
        <f>BU11+BU26</f>
        <v>0</v>
      </c>
      <c r="BV37" s="124">
        <f>BV11+BV26</f>
        <v>0</v>
      </c>
      <c r="BW37" s="124">
        <f>BW11+BW26</f>
        <v>0</v>
      </c>
      <c r="BY37" s="124">
        <f>BY11+BY26</f>
        <v>423132</v>
      </c>
      <c r="BZ37" s="124">
        <f>BZ11+BZ26</f>
        <v>186697</v>
      </c>
      <c r="CA37" s="124">
        <f>CA11+CA26</f>
        <v>395396</v>
      </c>
      <c r="CB37" s="124">
        <f>CB11+CB26</f>
        <v>439916</v>
      </c>
      <c r="CC37" s="124">
        <f>CC11+CC26</f>
        <v>459262</v>
      </c>
      <c r="CD37" s="124">
        <f>CD11+CD26</f>
        <v>568867</v>
      </c>
      <c r="CE37" s="124">
        <f>CE11+CE26</f>
        <v>566853</v>
      </c>
      <c r="CF37" s="124">
        <f>CF11+CF26</f>
        <v>650141.00000000047</v>
      </c>
      <c r="CG37" s="124">
        <f>CG11+CG26</f>
        <v>464799</v>
      </c>
      <c r="CH37" s="124">
        <f>CH11+CH26</f>
        <v>606185</v>
      </c>
      <c r="CI37" s="124">
        <f>CI11+CI26</f>
        <v>795926</v>
      </c>
      <c r="CJ37" s="124">
        <f>CJ11+CJ26</f>
        <v>834951.72343830019</v>
      </c>
      <c r="CK37" s="124">
        <f>CK11+CK26</f>
        <v>684999.94945791829</v>
      </c>
      <c r="CL37" s="124">
        <f>CL11+CL26</f>
        <v>1123725.2827044977</v>
      </c>
      <c r="CM37" s="124">
        <f>CM11+CM26</f>
        <v>1887643.0331277717</v>
      </c>
      <c r="CN37" s="124">
        <f>CN11+CN26</f>
        <v>1935123.3079811335</v>
      </c>
      <c r="CO37" s="124">
        <f>CO11+CO26</f>
        <v>1926590.6620640848</v>
      </c>
    </row>
    <row r="38" spans="1:93" x14ac:dyDescent="0.3">
      <c r="B38" s="125" t="s">
        <v>179</v>
      </c>
      <c r="C38" s="125" t="s">
        <v>180</v>
      </c>
      <c r="D38" s="126">
        <f>D37/D11</f>
        <v>0.19857505730747785</v>
      </c>
      <c r="E38" s="126">
        <f>E37/E11</f>
        <v>0.20558103166357425</v>
      </c>
      <c r="F38" s="126">
        <f>F37/F11</f>
        <v>0.27139829261112747</v>
      </c>
      <c r="G38" s="126">
        <f>G37/G11</f>
        <v>0.27962789462800952</v>
      </c>
      <c r="H38" s="126">
        <f>H37/H11</f>
        <v>0.211424378133337</v>
      </c>
      <c r="I38" s="126">
        <f>I37/I11</f>
        <v>0.10821121282363572</v>
      </c>
      <c r="J38" s="126">
        <f>J37/J11</f>
        <v>0.15475622914209722</v>
      </c>
      <c r="K38" s="126">
        <f>K37/K11</f>
        <v>0.13419531021414738</v>
      </c>
      <c r="L38" s="126">
        <f>L37/L11</f>
        <v>0.20323088775805637</v>
      </c>
      <c r="M38" s="126">
        <f>M37/M11</f>
        <v>0.20451807680045875</v>
      </c>
      <c r="N38" s="126">
        <f>N37/N11</f>
        <v>0.26019408156801016</v>
      </c>
      <c r="O38" s="126">
        <f>O37/O11</f>
        <v>0.17121209891544509</v>
      </c>
      <c r="P38" s="126">
        <f>P37/P11</f>
        <v>0.20587158262885699</v>
      </c>
      <c r="Q38" s="126">
        <f>Q37/Q11</f>
        <v>0.19430809224443585</v>
      </c>
      <c r="R38" s="126">
        <f>R37/R11</f>
        <v>0.21437353968978412</v>
      </c>
      <c r="S38" s="126">
        <f>S37/S11</f>
        <v>0.18987493485244419</v>
      </c>
      <c r="T38" s="126">
        <f>T37/T11</f>
        <v>0.17355437590484571</v>
      </c>
      <c r="U38" s="126">
        <f>U37/U11</f>
        <v>0.18752511317671641</v>
      </c>
      <c r="V38" s="126">
        <f>V37/V11</f>
        <v>0.17132924812604863</v>
      </c>
      <c r="W38" s="126">
        <f>W37/W11</f>
        <v>0.15342409735609813</v>
      </c>
      <c r="X38" s="126">
        <f>X37/X11</f>
        <v>0.162834110674584</v>
      </c>
      <c r="Y38" s="126">
        <f>Y37/Y11</f>
        <v>0.17673709950467115</v>
      </c>
      <c r="Z38" s="126">
        <f>Z37/Z11</f>
        <v>0.2145856282838296</v>
      </c>
      <c r="AA38" s="126">
        <f>AA37/AA11</f>
        <v>0.17001945041681296</v>
      </c>
      <c r="AB38" s="126">
        <f>AB37/AB11</f>
        <v>0.18502333427324638</v>
      </c>
      <c r="AC38" s="126">
        <f>AC37/AC11</f>
        <v>0.16881240458870647</v>
      </c>
      <c r="AD38" s="126">
        <f>AD37/AD11</f>
        <v>0.17015688593592374</v>
      </c>
      <c r="AE38" s="126">
        <f>AE37/AE11</f>
        <v>0.20490036829154537</v>
      </c>
      <c r="AF38" s="126">
        <f>AF37/AF11</f>
        <v>0.18812121150598229</v>
      </c>
      <c r="AG38" s="126">
        <f>AG37/AG11</f>
        <v>0.21692229678558023</v>
      </c>
      <c r="AH38" s="126">
        <f>AH37/AH11</f>
        <v>0.17749075550726415</v>
      </c>
      <c r="AI38" s="126">
        <f>AI37/AI11</f>
        <v>0.17471287569300978</v>
      </c>
      <c r="AJ38" s="126">
        <f>AJ37/AJ11</f>
        <v>0.16935476367696314</v>
      </c>
      <c r="AK38" s="126">
        <f>AK37/AK11</f>
        <v>0.13153297816815646</v>
      </c>
      <c r="AL38" s="126">
        <f>AL37/AL11</f>
        <v>0.14039764260917087</v>
      </c>
      <c r="AM38" s="126">
        <f>AM37/AM11</f>
        <v>0.12812204584906214</v>
      </c>
      <c r="AN38" s="126">
        <f>AN37/AN11</f>
        <v>0.15696787834279005</v>
      </c>
      <c r="AO38" s="126">
        <f>AO37/AO11</f>
        <v>0.14425180470825558</v>
      </c>
      <c r="AP38" s="126">
        <f>AP37/AP11</f>
        <v>0.19160579392186683</v>
      </c>
      <c r="AQ38" s="126">
        <f>AQ37/AQ11</f>
        <v>0.15986870670939729</v>
      </c>
      <c r="AR38" s="126">
        <f>AR37/AR11</f>
        <v>0.1620106193754508</v>
      </c>
      <c r="AS38" s="126">
        <f>AS37/AS11</f>
        <v>0.17105942558523829</v>
      </c>
      <c r="AT38" s="126">
        <f>AT37/AT11</f>
        <v>0.17450272415886969</v>
      </c>
      <c r="AU38" s="126">
        <f>AU37/AU11</f>
        <v>0.15087180633219488</v>
      </c>
      <c r="AV38" s="126">
        <f>AV37/AV11</f>
        <v>0.13350380678080637</v>
      </c>
      <c r="AW38" s="126">
        <f>AW37/AW11</f>
        <v>0.17525015751647249</v>
      </c>
      <c r="AX38" s="126">
        <f>AX37/AX11</f>
        <v>0.18168709283326812</v>
      </c>
      <c r="AY38" s="126">
        <f>AY37/AY11</f>
        <v>0.15321035275860945</v>
      </c>
      <c r="AZ38" s="126">
        <f>AZ37/AZ11</f>
        <v>0.17624779875595389</v>
      </c>
      <c r="BA38" s="126">
        <f>BA37/BA11</f>
        <v>-1.0414583359178232E-2</v>
      </c>
      <c r="BB38" s="126">
        <f>BB37/BB11</f>
        <v>0.22537223806874193</v>
      </c>
      <c r="BC38" s="126">
        <f>BC37/BC11</f>
        <v>0.17117569048939066</v>
      </c>
      <c r="BD38" s="126">
        <f>BD37/BD11</f>
        <v>0.15539726275776994</v>
      </c>
      <c r="BE38" s="126">
        <f>BE37/BE11</f>
        <v>0.14275339374628143</v>
      </c>
      <c r="BF38" s="126">
        <f>BF37/BF11</f>
        <v>0.18753033302250505</v>
      </c>
      <c r="BG38" s="126">
        <f>BG37/BG11</f>
        <v>0.14811110481579215</v>
      </c>
      <c r="BH38" s="126">
        <f>BH37/BH11</f>
        <v>0.17326036263633546</v>
      </c>
      <c r="BI38" s="126">
        <f>BI37/BI11</f>
        <v>0.20162859098639274</v>
      </c>
      <c r="BJ38" s="126">
        <f>BJ37/BJ11</f>
        <v>0.19861888784501044</v>
      </c>
      <c r="BK38" s="126">
        <f>BK37/BK11</f>
        <v>0.16711124621905371</v>
      </c>
      <c r="BL38" s="126">
        <f>BL37/BL11</f>
        <v>0.17996680937068313</v>
      </c>
      <c r="BM38" s="126">
        <f>BM37/BM11</f>
        <v>0.16636986048683716</v>
      </c>
      <c r="BN38" s="126">
        <f>BN37/BN11</f>
        <v>0.17558776347119667</v>
      </c>
      <c r="BO38" s="126">
        <f>BO37/BO11</f>
        <v>0.15806918596502362</v>
      </c>
      <c r="BP38" s="126">
        <f>BP37/BP11</f>
        <v>0.17873986105722151</v>
      </c>
      <c r="BQ38" s="126">
        <f>BQ37/BQ11</f>
        <v>0.19361054897740307</v>
      </c>
      <c r="BR38" s="126">
        <f>BR37/BR11</f>
        <v>0.17903789267060624</v>
      </c>
      <c r="BS38" s="126">
        <f>BS37/BS11</f>
        <v>0.16982289336815706</v>
      </c>
      <c r="BT38" s="126">
        <f>BT37/BT11</f>
        <v>0.1534745256225826</v>
      </c>
      <c r="BU38" s="126" t="e">
        <f>BU37/BU11</f>
        <v>#DIV/0!</v>
      </c>
      <c r="BV38" s="126" t="e">
        <f>BV37/BV11</f>
        <v>#DIV/0!</v>
      </c>
      <c r="BW38" s="126" t="e">
        <f>BW37/BW11</f>
        <v>#DIV/0!</v>
      </c>
      <c r="BY38" s="126">
        <f>BY37/BY11</f>
        <v>0.23936149450743402</v>
      </c>
      <c r="BZ38" s="126">
        <f>BZ37/BZ11</f>
        <v>0.1525500453081732</v>
      </c>
      <c r="CA38" s="126">
        <f>CA37/CA11</f>
        <v>0.21126919355157581</v>
      </c>
      <c r="CB38" s="126">
        <f>CB37/CB11</f>
        <v>0.20128407154635816</v>
      </c>
      <c r="CC38" s="126">
        <f>CC37/CC11</f>
        <v>0.17193611668513584</v>
      </c>
      <c r="CD38" s="126">
        <f>CD37/CD11</f>
        <v>0.18215495180250682</v>
      </c>
      <c r="CE38" s="126">
        <f>CE37/CE11</f>
        <v>0.18199508710578777</v>
      </c>
      <c r="CF38" s="126">
        <f>CF37/CF11</f>
        <v>0.18971163082769879</v>
      </c>
      <c r="CG38" s="126">
        <f>CG37/CG11</f>
        <v>0.1427817934390273</v>
      </c>
      <c r="CH38" s="126">
        <f>CH37/CH11</f>
        <v>0.16356187322103174</v>
      </c>
      <c r="CI38" s="126">
        <f>CI37/CI11</f>
        <v>0.16484888000039766</v>
      </c>
      <c r="CJ38" s="126">
        <f>CJ37/CJ11</f>
        <v>0.16170000560430403</v>
      </c>
      <c r="CK38" s="126">
        <f>CK37/CK11</f>
        <v>0.16088890290622179</v>
      </c>
      <c r="CL38" s="126">
        <f>CL37/CL11</f>
        <v>0.15866145140186355</v>
      </c>
      <c r="CM38" s="126">
        <f>CM37/CM11</f>
        <v>0.18545548080642132</v>
      </c>
      <c r="CN38" s="126">
        <f>CN37/CN11</f>
        <v>0.1702226394862448</v>
      </c>
      <c r="CO38" s="126">
        <f>CO37/CO11</f>
        <v>0.1806442373368943</v>
      </c>
    </row>
    <row r="39" spans="1:93" x14ac:dyDescent="0.35">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Y39"/>
      <c r="BZ39"/>
      <c r="CA39"/>
      <c r="CB39"/>
      <c r="CC39"/>
      <c r="CD39"/>
      <c r="CE39"/>
      <c r="CF39"/>
      <c r="CG39"/>
      <c r="CH39"/>
      <c r="CI39"/>
      <c r="CJ39"/>
      <c r="CK39"/>
      <c r="CL39"/>
      <c r="CM39"/>
      <c r="CN39"/>
      <c r="CO39"/>
    </row>
    <row r="40" spans="1:93" x14ac:dyDescent="0.35">
      <c r="B40"/>
      <c r="C40"/>
      <c r="D40"/>
      <c r="E40"/>
      <c r="F40"/>
      <c r="G40"/>
      <c r="H40"/>
      <c r="I40"/>
      <c r="J40"/>
      <c r="K40"/>
      <c r="L40"/>
      <c r="M40"/>
      <c r="N40"/>
      <c r="O40"/>
      <c r="P40"/>
      <c r="Q40"/>
      <c r="R40"/>
      <c r="S40"/>
      <c r="T40"/>
      <c r="U40"/>
      <c r="V40"/>
      <c r="W40" s="83"/>
      <c r="X40"/>
      <c r="Y40"/>
      <c r="Z40"/>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Y40"/>
      <c r="BZ40"/>
      <c r="CA40"/>
      <c r="CB40"/>
      <c r="CC40" s="64"/>
      <c r="CD40" s="64"/>
      <c r="CE40" s="64"/>
      <c r="CF40" s="83"/>
      <c r="CG40" s="83"/>
      <c r="CH40" s="83"/>
      <c r="CI40" s="83"/>
      <c r="CJ40" s="83"/>
      <c r="CK40" s="83"/>
      <c r="CL40" s="83"/>
      <c r="CM40" s="83"/>
      <c r="CN40" s="83"/>
      <c r="CO40" s="83"/>
    </row>
    <row r="41" spans="1:93" x14ac:dyDescent="0.35">
      <c r="B41" s="108" t="s">
        <v>185</v>
      </c>
      <c r="C41" s="108" t="s">
        <v>186</v>
      </c>
      <c r="D41" s="119">
        <v>-23127</v>
      </c>
      <c r="E41" s="119">
        <v>-27767</v>
      </c>
      <c r="F41" s="119">
        <v>-29574</v>
      </c>
      <c r="G41" s="119">
        <v>-24667</v>
      </c>
      <c r="H41" s="119">
        <v>-17436</v>
      </c>
      <c r="I41" s="119">
        <v>-14349</v>
      </c>
      <c r="J41" s="119">
        <v>-15931</v>
      </c>
      <c r="K41" s="119">
        <v>-17311</v>
      </c>
      <c r="L41" s="119">
        <v>-18507</v>
      </c>
      <c r="M41" s="119">
        <v>-23228</v>
      </c>
      <c r="N41" s="119">
        <v>-25930</v>
      </c>
      <c r="O41" s="119">
        <f>CA41-SUM(L41:N41)</f>
        <v>-26902</v>
      </c>
      <c r="P41" s="119">
        <v>-33845</v>
      </c>
      <c r="Q41" s="119">
        <v>-25626</v>
      </c>
      <c r="R41" s="119">
        <v>-30800</v>
      </c>
      <c r="S41" s="119">
        <f>CB41-SUM(P41:R41)</f>
        <v>-27562</v>
      </c>
      <c r="T41" s="119">
        <v>-26496</v>
      </c>
      <c r="U41" s="119">
        <v>-33717</v>
      </c>
      <c r="V41" s="119">
        <v>-31588</v>
      </c>
      <c r="W41" s="119">
        <f>CC41-SUM(T41:V41)</f>
        <v>-28485</v>
      </c>
      <c r="X41" s="119">
        <v>-30406</v>
      </c>
      <c r="Y41" s="119">
        <v>-31122</v>
      </c>
      <c r="Z41" s="119">
        <v>-32417</v>
      </c>
      <c r="AA41" s="119">
        <f>CD41-SUM(X41:Z41)</f>
        <v>-29397</v>
      </c>
      <c r="AB41" s="119">
        <v>-31000</v>
      </c>
      <c r="AC41" s="119">
        <v>-31435</v>
      </c>
      <c r="AD41" s="119">
        <v>-31565</v>
      </c>
      <c r="AE41" s="119">
        <f>CE41-SUM(AB41:AD41)</f>
        <v>-30058</v>
      </c>
      <c r="AF41" s="119">
        <v>-29877</v>
      </c>
      <c r="AG41" s="119">
        <v>-33826</v>
      </c>
      <c r="AH41" s="119">
        <v>-33287</v>
      </c>
      <c r="AI41" s="119">
        <f>CF41-SUM(AF41:AH41)</f>
        <v>-34235.999999999971</v>
      </c>
      <c r="AJ41" s="119">
        <v>-35272</v>
      </c>
      <c r="AK41" s="119">
        <v>-35396</v>
      </c>
      <c r="AL41" s="119">
        <v>-30665</v>
      </c>
      <c r="AM41" s="119">
        <f>CG41-SUM(AJ41:AL41)</f>
        <v>-33547</v>
      </c>
      <c r="AN41" s="119">
        <v>-36531</v>
      </c>
      <c r="AO41" s="119">
        <v>-40481</v>
      </c>
      <c r="AP41" s="119">
        <v>-36645</v>
      </c>
      <c r="AQ41" s="119">
        <v>-37873</v>
      </c>
      <c r="AR41" s="119">
        <v>-40534</v>
      </c>
      <c r="AS41" s="119">
        <v>-45053</v>
      </c>
      <c r="AT41" s="119">
        <v>-47996</v>
      </c>
      <c r="AU41" s="119">
        <v>-52016</v>
      </c>
      <c r="AV41" s="119">
        <v>-53252</v>
      </c>
      <c r="AW41" s="119">
        <v>-56065</v>
      </c>
      <c r="AX41" s="119">
        <v>-51463</v>
      </c>
      <c r="AY41" s="119">
        <v>-47918</v>
      </c>
      <c r="AZ41" s="119">
        <v>-51014</v>
      </c>
      <c r="BA41" s="119">
        <v>-35587</v>
      </c>
      <c r="BB41" s="119">
        <v>-52625</v>
      </c>
      <c r="BC41" s="119">
        <v>-55081</v>
      </c>
      <c r="BD41" s="119">
        <v>-59496</v>
      </c>
      <c r="BE41" s="119">
        <v>-61702</v>
      </c>
      <c r="BF41" s="119">
        <v>-69196</v>
      </c>
      <c r="BG41" s="330">
        <v>-110222</v>
      </c>
      <c r="BH41" s="119">
        <v>-111268.12357076762</v>
      </c>
      <c r="BI41" s="119">
        <v>-165243.87642923236</v>
      </c>
      <c r="BJ41" s="119">
        <v>-179210</v>
      </c>
      <c r="BK41" s="330">
        <v>-162578</v>
      </c>
      <c r="BL41" s="330">
        <v>-183813</v>
      </c>
      <c r="BM41" s="330">
        <v>-143134</v>
      </c>
      <c r="BN41" s="330">
        <v>-131266</v>
      </c>
      <c r="BO41" s="330">
        <v>-141700</v>
      </c>
      <c r="BP41" s="330">
        <v>-138274</v>
      </c>
      <c r="BQ41" s="330">
        <v>-125641</v>
      </c>
      <c r="BR41" s="330">
        <v>-140338</v>
      </c>
      <c r="BS41" s="330">
        <v>-157494</v>
      </c>
      <c r="BT41" s="330">
        <v>-117535</v>
      </c>
      <c r="BU41" s="330"/>
      <c r="BV41" s="330"/>
      <c r="BW41" s="330"/>
      <c r="BY41" s="119">
        <v>-105135</v>
      </c>
      <c r="BZ41" s="119">
        <v>-65027</v>
      </c>
      <c r="CA41" s="119">
        <v>-94567</v>
      </c>
      <c r="CB41" s="119">
        <v>-117833</v>
      </c>
      <c r="CC41" s="119">
        <v>-120286</v>
      </c>
      <c r="CD41" s="119">
        <v>-123342</v>
      </c>
      <c r="CE41" s="119">
        <v>-124058</v>
      </c>
      <c r="CF41" s="119">
        <v>-131225.99999999997</v>
      </c>
      <c r="CG41" s="119">
        <v>-134880</v>
      </c>
      <c r="CH41" s="119">
        <f t="shared" ref="CH41:CH47" si="4">SUM(AN41:AQ41)</f>
        <v>-151530</v>
      </c>
      <c r="CI41" s="119">
        <f t="shared" ref="CI41:CI47" si="5">SUM(AR41:AU41)</f>
        <v>-185599</v>
      </c>
      <c r="CJ41" s="119">
        <f t="shared" ref="CJ41:CJ47" si="6">SUM(AV41:AY41)</f>
        <v>-208698</v>
      </c>
      <c r="CK41" s="119">
        <f t="shared" ref="CK41:CK47" si="7">SUM(AZ41:BC41)</f>
        <v>-194307</v>
      </c>
      <c r="CL41" s="119">
        <f t="shared" ref="CL41:CL47" si="8">SUM(BD41:BG41)</f>
        <v>-300616</v>
      </c>
      <c r="CM41" s="119">
        <f t="shared" ref="CM41:CM47" si="9">SUM(BH41:BK41)</f>
        <v>-618300</v>
      </c>
      <c r="CN41" s="119">
        <f t="shared" ref="CN41:CN47" si="10">SUM(BL41:BO41)</f>
        <v>-599913</v>
      </c>
      <c r="CO41" s="119">
        <f t="shared" ref="CO41:CO47" si="11">SUM(BP41:BS41)</f>
        <v>-561747</v>
      </c>
    </row>
    <row r="42" spans="1:93" x14ac:dyDescent="0.35">
      <c r="B42" s="108" t="s">
        <v>187</v>
      </c>
      <c r="C42" s="108" t="s">
        <v>188</v>
      </c>
      <c r="D42" s="119">
        <v>-8442</v>
      </c>
      <c r="E42" s="119">
        <v>-9264</v>
      </c>
      <c r="F42" s="119">
        <v>-9588</v>
      </c>
      <c r="G42" s="119">
        <v>-9157</v>
      </c>
      <c r="H42" s="119">
        <v>-8518</v>
      </c>
      <c r="I42" s="119">
        <v>-8179</v>
      </c>
      <c r="J42" s="119">
        <v>-8470</v>
      </c>
      <c r="K42" s="119">
        <v>-10322</v>
      </c>
      <c r="L42" s="119">
        <v>-9752</v>
      </c>
      <c r="M42" s="119">
        <v>-11131</v>
      </c>
      <c r="N42" s="119">
        <v>-10545</v>
      </c>
      <c r="O42" s="119">
        <f>CA42-SUM(L42:N42)</f>
        <v>-12932</v>
      </c>
      <c r="P42" s="119">
        <v>-11694</v>
      </c>
      <c r="Q42" s="119">
        <v>-12890</v>
      </c>
      <c r="R42" s="119">
        <v>-12741</v>
      </c>
      <c r="S42" s="119">
        <f>CB42-SUM(P42:R42)</f>
        <v>-15887</v>
      </c>
      <c r="T42" s="119">
        <v>-12528</v>
      </c>
      <c r="U42" s="119">
        <v>-30915</v>
      </c>
      <c r="V42" s="119">
        <v>-18907</v>
      </c>
      <c r="W42" s="119">
        <f>CC42-SUM(T42:V42)</f>
        <v>-21054</v>
      </c>
      <c r="X42" s="119">
        <v>-20050</v>
      </c>
      <c r="Y42" s="119">
        <v>-24359</v>
      </c>
      <c r="Z42" s="119">
        <v>-23969</v>
      </c>
      <c r="AA42" s="119">
        <f>CD42-SUM(X42:Z42)</f>
        <v>-24245</v>
      </c>
      <c r="AB42" s="119">
        <v>-21691</v>
      </c>
      <c r="AC42" s="119">
        <v>-22746</v>
      </c>
      <c r="AD42" s="119">
        <v>-23553</v>
      </c>
      <c r="AE42" s="119">
        <f>CE42-SUM(AB42:AD42)</f>
        <v>-24332</v>
      </c>
      <c r="AF42" s="119">
        <v>-24486</v>
      </c>
      <c r="AG42" s="119">
        <v>-25964</v>
      </c>
      <c r="AH42" s="119">
        <v>-27306</v>
      </c>
      <c r="AI42" s="119">
        <f>CF42-SUM(AF42:AH42)</f>
        <v>-33774</v>
      </c>
      <c r="AJ42" s="119">
        <v>-29979</v>
      </c>
      <c r="AK42" s="119">
        <v>-30282</v>
      </c>
      <c r="AL42" s="119">
        <v>-29506</v>
      </c>
      <c r="AM42" s="119">
        <f>CG42-SUM(AJ42:AL42)</f>
        <v>-29910</v>
      </c>
      <c r="AN42" s="119">
        <v>-30882</v>
      </c>
      <c r="AO42" s="119">
        <v>-37771</v>
      </c>
      <c r="AP42" s="119">
        <v>-33343</v>
      </c>
      <c r="AQ42" s="119">
        <v>-35284</v>
      </c>
      <c r="AR42" s="119">
        <v>-33145</v>
      </c>
      <c r="AS42" s="119">
        <v>-36227</v>
      </c>
      <c r="AT42" s="119">
        <v>-41714</v>
      </c>
      <c r="AU42" s="119">
        <v>-40556</v>
      </c>
      <c r="AV42" s="119">
        <v>-41457</v>
      </c>
      <c r="AW42" s="119">
        <v>-47038</v>
      </c>
      <c r="AX42" s="119">
        <v>-47418</v>
      </c>
      <c r="AY42" s="119">
        <v>-42394</v>
      </c>
      <c r="AZ42" s="119">
        <v>-45437</v>
      </c>
      <c r="BA42" s="119">
        <v>-34747</v>
      </c>
      <c r="BB42" s="119">
        <v>-45822</v>
      </c>
      <c r="BC42" s="119">
        <v>-49012</v>
      </c>
      <c r="BD42" s="119">
        <v>-54631</v>
      </c>
      <c r="BE42" s="119">
        <v>-56903</v>
      </c>
      <c r="BF42" s="119">
        <v>-53094</v>
      </c>
      <c r="BG42" s="330">
        <v>-71609</v>
      </c>
      <c r="BH42" s="119">
        <v>-63658</v>
      </c>
      <c r="BI42" s="119">
        <v>-72864</v>
      </c>
      <c r="BJ42" s="119">
        <v>-79434</v>
      </c>
      <c r="BK42" s="330">
        <v>-104691</v>
      </c>
      <c r="BL42" s="330">
        <v>-95108</v>
      </c>
      <c r="BM42" s="330">
        <v>-106221</v>
      </c>
      <c r="BN42" s="330">
        <v>-110304</v>
      </c>
      <c r="BO42" s="330">
        <v>-116604</v>
      </c>
      <c r="BP42" s="330">
        <v>-105492</v>
      </c>
      <c r="BQ42" s="330">
        <v>-113959</v>
      </c>
      <c r="BR42" s="330">
        <v>-112269</v>
      </c>
      <c r="BS42" s="330">
        <v>-117853</v>
      </c>
      <c r="BT42" s="330">
        <v>-111188</v>
      </c>
      <c r="BU42" s="330"/>
      <c r="BV42" s="330"/>
      <c r="BW42" s="330"/>
      <c r="BY42" s="119">
        <v>-36451</v>
      </c>
      <c r="BZ42" s="119">
        <v>-35489</v>
      </c>
      <c r="CA42" s="119">
        <v>-44360</v>
      </c>
      <c r="CB42" s="119">
        <v>-53212</v>
      </c>
      <c r="CC42" s="119">
        <v>-83404</v>
      </c>
      <c r="CD42" s="119">
        <v>-92623</v>
      </c>
      <c r="CE42" s="119">
        <v>-92322</v>
      </c>
      <c r="CF42" s="119">
        <v>-111530</v>
      </c>
      <c r="CG42" s="119">
        <v>-119677</v>
      </c>
      <c r="CH42" s="119">
        <f t="shared" si="4"/>
        <v>-137280</v>
      </c>
      <c r="CI42" s="119">
        <f t="shared" si="5"/>
        <v>-151642</v>
      </c>
      <c r="CJ42" s="119">
        <f t="shared" si="6"/>
        <v>-178307</v>
      </c>
      <c r="CK42" s="119">
        <f t="shared" si="7"/>
        <v>-175018</v>
      </c>
      <c r="CL42" s="119">
        <f t="shared" si="8"/>
        <v>-236237</v>
      </c>
      <c r="CM42" s="119">
        <f t="shared" si="9"/>
        <v>-320647</v>
      </c>
      <c r="CN42" s="119">
        <f t="shared" si="10"/>
        <v>-428237</v>
      </c>
      <c r="CO42" s="119">
        <f t="shared" si="11"/>
        <v>-449573</v>
      </c>
    </row>
    <row r="43" spans="1:93" x14ac:dyDescent="0.35">
      <c r="B43" s="108" t="s">
        <v>189</v>
      </c>
      <c r="C43" s="108" t="s">
        <v>190</v>
      </c>
      <c r="D43" s="119">
        <v>-769</v>
      </c>
      <c r="E43" s="119">
        <v>-1720</v>
      </c>
      <c r="F43" s="119">
        <v>-654</v>
      </c>
      <c r="G43" s="119">
        <v>-2641</v>
      </c>
      <c r="H43" s="119">
        <v>-656</v>
      </c>
      <c r="I43" s="119">
        <v>-862</v>
      </c>
      <c r="J43" s="119">
        <v>-665</v>
      </c>
      <c r="K43" s="119">
        <v>-1846</v>
      </c>
      <c r="L43" s="119">
        <v>-918</v>
      </c>
      <c r="M43" s="119">
        <v>-2475</v>
      </c>
      <c r="N43" s="119">
        <v>-1745</v>
      </c>
      <c r="O43" s="119">
        <f>CA43-SUM(L43:N43)</f>
        <v>-1804</v>
      </c>
      <c r="P43" s="119">
        <v>-1337</v>
      </c>
      <c r="Q43" s="119">
        <v>-473</v>
      </c>
      <c r="R43" s="119">
        <v>-1569</v>
      </c>
      <c r="S43" s="119">
        <f>CB43-SUM(P43:R43)</f>
        <v>-1811</v>
      </c>
      <c r="T43" s="119">
        <v>-1352</v>
      </c>
      <c r="U43" s="119">
        <v>-852</v>
      </c>
      <c r="V43" s="119">
        <v>-993</v>
      </c>
      <c r="W43" s="119">
        <f>CC43-SUM(T43:V43)</f>
        <v>-1401</v>
      </c>
      <c r="X43" s="119">
        <v>-1716</v>
      </c>
      <c r="Y43" s="119">
        <v>-2068</v>
      </c>
      <c r="Z43" s="119">
        <v>-2669</v>
      </c>
      <c r="AA43" s="119">
        <f>CD43-SUM(X43:Z43)</f>
        <v>-2662</v>
      </c>
      <c r="AB43" s="119">
        <v>-2468</v>
      </c>
      <c r="AC43" s="119">
        <v>-2603</v>
      </c>
      <c r="AD43" s="119">
        <v>-1964</v>
      </c>
      <c r="AE43" s="119">
        <f>CE43-SUM(AB43:AD43)</f>
        <v>-2469</v>
      </c>
      <c r="AF43" s="119">
        <v>-2317</v>
      </c>
      <c r="AG43" s="119">
        <v>-3054</v>
      </c>
      <c r="AH43" s="119">
        <v>-3598</v>
      </c>
      <c r="AI43" s="119">
        <f>CF43-SUM(AF43:AH43)</f>
        <v>-3995</v>
      </c>
      <c r="AJ43" s="119">
        <v>-3134</v>
      </c>
      <c r="AK43" s="119">
        <v>-3019</v>
      </c>
      <c r="AL43" s="119">
        <v>-1627</v>
      </c>
      <c r="AM43" s="119">
        <f>CG43-SUM(AJ43:AL43)</f>
        <v>-4622</v>
      </c>
      <c r="AN43" s="119">
        <v>-3137</v>
      </c>
      <c r="AO43" s="119">
        <v>-2668</v>
      </c>
      <c r="AP43" s="119">
        <v>-3208</v>
      </c>
      <c r="AQ43" s="119">
        <v>-2611</v>
      </c>
      <c r="AR43" s="119">
        <v>-3187</v>
      </c>
      <c r="AS43" s="119">
        <v>-2730</v>
      </c>
      <c r="AT43" s="119">
        <v>-2422</v>
      </c>
      <c r="AU43" s="119">
        <v>-2864</v>
      </c>
      <c r="AV43" s="119">
        <v>-2374</v>
      </c>
      <c r="AW43" s="119">
        <v>-3089</v>
      </c>
      <c r="AX43" s="119">
        <v>-3004</v>
      </c>
      <c r="AY43" s="119">
        <v>-1700</v>
      </c>
      <c r="AZ43" s="119">
        <v>-3390</v>
      </c>
      <c r="BA43" s="119">
        <v>-3013</v>
      </c>
      <c r="BB43" s="119">
        <v>-4085</v>
      </c>
      <c r="BC43" s="119">
        <v>-4212</v>
      </c>
      <c r="BD43" s="119">
        <v>-4234</v>
      </c>
      <c r="BE43" s="119">
        <v>-4462</v>
      </c>
      <c r="BF43" s="119">
        <v>-4329</v>
      </c>
      <c r="BG43" s="330">
        <v>-4175</v>
      </c>
      <c r="BH43" s="119">
        <v>-5026</v>
      </c>
      <c r="BI43" s="119">
        <v>-6312</v>
      </c>
      <c r="BJ43" s="119">
        <v>0</v>
      </c>
      <c r="BK43" s="330">
        <v>0</v>
      </c>
      <c r="BL43" s="330">
        <v>0</v>
      </c>
      <c r="BM43" s="330">
        <v>0</v>
      </c>
      <c r="BN43" s="330">
        <v>0</v>
      </c>
      <c r="BO43" s="330">
        <v>0</v>
      </c>
      <c r="BP43" s="330">
        <v>0</v>
      </c>
      <c r="BQ43" s="330">
        <v>0</v>
      </c>
      <c r="BR43" s="330">
        <v>0</v>
      </c>
      <c r="BS43" s="330">
        <v>0</v>
      </c>
      <c r="BT43" s="330">
        <v>0</v>
      </c>
      <c r="BU43" s="330"/>
      <c r="BV43" s="330"/>
      <c r="BW43" s="330"/>
      <c r="BY43" s="119">
        <v>-5784</v>
      </c>
      <c r="BZ43" s="119">
        <v>-4029</v>
      </c>
      <c r="CA43" s="119">
        <v>-6942</v>
      </c>
      <c r="CB43" s="119">
        <v>-5190</v>
      </c>
      <c r="CC43" s="119">
        <v>-4598</v>
      </c>
      <c r="CD43" s="119">
        <v>-9115</v>
      </c>
      <c r="CE43" s="119">
        <v>-9504</v>
      </c>
      <c r="CF43" s="119">
        <v>-12964</v>
      </c>
      <c r="CG43" s="119">
        <v>-12402</v>
      </c>
      <c r="CH43" s="119">
        <f t="shared" si="4"/>
        <v>-11624</v>
      </c>
      <c r="CI43" s="119">
        <f t="shared" si="5"/>
        <v>-11203</v>
      </c>
      <c r="CJ43" s="119">
        <f t="shared" si="6"/>
        <v>-10167</v>
      </c>
      <c r="CK43" s="119">
        <f t="shared" si="7"/>
        <v>-14700</v>
      </c>
      <c r="CL43" s="119">
        <f t="shared" si="8"/>
        <v>-17200</v>
      </c>
      <c r="CM43" s="119">
        <f t="shared" si="9"/>
        <v>-11338</v>
      </c>
      <c r="CN43" s="119">
        <f t="shared" si="10"/>
        <v>0</v>
      </c>
      <c r="CO43" s="119">
        <f t="shared" si="11"/>
        <v>0</v>
      </c>
    </row>
    <row r="44" spans="1:93" x14ac:dyDescent="0.35">
      <c r="B44" s="108" t="s">
        <v>191</v>
      </c>
      <c r="C44" s="108" t="s">
        <v>192</v>
      </c>
      <c r="D44" s="119">
        <v>-8947</v>
      </c>
      <c r="E44" s="119">
        <v>-4991</v>
      </c>
      <c r="F44" s="119">
        <v>-9698</v>
      </c>
      <c r="G44" s="119">
        <v>-22143</v>
      </c>
      <c r="H44" s="119">
        <v>12224</v>
      </c>
      <c r="I44" s="119">
        <v>-5899</v>
      </c>
      <c r="J44" s="119">
        <v>-13634</v>
      </c>
      <c r="K44" s="119">
        <v>114377</v>
      </c>
      <c r="L44" s="119">
        <v>-5465</v>
      </c>
      <c r="M44" s="119">
        <v>-5934</v>
      </c>
      <c r="N44" s="119">
        <v>-34412</v>
      </c>
      <c r="O44" s="119">
        <f>CA44-SUM(L44:N44)</f>
        <v>-8186</v>
      </c>
      <c r="P44" s="119">
        <v>-4948</v>
      </c>
      <c r="Q44" s="119">
        <v>-7461</v>
      </c>
      <c r="R44" s="119">
        <v>-8236</v>
      </c>
      <c r="S44" s="119">
        <f>CB44-SUM(P44:R44)</f>
        <v>13876</v>
      </c>
      <c r="T44" s="119">
        <v>10357</v>
      </c>
      <c r="U44" s="119">
        <v>-25571</v>
      </c>
      <c r="V44" s="119">
        <v>-21712</v>
      </c>
      <c r="W44" s="119">
        <f>CC44-SUM(T44:V44)</f>
        <v>-25060</v>
      </c>
      <c r="X44" s="119">
        <v>-16469</v>
      </c>
      <c r="Y44" s="119">
        <v>-20759</v>
      </c>
      <c r="Z44" s="119">
        <v>-19508</v>
      </c>
      <c r="AA44" s="119">
        <f>CD44-SUM(X44:Z44)</f>
        <v>-28374</v>
      </c>
      <c r="AB44" s="119">
        <v>-26514</v>
      </c>
      <c r="AC44" s="119">
        <v>-23458</v>
      </c>
      <c r="AD44" s="119">
        <v>-21644</v>
      </c>
      <c r="AE44" s="119">
        <f>CE44-SUM(AB44:AD44)</f>
        <v>-64451</v>
      </c>
      <c r="AF44" s="119">
        <v>-18313</v>
      </c>
      <c r="AG44" s="119">
        <v>-16928</v>
      </c>
      <c r="AH44" s="119">
        <v>-26481</v>
      </c>
      <c r="AI44" s="119">
        <f>CF44-SUM(AF44:AH44)</f>
        <v>-10478</v>
      </c>
      <c r="AJ44" s="119">
        <v>-26799</v>
      </c>
      <c r="AK44" s="119">
        <v>-35230</v>
      </c>
      <c r="AL44" s="119">
        <v>-23492</v>
      </c>
      <c r="AM44" s="119">
        <f>CG44-SUM(AJ44:AL44)</f>
        <v>-296982</v>
      </c>
      <c r="AN44" s="119">
        <v>-17798</v>
      </c>
      <c r="AO44" s="119">
        <v>-52540</v>
      </c>
      <c r="AP44" s="119">
        <v>-13975</v>
      </c>
      <c r="AQ44" s="119">
        <v>-22992.000000000022</v>
      </c>
      <c r="AR44" s="119">
        <v>-14209</v>
      </c>
      <c r="AS44" s="119">
        <v>-24239</v>
      </c>
      <c r="AT44" s="119">
        <v>-27249</v>
      </c>
      <c r="AU44" s="119">
        <v>-45533</v>
      </c>
      <c r="AV44" s="119">
        <v>-26784</v>
      </c>
      <c r="AW44" s="119">
        <v>-44547</v>
      </c>
      <c r="AX44" s="119">
        <v>-34157</v>
      </c>
      <c r="AY44" s="119">
        <v>70703</v>
      </c>
      <c r="AZ44" s="119">
        <v>-27326</v>
      </c>
      <c r="BA44" s="119">
        <v>-27673.350999999999</v>
      </c>
      <c r="BB44" s="119">
        <v>-19653</v>
      </c>
      <c r="BC44" s="119">
        <v>9842</v>
      </c>
      <c r="BD44" s="119">
        <v>-41327</v>
      </c>
      <c r="BE44" s="119">
        <v>-58170</v>
      </c>
      <c r="BF44" s="119">
        <v>-26669</v>
      </c>
      <c r="BG44" s="330">
        <v>-8282</v>
      </c>
      <c r="BH44" s="119">
        <v>-32787</v>
      </c>
      <c r="BI44" s="119">
        <v>-17883</v>
      </c>
      <c r="BJ44" s="119">
        <v>-57715</v>
      </c>
      <c r="BK44" s="330">
        <v>-44041.222999999998</v>
      </c>
      <c r="BL44" s="330">
        <v>-8517</v>
      </c>
      <c r="BM44" s="330">
        <v>-64661</v>
      </c>
      <c r="BN44" s="330">
        <v>-19112</v>
      </c>
      <c r="BO44" s="330">
        <v>14951.970159999999</v>
      </c>
      <c r="BP44" s="330">
        <v>-27711</v>
      </c>
      <c r="BQ44" s="330">
        <v>-56221.999999999993</v>
      </c>
      <c r="BR44" s="330">
        <v>-37730</v>
      </c>
      <c r="BS44" s="330">
        <v>-233941.40059999999</v>
      </c>
      <c r="BT44" s="330">
        <v>-39005</v>
      </c>
      <c r="BU44" s="330"/>
      <c r="BV44" s="330"/>
      <c r="BW44" s="330"/>
      <c r="BY44" s="119">
        <v>-45779</v>
      </c>
      <c r="BZ44" s="119">
        <v>107068</v>
      </c>
      <c r="CA44" s="119">
        <v>-53997</v>
      </c>
      <c r="CB44" s="119">
        <v>-6769</v>
      </c>
      <c r="CC44" s="119">
        <v>-61986</v>
      </c>
      <c r="CD44" s="119">
        <v>-85110</v>
      </c>
      <c r="CE44" s="119">
        <v>-136067</v>
      </c>
      <c r="CF44" s="119">
        <v>-72200</v>
      </c>
      <c r="CG44" s="119">
        <v>-382503</v>
      </c>
      <c r="CH44" s="119">
        <f t="shared" si="4"/>
        <v>-107305.00000000003</v>
      </c>
      <c r="CI44" s="119">
        <f t="shared" si="5"/>
        <v>-111230</v>
      </c>
      <c r="CJ44" s="119">
        <f t="shared" si="6"/>
        <v>-34785</v>
      </c>
      <c r="CK44" s="119">
        <f t="shared" si="7"/>
        <v>-64810.350999999995</v>
      </c>
      <c r="CL44" s="119">
        <f t="shared" si="8"/>
        <v>-134448</v>
      </c>
      <c r="CM44" s="119">
        <f t="shared" si="9"/>
        <v>-152426.223</v>
      </c>
      <c r="CN44" s="119">
        <f t="shared" si="10"/>
        <v>-77338.029840000003</v>
      </c>
      <c r="CO44" s="119">
        <f t="shared" si="11"/>
        <v>-355604.40059999999</v>
      </c>
    </row>
    <row r="45" spans="1:93" x14ac:dyDescent="0.35">
      <c r="A45" s="138"/>
      <c r="B45" s="290" t="s">
        <v>547</v>
      </c>
      <c r="C45" s="290" t="s">
        <v>546</v>
      </c>
      <c r="D45" s="120">
        <v>0</v>
      </c>
      <c r="E45" s="120">
        <v>0</v>
      </c>
      <c r="F45" s="120">
        <v>0</v>
      </c>
      <c r="G45" s="120">
        <v>0</v>
      </c>
      <c r="H45" s="120">
        <v>0</v>
      </c>
      <c r="I45" s="120">
        <v>0</v>
      </c>
      <c r="J45" s="120">
        <v>0</v>
      </c>
      <c r="K45" s="120">
        <v>0</v>
      </c>
      <c r="L45" s="120">
        <v>0</v>
      </c>
      <c r="M45" s="120">
        <v>0</v>
      </c>
      <c r="N45" s="120">
        <v>0</v>
      </c>
      <c r="O45" s="120">
        <v>0</v>
      </c>
      <c r="P45" s="120">
        <v>0</v>
      </c>
      <c r="Q45" s="120">
        <v>0</v>
      </c>
      <c r="R45" s="120">
        <v>0</v>
      </c>
      <c r="S45" s="120">
        <v>0</v>
      </c>
      <c r="T45" s="120">
        <v>0</v>
      </c>
      <c r="U45" s="120">
        <v>0</v>
      </c>
      <c r="V45" s="120">
        <v>0</v>
      </c>
      <c r="W45" s="120">
        <v>0</v>
      </c>
      <c r="X45" s="120">
        <v>0</v>
      </c>
      <c r="Y45" s="120">
        <v>0</v>
      </c>
      <c r="Z45" s="120">
        <v>0</v>
      </c>
      <c r="AA45" s="120">
        <v>0</v>
      </c>
      <c r="AB45" s="120">
        <v>0</v>
      </c>
      <c r="AC45" s="120">
        <v>0</v>
      </c>
      <c r="AD45" s="120">
        <v>0</v>
      </c>
      <c r="AE45" s="120">
        <v>0</v>
      </c>
      <c r="AF45" s="120">
        <v>0</v>
      </c>
      <c r="AG45" s="119">
        <v>0</v>
      </c>
      <c r="AH45" s="119">
        <v>0</v>
      </c>
      <c r="AI45" s="119">
        <v>0</v>
      </c>
      <c r="AJ45" s="119">
        <v>0</v>
      </c>
      <c r="AK45" s="119">
        <v>0</v>
      </c>
      <c r="AL45" s="119">
        <v>0</v>
      </c>
      <c r="AM45" s="119">
        <v>0</v>
      </c>
      <c r="AN45" s="119">
        <v>0</v>
      </c>
      <c r="AO45" s="119">
        <v>0</v>
      </c>
      <c r="AP45" s="119">
        <v>0</v>
      </c>
      <c r="AQ45" s="119">
        <v>-8301</v>
      </c>
      <c r="AR45" s="119">
        <v>0</v>
      </c>
      <c r="AS45" s="119">
        <v>0</v>
      </c>
      <c r="AT45" s="119">
        <v>0</v>
      </c>
      <c r="AU45" s="119">
        <v>33631</v>
      </c>
      <c r="AV45" s="119">
        <v>0</v>
      </c>
      <c r="AW45" s="119">
        <v>0</v>
      </c>
      <c r="AX45" s="119">
        <v>-920</v>
      </c>
      <c r="AY45" s="119">
        <v>-45484</v>
      </c>
      <c r="AZ45" s="119">
        <v>-34400</v>
      </c>
      <c r="BA45" s="119">
        <v>-3403.6489999999999</v>
      </c>
      <c r="BB45" s="119">
        <v>0</v>
      </c>
      <c r="BC45" s="119">
        <v>18450</v>
      </c>
      <c r="BD45" s="119">
        <v>0</v>
      </c>
      <c r="BE45" s="119">
        <v>0</v>
      </c>
      <c r="BF45" s="119">
        <v>0</v>
      </c>
      <c r="BG45" s="330">
        <v>0</v>
      </c>
      <c r="BH45" s="119">
        <v>0</v>
      </c>
      <c r="BI45" s="119">
        <v>0</v>
      </c>
      <c r="BJ45" s="119">
        <v>0</v>
      </c>
      <c r="BK45" s="330">
        <v>0</v>
      </c>
      <c r="BL45" s="330">
        <v>0</v>
      </c>
      <c r="BM45" s="330">
        <v>0</v>
      </c>
      <c r="BN45" s="330">
        <v>0</v>
      </c>
      <c r="BO45" s="330">
        <v>0</v>
      </c>
      <c r="BP45" s="330">
        <v>0</v>
      </c>
      <c r="BQ45" s="330">
        <v>0</v>
      </c>
      <c r="BR45" s="330">
        <v>0</v>
      </c>
      <c r="BS45" s="330">
        <v>0</v>
      </c>
      <c r="BT45" s="330">
        <v>0</v>
      </c>
      <c r="BU45" s="330"/>
      <c r="BV45" s="330"/>
      <c r="BW45" s="330"/>
      <c r="BY45" s="119">
        <v>0</v>
      </c>
      <c r="BZ45" s="119">
        <v>0</v>
      </c>
      <c r="CA45" s="119">
        <v>0</v>
      </c>
      <c r="CB45" s="119">
        <v>0</v>
      </c>
      <c r="CC45" s="119">
        <v>0</v>
      </c>
      <c r="CD45" s="119">
        <v>0</v>
      </c>
      <c r="CE45" s="119">
        <v>0</v>
      </c>
      <c r="CF45" s="119">
        <v>0</v>
      </c>
      <c r="CG45" s="119">
        <f>SUM(AJ45:AM45)</f>
        <v>0</v>
      </c>
      <c r="CH45" s="119">
        <f t="shared" si="4"/>
        <v>-8301</v>
      </c>
      <c r="CI45" s="119">
        <f t="shared" si="5"/>
        <v>33631</v>
      </c>
      <c r="CJ45" s="119">
        <f t="shared" si="6"/>
        <v>-46404</v>
      </c>
      <c r="CK45" s="119">
        <f t="shared" si="7"/>
        <v>-19353.648999999998</v>
      </c>
      <c r="CL45" s="119">
        <f t="shared" si="8"/>
        <v>0</v>
      </c>
      <c r="CM45" s="119">
        <f t="shared" si="9"/>
        <v>0</v>
      </c>
      <c r="CN45" s="119">
        <f t="shared" si="10"/>
        <v>0</v>
      </c>
      <c r="CO45" s="119">
        <f t="shared" si="11"/>
        <v>0</v>
      </c>
    </row>
    <row r="46" spans="1:93" x14ac:dyDescent="0.35">
      <c r="B46" s="108" t="s">
        <v>193</v>
      </c>
      <c r="C46" s="108" t="s">
        <v>194</v>
      </c>
      <c r="D46" s="119">
        <v>0</v>
      </c>
      <c r="E46" s="119">
        <v>0</v>
      </c>
      <c r="F46" s="119">
        <v>0</v>
      </c>
      <c r="G46" s="119">
        <v>0</v>
      </c>
      <c r="H46" s="119">
        <v>0</v>
      </c>
      <c r="I46" s="119">
        <v>0</v>
      </c>
      <c r="J46" s="119">
        <v>0</v>
      </c>
      <c r="K46" s="119">
        <v>0</v>
      </c>
      <c r="L46" s="119">
        <v>0</v>
      </c>
      <c r="M46" s="119">
        <v>0</v>
      </c>
      <c r="N46" s="119">
        <v>0</v>
      </c>
      <c r="O46" s="119">
        <f>CA46-SUM(L46:N46)</f>
        <v>0</v>
      </c>
      <c r="P46" s="119">
        <v>0</v>
      </c>
      <c r="Q46" s="119">
        <v>0</v>
      </c>
      <c r="R46" s="119">
        <v>0</v>
      </c>
      <c r="S46" s="119">
        <f>CB46-SUM(P46:R46)</f>
        <v>0</v>
      </c>
      <c r="T46" s="119">
        <v>0</v>
      </c>
      <c r="U46" s="119">
        <v>0</v>
      </c>
      <c r="V46" s="119">
        <v>0</v>
      </c>
      <c r="W46" s="119">
        <f>CC46-SUM(T46:V46)</f>
        <v>0</v>
      </c>
      <c r="X46" s="119">
        <v>0</v>
      </c>
      <c r="Y46" s="119">
        <v>0</v>
      </c>
      <c r="Z46" s="119">
        <v>0</v>
      </c>
      <c r="AA46" s="119">
        <f>CD46-SUM(X46:Z46)</f>
        <v>0</v>
      </c>
      <c r="AB46" s="119">
        <v>0</v>
      </c>
      <c r="AC46" s="119">
        <v>0</v>
      </c>
      <c r="AD46" s="119"/>
      <c r="AE46" s="119">
        <f>CE46-SUM(AB46:AD46)</f>
        <v>0</v>
      </c>
      <c r="AF46" s="119">
        <v>0</v>
      </c>
      <c r="AG46" s="119">
        <v>0</v>
      </c>
      <c r="AH46" s="119">
        <v>0</v>
      </c>
      <c r="AI46" s="119">
        <f>CF46-SUM(AF46:AH46)</f>
        <v>0</v>
      </c>
      <c r="AJ46" s="119">
        <v>0</v>
      </c>
      <c r="AK46" s="119">
        <v>0</v>
      </c>
      <c r="AL46" s="119">
        <v>0</v>
      </c>
      <c r="AM46" s="119">
        <f>CG46-SUM(AJ46:AL46)</f>
        <v>0</v>
      </c>
      <c r="AN46" s="119">
        <v>0</v>
      </c>
      <c r="AO46" s="119">
        <v>0</v>
      </c>
      <c r="AP46" s="119">
        <v>0</v>
      </c>
      <c r="AQ46" s="119">
        <v>0</v>
      </c>
      <c r="AR46" s="119">
        <v>0</v>
      </c>
      <c r="AS46" s="119">
        <v>0</v>
      </c>
      <c r="AT46" s="119">
        <v>0</v>
      </c>
      <c r="AU46" s="119">
        <v>0</v>
      </c>
      <c r="AV46" s="119">
        <v>0</v>
      </c>
      <c r="AW46" s="119">
        <v>0</v>
      </c>
      <c r="AX46" s="119">
        <v>0</v>
      </c>
      <c r="AY46" s="119">
        <v>0</v>
      </c>
      <c r="AZ46" s="119">
        <v>0</v>
      </c>
      <c r="BA46" s="119">
        <v>0</v>
      </c>
      <c r="BB46" s="119">
        <v>0</v>
      </c>
      <c r="BC46" s="119">
        <v>0</v>
      </c>
      <c r="BD46" s="119">
        <v>0</v>
      </c>
      <c r="BE46" s="119">
        <v>0</v>
      </c>
      <c r="BF46" s="119">
        <v>0</v>
      </c>
      <c r="BG46" s="330">
        <v>0</v>
      </c>
      <c r="BH46" s="119">
        <v>0</v>
      </c>
      <c r="BI46" s="119">
        <v>0</v>
      </c>
      <c r="BJ46" s="119">
        <v>0</v>
      </c>
      <c r="BK46" s="330">
        <v>0</v>
      </c>
      <c r="BL46" s="330">
        <v>0</v>
      </c>
      <c r="BM46" s="330">
        <v>0</v>
      </c>
      <c r="BN46" s="330">
        <v>0</v>
      </c>
      <c r="BO46" s="330">
        <v>0</v>
      </c>
      <c r="BP46" s="330">
        <v>0</v>
      </c>
      <c r="BQ46" s="330">
        <v>0</v>
      </c>
      <c r="BR46" s="330">
        <v>0</v>
      </c>
      <c r="BS46" s="330">
        <v>0</v>
      </c>
      <c r="BT46" s="330">
        <v>0</v>
      </c>
      <c r="BU46" s="330"/>
      <c r="BV46" s="330"/>
      <c r="BW46" s="330"/>
      <c r="BY46" s="119">
        <v>0</v>
      </c>
      <c r="BZ46" s="119">
        <v>0</v>
      </c>
      <c r="CA46" s="119">
        <v>0</v>
      </c>
      <c r="CB46" s="119">
        <v>0</v>
      </c>
      <c r="CC46" s="119">
        <v>0</v>
      </c>
      <c r="CD46" s="119">
        <v>0</v>
      </c>
      <c r="CE46" s="119">
        <v>0</v>
      </c>
      <c r="CF46" s="119">
        <v>0</v>
      </c>
      <c r="CG46" s="119">
        <v>0</v>
      </c>
      <c r="CH46" s="119">
        <f t="shared" si="4"/>
        <v>0</v>
      </c>
      <c r="CI46" s="119">
        <f t="shared" si="5"/>
        <v>0</v>
      </c>
      <c r="CJ46" s="119">
        <f t="shared" si="6"/>
        <v>0</v>
      </c>
      <c r="CK46" s="119">
        <f t="shared" si="7"/>
        <v>0</v>
      </c>
      <c r="CL46" s="119">
        <f t="shared" si="8"/>
        <v>0</v>
      </c>
      <c r="CM46" s="119">
        <f t="shared" si="9"/>
        <v>0</v>
      </c>
      <c r="CN46" s="119">
        <f t="shared" si="10"/>
        <v>0</v>
      </c>
      <c r="CO46" s="119">
        <f t="shared" si="11"/>
        <v>0</v>
      </c>
    </row>
    <row r="47" spans="1:93" s="97" customFormat="1" x14ac:dyDescent="0.35">
      <c r="B47" s="342" t="s">
        <v>578</v>
      </c>
      <c r="C47" s="342"/>
      <c r="D47" s="330"/>
      <c r="E47" s="330"/>
      <c r="F47" s="330"/>
      <c r="G47" s="330"/>
      <c r="H47" s="330"/>
      <c r="I47" s="330"/>
      <c r="J47" s="330"/>
      <c r="K47" s="330"/>
      <c r="L47" s="330"/>
      <c r="M47" s="330"/>
      <c r="N47" s="330"/>
      <c r="O47" s="330"/>
      <c r="P47" s="330"/>
      <c r="Q47" s="330"/>
      <c r="R47" s="330"/>
      <c r="S47" s="330"/>
      <c r="T47" s="330"/>
      <c r="U47" s="330"/>
      <c r="V47" s="330"/>
      <c r="W47" s="330"/>
      <c r="X47" s="330"/>
      <c r="Y47" s="330"/>
      <c r="Z47" s="330"/>
      <c r="AA47" s="330"/>
      <c r="AB47" s="330"/>
      <c r="AC47" s="330"/>
      <c r="AD47" s="330"/>
      <c r="AE47" s="330"/>
      <c r="AF47" s="119">
        <v>0</v>
      </c>
      <c r="AG47" s="119">
        <v>0</v>
      </c>
      <c r="AH47" s="119">
        <v>0</v>
      </c>
      <c r="AI47" s="119">
        <v>0</v>
      </c>
      <c r="AJ47" s="119">
        <v>0</v>
      </c>
      <c r="AK47" s="119">
        <v>0</v>
      </c>
      <c r="AL47" s="119">
        <v>0</v>
      </c>
      <c r="AM47" s="119">
        <v>0</v>
      </c>
      <c r="AN47" s="119">
        <v>0</v>
      </c>
      <c r="AO47" s="119">
        <v>0</v>
      </c>
      <c r="AP47" s="119">
        <v>0</v>
      </c>
      <c r="AQ47" s="119">
        <v>0</v>
      </c>
      <c r="AR47" s="119">
        <v>0</v>
      </c>
      <c r="AS47" s="119">
        <v>0</v>
      </c>
      <c r="AT47" s="119">
        <v>0</v>
      </c>
      <c r="AU47" s="119">
        <v>0</v>
      </c>
      <c r="AV47" s="119">
        <v>0</v>
      </c>
      <c r="AW47" s="119">
        <v>0</v>
      </c>
      <c r="AX47" s="119">
        <v>0</v>
      </c>
      <c r="AY47" s="119">
        <v>0</v>
      </c>
      <c r="AZ47" s="119">
        <v>0</v>
      </c>
      <c r="BA47" s="119">
        <v>0</v>
      </c>
      <c r="BB47" s="119">
        <v>0</v>
      </c>
      <c r="BC47" s="119">
        <v>0</v>
      </c>
      <c r="BD47" s="119">
        <v>0</v>
      </c>
      <c r="BE47" s="119">
        <v>0</v>
      </c>
      <c r="BF47" s="119">
        <v>0</v>
      </c>
      <c r="BG47" s="330">
        <v>0</v>
      </c>
      <c r="BH47" s="119">
        <v>0</v>
      </c>
      <c r="BI47" s="119">
        <v>0</v>
      </c>
      <c r="BJ47" s="119">
        <v>0</v>
      </c>
      <c r="BK47" s="330">
        <v>0</v>
      </c>
      <c r="BL47" s="330">
        <v>0</v>
      </c>
      <c r="BM47" s="330">
        <v>0</v>
      </c>
      <c r="BN47" s="330">
        <v>0</v>
      </c>
      <c r="BO47" s="330">
        <v>0</v>
      </c>
      <c r="BP47" s="330">
        <v>0</v>
      </c>
      <c r="BQ47" s="330">
        <v>0</v>
      </c>
      <c r="BR47" s="330">
        <v>0</v>
      </c>
      <c r="BS47" s="330">
        <v>0</v>
      </c>
      <c r="BT47" s="330">
        <v>0</v>
      </c>
      <c r="BU47" s="330"/>
      <c r="BV47" s="330"/>
      <c r="BW47" s="330"/>
      <c r="BX47" s="4"/>
      <c r="BY47" s="119">
        <v>0</v>
      </c>
      <c r="BZ47" s="119">
        <v>0</v>
      </c>
      <c r="CA47" s="119">
        <v>0</v>
      </c>
      <c r="CB47" s="119">
        <v>0</v>
      </c>
      <c r="CC47" s="119">
        <v>0</v>
      </c>
      <c r="CD47" s="119">
        <v>0</v>
      </c>
      <c r="CE47" s="119">
        <v>0</v>
      </c>
      <c r="CF47" s="119">
        <v>0</v>
      </c>
      <c r="CG47" s="119">
        <v>0</v>
      </c>
      <c r="CH47" s="119">
        <f t="shared" si="4"/>
        <v>0</v>
      </c>
      <c r="CI47" s="119">
        <f t="shared" si="5"/>
        <v>0</v>
      </c>
      <c r="CJ47" s="119">
        <f t="shared" si="6"/>
        <v>0</v>
      </c>
      <c r="CK47" s="119">
        <f t="shared" si="7"/>
        <v>0</v>
      </c>
      <c r="CL47" s="119">
        <f t="shared" si="8"/>
        <v>0</v>
      </c>
      <c r="CM47" s="119">
        <f t="shared" si="9"/>
        <v>0</v>
      </c>
      <c r="CN47" s="119">
        <f t="shared" si="10"/>
        <v>0</v>
      </c>
      <c r="CO47" s="119">
        <f t="shared" si="11"/>
        <v>0</v>
      </c>
    </row>
    <row r="48" spans="1:93" x14ac:dyDescent="0.35">
      <c r="B48" s="122" t="s">
        <v>195</v>
      </c>
      <c r="C48" s="123" t="s">
        <v>196</v>
      </c>
      <c r="D48" s="124">
        <f t="shared" ref="D48:AF48" si="12">D37+SUM(D41:D46)</f>
        <v>38845</v>
      </c>
      <c r="E48" s="124">
        <f t="shared" si="12"/>
        <v>51434</v>
      </c>
      <c r="F48" s="124">
        <f t="shared" si="12"/>
        <v>88777</v>
      </c>
      <c r="G48" s="124">
        <f t="shared" si="12"/>
        <v>50927</v>
      </c>
      <c r="H48" s="124">
        <f t="shared" si="12"/>
        <v>47270</v>
      </c>
      <c r="I48" s="124">
        <f t="shared" si="12"/>
        <v>-1746</v>
      </c>
      <c r="J48" s="124">
        <f t="shared" si="12"/>
        <v>10640</v>
      </c>
      <c r="K48" s="124">
        <f t="shared" si="12"/>
        <v>133056</v>
      </c>
      <c r="L48" s="124">
        <f t="shared" si="12"/>
        <v>48188</v>
      </c>
      <c r="M48" s="124">
        <f t="shared" si="12"/>
        <v>52817</v>
      </c>
      <c r="N48" s="124">
        <f t="shared" si="12"/>
        <v>62907</v>
      </c>
      <c r="O48" s="124">
        <f>CA48-SUM(L48:N48)</f>
        <v>31618</v>
      </c>
      <c r="P48" s="124">
        <f t="shared" si="12"/>
        <v>53307</v>
      </c>
      <c r="Q48" s="124">
        <f t="shared" si="12"/>
        <v>57895</v>
      </c>
      <c r="R48" s="124">
        <f t="shared" si="12"/>
        <v>72535</v>
      </c>
      <c r="S48" s="124">
        <f t="shared" si="12"/>
        <v>73175</v>
      </c>
      <c r="T48" s="124">
        <f t="shared" si="12"/>
        <v>61688</v>
      </c>
      <c r="U48" s="124">
        <f t="shared" si="12"/>
        <v>48955</v>
      </c>
      <c r="V48" s="124">
        <f t="shared" si="12"/>
        <v>54546</v>
      </c>
      <c r="W48" s="124">
        <f t="shared" si="12"/>
        <v>23799</v>
      </c>
      <c r="X48" s="124">
        <f t="shared" si="12"/>
        <v>45628</v>
      </c>
      <c r="Y48" s="124">
        <f t="shared" si="12"/>
        <v>62631</v>
      </c>
      <c r="Z48" s="124">
        <f t="shared" si="12"/>
        <v>102405</v>
      </c>
      <c r="AA48" s="124">
        <f t="shared" si="12"/>
        <v>48013</v>
      </c>
      <c r="AB48" s="124">
        <f t="shared" si="12"/>
        <v>67278</v>
      </c>
      <c r="AC48" s="124">
        <f t="shared" si="12"/>
        <v>47812</v>
      </c>
      <c r="AD48" s="124">
        <f t="shared" si="12"/>
        <v>58236</v>
      </c>
      <c r="AE48" s="124">
        <f t="shared" si="12"/>
        <v>31576</v>
      </c>
      <c r="AF48" s="124">
        <f t="shared" si="12"/>
        <v>73261</v>
      </c>
      <c r="AG48" s="124">
        <f t="shared" ref="AG48:AM48" si="13">AG37+SUM(AG41:AG46)</f>
        <v>117862</v>
      </c>
      <c r="AH48" s="124">
        <f t="shared" si="13"/>
        <v>61245</v>
      </c>
      <c r="AI48" s="124">
        <f t="shared" si="13"/>
        <v>69853.000000000495</v>
      </c>
      <c r="AJ48" s="124">
        <f t="shared" si="13"/>
        <v>50434</v>
      </c>
      <c r="AK48" s="124">
        <f t="shared" si="13"/>
        <v>7966</v>
      </c>
      <c r="AL48" s="124">
        <f t="shared" si="13"/>
        <v>21840</v>
      </c>
      <c r="AM48" s="124">
        <f t="shared" si="13"/>
        <v>-264903</v>
      </c>
      <c r="AN48" s="124">
        <f>AN37+SUM(AN41:AN46)</f>
        <v>45879</v>
      </c>
      <c r="AO48" s="124">
        <f>AO37+SUM(AO41:AO46)</f>
        <v>-595</v>
      </c>
      <c r="AP48" s="124">
        <f>AP37+SUM(AP41:AP46)</f>
        <v>97281</v>
      </c>
      <c r="AQ48" s="124">
        <f>AQ37+SUM(AQ41:AQ46)</f>
        <v>47579.999999999971</v>
      </c>
      <c r="AR48" s="124">
        <f t="shared" ref="AR48:AW48" si="14">AR37+SUM(AR41:AR46)</f>
        <v>80526</v>
      </c>
      <c r="AS48" s="124">
        <f t="shared" si="14"/>
        <v>100132</v>
      </c>
      <c r="AT48" s="124">
        <f t="shared" si="14"/>
        <v>110232.99999999977</v>
      </c>
      <c r="AU48" s="124">
        <f t="shared" si="14"/>
        <v>78992</v>
      </c>
      <c r="AV48" s="124">
        <f t="shared" si="14"/>
        <v>47222</v>
      </c>
      <c r="AW48" s="124">
        <f t="shared" si="14"/>
        <v>95420</v>
      </c>
      <c r="AX48" s="124">
        <f t="shared" ref="AX48:BF48" si="15">AX37+SUM(AX41:AX46)</f>
        <v>106341</v>
      </c>
      <c r="AY48" s="124">
        <f t="shared" si="15"/>
        <v>107607.72343829996</v>
      </c>
      <c r="AZ48" s="124">
        <f t="shared" si="15"/>
        <v>30995</v>
      </c>
      <c r="BA48" s="124">
        <f t="shared" si="15"/>
        <v>-111140.07319999998</v>
      </c>
      <c r="BB48" s="124">
        <f t="shared" si="15"/>
        <v>159606.02265791851</v>
      </c>
      <c r="BC48" s="124">
        <f t="shared" si="15"/>
        <v>137350</v>
      </c>
      <c r="BD48" s="124">
        <f t="shared" si="15"/>
        <v>80285</v>
      </c>
      <c r="BE48" s="124">
        <f t="shared" si="15"/>
        <v>53657</v>
      </c>
      <c r="BF48" s="124">
        <f t="shared" si="15"/>
        <v>190607</v>
      </c>
      <c r="BG48" s="124">
        <f t="shared" ref="BG48:BM48" si="16">BG37+SUM(BG41:BG47)</f>
        <v>110675.28270449792</v>
      </c>
      <c r="BH48" s="319">
        <f>BH37+SUM(BH41:BH47)</f>
        <v>196899.83202923235</v>
      </c>
      <c r="BI48" s="319">
        <f>BI37+SUM(BI41:BI47)</f>
        <v>247619.05623281066</v>
      </c>
      <c r="BJ48" s="319">
        <f>BJ37+SUM(BJ41:BJ47)</f>
        <v>218722.86590000009</v>
      </c>
      <c r="BK48" s="319">
        <f>BK37+SUM(BK41:BK47)</f>
        <v>121690.05596572789</v>
      </c>
      <c r="BL48" s="319">
        <f t="shared" si="16"/>
        <v>217262</v>
      </c>
      <c r="BM48" s="319">
        <f t="shared" si="16"/>
        <v>179414.37990293279</v>
      </c>
      <c r="BN48" s="319">
        <f t="shared" ref="BN48:BQ48" si="17">BN37+SUM(BN41:BN47)</f>
        <v>261857</v>
      </c>
      <c r="BO48" s="319">
        <f t="shared" si="17"/>
        <v>171101.89823820067</v>
      </c>
      <c r="BP48" s="319">
        <f t="shared" si="17"/>
        <v>192872</v>
      </c>
      <c r="BQ48" s="319">
        <f t="shared" si="17"/>
        <v>247344.84434469417</v>
      </c>
      <c r="BR48" s="319">
        <f t="shared" ref="BR48:BU48" si="18">BR37+SUM(BR41:BR47)</f>
        <v>205297</v>
      </c>
      <c r="BS48" s="319">
        <f t="shared" si="18"/>
        <v>-85847.582880609611</v>
      </c>
      <c r="BT48" s="319">
        <f t="shared" si="18"/>
        <v>113356</v>
      </c>
      <c r="BU48" s="319">
        <f t="shared" si="18"/>
        <v>0</v>
      </c>
      <c r="BV48" s="319">
        <f t="shared" ref="BV48:BW48" si="19">BV37+SUM(BV41:BV47)</f>
        <v>0</v>
      </c>
      <c r="BW48" s="319">
        <f t="shared" si="19"/>
        <v>0</v>
      </c>
      <c r="BY48" s="124">
        <f t="shared" ref="BY48:CH48" si="20">BY37+SUM(BY41:BY46)</f>
        <v>229983</v>
      </c>
      <c r="BZ48" s="124">
        <f t="shared" si="20"/>
        <v>189220</v>
      </c>
      <c r="CA48" s="124">
        <f t="shared" si="20"/>
        <v>195530</v>
      </c>
      <c r="CB48" s="124">
        <f t="shared" si="20"/>
        <v>256912</v>
      </c>
      <c r="CC48" s="124">
        <f t="shared" si="20"/>
        <v>188988</v>
      </c>
      <c r="CD48" s="124">
        <f t="shared" si="20"/>
        <v>258677</v>
      </c>
      <c r="CE48" s="124">
        <f t="shared" si="20"/>
        <v>204902</v>
      </c>
      <c r="CF48" s="124">
        <f t="shared" si="20"/>
        <v>322221.00000000047</v>
      </c>
      <c r="CG48" s="124">
        <f t="shared" si="20"/>
        <v>-184663</v>
      </c>
      <c r="CH48" s="124">
        <f t="shared" si="20"/>
        <v>190145</v>
      </c>
      <c r="CI48" s="124">
        <f>CI37+SUM(CI41:CI46)</f>
        <v>369883</v>
      </c>
      <c r="CJ48" s="124">
        <f>CJ37+SUM(CJ41:CJ46)</f>
        <v>356590.72343830019</v>
      </c>
      <c r="CK48" s="124">
        <f>CK37+SUM(CK41:CK46)</f>
        <v>216810.94945791829</v>
      </c>
      <c r="CL48" s="124">
        <f>CL37+SUM(CL41:CL47)</f>
        <v>435224.28270449769</v>
      </c>
      <c r="CM48" s="124">
        <f>CM37+SUM(CM41:CM47)</f>
        <v>784931.81012777169</v>
      </c>
      <c r="CN48" s="124">
        <f>CN37+SUM(CN41:CN47)</f>
        <v>829635.27814113349</v>
      </c>
      <c r="CO48" s="124">
        <f>CO37+SUM(CO41:CO47)</f>
        <v>559666.26146408473</v>
      </c>
    </row>
    <row r="49" spans="2:93" x14ac:dyDescent="0.35">
      <c r="B49" s="129" t="s">
        <v>179</v>
      </c>
      <c r="C49" s="129" t="s">
        <v>180</v>
      </c>
      <c r="D49" s="130">
        <f>D48/D11</f>
        <v>9.6264171984387581E-2</v>
      </c>
      <c r="E49" s="130">
        <f>E48/E11</f>
        <v>0.11109791105514287</v>
      </c>
      <c r="F49" s="130">
        <f>F48/F11</f>
        <v>0.17422627808850946</v>
      </c>
      <c r="G49" s="130">
        <f>G48/G11</f>
        <v>0.13000967535235897</v>
      </c>
      <c r="H49" s="130">
        <f>H48/H11</f>
        <v>0.16209339487418645</v>
      </c>
      <c r="I49" s="130">
        <f>I48/I11</f>
        <v>-6.85970219620477E-3</v>
      </c>
      <c r="J49" s="130">
        <f>J48/J11</f>
        <v>3.3372644468421447E-2</v>
      </c>
      <c r="K49" s="130">
        <f>K48/K11</f>
        <v>0.37076895211291155</v>
      </c>
      <c r="L49" s="130">
        <f>L48/L11</f>
        <v>0.11823361124333237</v>
      </c>
      <c r="M49" s="130">
        <f>M48/M11</f>
        <v>0.11300969045739216</v>
      </c>
      <c r="N49" s="130">
        <f>N48/N11</f>
        <v>0.12076250443930392</v>
      </c>
      <c r="O49" s="130">
        <f>O48/O11</f>
        <v>6.6469194561878914E-2</v>
      </c>
      <c r="P49" s="130">
        <f>P48/P11</f>
        <v>0.10438782523895407</v>
      </c>
      <c r="Q49" s="130">
        <f>Q48/Q11</f>
        <v>0.10781031195065996</v>
      </c>
      <c r="R49" s="130">
        <f>R48/R11</f>
        <v>0.12352606589873366</v>
      </c>
      <c r="S49" s="130">
        <f>S48/S11</f>
        <v>0.13288285425288693</v>
      </c>
      <c r="T49" s="130">
        <f>T48/T11</f>
        <v>0.11674378554328593</v>
      </c>
      <c r="U49" s="130">
        <f>U48/U11</f>
        <v>6.5568830194744313E-2</v>
      </c>
      <c r="V49" s="130">
        <f>V48/V11</f>
        <v>7.3155520863928805E-2</v>
      </c>
      <c r="W49" s="130">
        <f>W48/W11</f>
        <v>3.6586940680545688E-2</v>
      </c>
      <c r="X49" s="130">
        <f>X48/X11</f>
        <v>6.5020213722531209E-2</v>
      </c>
      <c r="Y49" s="130">
        <f>Y48/Y11</f>
        <v>7.8539093360085271E-2</v>
      </c>
      <c r="Z49" s="130">
        <f>Z48/Z11</f>
        <v>0.12142832580569808</v>
      </c>
      <c r="AA49" s="130">
        <f>AA48/AA11</f>
        <v>6.1519951412397529E-2</v>
      </c>
      <c r="AB49" s="130">
        <f>AB48/AB11</f>
        <v>8.3571106492977359E-2</v>
      </c>
      <c r="AC49" s="130">
        <f>AC48/AC11</f>
        <v>6.3030117670632962E-2</v>
      </c>
      <c r="AD49" s="130">
        <f>AD48/AD11</f>
        <v>7.235040675051807E-2</v>
      </c>
      <c r="AE49" s="130">
        <f>AE48/AE11</f>
        <v>4.2318682084519423E-2</v>
      </c>
      <c r="AF49" s="130">
        <f>AF48/AF11</f>
        <v>9.296172835903091E-2</v>
      </c>
      <c r="AG49" s="130">
        <f>AG48/AG11</f>
        <v>0.12936486507251818</v>
      </c>
      <c r="AH49" s="130">
        <f>AH48/AH11</f>
        <v>7.1555002541140181E-2</v>
      </c>
      <c r="AI49" s="130">
        <f>AI48/AI11</f>
        <v>8.0113817520375094E-2</v>
      </c>
      <c r="AJ49" s="130">
        <f>AJ48/AJ11</f>
        <v>5.8655098622999627E-2</v>
      </c>
      <c r="AK49" s="130">
        <f>AK48/AK11</f>
        <v>9.3642292555167379E-3</v>
      </c>
      <c r="AL49" s="130">
        <f>AL48/AL11</f>
        <v>2.8622090120267819E-2</v>
      </c>
      <c r="AM49" s="130">
        <f>AM48/AM11</f>
        <v>-0.33886373840885514</v>
      </c>
      <c r="AN49" s="130">
        <f>AN48/AN11</f>
        <v>5.3651868033174135E-2</v>
      </c>
      <c r="AO49" s="130">
        <f>AO48/AO11</f>
        <v>-6.4599272796757659E-4</v>
      </c>
      <c r="AP49" s="130">
        <f>AP48/AP11</f>
        <v>0.10105395028795093</v>
      </c>
      <c r="AQ49" s="130">
        <f>AQ48/AQ11</f>
        <v>4.9188462731313935E-2</v>
      </c>
      <c r="AR49" s="130">
        <f>AR48/AR11</f>
        <v>7.6025589220503093E-2</v>
      </c>
      <c r="AS49" s="130">
        <f>AS48/AS11</f>
        <v>8.2198100607546176E-2</v>
      </c>
      <c r="AT49" s="130">
        <f>AT48/AT11</f>
        <v>8.3775200084509921E-2</v>
      </c>
      <c r="AU49" s="130">
        <f>AU48/AU11</f>
        <v>6.3959994234920506E-2</v>
      </c>
      <c r="AV49" s="130">
        <f>AV48/AV11</f>
        <v>3.684817120798671E-2</v>
      </c>
      <c r="AW49" s="130">
        <f>AW48/AW11</f>
        <v>6.7933205896277632E-2</v>
      </c>
      <c r="AX49" s="130">
        <f>AX48/AX11</f>
        <v>7.941039419564315E-2</v>
      </c>
      <c r="AY49" s="130">
        <f>AY48/AY11</f>
        <v>9.4532963754393545E-2</v>
      </c>
      <c r="AZ49" s="130">
        <f>AZ48/AZ11</f>
        <v>2.8369047488293591E-2</v>
      </c>
      <c r="BA49" s="130">
        <f>BA48/BA11</f>
        <v>-0.17234439268568025</v>
      </c>
      <c r="BB49" s="130">
        <f>BB48/BB11</f>
        <v>0.12765050567041061</v>
      </c>
      <c r="BC49" s="130">
        <f>BC48/BC11</f>
        <v>0.10816459603850613</v>
      </c>
      <c r="BD49" s="130">
        <f>BD48/BD11</f>
        <v>5.1989470650896388E-2</v>
      </c>
      <c r="BE49" s="130">
        <f>BE48/BE11</f>
        <v>3.2609257146816104E-2</v>
      </c>
      <c r="BF49" s="130">
        <f>BF48/BF11</f>
        <v>0.10394043003364579</v>
      </c>
      <c r="BG49" s="130">
        <f>BG48/BG11</f>
        <v>5.3751514778410239E-2</v>
      </c>
      <c r="BH49" s="130">
        <f>BH48/BH11</f>
        <v>8.3280498190046487E-2</v>
      </c>
      <c r="BI49" s="130">
        <f>BI48/BI11</f>
        <v>9.7911225643811925E-2</v>
      </c>
      <c r="BJ49" s="130">
        <f>BJ48/BJ11</f>
        <v>8.1188496826110373E-2</v>
      </c>
      <c r="BK49" s="130">
        <f>BK48/BK11</f>
        <v>4.6964812478813123E-2</v>
      </c>
      <c r="BL49" s="130">
        <f>BL48/BL11</f>
        <v>7.7471664231213308E-2</v>
      </c>
      <c r="BM49" s="130">
        <f>BM48/BM11</f>
        <v>6.0493124399140619E-2</v>
      </c>
      <c r="BN49" s="130">
        <f>BN48/BN11</f>
        <v>8.7991298217505579E-2</v>
      </c>
      <c r="BO49" s="130">
        <f>BO48/BO11</f>
        <v>6.5256801635330527E-2</v>
      </c>
      <c r="BP49" s="130">
        <f>BP48/BP11</f>
        <v>7.4241388442375086E-2</v>
      </c>
      <c r="BQ49" s="130">
        <f>BQ48/BQ11</f>
        <v>8.8165490215224587E-2</v>
      </c>
      <c r="BR49" s="130">
        <f>BR48/BR11</f>
        <v>7.415944477496994E-2</v>
      </c>
      <c r="BS49" s="130">
        <f>BS48/BS11</f>
        <v>-3.4429569147273513E-2</v>
      </c>
      <c r="BT49" s="130">
        <f>BT48/BT11</f>
        <v>4.5652030330513675E-2</v>
      </c>
      <c r="BU49" s="130" t="e">
        <f>BU48/BU11</f>
        <v>#DIV/0!</v>
      </c>
      <c r="BV49" s="130" t="e">
        <f>BV48/BV11</f>
        <v>#DIV/0!</v>
      </c>
      <c r="BW49" s="130" t="e">
        <f>BW48/BW11</f>
        <v>#DIV/0!</v>
      </c>
      <c r="BY49" s="130">
        <f>BY48/BY11</f>
        <v>0.1300990579566263</v>
      </c>
      <c r="BZ49" s="130">
        <f>BZ48/BZ11</f>
        <v>0.1546115876163652</v>
      </c>
      <c r="CA49" s="130">
        <f>CA48/CA11</f>
        <v>0.10447618442052933</v>
      </c>
      <c r="CB49" s="130">
        <f>CB48/CB11</f>
        <v>0.1175503809570872</v>
      </c>
      <c r="CC49" s="130">
        <f>CC48/CC11</f>
        <v>7.0752343586211033E-2</v>
      </c>
      <c r="CD49" s="130">
        <f>CD48/CD11</f>
        <v>8.2830075338202178E-2</v>
      </c>
      <c r="CE49" s="130">
        <f>CE48/CE11</f>
        <v>6.5786292633451926E-2</v>
      </c>
      <c r="CF49" s="130">
        <f>CF48/CF11</f>
        <v>9.4024329179258001E-2</v>
      </c>
      <c r="CG49" s="130">
        <f>CG48/CG11</f>
        <v>-5.6726701911645895E-2</v>
      </c>
      <c r="CH49" s="130">
        <f>CH48/CH11</f>
        <v>5.1305249030598049E-2</v>
      </c>
      <c r="CI49" s="130">
        <f>CI48/CI11</f>
        <v>7.6608627285937494E-2</v>
      </c>
      <c r="CJ49" s="130">
        <f>CJ48/CJ11</f>
        <v>6.9058749577725592E-2</v>
      </c>
      <c r="CK49" s="130">
        <f>CK48/CK11</f>
        <v>5.0923326087754288E-2</v>
      </c>
      <c r="CL49" s="130">
        <f>CL48/CL11</f>
        <v>6.1450353962881607E-2</v>
      </c>
      <c r="CM49" s="130">
        <f>CM48/CM11</f>
        <v>7.7117285256151025E-2</v>
      </c>
      <c r="CN49" s="130">
        <f>CN48/CN11</f>
        <v>7.297866046759717E-2</v>
      </c>
      <c r="CO49" s="130">
        <f>CO48/CO11</f>
        <v>5.247637028254605E-2</v>
      </c>
    </row>
    <row r="50" spans="2:93" x14ac:dyDescent="0.35">
      <c r="B50"/>
      <c r="C50"/>
      <c r="D50"/>
      <c r="E50"/>
      <c r="F50"/>
      <c r="G50"/>
      <c r="H50"/>
      <c r="I50"/>
      <c r="J50"/>
      <c r="K50"/>
      <c r="L50"/>
      <c r="M50"/>
      <c r="N50"/>
      <c r="O50"/>
      <c r="P50"/>
      <c r="Q50"/>
      <c r="R50"/>
      <c r="S50"/>
      <c r="T50"/>
      <c r="U50"/>
      <c r="V50"/>
      <c r="W50"/>
      <c r="X50"/>
      <c r="Y50"/>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Y50"/>
      <c r="BZ50"/>
      <c r="CA50"/>
      <c r="CB50"/>
      <c r="CC50"/>
      <c r="CD50"/>
      <c r="CE50" s="83"/>
      <c r="CF50" s="83"/>
      <c r="CG50" s="83"/>
      <c r="CH50" s="83"/>
      <c r="CI50" s="83"/>
      <c r="CJ50" s="83"/>
      <c r="CK50" s="83"/>
      <c r="CL50" s="83"/>
      <c r="CM50" s="83"/>
      <c r="CN50" s="83"/>
      <c r="CO50" s="83"/>
    </row>
    <row r="51" spans="2:93" x14ac:dyDescent="0.35">
      <c r="B51"/>
      <c r="C51"/>
      <c r="D51"/>
      <c r="E51"/>
      <c r="F51"/>
      <c r="G51"/>
      <c r="H51"/>
      <c r="I51"/>
      <c r="J51"/>
      <c r="K51"/>
      <c r="L51"/>
      <c r="M51"/>
      <c r="N51"/>
      <c r="O51"/>
      <c r="P51"/>
      <c r="Q51"/>
      <c r="R51"/>
      <c r="S51"/>
      <c r="T51"/>
      <c r="U51"/>
      <c r="V51"/>
      <c r="W51"/>
      <c r="X51"/>
      <c r="Y51"/>
      <c r="Z51"/>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Y51"/>
      <c r="BZ51"/>
      <c r="CA51"/>
      <c r="CB51"/>
      <c r="CC51"/>
      <c r="CD51" s="83"/>
      <c r="CE51" s="83"/>
      <c r="CF51" s="83"/>
      <c r="CG51" s="83"/>
      <c r="CH51" s="83"/>
      <c r="CI51" s="83"/>
      <c r="CJ51" s="83"/>
      <c r="CK51" s="83"/>
      <c r="CL51" s="83"/>
      <c r="CM51" s="83"/>
      <c r="CN51" s="83"/>
      <c r="CO51" s="83"/>
    </row>
    <row r="52" spans="2:93" x14ac:dyDescent="0.35">
      <c r="B52" s="108" t="s">
        <v>197</v>
      </c>
      <c r="C52" s="108" t="s">
        <v>198</v>
      </c>
      <c r="D52" s="119">
        <v>-12234</v>
      </c>
      <c r="E52" s="119">
        <v>-7996</v>
      </c>
      <c r="F52" s="119">
        <v>-9689</v>
      </c>
      <c r="G52" s="119">
        <v>-12380</v>
      </c>
      <c r="H52" s="119">
        <v>-10841</v>
      </c>
      <c r="I52" s="119">
        <v>-8780</v>
      </c>
      <c r="J52" s="119">
        <v>-7600</v>
      </c>
      <c r="K52" s="119">
        <v>-9386</v>
      </c>
      <c r="L52" s="119">
        <v>-10463</v>
      </c>
      <c r="M52" s="119">
        <v>-10049</v>
      </c>
      <c r="N52" s="119">
        <v>-10301</v>
      </c>
      <c r="O52" s="119">
        <f>CA52-SUM(L52:N52)</f>
        <v>-7270</v>
      </c>
      <c r="P52" s="119">
        <v>-10495</v>
      </c>
      <c r="Q52" s="119">
        <v>-9864</v>
      </c>
      <c r="R52" s="119">
        <v>-10419</v>
      </c>
      <c r="S52" s="119">
        <f>CB52-SUM(P52:R52)</f>
        <v>-33804</v>
      </c>
      <c r="T52" s="119">
        <v>-30494</v>
      </c>
      <c r="U52" s="119">
        <v>-27772</v>
      </c>
      <c r="V52" s="119">
        <v>-28665</v>
      </c>
      <c r="W52" s="119">
        <f>CC52-SUM(T52:V52)</f>
        <v>-26915</v>
      </c>
      <c r="X52" s="119">
        <v>-28524</v>
      </c>
      <c r="Y52" s="119">
        <v>-28703</v>
      </c>
      <c r="Z52" s="119">
        <v>-28434</v>
      </c>
      <c r="AA52" s="119">
        <f>CD52-SUM(X52:Z52)</f>
        <v>-30602</v>
      </c>
      <c r="AB52" s="119">
        <v>-25117</v>
      </c>
      <c r="AC52" s="119">
        <v>-22806</v>
      </c>
      <c r="AD52" s="119">
        <v>-49234</v>
      </c>
      <c r="AE52" s="119">
        <f>CE52-SUM(AB52:AD52)</f>
        <v>-34286</v>
      </c>
      <c r="AF52" s="119">
        <v>-35716</v>
      </c>
      <c r="AG52" s="119">
        <v>-36983</v>
      </c>
      <c r="AH52" s="119">
        <v>-37134</v>
      </c>
      <c r="AI52" s="119">
        <f>CF52-SUM(AF52:AH52)</f>
        <v>-39415</v>
      </c>
      <c r="AJ52" s="119">
        <v>-46954</v>
      </c>
      <c r="AK52" s="119">
        <v>-46050</v>
      </c>
      <c r="AL52" s="119">
        <v>-41958</v>
      </c>
      <c r="AM52" s="119">
        <f>CG52-SUM(AJ52:AL52)</f>
        <v>-44417</v>
      </c>
      <c r="AN52" s="119">
        <v>-37435</v>
      </c>
      <c r="AO52" s="119">
        <v>-40321</v>
      </c>
      <c r="AP52" s="119">
        <v>-36817</v>
      </c>
      <c r="AQ52" s="119">
        <v>-35056</v>
      </c>
      <c r="AR52" s="119">
        <v>-29275</v>
      </c>
      <c r="AS52" s="119">
        <v>-30668</v>
      </c>
      <c r="AT52" s="119">
        <v>-29542</v>
      </c>
      <c r="AU52" s="119">
        <v>-24836</v>
      </c>
      <c r="AV52" s="119">
        <v>-24980</v>
      </c>
      <c r="AW52" s="119">
        <v>-26641</v>
      </c>
      <c r="AX52" s="119">
        <v>-38841</v>
      </c>
      <c r="AY52" s="119">
        <v>-29717</v>
      </c>
      <c r="AZ52" s="119">
        <v>-85997</v>
      </c>
      <c r="BA52" s="119">
        <v>-25116</v>
      </c>
      <c r="BB52" s="119">
        <v>-45933</v>
      </c>
      <c r="BC52" s="119">
        <v>-79394</v>
      </c>
      <c r="BD52" s="119">
        <v>-92838</v>
      </c>
      <c r="BE52" s="119">
        <v>-31567</v>
      </c>
      <c r="BF52" s="119">
        <v>-35093</v>
      </c>
      <c r="BG52" s="330">
        <v>-47523</v>
      </c>
      <c r="BH52" s="119">
        <v>-44650</v>
      </c>
      <c r="BI52" s="119">
        <v>-42664</v>
      </c>
      <c r="BJ52" s="119">
        <v>-52499</v>
      </c>
      <c r="BK52" s="330">
        <v>-81671</v>
      </c>
      <c r="BL52" s="330">
        <v>-83332</v>
      </c>
      <c r="BM52" s="330">
        <v>-76597</v>
      </c>
      <c r="BN52" s="330">
        <v>-86775</v>
      </c>
      <c r="BO52" s="330">
        <v>-93371</v>
      </c>
      <c r="BP52" s="330">
        <v>-78080</v>
      </c>
      <c r="BQ52" s="330">
        <v>-96219</v>
      </c>
      <c r="BR52" s="330">
        <v>-109908</v>
      </c>
      <c r="BS52" s="330">
        <v>-116734</v>
      </c>
      <c r="BT52" s="330">
        <v>-87955</v>
      </c>
      <c r="BU52" s="330"/>
      <c r="BV52" s="330"/>
      <c r="BW52" s="330"/>
      <c r="BY52" s="119">
        <v>-42299</v>
      </c>
      <c r="BZ52" s="119">
        <v>-36607</v>
      </c>
      <c r="CA52" s="119">
        <v>-38083</v>
      </c>
      <c r="CB52" s="119">
        <v>-64582</v>
      </c>
      <c r="CC52" s="119">
        <v>-113846</v>
      </c>
      <c r="CD52" s="119">
        <v>-116263</v>
      </c>
      <c r="CE52" s="119">
        <v>-131443</v>
      </c>
      <c r="CF52" s="119">
        <v>-149248</v>
      </c>
      <c r="CG52" s="119">
        <v>-179379</v>
      </c>
      <c r="CH52" s="119">
        <f>SUM(AN52:AQ52)</f>
        <v>-149629</v>
      </c>
      <c r="CI52" s="119">
        <f>SUM(AR52:AU52)</f>
        <v>-114321</v>
      </c>
      <c r="CJ52" s="119">
        <f>SUM(AV52:AY52)</f>
        <v>-120179</v>
      </c>
      <c r="CK52" s="119">
        <f>SUM(AZ52:BC52)</f>
        <v>-236440</v>
      </c>
      <c r="CL52" s="119">
        <f>SUM(BD52:BG52)</f>
        <v>-207021</v>
      </c>
      <c r="CM52" s="119">
        <f>SUM(BH52:BK52)</f>
        <v>-221484</v>
      </c>
      <c r="CN52" s="119">
        <f>SUM(BL52:BO52)</f>
        <v>-340075</v>
      </c>
      <c r="CO52" s="119">
        <f>SUM(BP52:BS52)</f>
        <v>-400941</v>
      </c>
    </row>
    <row r="53" spans="2:93" x14ac:dyDescent="0.35">
      <c r="B53" s="108" t="s">
        <v>199</v>
      </c>
      <c r="C53" s="108" t="s">
        <v>200</v>
      </c>
      <c r="D53" s="119">
        <v>4661</v>
      </c>
      <c r="E53" s="119">
        <v>5865</v>
      </c>
      <c r="F53" s="119">
        <v>5981</v>
      </c>
      <c r="G53" s="119">
        <v>7941</v>
      </c>
      <c r="H53" s="119">
        <v>2891</v>
      </c>
      <c r="I53" s="119">
        <v>3276</v>
      </c>
      <c r="J53" s="119">
        <v>5404</v>
      </c>
      <c r="K53" s="119">
        <v>8095</v>
      </c>
      <c r="L53" s="119">
        <v>10031</v>
      </c>
      <c r="M53" s="119">
        <v>10892</v>
      </c>
      <c r="N53" s="119">
        <v>9849</v>
      </c>
      <c r="O53" s="119">
        <f>CA53-SUM(L53:N53)</f>
        <v>12193</v>
      </c>
      <c r="P53" s="119">
        <v>15058</v>
      </c>
      <c r="Q53" s="119">
        <v>18302</v>
      </c>
      <c r="R53" s="119">
        <v>17089</v>
      </c>
      <c r="S53" s="119">
        <f>CB53-SUM(P53:R53)</f>
        <v>39579</v>
      </c>
      <c r="T53" s="119">
        <v>36338</v>
      </c>
      <c r="U53" s="119">
        <v>10367</v>
      </c>
      <c r="V53" s="119">
        <v>12177</v>
      </c>
      <c r="W53" s="119">
        <f>CC53-SUM(T53:V53)</f>
        <v>7893</v>
      </c>
      <c r="X53" s="119">
        <v>6425</v>
      </c>
      <c r="Y53" s="119">
        <v>8676</v>
      </c>
      <c r="Z53" s="119">
        <v>11401</v>
      </c>
      <c r="AA53" s="119">
        <f>CD53-SUM(X53:Z53)</f>
        <v>22651</v>
      </c>
      <c r="AB53" s="119">
        <v>17250</v>
      </c>
      <c r="AC53" s="119">
        <v>20841</v>
      </c>
      <c r="AD53" s="119">
        <v>29272</v>
      </c>
      <c r="AE53" s="119">
        <f>CE53-SUM(AB53:AD53)</f>
        <v>19238</v>
      </c>
      <c r="AF53" s="119">
        <v>29155</v>
      </c>
      <c r="AG53" s="119">
        <v>31798</v>
      </c>
      <c r="AH53" s="119">
        <v>26060</v>
      </c>
      <c r="AI53" s="119">
        <f>CF53-SUM(AF53:AH53)</f>
        <v>20845</v>
      </c>
      <c r="AJ53" s="119">
        <v>34367</v>
      </c>
      <c r="AK53" s="119">
        <v>37227</v>
      </c>
      <c r="AL53" s="119">
        <v>32219</v>
      </c>
      <c r="AM53" s="119">
        <f>CG53-SUM(AJ53:AL53)</f>
        <v>32305</v>
      </c>
      <c r="AN53" s="119">
        <v>24150</v>
      </c>
      <c r="AO53" s="119">
        <v>40509</v>
      </c>
      <c r="AP53" s="119">
        <v>23845</v>
      </c>
      <c r="AQ53" s="119">
        <v>17082</v>
      </c>
      <c r="AR53" s="119">
        <v>11663</v>
      </c>
      <c r="AS53" s="119">
        <v>9218</v>
      </c>
      <c r="AT53" s="119">
        <v>10320</v>
      </c>
      <c r="AU53" s="119">
        <v>58440</v>
      </c>
      <c r="AV53" s="119">
        <v>25144</v>
      </c>
      <c r="AW53" s="119">
        <v>20499</v>
      </c>
      <c r="AX53" s="119">
        <v>34136</v>
      </c>
      <c r="AY53" s="119">
        <v>10307</v>
      </c>
      <c r="AZ53" s="119">
        <v>6353</v>
      </c>
      <c r="BA53" s="119">
        <v>11544</v>
      </c>
      <c r="BB53" s="119">
        <v>7513</v>
      </c>
      <c r="BC53" s="119">
        <v>15113</v>
      </c>
      <c r="BD53" s="119">
        <v>3939</v>
      </c>
      <c r="BE53" s="119">
        <v>26048</v>
      </c>
      <c r="BF53" s="119">
        <v>7692</v>
      </c>
      <c r="BG53" s="330">
        <v>10303</v>
      </c>
      <c r="BH53" s="119">
        <v>16641</v>
      </c>
      <c r="BI53" s="119">
        <v>13520</v>
      </c>
      <c r="BJ53" s="119">
        <v>22741</v>
      </c>
      <c r="BK53" s="330">
        <v>46458</v>
      </c>
      <c r="BL53" s="330">
        <v>29087</v>
      </c>
      <c r="BM53" s="330">
        <v>22140</v>
      </c>
      <c r="BN53" s="330">
        <v>27227</v>
      </c>
      <c r="BO53" s="330">
        <v>29650</v>
      </c>
      <c r="BP53" s="330">
        <v>31186</v>
      </c>
      <c r="BQ53" s="330">
        <v>34722</v>
      </c>
      <c r="BR53" s="330">
        <v>42461</v>
      </c>
      <c r="BS53" s="330">
        <v>43698</v>
      </c>
      <c r="BT53" s="330">
        <v>33754</v>
      </c>
      <c r="BU53" s="330"/>
      <c r="BV53" s="330"/>
      <c r="BW53" s="330"/>
      <c r="BY53" s="119">
        <v>24448</v>
      </c>
      <c r="BZ53" s="119">
        <v>19666</v>
      </c>
      <c r="CA53" s="119">
        <v>42965</v>
      </c>
      <c r="CB53" s="119">
        <v>90028</v>
      </c>
      <c r="CC53" s="119">
        <v>66775</v>
      </c>
      <c r="CD53" s="119">
        <v>49153</v>
      </c>
      <c r="CE53" s="119">
        <v>86601</v>
      </c>
      <c r="CF53" s="119">
        <v>107858</v>
      </c>
      <c r="CG53" s="119">
        <v>136118</v>
      </c>
      <c r="CH53" s="119">
        <f>SUM(AN53:AQ53)</f>
        <v>105586</v>
      </c>
      <c r="CI53" s="119">
        <f>SUM(AR53:AU53)</f>
        <v>89641</v>
      </c>
      <c r="CJ53" s="119">
        <f>SUM(AV53:AY53)</f>
        <v>90086</v>
      </c>
      <c r="CK53" s="119">
        <f>SUM(AZ53:BC53)</f>
        <v>40523</v>
      </c>
      <c r="CL53" s="119">
        <f>SUM(BD53:BG53)</f>
        <v>47982</v>
      </c>
      <c r="CM53" s="119">
        <f>SUM(BH53:BK53)</f>
        <v>99360</v>
      </c>
      <c r="CN53" s="119">
        <f>SUM(BL53:BO53)</f>
        <v>108104</v>
      </c>
      <c r="CO53" s="119">
        <f>SUM(BP53:BS53)</f>
        <v>152067</v>
      </c>
    </row>
    <row r="54" spans="2:93" x14ac:dyDescent="0.35">
      <c r="B54" s="108" t="s">
        <v>201</v>
      </c>
      <c r="C54" s="108" t="s">
        <v>202</v>
      </c>
      <c r="D54" s="119">
        <v>10319</v>
      </c>
      <c r="E54" s="119">
        <v>5121</v>
      </c>
      <c r="F54" s="119">
        <v>-36639</v>
      </c>
      <c r="G54" s="119">
        <v>-36147</v>
      </c>
      <c r="H54" s="119">
        <v>9521</v>
      </c>
      <c r="I54" s="119">
        <v>25312</v>
      </c>
      <c r="J54" s="119">
        <v>8100</v>
      </c>
      <c r="K54" s="119">
        <v>4015</v>
      </c>
      <c r="L54" s="119">
        <v>-1357</v>
      </c>
      <c r="M54" s="119">
        <v>2473</v>
      </c>
      <c r="N54" s="119">
        <v>-224</v>
      </c>
      <c r="O54" s="119">
        <f>CA54-SUM(L54:N54)</f>
        <v>-9611</v>
      </c>
      <c r="P54" s="119">
        <v>2710</v>
      </c>
      <c r="Q54" s="119">
        <v>-2571</v>
      </c>
      <c r="R54" s="119">
        <v>8935</v>
      </c>
      <c r="S54" s="119">
        <f>CB54-SUM(P54:R54)</f>
        <v>-13175</v>
      </c>
      <c r="T54" s="119">
        <v>-2089</v>
      </c>
      <c r="U54" s="119">
        <v>-33452</v>
      </c>
      <c r="V54" s="119">
        <v>2613</v>
      </c>
      <c r="W54" s="119">
        <f>CC54-SUM(T54:V54)</f>
        <v>-6359</v>
      </c>
      <c r="X54" s="119">
        <v>-4721</v>
      </c>
      <c r="Y54" s="119">
        <v>-30381</v>
      </c>
      <c r="Z54" s="119">
        <v>-14325</v>
      </c>
      <c r="AA54" s="119">
        <f>CD54-SUM(X54:Z54)</f>
        <v>-19123</v>
      </c>
      <c r="AB54" s="119">
        <v>-8727</v>
      </c>
      <c r="AC54" s="119">
        <v>-6266</v>
      </c>
      <c r="AD54" s="119">
        <v>15777</v>
      </c>
      <c r="AE54" s="119">
        <f>CE54-SUM(AB54:AD54)</f>
        <v>6361</v>
      </c>
      <c r="AF54" s="119">
        <v>34556</v>
      </c>
      <c r="AG54" s="119">
        <v>-1763</v>
      </c>
      <c r="AH54" s="119">
        <v>26883</v>
      </c>
      <c r="AI54" s="119">
        <f>CF54-SUM(AF54:AH54)</f>
        <v>-3703</v>
      </c>
      <c r="AJ54" s="119">
        <v>-6040</v>
      </c>
      <c r="AK54" s="119">
        <v>-7257</v>
      </c>
      <c r="AL54" s="119">
        <v>-1231</v>
      </c>
      <c r="AM54" s="119">
        <f>CG54-SUM(AJ54:AL54)</f>
        <v>5456</v>
      </c>
      <c r="AN54" s="119">
        <v>-8909</v>
      </c>
      <c r="AO54" s="119">
        <v>-4543</v>
      </c>
      <c r="AP54" s="119">
        <v>-443</v>
      </c>
      <c r="AQ54" s="119">
        <v>1730</v>
      </c>
      <c r="AR54" s="119">
        <v>-7572</v>
      </c>
      <c r="AS54" s="119">
        <v>8273</v>
      </c>
      <c r="AT54" s="119">
        <v>-17</v>
      </c>
      <c r="AU54" s="119">
        <v>11381</v>
      </c>
      <c r="AV54" s="119">
        <v>13082</v>
      </c>
      <c r="AW54" s="119">
        <v>-663</v>
      </c>
      <c r="AX54" s="119">
        <v>12728</v>
      </c>
      <c r="AY54" s="119">
        <v>-13075</v>
      </c>
      <c r="AZ54" s="119">
        <v>-138847</v>
      </c>
      <c r="BA54" s="119">
        <v>-12205</v>
      </c>
      <c r="BB54" s="119">
        <v>35638</v>
      </c>
      <c r="BC54" s="119">
        <v>-29606</v>
      </c>
      <c r="BD54" s="119">
        <v>30191</v>
      </c>
      <c r="BE54" s="119">
        <v>-50948</v>
      </c>
      <c r="BF54" s="119">
        <v>26165</v>
      </c>
      <c r="BG54" s="330">
        <v>6434</v>
      </c>
      <c r="BH54" s="119">
        <v>-70470</v>
      </c>
      <c r="BI54" s="119">
        <v>35743</v>
      </c>
      <c r="BJ54" s="119">
        <v>19799</v>
      </c>
      <c r="BK54" s="330">
        <v>-4802</v>
      </c>
      <c r="BL54" s="330">
        <v>-12011</v>
      </c>
      <c r="BM54" s="330">
        <v>-40426</v>
      </c>
      <c r="BN54" s="330">
        <v>12538</v>
      </c>
      <c r="BO54" s="330">
        <v>-19625</v>
      </c>
      <c r="BP54" s="330">
        <v>-5121</v>
      </c>
      <c r="BQ54" s="330">
        <v>-114968</v>
      </c>
      <c r="BR54" s="330">
        <v>-15374</v>
      </c>
      <c r="BS54" s="330">
        <v>83798</v>
      </c>
      <c r="BT54" s="330">
        <v>-48390</v>
      </c>
      <c r="BU54" s="330"/>
      <c r="BV54" s="330"/>
      <c r="BW54" s="330"/>
      <c r="BY54" s="119">
        <v>-57346</v>
      </c>
      <c r="BZ54" s="119">
        <v>46948</v>
      </c>
      <c r="CA54" s="119">
        <v>-8719</v>
      </c>
      <c r="CB54" s="119">
        <v>-4101</v>
      </c>
      <c r="CC54" s="119">
        <v>-39287</v>
      </c>
      <c r="CD54" s="119">
        <v>-68550</v>
      </c>
      <c r="CE54" s="119">
        <v>7145</v>
      </c>
      <c r="CF54" s="119">
        <v>55973</v>
      </c>
      <c r="CG54" s="119">
        <v>-9072</v>
      </c>
      <c r="CH54" s="119">
        <f>SUM(AN54:AQ54)</f>
        <v>-12165</v>
      </c>
      <c r="CI54" s="119">
        <f>SUM(AR54:AU54)</f>
        <v>12065</v>
      </c>
      <c r="CJ54" s="119">
        <f>SUM(AV54:AY54)</f>
        <v>12072</v>
      </c>
      <c r="CK54" s="119">
        <f>SUM(AZ54:BC54)</f>
        <v>-145020</v>
      </c>
      <c r="CL54" s="119">
        <f>SUM(BD54:BG54)</f>
        <v>11842</v>
      </c>
      <c r="CM54" s="119">
        <f>SUM(BH54:BK54)</f>
        <v>-19730</v>
      </c>
      <c r="CN54" s="119">
        <f>SUM(BL54:BO54)</f>
        <v>-59524</v>
      </c>
      <c r="CO54" s="119">
        <f>SUM(BP54:BS54)</f>
        <v>-51665</v>
      </c>
    </row>
    <row r="55" spans="2:93" x14ac:dyDescent="0.35">
      <c r="B55" s="122" t="s">
        <v>203</v>
      </c>
      <c r="C55" s="123" t="s">
        <v>204</v>
      </c>
      <c r="D55" s="124">
        <f t="shared" ref="D55:V55" si="21">D48+SUM(D52:D54)</f>
        <v>41591</v>
      </c>
      <c r="E55" s="124">
        <f t="shared" si="21"/>
        <v>54424</v>
      </c>
      <c r="F55" s="124">
        <f t="shared" si="21"/>
        <v>48430</v>
      </c>
      <c r="G55" s="124">
        <f t="shared" si="21"/>
        <v>10341</v>
      </c>
      <c r="H55" s="124">
        <f t="shared" si="21"/>
        <v>48841</v>
      </c>
      <c r="I55" s="124">
        <f t="shared" si="21"/>
        <v>18062</v>
      </c>
      <c r="J55" s="124">
        <f t="shared" si="21"/>
        <v>16544</v>
      </c>
      <c r="K55" s="124">
        <f t="shared" si="21"/>
        <v>135780</v>
      </c>
      <c r="L55" s="124">
        <f t="shared" si="21"/>
        <v>46399</v>
      </c>
      <c r="M55" s="124">
        <f t="shared" si="21"/>
        <v>56133</v>
      </c>
      <c r="N55" s="124">
        <f t="shared" si="21"/>
        <v>62231</v>
      </c>
      <c r="O55" s="124">
        <f t="shared" si="21"/>
        <v>26930</v>
      </c>
      <c r="P55" s="124">
        <f t="shared" si="21"/>
        <v>60580</v>
      </c>
      <c r="Q55" s="124">
        <f t="shared" si="21"/>
        <v>63762</v>
      </c>
      <c r="R55" s="124">
        <f t="shared" si="21"/>
        <v>88140</v>
      </c>
      <c r="S55" s="124">
        <f t="shared" si="21"/>
        <v>65775</v>
      </c>
      <c r="T55" s="124">
        <f t="shared" si="21"/>
        <v>65443</v>
      </c>
      <c r="U55" s="124">
        <f t="shared" si="21"/>
        <v>-1902</v>
      </c>
      <c r="V55" s="124">
        <f t="shared" si="21"/>
        <v>40671</v>
      </c>
      <c r="W55" s="124">
        <f t="shared" ref="W55:AD55" si="22">W48+SUM(W52:W54)</f>
        <v>-1582</v>
      </c>
      <c r="X55" s="124">
        <f t="shared" si="22"/>
        <v>18808</v>
      </c>
      <c r="Y55" s="124">
        <f t="shared" si="22"/>
        <v>12223</v>
      </c>
      <c r="Z55" s="124">
        <f t="shared" si="22"/>
        <v>71047</v>
      </c>
      <c r="AA55" s="124">
        <f t="shared" si="22"/>
        <v>20939</v>
      </c>
      <c r="AB55" s="124">
        <f t="shared" si="22"/>
        <v>50684</v>
      </c>
      <c r="AC55" s="124">
        <f t="shared" si="22"/>
        <v>39581</v>
      </c>
      <c r="AD55" s="124">
        <f t="shared" si="22"/>
        <v>54051</v>
      </c>
      <c r="AE55" s="124">
        <f t="shared" ref="AE55:AJ55" si="23">AE48+SUM(AE52:AE54)</f>
        <v>22889</v>
      </c>
      <c r="AF55" s="124">
        <f t="shared" si="23"/>
        <v>101256</v>
      </c>
      <c r="AG55" s="124">
        <f t="shared" si="23"/>
        <v>110914</v>
      </c>
      <c r="AH55" s="124">
        <f t="shared" si="23"/>
        <v>77054</v>
      </c>
      <c r="AI55" s="124">
        <f t="shared" si="23"/>
        <v>47580.000000000495</v>
      </c>
      <c r="AJ55" s="124">
        <f t="shared" si="23"/>
        <v>31807</v>
      </c>
      <c r="AK55" s="124">
        <f t="shared" ref="AK55:AQ55" si="24">AK48+SUM(AK52:AK54)</f>
        <v>-8114</v>
      </c>
      <c r="AL55" s="124">
        <f t="shared" si="24"/>
        <v>10870</v>
      </c>
      <c r="AM55" s="124">
        <f t="shared" si="24"/>
        <v>-271559</v>
      </c>
      <c r="AN55" s="124">
        <f t="shared" si="24"/>
        <v>23685</v>
      </c>
      <c r="AO55" s="124">
        <f t="shared" si="24"/>
        <v>-4950</v>
      </c>
      <c r="AP55" s="124">
        <f t="shared" si="24"/>
        <v>83866</v>
      </c>
      <c r="AQ55" s="124">
        <f t="shared" si="24"/>
        <v>31335.999999999971</v>
      </c>
      <c r="AR55" s="124">
        <f t="shared" ref="AR55:AW55" si="25">AR48+SUM(AR52:AR54)</f>
        <v>55342</v>
      </c>
      <c r="AS55" s="124">
        <f t="shared" si="25"/>
        <v>86955</v>
      </c>
      <c r="AT55" s="124">
        <f t="shared" si="25"/>
        <v>90993.999999999767</v>
      </c>
      <c r="AU55" s="124">
        <f t="shared" si="25"/>
        <v>123977</v>
      </c>
      <c r="AV55" s="124">
        <f t="shared" si="25"/>
        <v>60468</v>
      </c>
      <c r="AW55" s="124">
        <f t="shared" si="25"/>
        <v>88615</v>
      </c>
      <c r="AX55" s="124">
        <f t="shared" ref="AX55:BC55" si="26">AX48+SUM(AX52:AX54)</f>
        <v>114364</v>
      </c>
      <c r="AY55" s="124">
        <f t="shared" si="26"/>
        <v>75122.72343829996</v>
      </c>
      <c r="AZ55" s="124">
        <f t="shared" si="26"/>
        <v>-187496</v>
      </c>
      <c r="BA55" s="124">
        <f t="shared" si="26"/>
        <v>-136917.07319999998</v>
      </c>
      <c r="BB55" s="124">
        <f t="shared" si="26"/>
        <v>156824.02265791851</v>
      </c>
      <c r="BC55" s="124">
        <f t="shared" si="26"/>
        <v>43463</v>
      </c>
      <c r="BD55" s="124">
        <f t="shared" ref="BD55:BJ55" si="27">BD48+SUM(BD52:BD54)</f>
        <v>21577</v>
      </c>
      <c r="BE55" s="124">
        <f t="shared" si="27"/>
        <v>-2810</v>
      </c>
      <c r="BF55" s="124">
        <f t="shared" si="27"/>
        <v>189371</v>
      </c>
      <c r="BG55" s="124">
        <f>BG48+SUM(BG52:BG54)</f>
        <v>79889.28270449792</v>
      </c>
      <c r="BH55" s="124">
        <f>BH48+SUM(BH52:BH54)</f>
        <v>98420.832029232348</v>
      </c>
      <c r="BI55" s="124">
        <f>BI48+SUM(BI52:BI54)</f>
        <v>254218.05623281066</v>
      </c>
      <c r="BJ55" s="124">
        <f t="shared" si="27"/>
        <v>208763.86590000009</v>
      </c>
      <c r="BK55" s="124">
        <f>BK48+SUM(BK52:BK54)</f>
        <v>81675.055965727894</v>
      </c>
      <c r="BL55" s="124">
        <f>BL48+SUM(BL52:BL54)</f>
        <v>151006</v>
      </c>
      <c r="BM55" s="124">
        <f>BM48+SUM(BM52:BM54)</f>
        <v>84531.379902932793</v>
      </c>
      <c r="BN55" s="124">
        <f t="shared" ref="BN55:BO55" si="28">BN48+SUM(BN52:BN54)</f>
        <v>214847</v>
      </c>
      <c r="BO55" s="124">
        <f t="shared" si="28"/>
        <v>87755.898238200665</v>
      </c>
      <c r="BP55" s="124">
        <f>BP48+SUM(BP52:BP54)</f>
        <v>140857</v>
      </c>
      <c r="BQ55" s="124">
        <f>BQ48+SUM(BQ52:BQ54)</f>
        <v>70879.844344694167</v>
      </c>
      <c r="BR55" s="124">
        <f t="shared" ref="BR55:BS55" si="29">BR48+SUM(BR52:BR54)</f>
        <v>122476</v>
      </c>
      <c r="BS55" s="124">
        <f t="shared" si="29"/>
        <v>-75085.582880609611</v>
      </c>
      <c r="BT55" s="124">
        <f>BT48+SUM(BT52:BT54)</f>
        <v>10765</v>
      </c>
      <c r="BU55" s="124">
        <f>BU48+SUM(BU52:BU54)</f>
        <v>0</v>
      </c>
      <c r="BV55" s="124">
        <f t="shared" ref="BV55:BW55" si="30">BV48+SUM(BV52:BV54)</f>
        <v>0</v>
      </c>
      <c r="BW55" s="124">
        <f t="shared" si="30"/>
        <v>0</v>
      </c>
      <c r="BY55" s="124">
        <f t="shared" ref="BY55:CH55" si="31">BY48+SUM(BY52:BY54)</f>
        <v>154786</v>
      </c>
      <c r="BZ55" s="124">
        <f t="shared" si="31"/>
        <v>219227</v>
      </c>
      <c r="CA55" s="124">
        <f t="shared" si="31"/>
        <v>191693</v>
      </c>
      <c r="CB55" s="124">
        <f t="shared" si="31"/>
        <v>278257</v>
      </c>
      <c r="CC55" s="124">
        <f t="shared" si="31"/>
        <v>102630</v>
      </c>
      <c r="CD55" s="124">
        <f t="shared" si="31"/>
        <v>123017</v>
      </c>
      <c r="CE55" s="124">
        <f t="shared" si="31"/>
        <v>167205</v>
      </c>
      <c r="CF55" s="124">
        <f t="shared" si="31"/>
        <v>336804.00000000047</v>
      </c>
      <c r="CG55" s="124">
        <f t="shared" si="31"/>
        <v>-236996</v>
      </c>
      <c r="CH55" s="124">
        <f t="shared" si="31"/>
        <v>133937</v>
      </c>
      <c r="CI55" s="124">
        <f t="shared" ref="CI55:CM55" si="32">CI48+SUM(CI52:CI54)</f>
        <v>357268</v>
      </c>
      <c r="CJ55" s="124">
        <f t="shared" si="32"/>
        <v>338569.72343830019</v>
      </c>
      <c r="CK55" s="124">
        <f t="shared" si="32"/>
        <v>-124126.05054208171</v>
      </c>
      <c r="CL55" s="124">
        <f t="shared" si="32"/>
        <v>288027.28270449769</v>
      </c>
      <c r="CM55" s="124">
        <f t="shared" si="32"/>
        <v>643077.81012777169</v>
      </c>
      <c r="CN55" s="124">
        <f>CN48+SUM(CN52:CN54)</f>
        <v>538140.27814113349</v>
      </c>
      <c r="CO55" s="124">
        <f>CO48+SUM(CO52:CO54)</f>
        <v>259127.26146408473</v>
      </c>
    </row>
    <row r="56" spans="2:93" x14ac:dyDescent="0.35">
      <c r="B56" s="129" t="s">
        <v>179</v>
      </c>
      <c r="C56" s="129" t="s">
        <v>180</v>
      </c>
      <c r="D56" s="130">
        <f>D55/D11</f>
        <v>0.10306920265163248</v>
      </c>
      <c r="E56" s="130">
        <f>E55/E11</f>
        <v>0.11755633843887497</v>
      </c>
      <c r="F56" s="130">
        <f>F55/F11</f>
        <v>9.5044647237758809E-2</v>
      </c>
      <c r="G56" s="130">
        <f>G55/G11</f>
        <v>2.639916061850775E-2</v>
      </c>
      <c r="H56" s="130">
        <f>H55/H11</f>
        <v>0.16748050558599831</v>
      </c>
      <c r="I56" s="130">
        <f>I55/I11</f>
        <v>7.096216556005186E-2</v>
      </c>
      <c r="J56" s="130">
        <f>J55/J11</f>
        <v>5.1890698316312447E-2</v>
      </c>
      <c r="K56" s="130">
        <f>K55/K11</f>
        <v>0.37835955024870077</v>
      </c>
      <c r="L56" s="130">
        <f>L55/L11</f>
        <v>0.11384413812732171</v>
      </c>
      <c r="M56" s="130">
        <f>M55/M11</f>
        <v>0.12010475707527489</v>
      </c>
      <c r="N56" s="130">
        <f>N55/N11</f>
        <v>0.11946478792125395</v>
      </c>
      <c r="O56" s="130">
        <f>O55/O11</f>
        <v>5.6613808892131037E-2</v>
      </c>
      <c r="P56" s="130">
        <f>P55/P11</f>
        <v>0.11863009460250694</v>
      </c>
      <c r="Q56" s="130">
        <f>Q55/Q11</f>
        <v>0.1187356612936865</v>
      </c>
      <c r="R56" s="130">
        <f>R55/R11</f>
        <v>0.15010115734906437</v>
      </c>
      <c r="S56" s="130">
        <f>S55/S11</f>
        <v>0.11944475214873437</v>
      </c>
      <c r="T56" s="130">
        <f>T55/T11</f>
        <v>0.12385007711887662</v>
      </c>
      <c r="U56" s="130">
        <f>U55/U11</f>
        <v>-2.5474806461118107E-3</v>
      </c>
      <c r="V56" s="130">
        <f>V55/V11</f>
        <v>5.4546771331662233E-2</v>
      </c>
      <c r="W56" s="130">
        <f>W55/W11</f>
        <v>-2.4320576560621573E-3</v>
      </c>
      <c r="X56" s="130">
        <f>X55/X11</f>
        <v>2.6801529317378957E-2</v>
      </c>
      <c r="Y56" s="130">
        <f>Y55/Y11</f>
        <v>1.5327606746504484E-2</v>
      </c>
      <c r="Z56" s="130">
        <f>Z55/Z11</f>
        <v>8.4245088262462103E-2</v>
      </c>
      <c r="AA56" s="130">
        <f>AA55/AA11</f>
        <v>2.6829530806743836E-2</v>
      </c>
      <c r="AB56" s="130">
        <f>AB55/AB11</f>
        <v>6.2958440522757286E-2</v>
      </c>
      <c r="AC56" s="130">
        <f>AC55/AC11</f>
        <v>5.2179266450291209E-2</v>
      </c>
      <c r="AD56" s="130">
        <f>AD55/AD11</f>
        <v>6.7151106450859463E-2</v>
      </c>
      <c r="AE56" s="130">
        <f>AE55/AE11</f>
        <v>3.0676219731206142E-2</v>
      </c>
      <c r="AF56" s="130">
        <f>AF55/AF11</f>
        <v>0.12848490693168307</v>
      </c>
      <c r="AG56" s="130">
        <f>AG55/AG11</f>
        <v>0.12173876775087204</v>
      </c>
      <c r="AH56" s="130">
        <f>AH55/AH11</f>
        <v>9.0025294567801714E-2</v>
      </c>
      <c r="AI56" s="130">
        <f>AI55/AI11</f>
        <v>5.4569101364572166E-2</v>
      </c>
      <c r="AJ56" s="130">
        <f>AJ55/AJ11</f>
        <v>3.6991765909936733E-2</v>
      </c>
      <c r="AK56" s="130">
        <f>AK55/AK11</f>
        <v>-9.5382069017402472E-3</v>
      </c>
      <c r="AL56" s="130">
        <f>AL55/AL11</f>
        <v>1.4245518297038059E-2</v>
      </c>
      <c r="AM56" s="130">
        <f>AM55/AM11</f>
        <v>-0.3473780891064665</v>
      </c>
      <c r="AN56" s="130">
        <f>AN55/AN11</f>
        <v>2.7697737404165944E-2</v>
      </c>
      <c r="AO56" s="130">
        <f>AO55/AO11</f>
        <v>-5.3742252158647131E-3</v>
      </c>
      <c r="AP56" s="130">
        <f>AP55/AP11</f>
        <v>8.711866237856615E-2</v>
      </c>
      <c r="AQ56" s="130">
        <f>AQ55/AQ11</f>
        <v>3.2395327199421037E-2</v>
      </c>
      <c r="AR56" s="130">
        <f>AR55/AR11</f>
        <v>5.2249064384684234E-2</v>
      </c>
      <c r="AS56" s="130">
        <f>AS55/AS11</f>
        <v>7.1381135284715957E-2</v>
      </c>
      <c r="AT56" s="130">
        <f>AT55/AT11</f>
        <v>6.9153888186748919E-2</v>
      </c>
      <c r="AU56" s="130">
        <f>AU55/AU11</f>
        <v>0.10038444659285421</v>
      </c>
      <c r="AV56" s="130">
        <f>AV55/AV11</f>
        <v>4.7184261924622856E-2</v>
      </c>
      <c r="AW56" s="130">
        <f>AW55/AW11</f>
        <v>6.308846196288663E-2</v>
      </c>
      <c r="AX56" s="130">
        <f>AX55/AX11</f>
        <v>8.5401588491649819E-2</v>
      </c>
      <c r="AY56" s="130">
        <f>AY55/AY11</f>
        <v>6.599501843374686E-2</v>
      </c>
      <c r="AZ56" s="130">
        <f>AZ55/AZ11</f>
        <v>-0.17161099944717198</v>
      </c>
      <c r="BA56" s="130">
        <f>BA55/BA11</f>
        <v>-0.21231666625314788</v>
      </c>
      <c r="BB56" s="130">
        <f>BB55/BB11</f>
        <v>0.12542550375092656</v>
      </c>
      <c r="BC56" s="130">
        <f>BC55/BC11</f>
        <v>3.422757799506073E-2</v>
      </c>
      <c r="BD56" s="130">
        <f>BD55/BD11</f>
        <v>1.3972433309265633E-2</v>
      </c>
      <c r="BE56" s="130">
        <f>BE55/BE11</f>
        <v>-1.7077364105811592E-3</v>
      </c>
      <c r="BF56" s="130">
        <f>BF55/BF11</f>
        <v>0.10326642345717386</v>
      </c>
      <c r="BG56" s="130">
        <f>BG55/BG11</f>
        <v>3.8799719819942194E-2</v>
      </c>
      <c r="BH56" s="130">
        <f>BH55/BH11</f>
        <v>4.162794777019653E-2</v>
      </c>
      <c r="BI56" s="130">
        <f>BI55/BI11</f>
        <v>0.1005205408873691</v>
      </c>
      <c r="BJ56" s="130">
        <f>BJ55/BJ11</f>
        <v>7.7491781182941616E-2</v>
      </c>
      <c r="BK56" s="130">
        <f>BK55/BK11</f>
        <v>3.1521504836083618E-2</v>
      </c>
      <c r="BL56" s="130">
        <f>BL55/BL11</f>
        <v>5.3845983784088322E-2</v>
      </c>
      <c r="BM56" s="130">
        <f>BM55/BM11</f>
        <v>2.8501434962268261E-2</v>
      </c>
      <c r="BN56" s="130">
        <f>BN55/BN11</f>
        <v>7.2194619384383166E-2</v>
      </c>
      <c r="BO56" s="130">
        <f>BO55/BO11</f>
        <v>3.3469349566701424E-2</v>
      </c>
      <c r="BP56" s="130">
        <f>BP55/BP11</f>
        <v>5.421947847187579E-2</v>
      </c>
      <c r="BQ56" s="130">
        <f>BQ55/BQ11</f>
        <v>2.5264954438751482E-2</v>
      </c>
      <c r="BR56" s="130">
        <f>BR55/BR11</f>
        <v>4.4242011126607882E-2</v>
      </c>
      <c r="BS56" s="130">
        <f>BS55/BS11</f>
        <v>-3.0113419399897815E-2</v>
      </c>
      <c r="BT56" s="130">
        <f>BT55/BT11</f>
        <v>4.3354044471221615E-3</v>
      </c>
      <c r="BU56" s="130" t="e">
        <f>BU55/BU11</f>
        <v>#DIV/0!</v>
      </c>
      <c r="BV56" s="130" t="e">
        <f>BV55/BV11</f>
        <v>#DIV/0!</v>
      </c>
      <c r="BW56" s="130" t="e">
        <f>BW55/BW11</f>
        <v>#DIV/0!</v>
      </c>
      <c r="BY56" s="130">
        <f>BY55/BY11</f>
        <v>8.7560875303280494E-2</v>
      </c>
      <c r="BZ56" s="130">
        <f>BZ55/BZ11</f>
        <v>0.17913029552041482</v>
      </c>
      <c r="CA56" s="130">
        <f>CA55/CA11</f>
        <v>0.10242598690801683</v>
      </c>
      <c r="CB56" s="130">
        <f>CB55/CB11</f>
        <v>0.12731681024621744</v>
      </c>
      <c r="CC56" s="130">
        <f>CC55/CC11</f>
        <v>3.8422085117853187E-2</v>
      </c>
      <c r="CD56" s="130">
        <f>CD55/CD11</f>
        <v>3.9390851826330203E-2</v>
      </c>
      <c r="CE56" s="130">
        <f>CE55/CE11</f>
        <v>5.3683209826045276E-2</v>
      </c>
      <c r="CF56" s="130">
        <f>CF55/CF11</f>
        <v>9.8279659503542019E-2</v>
      </c>
      <c r="CG56" s="130">
        <f>CG55/CG11</f>
        <v>-7.2802897419907781E-2</v>
      </c>
      <c r="CH56" s="130">
        <f>CH55/CH11</f>
        <v>3.613911036004739E-2</v>
      </c>
      <c r="CI56" s="130">
        <f>CI55/CI11</f>
        <v>7.3995860997105353E-2</v>
      </c>
      <c r="CJ56" s="130">
        <f>CJ55/CJ11</f>
        <v>6.556873246752018E-2</v>
      </c>
      <c r="CK56" s="130">
        <f>CK55/CK11</f>
        <v>-2.9154022725989433E-2</v>
      </c>
      <c r="CL56" s="130">
        <f>CL55/CL11</f>
        <v>4.0667258644609267E-2</v>
      </c>
      <c r="CM56" s="130">
        <f>CM55/CM11</f>
        <v>6.318053910625894E-2</v>
      </c>
      <c r="CN56" s="130">
        <f>CN55/CN11</f>
        <v>4.7337375443332094E-2</v>
      </c>
      <c r="CO56" s="130">
        <f>CO55/CO11</f>
        <v>2.4296726565791137E-2</v>
      </c>
    </row>
    <row r="57" spans="2:93" x14ac:dyDescent="0.35">
      <c r="B57"/>
      <c r="C57" s="131"/>
      <c r="D57"/>
      <c r="E57"/>
      <c r="F57"/>
      <c r="G57"/>
      <c r="H57"/>
      <c r="I57"/>
      <c r="J57"/>
      <c r="K57"/>
      <c r="L57"/>
      <c r="M57"/>
      <c r="N57"/>
      <c r="O57"/>
      <c r="P57"/>
      <c r="Q57"/>
      <c r="R57"/>
      <c r="S57"/>
      <c r="T57"/>
      <c r="U57"/>
      <c r="V57"/>
      <c r="W57"/>
      <c r="X57"/>
      <c r="Y57"/>
      <c r="Z57" s="83"/>
      <c r="AA57" s="83"/>
      <c r="AB57" s="83"/>
      <c r="AC57" s="83"/>
      <c r="AD57" s="83"/>
      <c r="AE57" s="83"/>
      <c r="AF57" s="83"/>
      <c r="AG57" s="83"/>
      <c r="AH57" s="83"/>
      <c r="AI57" s="83"/>
      <c r="AJ57" s="83"/>
      <c r="AK57" s="83"/>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Y57"/>
      <c r="BZ57"/>
      <c r="CA57"/>
      <c r="CB57"/>
      <c r="CC57"/>
      <c r="CD57"/>
      <c r="CE57" s="83"/>
      <c r="CF57" s="83"/>
      <c r="CG57" s="83"/>
      <c r="CH57" s="83"/>
      <c r="CI57" s="83"/>
      <c r="CJ57" s="83"/>
      <c r="CK57" s="83"/>
      <c r="CL57" s="83"/>
      <c r="CM57" s="83"/>
      <c r="CN57" s="83"/>
      <c r="CO57" s="83"/>
    </row>
    <row r="58" spans="2:93" x14ac:dyDescent="0.35">
      <c r="B58"/>
      <c r="C58" s="131"/>
      <c r="D58"/>
      <c r="E58"/>
      <c r="F58"/>
      <c r="G58"/>
      <c r="H58"/>
      <c r="I58"/>
      <c r="J58"/>
      <c r="K58"/>
      <c r="L58"/>
      <c r="M58"/>
      <c r="N58"/>
      <c r="O58"/>
      <c r="P58"/>
      <c r="Q58"/>
      <c r="R58"/>
      <c r="S58"/>
      <c r="T58"/>
      <c r="U58"/>
      <c r="V58"/>
      <c r="W58"/>
      <c r="X58"/>
      <c r="Y58"/>
      <c r="Z58" s="64"/>
      <c r="AA58"/>
      <c r="AB58"/>
      <c r="AC58"/>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4"/>
      <c r="BS58" s="64"/>
      <c r="BT58" s="64"/>
      <c r="BU58" s="64"/>
      <c r="BV58" s="64"/>
      <c r="BW58" s="64"/>
      <c r="BY58"/>
      <c r="BZ58"/>
      <c r="CA58"/>
      <c r="CB58"/>
      <c r="CC58"/>
      <c r="CD58" s="64"/>
      <c r="CE58" s="64"/>
      <c r="CF58" s="64"/>
      <c r="CG58" s="64"/>
      <c r="CH58" s="64"/>
      <c r="CI58" s="64"/>
      <c r="CJ58" s="64"/>
      <c r="CK58" s="64"/>
      <c r="CL58" s="64"/>
      <c r="CM58" s="64"/>
      <c r="CN58" s="64"/>
      <c r="CO58" s="64"/>
    </row>
    <row r="59" spans="2:93" x14ac:dyDescent="0.35">
      <c r="B59" s="108" t="s">
        <v>205</v>
      </c>
      <c r="C59" s="108" t="s">
        <v>206</v>
      </c>
      <c r="D59" s="119">
        <v>-14872</v>
      </c>
      <c r="E59" s="119">
        <v>-22201</v>
      </c>
      <c r="F59" s="119">
        <v>-14424</v>
      </c>
      <c r="G59" s="119">
        <v>65286</v>
      </c>
      <c r="H59" s="119">
        <v>-11864</v>
      </c>
      <c r="I59" s="119">
        <v>-10537</v>
      </c>
      <c r="J59" s="119">
        <v>-7249</v>
      </c>
      <c r="K59" s="119">
        <v>-32841</v>
      </c>
      <c r="L59" s="119">
        <v>-17087</v>
      </c>
      <c r="M59" s="119">
        <v>-21399</v>
      </c>
      <c r="N59" s="119">
        <v>-3477</v>
      </c>
      <c r="O59" s="119">
        <f>CA59-SUM(L59:N59)</f>
        <v>4701</v>
      </c>
      <c r="P59" s="119">
        <v>-20301</v>
      </c>
      <c r="Q59" s="119">
        <v>-22637</v>
      </c>
      <c r="R59" s="119">
        <v>-26349</v>
      </c>
      <c r="S59" s="119">
        <f>CB59-SUM(P59:R59)</f>
        <v>-5586</v>
      </c>
      <c r="T59" s="119">
        <v>-23395</v>
      </c>
      <c r="U59" s="119">
        <v>-4249</v>
      </c>
      <c r="V59" s="119">
        <v>-12810</v>
      </c>
      <c r="W59" s="119">
        <f>CC59-SUM(T59:V59)</f>
        <v>4181</v>
      </c>
      <c r="X59" s="119">
        <v>1035</v>
      </c>
      <c r="Y59" s="119">
        <v>-1631</v>
      </c>
      <c r="Z59" s="119">
        <v>-31307</v>
      </c>
      <c r="AA59" s="119">
        <f>CD59-SUM(X59:Z59)</f>
        <v>-4793</v>
      </c>
      <c r="AB59" s="119">
        <v>-20584</v>
      </c>
      <c r="AC59" s="119">
        <v>-16238</v>
      </c>
      <c r="AD59" s="119">
        <v>-27893</v>
      </c>
      <c r="AE59" s="119">
        <f>CE59-SUM(AB59:AD59)</f>
        <v>-13278</v>
      </c>
      <c r="AF59" s="119">
        <v>-40669</v>
      </c>
      <c r="AG59" s="119">
        <v>-49502</v>
      </c>
      <c r="AH59" s="119">
        <v>-16686</v>
      </c>
      <c r="AI59" s="119">
        <f>CF59-SUM(AF59:AH59)</f>
        <v>-9821</v>
      </c>
      <c r="AJ59" s="119">
        <v>-14497</v>
      </c>
      <c r="AK59" s="119">
        <v>-20668</v>
      </c>
      <c r="AL59" s="119">
        <v>-1869</v>
      </c>
      <c r="AM59" s="119">
        <f>CG59-SUM(AJ59:AL59)</f>
        <v>92575</v>
      </c>
      <c r="AN59" s="119">
        <v>23497</v>
      </c>
      <c r="AO59" s="119">
        <v>20875</v>
      </c>
      <c r="AP59" s="119">
        <v>-7506</v>
      </c>
      <c r="AQ59" s="119">
        <v>-17402</v>
      </c>
      <c r="AR59" s="119">
        <v>1550</v>
      </c>
      <c r="AS59" s="119">
        <v>-38677</v>
      </c>
      <c r="AT59" s="119">
        <v>-2357</v>
      </c>
      <c r="AU59" s="119">
        <v>-46063</v>
      </c>
      <c r="AV59" s="119">
        <v>19974</v>
      </c>
      <c r="AW59" s="119">
        <v>-29167</v>
      </c>
      <c r="AX59" s="119">
        <v>-47883</v>
      </c>
      <c r="AY59" s="119">
        <v>-2562</v>
      </c>
      <c r="AZ59" s="119">
        <v>-20021</v>
      </c>
      <c r="BA59" s="119">
        <v>54096</v>
      </c>
      <c r="BB59" s="119">
        <v>-28795</v>
      </c>
      <c r="BC59" s="119">
        <v>42636</v>
      </c>
      <c r="BD59" s="119">
        <v>-36483</v>
      </c>
      <c r="BE59" s="119">
        <v>34300</v>
      </c>
      <c r="BF59" s="330">
        <v>-64221</v>
      </c>
      <c r="BG59" s="330">
        <v>-18710.529350000004</v>
      </c>
      <c r="BH59" s="119">
        <v>-24422</v>
      </c>
      <c r="BI59" s="119">
        <v>-74645</v>
      </c>
      <c r="BJ59" s="330">
        <v>-16515</v>
      </c>
      <c r="BK59" s="330">
        <v>-25274.777000000002</v>
      </c>
      <c r="BL59" s="330">
        <v>-5730</v>
      </c>
      <c r="BM59" s="330">
        <v>-22661</v>
      </c>
      <c r="BN59" s="330">
        <v>-64768</v>
      </c>
      <c r="BO59" s="330">
        <v>72032</v>
      </c>
      <c r="BP59" s="330">
        <v>-29112.400600000001</v>
      </c>
      <c r="BQ59" s="330">
        <v>-52884</v>
      </c>
      <c r="BR59" s="330">
        <v>-72111</v>
      </c>
      <c r="BS59" s="330">
        <v>-22580.599400000006</v>
      </c>
      <c r="BT59" s="330">
        <v>-22958</v>
      </c>
      <c r="BU59" s="330"/>
      <c r="BV59" s="330"/>
      <c r="BW59" s="330"/>
      <c r="BY59" s="119">
        <v>13789</v>
      </c>
      <c r="BZ59" s="119">
        <v>-62491</v>
      </c>
      <c r="CA59" s="119">
        <v>-37262</v>
      </c>
      <c r="CB59" s="119">
        <v>-74873</v>
      </c>
      <c r="CC59" s="119">
        <v>-36273</v>
      </c>
      <c r="CD59" s="119">
        <v>-36696</v>
      </c>
      <c r="CE59" s="119">
        <v>-77993</v>
      </c>
      <c r="CF59" s="119">
        <v>-116678</v>
      </c>
      <c r="CG59" s="119">
        <v>55541</v>
      </c>
      <c r="CH59" s="119">
        <f>SUM(AN59:AQ59)</f>
        <v>19464</v>
      </c>
      <c r="CI59" s="119">
        <f>SUM(AR59:AU59)</f>
        <v>-85547</v>
      </c>
      <c r="CJ59" s="119">
        <f>SUM(AV59:AY59)</f>
        <v>-59638</v>
      </c>
      <c r="CK59" s="119">
        <f>SUM(AZ59:BC59)</f>
        <v>47916</v>
      </c>
      <c r="CL59" s="119">
        <f>SUM(BD59:BG59)</f>
        <v>-85114.529349999997</v>
      </c>
      <c r="CM59" s="119">
        <f>SUM(BH59:BK59)</f>
        <v>-140856.777</v>
      </c>
      <c r="CN59" s="119">
        <f>SUM(BL59:BO59)</f>
        <v>-21127</v>
      </c>
      <c r="CO59" s="119">
        <f>SUM(BP59:BS59)</f>
        <v>-176688</v>
      </c>
    </row>
    <row r="60" spans="2:93" x14ac:dyDescent="0.35">
      <c r="B60" s="122" t="s">
        <v>207</v>
      </c>
      <c r="C60" s="123" t="s">
        <v>61</v>
      </c>
      <c r="D60" s="124">
        <f>D55+D59</f>
        <v>26719</v>
      </c>
      <c r="E60" s="124">
        <f t="shared" ref="E60:AP60" si="33">E55+E59</f>
        <v>32223</v>
      </c>
      <c r="F60" s="124">
        <f t="shared" si="33"/>
        <v>34006</v>
      </c>
      <c r="G60" s="124">
        <f t="shared" si="33"/>
        <v>75627</v>
      </c>
      <c r="H60" s="124">
        <f t="shared" si="33"/>
        <v>36977</v>
      </c>
      <c r="I60" s="124">
        <f t="shared" si="33"/>
        <v>7525</v>
      </c>
      <c r="J60" s="124">
        <f t="shared" si="33"/>
        <v>9295</v>
      </c>
      <c r="K60" s="124">
        <f t="shared" si="33"/>
        <v>102939</v>
      </c>
      <c r="L60" s="124">
        <f t="shared" si="33"/>
        <v>29312</v>
      </c>
      <c r="M60" s="124">
        <f t="shared" si="33"/>
        <v>34734</v>
      </c>
      <c r="N60" s="124">
        <f t="shared" si="33"/>
        <v>58754</v>
      </c>
      <c r="O60" s="124">
        <f t="shared" si="33"/>
        <v>31631</v>
      </c>
      <c r="P60" s="124">
        <f t="shared" si="33"/>
        <v>40279</v>
      </c>
      <c r="Q60" s="124">
        <f t="shared" si="33"/>
        <v>41125</v>
      </c>
      <c r="R60" s="124">
        <f t="shared" si="33"/>
        <v>61791</v>
      </c>
      <c r="S60" s="124">
        <f t="shared" si="33"/>
        <v>60189</v>
      </c>
      <c r="T60" s="124">
        <f t="shared" si="33"/>
        <v>42048</v>
      </c>
      <c r="U60" s="124">
        <f t="shared" si="33"/>
        <v>-6151</v>
      </c>
      <c r="V60" s="124">
        <f t="shared" si="33"/>
        <v>27861</v>
      </c>
      <c r="W60" s="124">
        <f t="shared" si="33"/>
        <v>2599</v>
      </c>
      <c r="X60" s="124">
        <f t="shared" si="33"/>
        <v>19843</v>
      </c>
      <c r="Y60" s="124">
        <f t="shared" si="33"/>
        <v>10592</v>
      </c>
      <c r="Z60" s="124">
        <f t="shared" si="33"/>
        <v>39740</v>
      </c>
      <c r="AA60" s="124">
        <f t="shared" si="33"/>
        <v>16146</v>
      </c>
      <c r="AB60" s="124">
        <f t="shared" si="33"/>
        <v>30100</v>
      </c>
      <c r="AC60" s="124">
        <f t="shared" si="33"/>
        <v>23343</v>
      </c>
      <c r="AD60" s="124">
        <f t="shared" si="33"/>
        <v>26158</v>
      </c>
      <c r="AE60" s="124">
        <f t="shared" si="33"/>
        <v>9611</v>
      </c>
      <c r="AF60" s="124">
        <f t="shared" si="33"/>
        <v>60587</v>
      </c>
      <c r="AG60" s="124">
        <f t="shared" si="33"/>
        <v>61412</v>
      </c>
      <c r="AH60" s="124">
        <f t="shared" si="33"/>
        <v>60368</v>
      </c>
      <c r="AI60" s="124">
        <f t="shared" si="33"/>
        <v>37759.000000000495</v>
      </c>
      <c r="AJ60" s="124">
        <f t="shared" si="33"/>
        <v>17310</v>
      </c>
      <c r="AK60" s="124">
        <f t="shared" si="33"/>
        <v>-28782</v>
      </c>
      <c r="AL60" s="124">
        <f t="shared" si="33"/>
        <v>9001</v>
      </c>
      <c r="AM60" s="124">
        <f t="shared" si="33"/>
        <v>-178984</v>
      </c>
      <c r="AN60" s="124">
        <f t="shared" si="33"/>
        <v>47182</v>
      </c>
      <c r="AO60" s="124">
        <f t="shared" si="33"/>
        <v>15925</v>
      </c>
      <c r="AP60" s="124">
        <f t="shared" si="33"/>
        <v>76360</v>
      </c>
      <c r="AQ60" s="124">
        <f>AQ55+AQ59</f>
        <v>13933.999999999971</v>
      </c>
      <c r="AR60" s="124">
        <f>AR55+AR59</f>
        <v>56892</v>
      </c>
      <c r="AS60" s="124">
        <f>AS55+AS59</f>
        <v>48278</v>
      </c>
      <c r="AT60" s="124">
        <f t="shared" ref="AT60:AY60" si="34">AT55+AT59</f>
        <v>88636.999999999767</v>
      </c>
      <c r="AU60" s="124">
        <f t="shared" si="34"/>
        <v>77914</v>
      </c>
      <c r="AV60" s="124">
        <f t="shared" si="34"/>
        <v>80442</v>
      </c>
      <c r="AW60" s="124">
        <f t="shared" si="34"/>
        <v>59448</v>
      </c>
      <c r="AX60" s="124">
        <f t="shared" si="34"/>
        <v>66481</v>
      </c>
      <c r="AY60" s="124">
        <f t="shared" si="34"/>
        <v>72560.72343829996</v>
      </c>
      <c r="AZ60" s="124">
        <f t="shared" ref="AZ60:BF60" si="35">AZ55+AZ59</f>
        <v>-207517</v>
      </c>
      <c r="BA60" s="124">
        <f t="shared" si="35"/>
        <v>-82821.073199999984</v>
      </c>
      <c r="BB60" s="124">
        <f t="shared" si="35"/>
        <v>128029.02265791851</v>
      </c>
      <c r="BC60" s="124">
        <f t="shared" si="35"/>
        <v>86099</v>
      </c>
      <c r="BD60" s="124">
        <f t="shared" si="35"/>
        <v>-14906</v>
      </c>
      <c r="BE60" s="124">
        <f t="shared" si="35"/>
        <v>31490</v>
      </c>
      <c r="BF60" s="124">
        <f t="shared" si="35"/>
        <v>125150</v>
      </c>
      <c r="BG60" s="124">
        <f t="shared" ref="BG60:BL60" si="36">BG55+BG59</f>
        <v>61178.753354497916</v>
      </c>
      <c r="BH60" s="124">
        <f t="shared" si="36"/>
        <v>73998.832029232348</v>
      </c>
      <c r="BI60" s="124">
        <f t="shared" si="36"/>
        <v>179573.05623281066</v>
      </c>
      <c r="BJ60" s="124">
        <f t="shared" si="36"/>
        <v>192248.86590000009</v>
      </c>
      <c r="BK60" s="124">
        <f t="shared" si="36"/>
        <v>56400.278965727892</v>
      </c>
      <c r="BL60" s="124">
        <f t="shared" si="36"/>
        <v>145276</v>
      </c>
      <c r="BM60" s="124">
        <f>BM55+BM59</f>
        <v>61870.379902932793</v>
      </c>
      <c r="BN60" s="124">
        <f t="shared" ref="BN60:BP60" si="37">BN55+BN59</f>
        <v>150079</v>
      </c>
      <c r="BO60" s="124">
        <f t="shared" si="37"/>
        <v>159787.89823820067</v>
      </c>
      <c r="BP60" s="124">
        <f t="shared" si="37"/>
        <v>111744.59940000001</v>
      </c>
      <c r="BQ60" s="124">
        <f>BQ55+BQ59</f>
        <v>17995.844344694167</v>
      </c>
      <c r="BR60" s="124">
        <f t="shared" ref="BR60:BT60" si="38">BR55+BR59</f>
        <v>50365</v>
      </c>
      <c r="BS60" s="124">
        <f t="shared" si="38"/>
        <v>-97666.182280609617</v>
      </c>
      <c r="BT60" s="124">
        <f t="shared" si="38"/>
        <v>-12193</v>
      </c>
      <c r="BU60" s="124">
        <f>BU55+BU59</f>
        <v>0</v>
      </c>
      <c r="BV60" s="124">
        <f t="shared" ref="BV60:BW60" si="39">BV55+BV59</f>
        <v>0</v>
      </c>
      <c r="BW60" s="124">
        <f t="shared" si="39"/>
        <v>0</v>
      </c>
      <c r="BY60" s="124">
        <f t="shared" ref="BY60:CH60" si="40">BY55+BY59</f>
        <v>168575</v>
      </c>
      <c r="BZ60" s="124">
        <f t="shared" si="40"/>
        <v>156736</v>
      </c>
      <c r="CA60" s="124">
        <f t="shared" si="40"/>
        <v>154431</v>
      </c>
      <c r="CB60" s="124">
        <f t="shared" si="40"/>
        <v>203384</v>
      </c>
      <c r="CC60" s="124">
        <f t="shared" si="40"/>
        <v>66357</v>
      </c>
      <c r="CD60" s="124">
        <f t="shared" si="40"/>
        <v>86321</v>
      </c>
      <c r="CE60" s="124">
        <f t="shared" si="40"/>
        <v>89212</v>
      </c>
      <c r="CF60" s="124">
        <f t="shared" si="40"/>
        <v>220126.00000000047</v>
      </c>
      <c r="CG60" s="124">
        <f t="shared" si="40"/>
        <v>-181455</v>
      </c>
      <c r="CH60" s="124">
        <f t="shared" si="40"/>
        <v>153401</v>
      </c>
      <c r="CI60" s="124">
        <f t="shared" ref="CI60:CM60" si="41">CI55+CI59</f>
        <v>271721</v>
      </c>
      <c r="CJ60" s="124">
        <f t="shared" si="41"/>
        <v>278931.72343830019</v>
      </c>
      <c r="CK60" s="124">
        <f t="shared" si="41"/>
        <v>-76210.050542081706</v>
      </c>
      <c r="CL60" s="124">
        <f t="shared" si="41"/>
        <v>202912.75335449769</v>
      </c>
      <c r="CM60" s="124">
        <f t="shared" si="41"/>
        <v>502221.03312777169</v>
      </c>
      <c r="CN60" s="124">
        <f>CN55+CN59</f>
        <v>517013.27814113349</v>
      </c>
      <c r="CO60" s="124">
        <f>CO55+CO59</f>
        <v>82439.261464084731</v>
      </c>
    </row>
    <row r="61" spans="2:93" x14ac:dyDescent="0.35">
      <c r="B61" s="129" t="s">
        <v>179</v>
      </c>
      <c r="C61" s="129" t="s">
        <v>180</v>
      </c>
      <c r="D61" s="130">
        <f>D60/D11</f>
        <v>6.6213989219998756E-2</v>
      </c>
      <c r="E61" s="130">
        <f>E60/E11</f>
        <v>6.9601975112374481E-2</v>
      </c>
      <c r="F61" s="130">
        <f>F60/F11</f>
        <v>6.6737317240702587E-2</v>
      </c>
      <c r="G61" s="130">
        <f>G60/G11</f>
        <v>0.19306540180793788</v>
      </c>
      <c r="H61" s="130">
        <f>H60/H11</f>
        <v>0.12679770387693659</v>
      </c>
      <c r="I61" s="130">
        <f>I60/I11</f>
        <v>2.9564294975052058E-2</v>
      </c>
      <c r="J61" s="130">
        <f>J60/J11</f>
        <v>2.915401600883246E-2</v>
      </c>
      <c r="K61" s="130">
        <f>K60/K11</f>
        <v>0.2868460284508102</v>
      </c>
      <c r="L61" s="130">
        <f>L60/L11</f>
        <v>7.1919640009225502E-2</v>
      </c>
      <c r="M61" s="130">
        <f>M60/M11</f>
        <v>7.4318469211561794E-2</v>
      </c>
      <c r="N61" s="130">
        <f>N60/N11</f>
        <v>0.11278999452885788</v>
      </c>
      <c r="O61" s="130">
        <f>O60/O11</f>
        <v>6.6496523916338535E-2</v>
      </c>
      <c r="P61" s="130">
        <f>P60/P11</f>
        <v>7.8875892712023388E-2</v>
      </c>
      <c r="Q61" s="130">
        <f>Q60/Q11</f>
        <v>7.6581726901647648E-2</v>
      </c>
      <c r="R61" s="130">
        <f>R60/R11</f>
        <v>0.10522918781207212</v>
      </c>
      <c r="S61" s="130">
        <f>S60/S11</f>
        <v>0.10930080101984299</v>
      </c>
      <c r="T61" s="130">
        <f>T60/T11</f>
        <v>7.9575325744457373E-2</v>
      </c>
      <c r="U61" s="130">
        <f>U60/U11</f>
        <v>-8.2384613324047035E-3</v>
      </c>
      <c r="V61" s="130">
        <f>V60/V11</f>
        <v>3.7366369060791264E-2</v>
      </c>
      <c r="W61" s="130">
        <f>W60/W11</f>
        <v>3.9955232921021159E-3</v>
      </c>
      <c r="X61" s="130">
        <f>X60/X11</f>
        <v>2.8276411433685169E-2</v>
      </c>
      <c r="Y61" s="130">
        <f>Y60/Y11</f>
        <v>1.3282337450623863E-2</v>
      </c>
      <c r="Z61" s="130">
        <f>Z60/Z11</f>
        <v>4.7122324764595887E-2</v>
      </c>
      <c r="AA61" s="130">
        <f>AA60/AA11</f>
        <v>2.0688170610138307E-2</v>
      </c>
      <c r="AB61" s="130">
        <f>AB60/AB11</f>
        <v>3.7389492931398358E-2</v>
      </c>
      <c r="AC61" s="130">
        <f>AC60/AC11</f>
        <v>3.077286113916141E-2</v>
      </c>
      <c r="AD61" s="130">
        <f>AD60/AD11</f>
        <v>3.2497801012776488E-2</v>
      </c>
      <c r="AE61" s="130">
        <f>AE60/AE11</f>
        <v>1.2880822571393342E-2</v>
      </c>
      <c r="AF61" s="130">
        <f>AF60/AF11</f>
        <v>7.6879543496384234E-2</v>
      </c>
      <c r="AG61" s="130">
        <f>AG60/AG11</f>
        <v>6.7405568324256218E-2</v>
      </c>
      <c r="AH61" s="130">
        <f>AH60/AH11</f>
        <v>7.0530368085615983E-2</v>
      </c>
      <c r="AI61" s="130">
        <f>AI60/AI11</f>
        <v>4.3305479159833675E-2</v>
      </c>
      <c r="AJ61" s="130">
        <f>AJ60/AJ11</f>
        <v>2.0131652400446596E-2</v>
      </c>
      <c r="AK61" s="130">
        <f>AK60/AK11</f>
        <v>-3.3833950091926024E-2</v>
      </c>
      <c r="AL61" s="130">
        <f>AL60/AL11</f>
        <v>1.179612789251514E-2</v>
      </c>
      <c r="AM61" s="130">
        <f>AM60/AM11</f>
        <v>-0.22895621172795524</v>
      </c>
      <c r="AN61" s="130">
        <f>AN60/AN11</f>
        <v>5.5175623652242246E-2</v>
      </c>
      <c r="AO61" s="130">
        <f>AO60/AO11</f>
        <v>1.728980536619102E-2</v>
      </c>
      <c r="AP61" s="130">
        <f>AP60/AP11</f>
        <v>7.9321549367172756E-2</v>
      </c>
      <c r="AQ61" s="130">
        <f>AQ60/AQ11</f>
        <v>1.4405044970536515E-2</v>
      </c>
      <c r="AR61" s="130">
        <f>AR60/AR11</f>
        <v>5.3712438491081912E-2</v>
      </c>
      <c r="AS61" s="130">
        <f>AS60/AS11</f>
        <v>3.9631285714168442E-2</v>
      </c>
      <c r="AT61" s="130">
        <f>AT60/AT11</f>
        <v>6.7362608383067707E-2</v>
      </c>
      <c r="AU61" s="130">
        <f>AU60/AU11</f>
        <v>6.3087135289897664E-2</v>
      </c>
      <c r="AV61" s="130">
        <f>AV60/AV11</f>
        <v>6.2770331377596605E-2</v>
      </c>
      <c r="AW61" s="130">
        <f>AW60/AW11</f>
        <v>4.2323341271451605E-2</v>
      </c>
      <c r="AX61" s="130">
        <f>AX60/AX11</f>
        <v>4.964484457096089E-2</v>
      </c>
      <c r="AY61" s="130">
        <f>AY60/AY11</f>
        <v>6.3744311464022471E-2</v>
      </c>
      <c r="AZ61" s="130">
        <f>AZ60/AZ11</f>
        <v>-0.18993578408221395</v>
      </c>
      <c r="BA61" s="130">
        <f>BA60/BA11</f>
        <v>-0.12843025158481061</v>
      </c>
      <c r="BB61" s="130">
        <f>BB60/BB11</f>
        <v>0.1023956941637436</v>
      </c>
      <c r="BC61" s="130">
        <f>BC60/BC11</f>
        <v>6.7803884632831005E-2</v>
      </c>
      <c r="BD61" s="130">
        <f>BD60/BD11</f>
        <v>-9.652550906424133E-3</v>
      </c>
      <c r="BE61" s="130">
        <f>BE60/BE11</f>
        <v>1.9137587035302741E-2</v>
      </c>
      <c r="BF61" s="130">
        <f>BF60/BF11</f>
        <v>6.8245892431604144E-2</v>
      </c>
      <c r="BG61" s="130">
        <f>BG60/BG11</f>
        <v>2.971260235078094E-2</v>
      </c>
      <c r="BH61" s="130">
        <f>BH60/BH11</f>
        <v>3.1298450249368989E-2</v>
      </c>
      <c r="BI61" s="130">
        <f>BI60/BI11</f>
        <v>7.1005108798366898E-2</v>
      </c>
      <c r="BJ61" s="130">
        <f>BJ60/BJ11</f>
        <v>7.1361521232451403E-2</v>
      </c>
      <c r="BK61" s="130">
        <f>BK60/BK11</f>
        <v>2.1767008851768133E-2</v>
      </c>
      <c r="BL61" s="130">
        <f>BL60/BL11</f>
        <v>5.1802770354934344E-2</v>
      </c>
      <c r="BM61" s="130">
        <f>BM60/BM11</f>
        <v>2.086082838017279E-2</v>
      </c>
      <c r="BN61" s="130">
        <f>BN60/BN11</f>
        <v>5.043075436282024E-2</v>
      </c>
      <c r="BO61" s="130">
        <f>BO60/BO11</f>
        <v>6.0941738732438133E-2</v>
      </c>
      <c r="BP61" s="130">
        <f>BP60/BP11</f>
        <v>4.3013367468543874E-2</v>
      </c>
      <c r="BQ61" s="130">
        <f>BQ60/BQ11</f>
        <v>6.4145765507680084E-3</v>
      </c>
      <c r="BR61" s="130">
        <f>BR60/BR11</f>
        <v>1.8193351272017422E-2</v>
      </c>
      <c r="BS61" s="130">
        <f>BS60/BS11</f>
        <v>-3.9169472958335082E-2</v>
      </c>
      <c r="BT61" s="130">
        <f>BT60/BT11</f>
        <v>-4.9105050091742229E-3</v>
      </c>
      <c r="BU61" s="130" t="e">
        <f>BU60/BU11</f>
        <v>#DIV/0!</v>
      </c>
      <c r="BV61" s="130" t="e">
        <f>BV60/BV11</f>
        <v>#DIV/0!</v>
      </c>
      <c r="BW61" s="130" t="e">
        <f>BW60/BW11</f>
        <v>#DIV/0!</v>
      </c>
      <c r="BY61" s="130">
        <f>BY60/BY11</f>
        <v>9.5361173195576535E-2</v>
      </c>
      <c r="BZ61" s="130">
        <f>BZ60/BZ11</f>
        <v>0.12806892398604067</v>
      </c>
      <c r="CA61" s="130">
        <f>CA60/CA11</f>
        <v>8.2516041713531246E-2</v>
      </c>
      <c r="CB61" s="130">
        <f>CB60/CB11</f>
        <v>9.3058583018995694E-2</v>
      </c>
      <c r="CC61" s="130">
        <f>CC60/CC11</f>
        <v>2.4842388211686484E-2</v>
      </c>
      <c r="CD61" s="130">
        <f>CD60/CD11</f>
        <v>2.7640551472565982E-2</v>
      </c>
      <c r="CE61" s="130">
        <f>CE60/CE11</f>
        <v>2.8642603480764039E-2</v>
      </c>
      <c r="CF61" s="130">
        <f>CF60/CF11</f>
        <v>6.4232931698782386E-2</v>
      </c>
      <c r="CG61" s="130">
        <f>CG60/CG11</f>
        <v>-5.5741235089745676E-2</v>
      </c>
      <c r="CH61" s="130">
        <f>CH60/CH11</f>
        <v>4.1390920121711174E-2</v>
      </c>
      <c r="CI61" s="130">
        <f>CI60/CI11</f>
        <v>5.6277722454836324E-2</v>
      </c>
      <c r="CJ61" s="130">
        <f>CJ60/CJ11</f>
        <v>5.401900490420903E-2</v>
      </c>
      <c r="CK61" s="130">
        <f>CK60/CK11</f>
        <v>-1.7899784418738112E-2</v>
      </c>
      <c r="CL61" s="130">
        <f>CL60/CL11</f>
        <v>2.8649735349630844E-2</v>
      </c>
      <c r="CM61" s="130">
        <f>CM60/CM11</f>
        <v>4.934176723841624E-2</v>
      </c>
      <c r="CN61" s="130">
        <f>CN60/CN11</f>
        <v>4.5478944153918385E-2</v>
      </c>
      <c r="CO61" s="130">
        <f>CO60/CO11</f>
        <v>7.7298088312342519E-3</v>
      </c>
    </row>
    <row r="62" spans="2:93" x14ac:dyDescent="0.35">
      <c r="BH62" s="344"/>
    </row>
    <row r="63" spans="2:93" x14ac:dyDescent="0.35">
      <c r="BH63" s="270"/>
    </row>
    <row r="64" spans="2:93" x14ac:dyDescent="0.35"/>
    <row r="65" x14ac:dyDescent="0.35"/>
    <row r="66" x14ac:dyDescent="0.35"/>
    <row r="67" x14ac:dyDescent="0.35"/>
    <row r="68" x14ac:dyDescent="0.35"/>
    <row r="69" x14ac:dyDescent="0.35"/>
    <row r="70" x14ac:dyDescent="0.35"/>
    <row r="71" x14ac:dyDescent="0.35"/>
    <row r="72" x14ac:dyDescent="0.35"/>
    <row r="73" x14ac:dyDescent="0.35"/>
    <row r="74" x14ac:dyDescent="0.35"/>
    <row r="75" x14ac:dyDescent="0.35"/>
  </sheetData>
  <phoneticPr fontId="40" type="noConversion"/>
  <printOptions horizontalCentered="1" verticalCentered="1"/>
  <pageMargins left="0.25" right="0.25" top="0.75" bottom="0.75" header="0.3" footer="0.3"/>
  <pageSetup paperSize="9" orientation="landscape" r:id="rId1"/>
  <headerFooter>
    <oddHeader>&amp;LTupy S/A&amp;R&amp;D</oddHeader>
    <oddFooter>&amp;C&amp;F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79998168889431442"/>
    <pageSetUpPr fitToPage="1"/>
  </sheetPr>
  <dimension ref="A1:CP70"/>
  <sheetViews>
    <sheetView showGridLines="0" zoomScale="85" zoomScaleNormal="85" workbookViewId="0">
      <pane xSplit="2" ySplit="5" topLeftCell="BO6" activePane="bottomRight" state="frozen"/>
      <selection activeCell="CA76" sqref="CA76"/>
      <selection pane="topRight" activeCell="CA76" sqref="CA76"/>
      <selection pane="bottomLeft" activeCell="CA76" sqref="CA76"/>
      <selection pane="bottomRight" activeCell="BT5" sqref="BT5"/>
    </sheetView>
  </sheetViews>
  <sheetFormatPr defaultColWidth="9.1796875" defaultRowHeight="14.5" zeroHeight="1" x14ac:dyDescent="0.35"/>
  <cols>
    <col min="1" max="1" width="2.81640625" style="4" customWidth="1"/>
    <col min="2" max="3" width="69.81640625" style="4" customWidth="1"/>
    <col min="4" max="23" width="9.1796875" style="4" customWidth="1"/>
    <col min="24" max="59" width="12.7265625" style="4" customWidth="1"/>
    <col min="60" max="60" width="13.453125" style="4" customWidth="1"/>
    <col min="61" max="72" width="12.7265625" style="4" customWidth="1"/>
    <col min="73" max="75" width="12.7265625" style="4" hidden="1" customWidth="1"/>
    <col min="76" max="76" width="3.453125" customWidth="1"/>
    <col min="77" max="81" width="9.1796875" style="4" hidden="1" customWidth="1"/>
    <col min="82" max="90" width="12.7265625" style="4" hidden="1" customWidth="1"/>
    <col min="91" max="93" width="11.26953125" style="4" customWidth="1"/>
    <col min="94" max="94" width="3.453125" style="4" customWidth="1"/>
    <col min="95" max="16384" width="9.1796875" style="4"/>
  </cols>
  <sheetData>
    <row r="1" spans="1:94" s="1" customFormat="1" ht="15" customHeight="1" x14ac:dyDescent="0.35"/>
    <row r="2" spans="1:94" s="2" customFormat="1" ht="15" customHeight="1" x14ac:dyDescent="0.45">
      <c r="A2" s="7" t="s">
        <v>145</v>
      </c>
      <c r="B2"/>
      <c r="C2"/>
      <c r="D2"/>
      <c r="AR2" s="253"/>
      <c r="AS2" s="253"/>
      <c r="AT2" s="253"/>
      <c r="AU2" s="253"/>
      <c r="AV2" s="253"/>
      <c r="AW2" s="253"/>
      <c r="AX2" s="253"/>
      <c r="AY2" s="253"/>
      <c r="AZ2" s="253"/>
      <c r="BA2" s="253"/>
      <c r="BB2" s="253"/>
      <c r="BC2" s="253"/>
      <c r="BD2" s="253"/>
      <c r="BE2" s="253"/>
      <c r="BF2" s="253"/>
      <c r="BG2" s="253"/>
      <c r="BH2" s="253"/>
      <c r="BI2" s="253"/>
      <c r="BJ2" s="253"/>
      <c r="BK2" s="253"/>
      <c r="BL2" s="253"/>
      <c r="BM2" s="253"/>
      <c r="BN2" s="253"/>
      <c r="BO2" s="253"/>
      <c r="BP2" s="253"/>
      <c r="BQ2" s="253"/>
      <c r="BR2" s="253"/>
      <c r="BS2" s="253"/>
      <c r="BT2" s="253"/>
      <c r="BU2" s="253"/>
      <c r="BV2" s="253"/>
      <c r="BW2" s="253"/>
      <c r="BX2" s="253"/>
    </row>
    <row r="3" spans="1:94" s="1" customFormat="1" ht="15" customHeight="1" x14ac:dyDescent="0.35">
      <c r="A3" s="6"/>
      <c r="B3"/>
      <c r="C3"/>
      <c r="D3"/>
      <c r="BG3" s="253"/>
      <c r="BH3" s="253"/>
      <c r="BI3" s="253"/>
      <c r="BJ3" s="253"/>
      <c r="BK3" s="253"/>
      <c r="BL3" s="253"/>
      <c r="BM3" s="253"/>
      <c r="BN3" s="253"/>
      <c r="BO3" s="253"/>
      <c r="BP3" s="253"/>
      <c r="BQ3" s="253"/>
      <c r="BR3" s="253"/>
      <c r="BS3" s="253"/>
      <c r="BT3" s="253"/>
      <c r="BU3" s="253"/>
      <c r="BV3" s="253"/>
      <c r="BW3" s="253"/>
      <c r="CG3" s="254"/>
      <c r="CH3" s="254"/>
      <c r="CI3" s="254"/>
      <c r="CJ3" s="254"/>
      <c r="CK3" s="254"/>
      <c r="CL3" s="254"/>
    </row>
    <row r="4" spans="1:94" s="5" customFormat="1" x14ac:dyDescent="0.35">
      <c r="A4" s="3"/>
      <c r="B4"/>
      <c r="C4"/>
      <c r="D4"/>
    </row>
    <row r="5" spans="1:94" ht="15" thickBot="1" x14ac:dyDescent="0.4">
      <c r="B5" s="32" t="s">
        <v>15</v>
      </c>
      <c r="C5" s="32" t="s">
        <v>151</v>
      </c>
      <c r="D5" s="33" t="s">
        <v>17</v>
      </c>
      <c r="E5" s="33" t="s">
        <v>18</v>
      </c>
      <c r="F5" s="33" t="s">
        <v>19</v>
      </c>
      <c r="G5" s="33" t="s">
        <v>20</v>
      </c>
      <c r="H5" s="33" t="s">
        <v>21</v>
      </c>
      <c r="I5" s="33" t="s">
        <v>22</v>
      </c>
      <c r="J5" s="33" t="s">
        <v>23</v>
      </c>
      <c r="K5" s="33" t="s">
        <v>24</v>
      </c>
      <c r="L5" s="33" t="s">
        <v>25</v>
      </c>
      <c r="M5" s="33" t="s">
        <v>26</v>
      </c>
      <c r="N5" s="33" t="s">
        <v>27</v>
      </c>
      <c r="O5" s="33" t="s">
        <v>28</v>
      </c>
      <c r="P5" s="33" t="s">
        <v>29</v>
      </c>
      <c r="Q5" s="33" t="s">
        <v>30</v>
      </c>
      <c r="R5" s="33" t="s">
        <v>31</v>
      </c>
      <c r="S5" s="33" t="s">
        <v>32</v>
      </c>
      <c r="T5" s="33" t="s">
        <v>33</v>
      </c>
      <c r="U5" s="33" t="s">
        <v>34</v>
      </c>
      <c r="V5" s="33" t="s">
        <v>35</v>
      </c>
      <c r="W5" s="33" t="s">
        <v>36</v>
      </c>
      <c r="X5" s="33" t="s">
        <v>37</v>
      </c>
      <c r="Y5" s="33" t="s">
        <v>38</v>
      </c>
      <c r="Z5" s="33" t="s">
        <v>39</v>
      </c>
      <c r="AA5" s="33" t="s">
        <v>40</v>
      </c>
      <c r="AB5" s="33" t="s">
        <v>41</v>
      </c>
      <c r="AC5" s="33" t="s">
        <v>42</v>
      </c>
      <c r="AD5" s="33" t="s">
        <v>43</v>
      </c>
      <c r="AE5" s="33" t="s">
        <v>44</v>
      </c>
      <c r="AF5" s="33" t="s">
        <v>45</v>
      </c>
      <c r="AG5" s="33" t="s">
        <v>46</v>
      </c>
      <c r="AH5" s="33" t="s">
        <v>47</v>
      </c>
      <c r="AI5" s="33" t="s">
        <v>48</v>
      </c>
      <c r="AJ5" s="33" t="s">
        <v>49</v>
      </c>
      <c r="AK5" s="33" t="s">
        <v>50</v>
      </c>
      <c r="AL5" s="33" t="s">
        <v>51</v>
      </c>
      <c r="AM5" s="33" t="s">
        <v>52</v>
      </c>
      <c r="AN5" s="33" t="s">
        <v>53</v>
      </c>
      <c r="AO5" s="33" t="s">
        <v>140</v>
      </c>
      <c r="AP5" s="33" t="s">
        <v>485</v>
      </c>
      <c r="AQ5" s="33" t="s">
        <v>488</v>
      </c>
      <c r="AR5" s="33" t="s">
        <v>491</v>
      </c>
      <c r="AS5" s="33" t="s">
        <v>496</v>
      </c>
      <c r="AT5" s="33" t="s">
        <v>506</v>
      </c>
      <c r="AU5" s="33" t="s">
        <v>507</v>
      </c>
      <c r="AV5" s="33" t="s">
        <v>508</v>
      </c>
      <c r="AW5" s="33" t="s">
        <v>512</v>
      </c>
      <c r="AX5" s="33" t="s">
        <v>513</v>
      </c>
      <c r="AY5" s="33" t="s">
        <v>514</v>
      </c>
      <c r="AZ5" s="33" t="s">
        <v>542</v>
      </c>
      <c r="BA5" s="33" t="s">
        <v>543</v>
      </c>
      <c r="BB5" s="33" t="s">
        <v>544</v>
      </c>
      <c r="BC5" s="33" t="s">
        <v>545</v>
      </c>
      <c r="BD5" s="33" t="s">
        <v>548</v>
      </c>
      <c r="BE5" s="33" t="s">
        <v>549</v>
      </c>
      <c r="BF5" s="33" t="s">
        <v>550</v>
      </c>
      <c r="BG5" s="33" t="s">
        <v>551</v>
      </c>
      <c r="BH5" s="33" t="s">
        <v>590</v>
      </c>
      <c r="BI5" s="33" t="s">
        <v>591</v>
      </c>
      <c r="BJ5" s="33" t="s">
        <v>592</v>
      </c>
      <c r="BK5" s="33" t="s">
        <v>593</v>
      </c>
      <c r="BL5" s="33" t="s">
        <v>602</v>
      </c>
      <c r="BM5" s="33" t="s">
        <v>603</v>
      </c>
      <c r="BN5" s="33" t="s">
        <v>604</v>
      </c>
      <c r="BO5" s="33" t="s">
        <v>605</v>
      </c>
      <c r="BP5" s="33" t="s">
        <v>630</v>
      </c>
      <c r="BQ5" s="33" t="s">
        <v>631</v>
      </c>
      <c r="BR5" s="33" t="s">
        <v>632</v>
      </c>
      <c r="BS5" s="33" t="s">
        <v>633</v>
      </c>
      <c r="BT5" s="33" t="s">
        <v>648</v>
      </c>
      <c r="BU5" s="33" t="s">
        <v>649</v>
      </c>
      <c r="BV5" s="33" t="s">
        <v>650</v>
      </c>
      <c r="BW5" s="33" t="s">
        <v>651</v>
      </c>
      <c r="BY5" s="33">
        <v>2008</v>
      </c>
      <c r="BZ5" s="33">
        <v>2009</v>
      </c>
      <c r="CA5" s="33">
        <v>2010</v>
      </c>
      <c r="CB5" s="33">
        <v>2011</v>
      </c>
      <c r="CC5" s="33">
        <v>2012</v>
      </c>
      <c r="CD5" s="33">
        <v>2013</v>
      </c>
      <c r="CE5" s="33">
        <v>2014</v>
      </c>
      <c r="CF5" s="33">
        <v>2015</v>
      </c>
      <c r="CG5" s="33">
        <v>2016</v>
      </c>
      <c r="CH5" s="33">
        <v>2017</v>
      </c>
      <c r="CI5" s="33">
        <v>2018</v>
      </c>
      <c r="CJ5" s="33">
        <v>2019</v>
      </c>
      <c r="CK5" s="33">
        <v>2020</v>
      </c>
      <c r="CL5" s="33">
        <v>2021</v>
      </c>
      <c r="CM5" s="33">
        <v>2022</v>
      </c>
      <c r="CN5" s="33">
        <v>2023</v>
      </c>
      <c r="CO5" s="33">
        <v>2024</v>
      </c>
      <c r="CP5"/>
    </row>
    <row r="6" spans="1:94" x14ac:dyDescent="0.35">
      <c r="B6"/>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Y6"/>
      <c r="BZ6"/>
      <c r="CA6"/>
      <c r="CB6"/>
      <c r="CC6"/>
      <c r="CD6"/>
      <c r="CE6"/>
      <c r="CF6"/>
      <c r="CG6"/>
      <c r="CH6"/>
      <c r="CI6"/>
      <c r="CJ6"/>
      <c r="CK6"/>
      <c r="CL6"/>
      <c r="CM6"/>
      <c r="CN6"/>
      <c r="CO6"/>
    </row>
    <row r="7" spans="1:94" x14ac:dyDescent="0.35">
      <c r="B7" s="100" t="s">
        <v>208</v>
      </c>
      <c r="C7" s="100" t="s">
        <v>209</v>
      </c>
      <c r="D7" s="101">
        <v>1648363</v>
      </c>
      <c r="E7" s="101">
        <v>1762863</v>
      </c>
      <c r="F7" s="101">
        <v>1850449</v>
      </c>
      <c r="G7" s="101">
        <v>1947404</v>
      </c>
      <c r="H7" s="101">
        <v>2003455</v>
      </c>
      <c r="I7" s="101">
        <v>1815628</v>
      </c>
      <c r="J7" s="101">
        <v>2092363</v>
      </c>
      <c r="K7" s="101">
        <v>2115766</v>
      </c>
      <c r="L7" s="101">
        <v>2128795</v>
      </c>
      <c r="M7" s="101">
        <v>2103586</v>
      </c>
      <c r="N7" s="101">
        <v>2331287</v>
      </c>
      <c r="O7" s="101">
        <v>2340092</v>
      </c>
      <c r="P7" s="101">
        <v>2405804</v>
      </c>
      <c r="Q7" s="101">
        <v>2340449</v>
      </c>
      <c r="R7" s="101">
        <v>2721275</v>
      </c>
      <c r="S7" s="101">
        <v>3419980</v>
      </c>
      <c r="T7" s="101">
        <v>3507815</v>
      </c>
      <c r="U7" s="101">
        <v>3855470</v>
      </c>
      <c r="V7" s="101">
        <v>3805275</v>
      </c>
      <c r="W7" s="101">
        <v>3801254</v>
      </c>
      <c r="X7" s="101">
        <v>3898675</v>
      </c>
      <c r="Y7" s="101">
        <v>4071374.8239000002</v>
      </c>
      <c r="Z7" s="101">
        <v>3916556</v>
      </c>
      <c r="AA7" s="101">
        <v>4507010</v>
      </c>
      <c r="AB7" s="101">
        <v>4518012</v>
      </c>
      <c r="AC7" s="101">
        <v>4446196</v>
      </c>
      <c r="AD7" s="101">
        <v>4927867</v>
      </c>
      <c r="AE7" s="101">
        <v>4962930</v>
      </c>
      <c r="AF7" s="101">
        <v>5453550</v>
      </c>
      <c r="AG7" s="101">
        <v>5357078</v>
      </c>
      <c r="AH7" s="101">
        <v>5709570</v>
      </c>
      <c r="AI7" s="101">
        <v>5751180</v>
      </c>
      <c r="AJ7" s="101">
        <v>5440647</v>
      </c>
      <c r="AK7" s="101">
        <v>4871929</v>
      </c>
      <c r="AL7" s="101">
        <v>4965407</v>
      </c>
      <c r="AM7" s="101">
        <v>4769806</v>
      </c>
      <c r="AN7" s="101">
        <v>4723367</v>
      </c>
      <c r="AO7" s="101">
        <v>4714038</v>
      </c>
      <c r="AP7" s="101">
        <v>4572932</v>
      </c>
      <c r="AQ7" s="101">
        <v>4609156</v>
      </c>
      <c r="AR7" s="101">
        <v>4343558</v>
      </c>
      <c r="AS7" s="101">
        <v>4792860</v>
      </c>
      <c r="AT7" s="101">
        <v>4955785</v>
      </c>
      <c r="AU7" s="101">
        <v>4908191</v>
      </c>
      <c r="AV7" s="101">
        <v>4902557</v>
      </c>
      <c r="AW7" s="101">
        <v>4895080</v>
      </c>
      <c r="AX7" s="101">
        <v>5196264</v>
      </c>
      <c r="AY7" s="101">
        <v>5124167.05</v>
      </c>
      <c r="AZ7" s="101">
        <v>6317616</v>
      </c>
      <c r="BA7" s="101">
        <v>6043691</v>
      </c>
      <c r="BB7" s="101">
        <v>6401913</v>
      </c>
      <c r="BC7" s="101">
        <v>6113319</v>
      </c>
      <c r="BD7" s="101">
        <v>6481104</v>
      </c>
      <c r="BE7" s="101">
        <v>6213281</v>
      </c>
      <c r="BF7" s="101">
        <v>6471846</v>
      </c>
      <c r="BG7" s="101">
        <v>7510628</v>
      </c>
      <c r="BH7" s="101">
        <f t="shared" ref="BH7:BN7" si="0">BH18+BH30</f>
        <v>6955059</v>
      </c>
      <c r="BI7" s="101">
        <f t="shared" si="0"/>
        <v>7933864</v>
      </c>
      <c r="BJ7" s="101">
        <f t="shared" si="0"/>
        <v>8968223</v>
      </c>
      <c r="BK7" s="101">
        <f t="shared" si="0"/>
        <v>10243258</v>
      </c>
      <c r="BL7" s="101">
        <f t="shared" si="0"/>
        <v>10027437</v>
      </c>
      <c r="BM7" s="101">
        <f t="shared" si="0"/>
        <v>9812249</v>
      </c>
      <c r="BN7" s="101">
        <f t="shared" si="0"/>
        <v>9988929</v>
      </c>
      <c r="BO7" s="101">
        <f t="shared" ref="BO7:BR7" si="1">BO18+BO30</f>
        <v>10284745</v>
      </c>
      <c r="BP7" s="101">
        <f t="shared" si="1"/>
        <v>10743086</v>
      </c>
      <c r="BQ7" s="101">
        <f t="shared" si="1"/>
        <v>11704218</v>
      </c>
      <c r="BR7" s="101">
        <f t="shared" si="1"/>
        <v>11316001</v>
      </c>
      <c r="BS7" s="101">
        <f t="shared" ref="BS7:BV7" si="2">BS18+BS30</f>
        <v>11510863</v>
      </c>
      <c r="BT7" s="101">
        <f t="shared" si="2"/>
        <v>10693230</v>
      </c>
      <c r="BU7" s="101">
        <f t="shared" si="2"/>
        <v>0</v>
      </c>
      <c r="BV7" s="101">
        <f t="shared" si="2"/>
        <v>0</v>
      </c>
      <c r="BW7" s="101">
        <f t="shared" ref="BW7" si="3">BW18+BW30</f>
        <v>0</v>
      </c>
      <c r="BY7" s="101">
        <f t="shared" ref="BY7:CI7" si="4">BY18+BY30</f>
        <v>1947404</v>
      </c>
      <c r="BZ7" s="101">
        <f t="shared" si="4"/>
        <v>2115766</v>
      </c>
      <c r="CA7" s="101">
        <f t="shared" si="4"/>
        <v>2340092</v>
      </c>
      <c r="CB7" s="101">
        <f t="shared" si="4"/>
        <v>3419980</v>
      </c>
      <c r="CC7" s="101">
        <f t="shared" si="4"/>
        <v>3801254</v>
      </c>
      <c r="CD7" s="101">
        <f t="shared" si="4"/>
        <v>4507010</v>
      </c>
      <c r="CE7" s="101">
        <f t="shared" si="4"/>
        <v>4962930</v>
      </c>
      <c r="CF7" s="101">
        <f t="shared" si="4"/>
        <v>5751180</v>
      </c>
      <c r="CG7" s="101">
        <f t="shared" si="4"/>
        <v>4769806</v>
      </c>
      <c r="CH7" s="101">
        <f t="shared" si="4"/>
        <v>4609156</v>
      </c>
      <c r="CI7" s="101">
        <f t="shared" si="4"/>
        <v>4908191</v>
      </c>
      <c r="CJ7" s="101">
        <f t="shared" ref="CJ7:CO7" si="5">CJ18+CJ30</f>
        <v>5124167.05</v>
      </c>
      <c r="CK7" s="101">
        <f t="shared" si="5"/>
        <v>6113319</v>
      </c>
      <c r="CL7" s="101">
        <f t="shared" si="5"/>
        <v>7510628</v>
      </c>
      <c r="CM7" s="101">
        <f t="shared" si="5"/>
        <v>10243258</v>
      </c>
      <c r="CN7" s="101">
        <f t="shared" si="5"/>
        <v>10284745</v>
      </c>
      <c r="CO7" s="101">
        <f t="shared" si="5"/>
        <v>11510863</v>
      </c>
    </row>
    <row r="8" spans="1:94" x14ac:dyDescent="0.35">
      <c r="B8"/>
      <c r="C8" s="131"/>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Y8"/>
      <c r="BZ8"/>
      <c r="CA8"/>
      <c r="CB8"/>
      <c r="CC8"/>
      <c r="CD8"/>
      <c r="CE8"/>
      <c r="CF8"/>
      <c r="CG8"/>
      <c r="CH8"/>
      <c r="CI8"/>
      <c r="CJ8"/>
      <c r="CK8"/>
      <c r="CL8"/>
      <c r="CM8"/>
      <c r="CN8"/>
      <c r="CO8"/>
    </row>
    <row r="9" spans="1:94" x14ac:dyDescent="0.35">
      <c r="B9" s="35" t="s">
        <v>210</v>
      </c>
      <c r="C9" s="35" t="s">
        <v>211</v>
      </c>
      <c r="D9" s="50">
        <v>153675</v>
      </c>
      <c r="E9" s="50">
        <v>200950</v>
      </c>
      <c r="F9" s="50">
        <v>177838</v>
      </c>
      <c r="G9" s="50">
        <v>252581</v>
      </c>
      <c r="H9" s="50">
        <v>263985</v>
      </c>
      <c r="I9" s="50">
        <v>114900</v>
      </c>
      <c r="J9" s="50">
        <v>455308</v>
      </c>
      <c r="K9" s="50">
        <v>437240</v>
      </c>
      <c r="L9" s="50">
        <v>426532</v>
      </c>
      <c r="M9" s="50">
        <v>336929</v>
      </c>
      <c r="N9" s="50">
        <v>562262</v>
      </c>
      <c r="O9" s="50">
        <v>578366</v>
      </c>
      <c r="P9" s="50">
        <v>589793</v>
      </c>
      <c r="Q9" s="50">
        <v>479375</v>
      </c>
      <c r="R9" s="50">
        <v>742820</v>
      </c>
      <c r="S9" s="50">
        <v>1421085</v>
      </c>
      <c r="T9" s="50">
        <v>1460185</v>
      </c>
      <c r="U9" s="50">
        <v>614050</v>
      </c>
      <c r="V9" s="50">
        <v>523386</v>
      </c>
      <c r="W9" s="50">
        <v>660437</v>
      </c>
      <c r="X9" s="50">
        <v>677768</v>
      </c>
      <c r="Y9" s="50">
        <v>657414</v>
      </c>
      <c r="Z9" s="50">
        <v>529742</v>
      </c>
      <c r="AA9" s="50">
        <v>1123446</v>
      </c>
      <c r="AB9" s="50">
        <v>1119921</v>
      </c>
      <c r="AC9" s="50">
        <v>1075793</v>
      </c>
      <c r="AD9" s="50">
        <v>1335555</v>
      </c>
      <c r="AE9" s="50">
        <v>1336916</v>
      </c>
      <c r="AF9" s="50">
        <v>1426722</v>
      </c>
      <c r="AG9" s="50">
        <v>1367837</v>
      </c>
      <c r="AH9" s="50">
        <v>1304261</v>
      </c>
      <c r="AI9" s="50">
        <v>1524622</v>
      </c>
      <c r="AJ9" s="50">
        <v>1511959</v>
      </c>
      <c r="AK9" s="50">
        <v>1237064</v>
      </c>
      <c r="AL9" s="50">
        <v>1189883</v>
      </c>
      <c r="AM9" s="50">
        <v>1203940</v>
      </c>
      <c r="AN9" s="50">
        <v>1139725</v>
      </c>
      <c r="AO9" s="50">
        <v>1046217</v>
      </c>
      <c r="AP9" s="50">
        <v>945859</v>
      </c>
      <c r="AQ9" s="50">
        <v>866445</v>
      </c>
      <c r="AR9" s="50">
        <v>494695</v>
      </c>
      <c r="AS9" s="50">
        <v>614101</v>
      </c>
      <c r="AT9" s="50">
        <v>742613</v>
      </c>
      <c r="AU9" s="50">
        <v>713733</v>
      </c>
      <c r="AV9" s="50">
        <v>532389</v>
      </c>
      <c r="AW9" s="50">
        <v>492259</v>
      </c>
      <c r="AX9" s="50">
        <v>611186</v>
      </c>
      <c r="AY9" s="50">
        <v>840030.05</v>
      </c>
      <c r="AZ9" s="50">
        <v>1364975</v>
      </c>
      <c r="BA9" s="50">
        <v>1281999</v>
      </c>
      <c r="BB9" s="50">
        <v>1433715</v>
      </c>
      <c r="BC9" s="50">
        <v>1425113</v>
      </c>
      <c r="BD9" s="50">
        <v>1382887</v>
      </c>
      <c r="BE9" s="50">
        <v>1265877</v>
      </c>
      <c r="BF9" s="50">
        <v>1091723</v>
      </c>
      <c r="BG9" s="301">
        <v>1272445</v>
      </c>
      <c r="BH9" s="50">
        <v>952897</v>
      </c>
      <c r="BI9" s="50">
        <v>838441</v>
      </c>
      <c r="BJ9" s="50">
        <v>1968041</v>
      </c>
      <c r="BK9" s="301">
        <v>1509829</v>
      </c>
      <c r="BL9" s="301">
        <v>1177621</v>
      </c>
      <c r="BM9" s="301">
        <v>1148946</v>
      </c>
      <c r="BN9" s="301">
        <v>1142775</v>
      </c>
      <c r="BO9" s="301">
        <v>1593098</v>
      </c>
      <c r="BP9" s="301">
        <v>1876456</v>
      </c>
      <c r="BQ9" s="301">
        <v>2427739</v>
      </c>
      <c r="BR9" s="301">
        <v>2167915</v>
      </c>
      <c r="BS9" s="301">
        <v>2376203</v>
      </c>
      <c r="BT9" s="301">
        <v>1713478</v>
      </c>
      <c r="BU9" s="301"/>
      <c r="BV9" s="301"/>
      <c r="BW9" s="301"/>
      <c r="BY9" s="50">
        <v>252581</v>
      </c>
      <c r="BZ9" s="50">
        <v>437240</v>
      </c>
      <c r="CA9" s="50">
        <v>578366</v>
      </c>
      <c r="CB9" s="50">
        <v>1421085</v>
      </c>
      <c r="CC9" s="50">
        <v>660437</v>
      </c>
      <c r="CD9" s="50">
        <v>1123446</v>
      </c>
      <c r="CE9" s="50">
        <v>1336916</v>
      </c>
      <c r="CF9" s="50">
        <v>1524622</v>
      </c>
      <c r="CG9" s="50">
        <v>1203940</v>
      </c>
      <c r="CH9" s="50">
        <f t="shared" ref="CH9:CH17" si="6">AQ9</f>
        <v>866445</v>
      </c>
      <c r="CI9" s="50">
        <f t="shared" ref="CI9:CI17" si="7">AU9</f>
        <v>713733</v>
      </c>
      <c r="CJ9" s="50">
        <f t="shared" ref="CJ9:CJ17" si="8">AY9</f>
        <v>840030.05</v>
      </c>
      <c r="CK9" s="50">
        <f t="shared" ref="CK9:CK17" si="9">BC9</f>
        <v>1425113</v>
      </c>
      <c r="CL9" s="50">
        <f t="shared" ref="CL9:CL17" si="10">BG9</f>
        <v>1272445</v>
      </c>
      <c r="CM9" s="50">
        <f>BK9</f>
        <v>1509829</v>
      </c>
      <c r="CN9" s="50">
        <f t="shared" ref="CN9:CN17" si="11">BO9</f>
        <v>1593098</v>
      </c>
      <c r="CO9" s="50">
        <f t="shared" ref="CO9:CO17" si="12">BS9</f>
        <v>2376203</v>
      </c>
    </row>
    <row r="10" spans="1:94" x14ac:dyDescent="0.35">
      <c r="B10" s="35" t="s">
        <v>212</v>
      </c>
      <c r="C10" s="35" t="s">
        <v>213</v>
      </c>
      <c r="D10" s="50">
        <v>0</v>
      </c>
      <c r="E10" s="50">
        <v>0</v>
      </c>
      <c r="F10" s="50">
        <v>0</v>
      </c>
      <c r="G10" s="50">
        <v>0</v>
      </c>
      <c r="H10" s="50">
        <v>0</v>
      </c>
      <c r="I10" s="50">
        <v>0</v>
      </c>
      <c r="J10" s="50">
        <v>0</v>
      </c>
      <c r="K10" s="50">
        <v>0</v>
      </c>
      <c r="L10" s="50">
        <v>0</v>
      </c>
      <c r="M10" s="50">
        <v>0</v>
      </c>
      <c r="N10" s="50">
        <v>0</v>
      </c>
      <c r="O10" s="50">
        <v>0</v>
      </c>
      <c r="P10" s="50">
        <v>0</v>
      </c>
      <c r="Q10" s="50">
        <v>0</v>
      </c>
      <c r="R10" s="50">
        <v>0</v>
      </c>
      <c r="S10" s="50">
        <v>0</v>
      </c>
      <c r="T10" s="50">
        <v>11475</v>
      </c>
      <c r="U10" s="50">
        <v>0</v>
      </c>
      <c r="V10" s="50">
        <v>251</v>
      </c>
      <c r="W10" s="50">
        <v>0</v>
      </c>
      <c r="X10" s="50">
        <v>6519</v>
      </c>
      <c r="Y10" s="50">
        <v>22092</v>
      </c>
      <c r="Z10" s="50">
        <v>4250</v>
      </c>
      <c r="AA10" s="50">
        <v>561</v>
      </c>
      <c r="AB10" s="50">
        <v>0</v>
      </c>
      <c r="AC10" s="50">
        <v>0</v>
      </c>
      <c r="AD10" s="50">
        <v>0</v>
      </c>
      <c r="AE10" s="50">
        <v>0</v>
      </c>
      <c r="AF10" s="50">
        <v>0</v>
      </c>
      <c r="AG10" s="50">
        <v>0</v>
      </c>
      <c r="AH10" s="50">
        <v>0</v>
      </c>
      <c r="AI10" s="50">
        <v>0</v>
      </c>
      <c r="AJ10" s="50">
        <v>0</v>
      </c>
      <c r="AK10" s="50">
        <v>0</v>
      </c>
      <c r="AL10" s="50">
        <v>2</v>
      </c>
      <c r="AM10" s="50">
        <v>0</v>
      </c>
      <c r="AN10" s="50">
        <v>1659</v>
      </c>
      <c r="AO10" s="50">
        <v>1603</v>
      </c>
      <c r="AP10" s="50">
        <v>2577</v>
      </c>
      <c r="AQ10" s="50">
        <v>18</v>
      </c>
      <c r="AR10" s="50">
        <v>214</v>
      </c>
      <c r="AS10" s="50">
        <v>4</v>
      </c>
      <c r="AT10" s="50">
        <v>3979</v>
      </c>
      <c r="AU10" s="50">
        <v>10812</v>
      </c>
      <c r="AV10" s="50">
        <v>131</v>
      </c>
      <c r="AW10" s="50">
        <v>2291</v>
      </c>
      <c r="AX10" s="50">
        <v>408</v>
      </c>
      <c r="AY10" s="50">
        <v>4751</v>
      </c>
      <c r="AZ10" s="50">
        <v>0</v>
      </c>
      <c r="BA10" s="50">
        <v>0</v>
      </c>
      <c r="BB10" s="50">
        <v>0</v>
      </c>
      <c r="BC10" s="50">
        <v>1236</v>
      </c>
      <c r="BD10" s="50">
        <v>129</v>
      </c>
      <c r="BE10" s="50">
        <v>5978</v>
      </c>
      <c r="BF10" s="50">
        <v>241</v>
      </c>
      <c r="BG10" s="301">
        <v>678</v>
      </c>
      <c r="BH10" s="50">
        <v>27129</v>
      </c>
      <c r="BI10" s="50">
        <v>4639</v>
      </c>
      <c r="BJ10" s="50">
        <v>5350</v>
      </c>
      <c r="BK10" s="301">
        <v>13433</v>
      </c>
      <c r="BL10" s="301">
        <v>20789</v>
      </c>
      <c r="BM10" s="301">
        <v>25532</v>
      </c>
      <c r="BN10" s="301">
        <v>8058</v>
      </c>
      <c r="BO10" s="301">
        <v>10874</v>
      </c>
      <c r="BP10" s="301">
        <v>8410</v>
      </c>
      <c r="BQ10" s="301">
        <v>69630</v>
      </c>
      <c r="BR10" s="301">
        <v>32392</v>
      </c>
      <c r="BS10" s="301">
        <v>73825</v>
      </c>
      <c r="BT10" s="301">
        <v>40472</v>
      </c>
      <c r="BU10" s="301"/>
      <c r="BV10" s="301"/>
      <c r="BW10" s="301"/>
      <c r="BY10" s="50">
        <v>0</v>
      </c>
      <c r="BZ10" s="50">
        <v>0</v>
      </c>
      <c r="CA10" s="50">
        <v>0</v>
      </c>
      <c r="CB10" s="50">
        <v>0</v>
      </c>
      <c r="CC10" s="50">
        <v>0</v>
      </c>
      <c r="CD10" s="50">
        <v>561</v>
      </c>
      <c r="CE10" s="50">
        <v>0</v>
      </c>
      <c r="CF10" s="50">
        <v>0</v>
      </c>
      <c r="CG10" s="50">
        <v>0</v>
      </c>
      <c r="CH10" s="50">
        <f t="shared" si="6"/>
        <v>18</v>
      </c>
      <c r="CI10" s="50">
        <f t="shared" si="7"/>
        <v>10812</v>
      </c>
      <c r="CJ10" s="50">
        <f t="shared" si="8"/>
        <v>4751</v>
      </c>
      <c r="CK10" s="50">
        <f t="shared" si="9"/>
        <v>1236</v>
      </c>
      <c r="CL10" s="50">
        <f t="shared" si="10"/>
        <v>678</v>
      </c>
      <c r="CM10" s="50">
        <f>BK10</f>
        <v>13433</v>
      </c>
      <c r="CN10" s="50">
        <f t="shared" si="11"/>
        <v>10874</v>
      </c>
      <c r="CO10" s="50">
        <f t="shared" si="12"/>
        <v>73825</v>
      </c>
    </row>
    <row r="11" spans="1:94" x14ac:dyDescent="0.35">
      <c r="B11" s="35" t="s">
        <v>214</v>
      </c>
      <c r="C11" s="35" t="s">
        <v>215</v>
      </c>
      <c r="D11" s="50">
        <v>205997</v>
      </c>
      <c r="E11" s="50">
        <v>243048</v>
      </c>
      <c r="F11" s="50">
        <v>277209</v>
      </c>
      <c r="G11" s="50">
        <v>176815</v>
      </c>
      <c r="H11" s="50">
        <v>179407</v>
      </c>
      <c r="I11" s="50">
        <v>156607</v>
      </c>
      <c r="J11" s="50">
        <v>183575</v>
      </c>
      <c r="K11" s="50">
        <v>174016</v>
      </c>
      <c r="L11" s="50">
        <v>213540</v>
      </c>
      <c r="M11" s="50">
        <v>243435</v>
      </c>
      <c r="N11" s="50">
        <v>263462</v>
      </c>
      <c r="O11" s="50">
        <v>214737</v>
      </c>
      <c r="P11" s="50">
        <v>247216</v>
      </c>
      <c r="Q11" s="50">
        <v>238037</v>
      </c>
      <c r="R11" s="50">
        <v>296181</v>
      </c>
      <c r="S11" s="50">
        <v>269675</v>
      </c>
      <c r="T11" s="50">
        <v>272213</v>
      </c>
      <c r="U11" s="50">
        <v>395064</v>
      </c>
      <c r="V11" s="50">
        <v>356916</v>
      </c>
      <c r="W11" s="50">
        <v>244687</v>
      </c>
      <c r="X11" s="50">
        <v>372639</v>
      </c>
      <c r="Y11" s="50">
        <v>433263</v>
      </c>
      <c r="Z11" s="50">
        <v>431586</v>
      </c>
      <c r="AA11" s="50">
        <v>379664</v>
      </c>
      <c r="AB11" s="50">
        <v>440270</v>
      </c>
      <c r="AC11" s="50">
        <v>395402</v>
      </c>
      <c r="AD11" s="50">
        <v>470672</v>
      </c>
      <c r="AE11" s="50">
        <v>423815</v>
      </c>
      <c r="AF11" s="50">
        <v>542258</v>
      </c>
      <c r="AG11" s="50">
        <v>523255</v>
      </c>
      <c r="AH11" s="50">
        <v>608584</v>
      </c>
      <c r="AI11" s="50">
        <v>542099</v>
      </c>
      <c r="AJ11" s="50">
        <v>464365</v>
      </c>
      <c r="AK11" s="50">
        <v>445242</v>
      </c>
      <c r="AL11" s="50">
        <v>455013</v>
      </c>
      <c r="AM11" s="50">
        <v>418963</v>
      </c>
      <c r="AN11" s="50">
        <v>533036</v>
      </c>
      <c r="AO11" s="50">
        <v>571454</v>
      </c>
      <c r="AP11" s="50">
        <v>549627</v>
      </c>
      <c r="AQ11" s="50">
        <v>573093</v>
      </c>
      <c r="AR11" s="50">
        <v>689706</v>
      </c>
      <c r="AS11" s="50">
        <v>783072</v>
      </c>
      <c r="AT11" s="50">
        <v>754026</v>
      </c>
      <c r="AU11" s="50">
        <v>688495</v>
      </c>
      <c r="AV11" s="50">
        <v>813127</v>
      </c>
      <c r="AW11" s="50">
        <v>890013</v>
      </c>
      <c r="AX11" s="50">
        <v>909148</v>
      </c>
      <c r="AY11" s="50">
        <v>672356</v>
      </c>
      <c r="AZ11" s="50">
        <v>796215</v>
      </c>
      <c r="BA11" s="50">
        <v>547149</v>
      </c>
      <c r="BB11" s="50">
        <v>836020</v>
      </c>
      <c r="BC11" s="50">
        <v>683404</v>
      </c>
      <c r="BD11" s="50">
        <v>991661</v>
      </c>
      <c r="BE11" s="50">
        <v>972343</v>
      </c>
      <c r="BF11" s="50">
        <v>1203582</v>
      </c>
      <c r="BG11" s="301">
        <v>1251097</v>
      </c>
      <c r="BH11" s="50">
        <v>1511386</v>
      </c>
      <c r="BI11" s="50">
        <v>2046607</v>
      </c>
      <c r="BJ11" s="50">
        <v>1994902</v>
      </c>
      <c r="BK11" s="50">
        <v>2031380</v>
      </c>
      <c r="BL11" s="50">
        <v>2087909</v>
      </c>
      <c r="BM11" s="50">
        <v>2143880</v>
      </c>
      <c r="BN11" s="50">
        <v>2220125</v>
      </c>
      <c r="BO11" s="50">
        <v>1831735</v>
      </c>
      <c r="BP11" s="50">
        <v>1947770</v>
      </c>
      <c r="BQ11" s="50">
        <v>2091348</v>
      </c>
      <c r="BR11" s="50">
        <v>2110455</v>
      </c>
      <c r="BS11" s="50">
        <v>1837435</v>
      </c>
      <c r="BT11" s="50">
        <v>2028377</v>
      </c>
      <c r="BU11" s="50"/>
      <c r="BV11" s="50"/>
      <c r="BW11" s="50"/>
      <c r="BX11" s="141"/>
      <c r="BY11" s="50">
        <v>176815</v>
      </c>
      <c r="BZ11" s="50">
        <v>174016</v>
      </c>
      <c r="CA11" s="50">
        <v>214737</v>
      </c>
      <c r="CB11" s="50">
        <v>269675</v>
      </c>
      <c r="CC11" s="50">
        <v>244687</v>
      </c>
      <c r="CD11" s="50">
        <v>379664</v>
      </c>
      <c r="CE11" s="50">
        <v>423815</v>
      </c>
      <c r="CF11" s="50">
        <v>542099</v>
      </c>
      <c r="CG11" s="50">
        <v>418963</v>
      </c>
      <c r="CH11" s="50">
        <f t="shared" si="6"/>
        <v>573093</v>
      </c>
      <c r="CI11" s="50">
        <f t="shared" si="7"/>
        <v>688495</v>
      </c>
      <c r="CJ11" s="50">
        <f t="shared" si="8"/>
        <v>672356</v>
      </c>
      <c r="CK11" s="50">
        <f t="shared" si="9"/>
        <v>683404</v>
      </c>
      <c r="CL11" s="50">
        <f t="shared" si="10"/>
        <v>1251097</v>
      </c>
      <c r="CM11" s="50">
        <f>BK11</f>
        <v>2031380</v>
      </c>
      <c r="CN11" s="50">
        <f t="shared" si="11"/>
        <v>1831735</v>
      </c>
      <c r="CO11" s="50">
        <f t="shared" si="12"/>
        <v>1837435</v>
      </c>
    </row>
    <row r="12" spans="1:94" x14ac:dyDescent="0.35">
      <c r="B12" s="35" t="s">
        <v>216</v>
      </c>
      <c r="C12" s="35" t="s">
        <v>217</v>
      </c>
      <c r="D12" s="50">
        <v>139854</v>
      </c>
      <c r="E12" s="50">
        <v>146134</v>
      </c>
      <c r="F12" s="50">
        <v>195411</v>
      </c>
      <c r="G12" s="50">
        <v>251559</v>
      </c>
      <c r="H12" s="50">
        <v>267585</v>
      </c>
      <c r="I12" s="50">
        <v>262271</v>
      </c>
      <c r="J12" s="50">
        <v>204522</v>
      </c>
      <c r="K12" s="50">
        <v>172644</v>
      </c>
      <c r="L12" s="50">
        <v>161782</v>
      </c>
      <c r="M12" s="50">
        <v>176047</v>
      </c>
      <c r="N12" s="50">
        <v>203646</v>
      </c>
      <c r="O12" s="50">
        <v>201196</v>
      </c>
      <c r="P12" s="50">
        <v>184713</v>
      </c>
      <c r="Q12" s="50">
        <v>194853</v>
      </c>
      <c r="R12" s="50">
        <v>197493</v>
      </c>
      <c r="S12" s="50">
        <v>222261</v>
      </c>
      <c r="T12" s="50">
        <v>206106</v>
      </c>
      <c r="U12" s="50">
        <v>302335</v>
      </c>
      <c r="V12" s="50">
        <v>322220</v>
      </c>
      <c r="W12" s="50">
        <v>290835</v>
      </c>
      <c r="X12" s="50">
        <v>258864</v>
      </c>
      <c r="Y12" s="50">
        <v>279871</v>
      </c>
      <c r="Z12" s="50">
        <v>296102</v>
      </c>
      <c r="AA12" s="50">
        <v>277766</v>
      </c>
      <c r="AB12" s="50">
        <v>291461</v>
      </c>
      <c r="AC12" s="50">
        <v>326183</v>
      </c>
      <c r="AD12" s="50">
        <v>342246</v>
      </c>
      <c r="AE12" s="50">
        <v>379221</v>
      </c>
      <c r="AF12" s="50">
        <v>472808</v>
      </c>
      <c r="AG12" s="50">
        <v>474008</v>
      </c>
      <c r="AH12" s="50">
        <v>456529</v>
      </c>
      <c r="AI12" s="50">
        <v>388248</v>
      </c>
      <c r="AJ12" s="50">
        <v>349851</v>
      </c>
      <c r="AK12" s="50">
        <v>311663</v>
      </c>
      <c r="AL12" s="50">
        <v>371830</v>
      </c>
      <c r="AM12" s="50">
        <v>409713</v>
      </c>
      <c r="AN12" s="50">
        <v>373649</v>
      </c>
      <c r="AO12" s="50">
        <v>338776</v>
      </c>
      <c r="AP12" s="50">
        <v>354009</v>
      </c>
      <c r="AQ12" s="50">
        <v>419492</v>
      </c>
      <c r="AR12" s="50">
        <v>426933</v>
      </c>
      <c r="AS12" s="50">
        <v>467613</v>
      </c>
      <c r="AT12" s="50">
        <v>486753</v>
      </c>
      <c r="AU12" s="50">
        <v>523623</v>
      </c>
      <c r="AV12" s="50">
        <v>513142</v>
      </c>
      <c r="AW12" s="50">
        <v>522374</v>
      </c>
      <c r="AX12" s="50">
        <v>584464</v>
      </c>
      <c r="AY12" s="50">
        <v>654107</v>
      </c>
      <c r="AZ12" s="50">
        <v>825971</v>
      </c>
      <c r="BA12" s="50">
        <v>765179</v>
      </c>
      <c r="BB12" s="50">
        <v>725452</v>
      </c>
      <c r="BC12" s="50">
        <v>754486</v>
      </c>
      <c r="BD12" s="50">
        <v>746272</v>
      </c>
      <c r="BE12" s="50">
        <v>843982</v>
      </c>
      <c r="BF12" s="50">
        <v>997192</v>
      </c>
      <c r="BG12" s="301">
        <v>1487934</v>
      </c>
      <c r="BH12" s="50">
        <v>1347450</v>
      </c>
      <c r="BI12" s="50">
        <v>1706324</v>
      </c>
      <c r="BJ12" s="50">
        <v>1589339</v>
      </c>
      <c r="BK12" s="50">
        <v>2207884</v>
      </c>
      <c r="BL12" s="50">
        <v>2185575</v>
      </c>
      <c r="BM12" s="50">
        <v>2021128</v>
      </c>
      <c r="BN12" s="50">
        <v>1977233</v>
      </c>
      <c r="BO12" s="50">
        <v>1961262</v>
      </c>
      <c r="BP12" s="50">
        <v>1990018</v>
      </c>
      <c r="BQ12" s="50">
        <v>2046123</v>
      </c>
      <c r="BR12" s="50">
        <v>2069851</v>
      </c>
      <c r="BS12" s="50">
        <v>2197704</v>
      </c>
      <c r="BT12" s="50">
        <v>2134475</v>
      </c>
      <c r="BU12" s="50"/>
      <c r="BV12" s="50"/>
      <c r="BW12" s="50"/>
      <c r="BY12" s="50">
        <v>251559</v>
      </c>
      <c r="BZ12" s="50">
        <v>172644</v>
      </c>
      <c r="CA12" s="50">
        <v>201196</v>
      </c>
      <c r="CB12" s="50">
        <v>222261</v>
      </c>
      <c r="CC12" s="50">
        <v>290835</v>
      </c>
      <c r="CD12" s="50">
        <v>277766</v>
      </c>
      <c r="CE12" s="50">
        <v>379221</v>
      </c>
      <c r="CF12" s="50">
        <v>388248</v>
      </c>
      <c r="CG12" s="50">
        <v>409713</v>
      </c>
      <c r="CH12" s="50">
        <f t="shared" si="6"/>
        <v>419492</v>
      </c>
      <c r="CI12" s="50">
        <f t="shared" si="7"/>
        <v>523623</v>
      </c>
      <c r="CJ12" s="50">
        <f t="shared" si="8"/>
        <v>654107</v>
      </c>
      <c r="CK12" s="50">
        <f t="shared" si="9"/>
        <v>754486</v>
      </c>
      <c r="CL12" s="50">
        <f t="shared" si="10"/>
        <v>1487934</v>
      </c>
      <c r="CM12" s="50">
        <f t="shared" ref="CM12:CM17" si="13">BK12</f>
        <v>2207884</v>
      </c>
      <c r="CN12" s="50">
        <f t="shared" si="11"/>
        <v>1961262</v>
      </c>
      <c r="CO12" s="50">
        <f t="shared" si="12"/>
        <v>2197704</v>
      </c>
    </row>
    <row r="13" spans="1:94" x14ac:dyDescent="0.35">
      <c r="B13" s="35" t="s">
        <v>218</v>
      </c>
      <c r="C13" s="35" t="s">
        <v>219</v>
      </c>
      <c r="D13" s="50">
        <v>31033</v>
      </c>
      <c r="E13" s="50">
        <v>38508</v>
      </c>
      <c r="F13" s="50">
        <v>49533</v>
      </c>
      <c r="G13" s="50">
        <v>43328</v>
      </c>
      <c r="H13" s="50">
        <v>51887</v>
      </c>
      <c r="I13" s="50">
        <v>44214</v>
      </c>
      <c r="J13" s="50">
        <v>41861</v>
      </c>
      <c r="K13" s="50">
        <v>36724</v>
      </c>
      <c r="L13" s="50">
        <v>29191</v>
      </c>
      <c r="M13" s="50">
        <v>36270</v>
      </c>
      <c r="N13" s="50">
        <v>18626</v>
      </c>
      <c r="O13" s="50">
        <v>30259</v>
      </c>
      <c r="P13" s="50">
        <v>30880</v>
      </c>
      <c r="Q13" s="50">
        <v>38445</v>
      </c>
      <c r="R13" s="50">
        <v>44476</v>
      </c>
      <c r="S13" s="50">
        <v>25044</v>
      </c>
      <c r="T13" s="50">
        <v>26753</v>
      </c>
      <c r="U13" s="50">
        <v>62392</v>
      </c>
      <c r="V13" s="50">
        <v>64446</v>
      </c>
      <c r="W13" s="50">
        <v>58934</v>
      </c>
      <c r="X13" s="50">
        <v>65995</v>
      </c>
      <c r="Y13" s="50">
        <v>75286</v>
      </c>
      <c r="Z13" s="50">
        <v>65146</v>
      </c>
      <c r="AA13" s="50">
        <v>80658</v>
      </c>
      <c r="AB13" s="50">
        <v>85975</v>
      </c>
      <c r="AC13" s="50">
        <v>97137</v>
      </c>
      <c r="AD13" s="50">
        <v>101263</v>
      </c>
      <c r="AE13" s="50">
        <v>121849</v>
      </c>
      <c r="AF13" s="50">
        <v>127082</v>
      </c>
      <c r="AG13" s="50">
        <v>116053</v>
      </c>
      <c r="AH13" s="50">
        <v>151889</v>
      </c>
      <c r="AI13" s="50">
        <v>160294</v>
      </c>
      <c r="AJ13" s="50">
        <v>168024</v>
      </c>
      <c r="AK13" s="50">
        <v>135500</v>
      </c>
      <c r="AL13" s="50">
        <v>140088</v>
      </c>
      <c r="AM13" s="50">
        <v>139089</v>
      </c>
      <c r="AN13" s="50">
        <v>112888</v>
      </c>
      <c r="AO13" s="50">
        <v>96083</v>
      </c>
      <c r="AP13" s="50">
        <v>98663</v>
      </c>
      <c r="AQ13" s="50">
        <v>102000</v>
      </c>
      <c r="AR13" s="50">
        <v>112943</v>
      </c>
      <c r="AS13" s="50">
        <v>157752</v>
      </c>
      <c r="AT13" s="50">
        <v>160910</v>
      </c>
      <c r="AU13" s="50">
        <v>162445</v>
      </c>
      <c r="AV13" s="50">
        <v>172561</v>
      </c>
      <c r="AW13" s="50">
        <v>168301</v>
      </c>
      <c r="AX13" s="50">
        <v>184474</v>
      </c>
      <c r="AY13" s="50">
        <v>141128</v>
      </c>
      <c r="AZ13" s="50">
        <v>181969</v>
      </c>
      <c r="BA13" s="50">
        <v>192835</v>
      </c>
      <c r="BB13" s="50">
        <v>212213</v>
      </c>
      <c r="BC13" s="50">
        <v>183146</v>
      </c>
      <c r="BD13" s="50">
        <v>197574</v>
      </c>
      <c r="BE13" s="50">
        <v>175110</v>
      </c>
      <c r="BF13" s="50">
        <v>166547</v>
      </c>
      <c r="BG13" s="301">
        <v>141703</v>
      </c>
      <c r="BH13" s="50">
        <v>130491</v>
      </c>
      <c r="BI13" s="50">
        <v>144775</v>
      </c>
      <c r="BJ13" s="50">
        <v>149266</v>
      </c>
      <c r="BK13" s="301">
        <v>166374</v>
      </c>
      <c r="BL13" s="301">
        <v>201191</v>
      </c>
      <c r="BM13" s="301">
        <v>212790</v>
      </c>
      <c r="BN13" s="301">
        <v>258583</v>
      </c>
      <c r="BO13" s="301">
        <v>238143</v>
      </c>
      <c r="BP13" s="301">
        <v>254319</v>
      </c>
      <c r="BQ13" s="301">
        <v>262975</v>
      </c>
      <c r="BR13" s="301">
        <v>271634</v>
      </c>
      <c r="BS13" s="301">
        <v>294744</v>
      </c>
      <c r="BT13" s="301">
        <v>299495</v>
      </c>
      <c r="BU13" s="301"/>
      <c r="BV13" s="301"/>
      <c r="BW13" s="301"/>
      <c r="BY13" s="50">
        <v>43328</v>
      </c>
      <c r="BZ13" s="50">
        <v>36724</v>
      </c>
      <c r="CA13" s="50">
        <v>30259</v>
      </c>
      <c r="CB13" s="50">
        <v>25044</v>
      </c>
      <c r="CC13" s="50">
        <v>58934</v>
      </c>
      <c r="CD13" s="50">
        <v>80658</v>
      </c>
      <c r="CE13" s="50">
        <v>121849</v>
      </c>
      <c r="CF13" s="50">
        <v>160294</v>
      </c>
      <c r="CG13" s="50">
        <v>139089</v>
      </c>
      <c r="CH13" s="50">
        <f t="shared" si="6"/>
        <v>102000</v>
      </c>
      <c r="CI13" s="50">
        <f t="shared" si="7"/>
        <v>162445</v>
      </c>
      <c r="CJ13" s="50">
        <f t="shared" si="8"/>
        <v>141128</v>
      </c>
      <c r="CK13" s="50">
        <f t="shared" si="9"/>
        <v>183146</v>
      </c>
      <c r="CL13" s="50">
        <f t="shared" si="10"/>
        <v>141703</v>
      </c>
      <c r="CM13" s="50">
        <f t="shared" si="13"/>
        <v>166374</v>
      </c>
      <c r="CN13" s="50">
        <f t="shared" si="11"/>
        <v>238143</v>
      </c>
      <c r="CO13" s="50">
        <f t="shared" si="12"/>
        <v>294744</v>
      </c>
    </row>
    <row r="14" spans="1:94" s="97" customFormat="1" x14ac:dyDescent="0.35">
      <c r="B14" s="315" t="s">
        <v>220</v>
      </c>
      <c r="C14" s="315" t="s">
        <v>221</v>
      </c>
      <c r="D14" s="301">
        <v>49977</v>
      </c>
      <c r="E14" s="301">
        <v>49988</v>
      </c>
      <c r="F14" s="301">
        <v>47084</v>
      </c>
      <c r="G14" s="301">
        <v>52795</v>
      </c>
      <c r="H14" s="301">
        <v>42361</v>
      </c>
      <c r="I14" s="301">
        <v>28758</v>
      </c>
      <c r="J14" s="301">
        <v>11543</v>
      </c>
      <c r="K14" s="301">
        <v>32431</v>
      </c>
      <c r="L14" s="301">
        <v>13316</v>
      </c>
      <c r="M14" s="301">
        <v>9844</v>
      </c>
      <c r="N14" s="301">
        <v>13227</v>
      </c>
      <c r="O14" s="301">
        <v>11256</v>
      </c>
      <c r="P14" s="301">
        <v>53147</v>
      </c>
      <c r="Q14" s="301">
        <v>44381</v>
      </c>
      <c r="R14" s="301">
        <v>35392</v>
      </c>
      <c r="S14" s="301">
        <v>29840</v>
      </c>
      <c r="T14" s="301">
        <v>107838</v>
      </c>
      <c r="U14" s="301">
        <v>169502</v>
      </c>
      <c r="V14" s="301">
        <v>173153</v>
      </c>
      <c r="W14" s="301">
        <v>12743</v>
      </c>
      <c r="X14" s="301">
        <v>18727</v>
      </c>
      <c r="Y14" s="301">
        <v>28856</v>
      </c>
      <c r="Z14" s="301">
        <v>15279</v>
      </c>
      <c r="AA14" s="301">
        <v>54928</v>
      </c>
      <c r="AB14" s="301">
        <v>50132</v>
      </c>
      <c r="AC14" s="301">
        <v>36233</v>
      </c>
      <c r="AD14" s="301">
        <v>61486</v>
      </c>
      <c r="AE14" s="301">
        <v>81356</v>
      </c>
      <c r="AF14" s="301">
        <v>86011</v>
      </c>
      <c r="AG14" s="301">
        <v>13944</v>
      </c>
      <c r="AH14" s="301">
        <v>18606</v>
      </c>
      <c r="AI14" s="301">
        <v>15105</v>
      </c>
      <c r="AJ14" s="301">
        <v>18052</v>
      </c>
      <c r="AK14" s="301">
        <v>18767</v>
      </c>
      <c r="AL14" s="301">
        <v>36091</v>
      </c>
      <c r="AM14" s="301">
        <v>441</v>
      </c>
      <c r="AN14" s="301">
        <v>435</v>
      </c>
      <c r="AO14" s="301">
        <v>13231</v>
      </c>
      <c r="AP14" s="301">
        <v>19936</v>
      </c>
      <c r="AQ14" s="301">
        <v>7943</v>
      </c>
      <c r="AR14" s="301">
        <v>8937</v>
      </c>
      <c r="AS14" s="301">
        <v>362</v>
      </c>
      <c r="AT14" s="301">
        <v>7808</v>
      </c>
      <c r="AU14" s="301">
        <v>61534</v>
      </c>
      <c r="AV14" s="301">
        <v>56228</v>
      </c>
      <c r="AW14" s="301">
        <v>57589</v>
      </c>
      <c r="AX14" s="301">
        <v>67450</v>
      </c>
      <c r="AY14" s="301">
        <v>65004</v>
      </c>
      <c r="AZ14" s="301">
        <v>86041</v>
      </c>
      <c r="BA14" s="301">
        <v>86307</v>
      </c>
      <c r="BB14" s="301">
        <v>80182</v>
      </c>
      <c r="BC14" s="301">
        <v>94171</v>
      </c>
      <c r="BD14" s="301">
        <v>110919</v>
      </c>
      <c r="BE14" s="301">
        <v>103777</v>
      </c>
      <c r="BF14" s="301">
        <v>105268</v>
      </c>
      <c r="BG14" s="301">
        <v>108334</v>
      </c>
      <c r="BH14" s="50">
        <v>49980</v>
      </c>
      <c r="BI14" s="301">
        <v>36159</v>
      </c>
      <c r="BJ14" s="301">
        <v>38932</v>
      </c>
      <c r="BK14" s="301">
        <v>47427</v>
      </c>
      <c r="BL14" s="301">
        <v>36530</v>
      </c>
      <c r="BM14" s="301">
        <v>46857</v>
      </c>
      <c r="BN14" s="301">
        <v>25114</v>
      </c>
      <c r="BO14" s="301">
        <v>74271</v>
      </c>
      <c r="BP14" s="301">
        <v>77203</v>
      </c>
      <c r="BQ14" s="301">
        <v>51619</v>
      </c>
      <c r="BR14" s="301">
        <v>80485</v>
      </c>
      <c r="BS14" s="301">
        <v>169957</v>
      </c>
      <c r="BT14" s="301">
        <v>161360</v>
      </c>
      <c r="BU14" s="301"/>
      <c r="BV14" s="301"/>
      <c r="BW14" s="301"/>
      <c r="BX14"/>
      <c r="BY14" s="301">
        <v>52795</v>
      </c>
      <c r="BZ14" s="301">
        <v>32431</v>
      </c>
      <c r="CA14" s="301">
        <v>11256</v>
      </c>
      <c r="CB14" s="301">
        <v>29840</v>
      </c>
      <c r="CC14" s="301">
        <v>12743</v>
      </c>
      <c r="CD14" s="301">
        <v>54928</v>
      </c>
      <c r="CE14" s="301">
        <v>81356</v>
      </c>
      <c r="CF14" s="301">
        <v>15105</v>
      </c>
      <c r="CG14" s="301">
        <v>441</v>
      </c>
      <c r="CH14" s="301">
        <f t="shared" si="6"/>
        <v>7943</v>
      </c>
      <c r="CI14" s="301">
        <f t="shared" si="7"/>
        <v>61534</v>
      </c>
      <c r="CJ14" s="301">
        <f t="shared" si="8"/>
        <v>65004</v>
      </c>
      <c r="CK14" s="301">
        <f t="shared" si="9"/>
        <v>94171</v>
      </c>
      <c r="CL14" s="301">
        <f t="shared" si="10"/>
        <v>108334</v>
      </c>
      <c r="CM14" s="50">
        <f t="shared" si="13"/>
        <v>47427</v>
      </c>
      <c r="CN14" s="50">
        <f t="shared" si="11"/>
        <v>74271</v>
      </c>
      <c r="CO14" s="50">
        <f t="shared" si="12"/>
        <v>169957</v>
      </c>
    </row>
    <row r="15" spans="1:94" s="97" customFormat="1" x14ac:dyDescent="0.35">
      <c r="B15" s="315" t="s">
        <v>222</v>
      </c>
      <c r="C15" s="315" t="s">
        <v>223</v>
      </c>
      <c r="D15" s="301">
        <v>0</v>
      </c>
      <c r="E15" s="301">
        <v>0</v>
      </c>
      <c r="F15" s="301">
        <v>0</v>
      </c>
      <c r="G15" s="301">
        <v>0</v>
      </c>
      <c r="H15" s="301">
        <v>0</v>
      </c>
      <c r="I15" s="301">
        <v>0</v>
      </c>
      <c r="J15" s="301">
        <v>0</v>
      </c>
      <c r="K15" s="301">
        <v>0</v>
      </c>
      <c r="L15" s="301">
        <v>0</v>
      </c>
      <c r="M15" s="301">
        <v>0</v>
      </c>
      <c r="N15" s="301">
        <v>0</v>
      </c>
      <c r="O15" s="301">
        <v>12502</v>
      </c>
      <c r="P15" s="301">
        <v>0</v>
      </c>
      <c r="Q15" s="301">
        <v>0</v>
      </c>
      <c r="R15" s="301">
        <v>0</v>
      </c>
      <c r="S15" s="301">
        <v>70732</v>
      </c>
      <c r="T15" s="301">
        <v>0</v>
      </c>
      <c r="U15" s="301">
        <v>0</v>
      </c>
      <c r="V15" s="301">
        <v>0</v>
      </c>
      <c r="W15" s="301">
        <v>114493</v>
      </c>
      <c r="X15" s="301">
        <v>108542</v>
      </c>
      <c r="Y15" s="301">
        <v>108016</v>
      </c>
      <c r="Z15" s="301">
        <v>104971</v>
      </c>
      <c r="AA15" s="301">
        <v>90943</v>
      </c>
      <c r="AB15" s="301">
        <v>62714</v>
      </c>
      <c r="AC15" s="301">
        <v>59164</v>
      </c>
      <c r="AD15" s="301">
        <v>50487</v>
      </c>
      <c r="AE15" s="301">
        <v>56916</v>
      </c>
      <c r="AF15" s="301">
        <v>72048</v>
      </c>
      <c r="AG15" s="301">
        <v>82153</v>
      </c>
      <c r="AH15" s="301">
        <v>93847</v>
      </c>
      <c r="AI15" s="301">
        <v>82890</v>
      </c>
      <c r="AJ15" s="301">
        <v>80269</v>
      </c>
      <c r="AK15" s="301">
        <v>91834</v>
      </c>
      <c r="AL15" s="301">
        <v>89353</v>
      </c>
      <c r="AM15" s="301">
        <v>72726</v>
      </c>
      <c r="AN15" s="301">
        <v>82766</v>
      </c>
      <c r="AO15" s="301">
        <v>84567</v>
      </c>
      <c r="AP15" s="301">
        <v>117364</v>
      </c>
      <c r="AQ15" s="301">
        <v>119486</v>
      </c>
      <c r="AR15" s="301">
        <v>112265</v>
      </c>
      <c r="AS15" s="301">
        <v>127021</v>
      </c>
      <c r="AT15" s="301">
        <v>117278</v>
      </c>
      <c r="AU15" s="301">
        <v>137980</v>
      </c>
      <c r="AV15" s="301">
        <v>173875</v>
      </c>
      <c r="AW15" s="301">
        <v>165439</v>
      </c>
      <c r="AX15" s="301">
        <v>171939</v>
      </c>
      <c r="AY15" s="301">
        <v>162854</v>
      </c>
      <c r="AZ15" s="301">
        <v>155738</v>
      </c>
      <c r="BA15" s="301">
        <v>195527</v>
      </c>
      <c r="BB15" s="301">
        <v>184625</v>
      </c>
      <c r="BC15" s="301">
        <v>132267</v>
      </c>
      <c r="BD15" s="301">
        <v>112227</v>
      </c>
      <c r="BE15" s="301">
        <v>158452</v>
      </c>
      <c r="BF15" s="301">
        <v>175683</v>
      </c>
      <c r="BG15" s="301">
        <v>214887</v>
      </c>
      <c r="BH15" s="50">
        <v>191722</v>
      </c>
      <c r="BI15" s="301">
        <v>198199</v>
      </c>
      <c r="BJ15" s="301">
        <v>166118</v>
      </c>
      <c r="BK15" s="301">
        <v>281732</v>
      </c>
      <c r="BL15" s="301">
        <v>285260</v>
      </c>
      <c r="BM15" s="301">
        <v>270644</v>
      </c>
      <c r="BN15" s="301">
        <v>339833</v>
      </c>
      <c r="BO15" s="301">
        <v>350162</v>
      </c>
      <c r="BP15" s="301">
        <v>291757</v>
      </c>
      <c r="BQ15" s="301">
        <v>325818</v>
      </c>
      <c r="BR15" s="301">
        <v>332514</v>
      </c>
      <c r="BS15" s="301">
        <v>363119</v>
      </c>
      <c r="BT15" s="301">
        <v>281454</v>
      </c>
      <c r="BU15" s="301"/>
      <c r="BV15" s="301"/>
      <c r="BW15" s="301"/>
      <c r="BX15"/>
      <c r="BY15" s="301">
        <v>0</v>
      </c>
      <c r="BZ15" s="301">
        <v>0</v>
      </c>
      <c r="CA15" s="301">
        <v>12502</v>
      </c>
      <c r="CB15" s="301">
        <v>70732</v>
      </c>
      <c r="CC15" s="301">
        <v>114493</v>
      </c>
      <c r="CD15" s="301">
        <v>90943</v>
      </c>
      <c r="CE15" s="301">
        <v>56916</v>
      </c>
      <c r="CF15" s="301">
        <v>82890</v>
      </c>
      <c r="CG15" s="301">
        <v>72726</v>
      </c>
      <c r="CH15" s="301">
        <f t="shared" si="6"/>
        <v>119486</v>
      </c>
      <c r="CI15" s="301">
        <f t="shared" si="7"/>
        <v>137980</v>
      </c>
      <c r="CJ15" s="301">
        <f t="shared" si="8"/>
        <v>162854</v>
      </c>
      <c r="CK15" s="301">
        <f t="shared" si="9"/>
        <v>132267</v>
      </c>
      <c r="CL15" s="301">
        <f t="shared" si="10"/>
        <v>214887</v>
      </c>
      <c r="CM15" s="50">
        <f t="shared" si="13"/>
        <v>281732</v>
      </c>
      <c r="CN15" s="50">
        <f t="shared" si="11"/>
        <v>350162</v>
      </c>
      <c r="CO15" s="50">
        <f t="shared" si="12"/>
        <v>363119</v>
      </c>
    </row>
    <row r="16" spans="1:94" s="97" customFormat="1" x14ac:dyDescent="0.35">
      <c r="B16" s="315" t="s">
        <v>224</v>
      </c>
      <c r="C16" s="315" t="s">
        <v>225</v>
      </c>
      <c r="D16" s="301">
        <v>0</v>
      </c>
      <c r="E16" s="301">
        <v>0</v>
      </c>
      <c r="F16" s="301">
        <v>0</v>
      </c>
      <c r="G16" s="301">
        <v>23162</v>
      </c>
      <c r="H16" s="301">
        <v>11110</v>
      </c>
      <c r="I16" s="301">
        <v>11180</v>
      </c>
      <c r="J16" s="301">
        <v>11195</v>
      </c>
      <c r="K16" s="301">
        <v>10309</v>
      </c>
      <c r="L16" s="301">
        <v>10319</v>
      </c>
      <c r="M16" s="301">
        <v>10344</v>
      </c>
      <c r="N16" s="301">
        <v>10364</v>
      </c>
      <c r="O16" s="301">
        <v>4574</v>
      </c>
      <c r="P16" s="301">
        <v>4574</v>
      </c>
      <c r="Q16" s="301">
        <v>4574</v>
      </c>
      <c r="R16" s="301">
        <v>0</v>
      </c>
      <c r="S16" s="301">
        <v>0</v>
      </c>
      <c r="T16" s="301">
        <v>0</v>
      </c>
      <c r="U16" s="301">
        <v>0</v>
      </c>
      <c r="V16" s="301">
        <v>0</v>
      </c>
      <c r="W16" s="301">
        <v>0</v>
      </c>
      <c r="X16" s="301">
        <v>0</v>
      </c>
      <c r="Y16" s="301">
        <v>0</v>
      </c>
      <c r="Z16" s="301">
        <v>0</v>
      </c>
      <c r="AA16" s="301">
        <v>0</v>
      </c>
      <c r="AB16" s="301">
        <v>0</v>
      </c>
      <c r="AC16" s="301">
        <v>0</v>
      </c>
      <c r="AD16" s="301">
        <v>0</v>
      </c>
      <c r="AE16" s="301">
        <v>0</v>
      </c>
      <c r="AF16" s="301">
        <v>0</v>
      </c>
      <c r="AG16" s="301">
        <v>0</v>
      </c>
      <c r="AH16" s="301">
        <v>0</v>
      </c>
      <c r="AI16" s="301">
        <v>0</v>
      </c>
      <c r="AJ16" s="301">
        <v>0</v>
      </c>
      <c r="AK16" s="301">
        <v>0</v>
      </c>
      <c r="AL16" s="301">
        <v>0</v>
      </c>
      <c r="AM16" s="301">
        <v>0</v>
      </c>
      <c r="AN16" s="301">
        <v>0</v>
      </c>
      <c r="AO16" s="301">
        <v>0</v>
      </c>
      <c r="AP16" s="301">
        <v>0</v>
      </c>
      <c r="AQ16" s="301">
        <v>0</v>
      </c>
      <c r="AR16" s="301">
        <v>0</v>
      </c>
      <c r="AS16" s="301">
        <v>0</v>
      </c>
      <c r="AT16" s="301">
        <v>0</v>
      </c>
      <c r="AU16" s="301">
        <v>0</v>
      </c>
      <c r="AV16" s="301">
        <v>0</v>
      </c>
      <c r="AW16" s="301">
        <v>0</v>
      </c>
      <c r="AX16" s="301">
        <v>0</v>
      </c>
      <c r="AY16" s="301">
        <v>0</v>
      </c>
      <c r="AZ16" s="301">
        <v>0</v>
      </c>
      <c r="BA16" s="301">
        <v>0</v>
      </c>
      <c r="BB16" s="301">
        <v>0</v>
      </c>
      <c r="BC16" s="301">
        <v>0</v>
      </c>
      <c r="BD16" s="301">
        <v>0</v>
      </c>
      <c r="BE16" s="301">
        <v>0</v>
      </c>
      <c r="BF16" s="301">
        <v>0</v>
      </c>
      <c r="BG16" s="301">
        <v>0</v>
      </c>
      <c r="BH16" s="50">
        <v>0</v>
      </c>
      <c r="BI16" s="301">
        <v>0</v>
      </c>
      <c r="BJ16" s="301">
        <v>0</v>
      </c>
      <c r="BK16" s="301">
        <v>0</v>
      </c>
      <c r="BL16" s="301">
        <v>0</v>
      </c>
      <c r="BM16" s="301">
        <v>0</v>
      </c>
      <c r="BN16" s="301">
        <v>0</v>
      </c>
      <c r="BO16" s="301">
        <v>0</v>
      </c>
      <c r="BP16" s="301">
        <v>0</v>
      </c>
      <c r="BQ16" s="301">
        <v>0</v>
      </c>
      <c r="BR16" s="301">
        <v>0</v>
      </c>
      <c r="BS16" s="301">
        <v>0</v>
      </c>
      <c r="BT16" s="301">
        <v>0</v>
      </c>
      <c r="BU16" s="301"/>
      <c r="BV16" s="301"/>
      <c r="BW16" s="301"/>
      <c r="BX16"/>
      <c r="BY16" s="301">
        <v>23162</v>
      </c>
      <c r="BZ16" s="301">
        <v>10309</v>
      </c>
      <c r="CA16" s="301">
        <v>4574</v>
      </c>
      <c r="CB16" s="301">
        <v>0</v>
      </c>
      <c r="CC16" s="301">
        <v>0</v>
      </c>
      <c r="CD16" s="301">
        <v>0</v>
      </c>
      <c r="CE16" s="301">
        <v>0</v>
      </c>
      <c r="CF16" s="301">
        <v>0</v>
      </c>
      <c r="CG16" s="301">
        <v>0</v>
      </c>
      <c r="CH16" s="301">
        <f t="shared" si="6"/>
        <v>0</v>
      </c>
      <c r="CI16" s="301">
        <f t="shared" si="7"/>
        <v>0</v>
      </c>
      <c r="CJ16" s="301">
        <f t="shared" si="8"/>
        <v>0</v>
      </c>
      <c r="CK16" s="301">
        <f t="shared" si="9"/>
        <v>0</v>
      </c>
      <c r="CL16" s="301">
        <f t="shared" si="10"/>
        <v>0</v>
      </c>
      <c r="CM16" s="50">
        <f t="shared" si="13"/>
        <v>0</v>
      </c>
      <c r="CN16" s="50">
        <f t="shared" si="11"/>
        <v>0</v>
      </c>
      <c r="CO16" s="50">
        <f t="shared" si="12"/>
        <v>0</v>
      </c>
    </row>
    <row r="17" spans="2:93" s="97" customFormat="1" x14ac:dyDescent="0.35">
      <c r="B17" s="316" t="s">
        <v>226</v>
      </c>
      <c r="C17" s="316" t="s">
        <v>227</v>
      </c>
      <c r="D17" s="312">
        <v>15435</v>
      </c>
      <c r="E17" s="312">
        <v>16151</v>
      </c>
      <c r="F17" s="312">
        <v>16195</v>
      </c>
      <c r="G17" s="312">
        <v>20586</v>
      </c>
      <c r="H17" s="312">
        <v>27064</v>
      </c>
      <c r="I17" s="312">
        <v>21336</v>
      </c>
      <c r="J17" s="312">
        <v>19301</v>
      </c>
      <c r="K17" s="312">
        <v>15986</v>
      </c>
      <c r="L17" s="312">
        <v>17273</v>
      </c>
      <c r="M17" s="312">
        <v>18596</v>
      </c>
      <c r="N17" s="312">
        <v>19278</v>
      </c>
      <c r="O17" s="312">
        <v>18945</v>
      </c>
      <c r="P17" s="312">
        <v>23748</v>
      </c>
      <c r="Q17" s="312">
        <v>28454</v>
      </c>
      <c r="R17" s="312">
        <v>29974</v>
      </c>
      <c r="S17" s="312">
        <v>24860</v>
      </c>
      <c r="T17" s="312">
        <v>24293</v>
      </c>
      <c r="U17" s="312">
        <v>40285</v>
      </c>
      <c r="V17" s="312">
        <v>35315</v>
      </c>
      <c r="W17" s="312">
        <v>32370</v>
      </c>
      <c r="X17" s="312">
        <v>26728</v>
      </c>
      <c r="Y17" s="312">
        <v>25759.823899999999</v>
      </c>
      <c r="Z17" s="312">
        <v>27935</v>
      </c>
      <c r="AA17" s="312">
        <v>29041</v>
      </c>
      <c r="AB17" s="312">
        <v>27629</v>
      </c>
      <c r="AC17" s="312">
        <v>38259</v>
      </c>
      <c r="AD17" s="312">
        <v>36902</v>
      </c>
      <c r="AE17" s="312">
        <v>35007</v>
      </c>
      <c r="AF17" s="312">
        <v>22478</v>
      </c>
      <c r="AG17" s="312">
        <v>39339</v>
      </c>
      <c r="AH17" s="312">
        <v>26586</v>
      </c>
      <c r="AI17" s="312">
        <v>28055</v>
      </c>
      <c r="AJ17" s="312">
        <v>38859</v>
      </c>
      <c r="AK17" s="312">
        <v>35269</v>
      </c>
      <c r="AL17" s="312">
        <v>34782</v>
      </c>
      <c r="AM17" s="312">
        <v>32325</v>
      </c>
      <c r="AN17" s="312">
        <v>33914</v>
      </c>
      <c r="AO17" s="312">
        <v>36155</v>
      </c>
      <c r="AP17" s="312">
        <v>47827</v>
      </c>
      <c r="AQ17" s="312">
        <v>44286</v>
      </c>
      <c r="AR17" s="312">
        <v>31153</v>
      </c>
      <c r="AS17" s="312">
        <v>41519</v>
      </c>
      <c r="AT17" s="312">
        <v>45404</v>
      </c>
      <c r="AU17" s="312">
        <v>52125</v>
      </c>
      <c r="AV17" s="312">
        <v>40428</v>
      </c>
      <c r="AW17" s="312">
        <v>36449</v>
      </c>
      <c r="AX17" s="312">
        <v>46199</v>
      </c>
      <c r="AY17" s="312">
        <v>59112</v>
      </c>
      <c r="AZ17" s="312">
        <v>62975</v>
      </c>
      <c r="BA17" s="312">
        <v>65908</v>
      </c>
      <c r="BB17" s="312">
        <v>53327</v>
      </c>
      <c r="BC17" s="312">
        <v>55999</v>
      </c>
      <c r="BD17" s="312">
        <v>63206</v>
      </c>
      <c r="BE17" s="312">
        <v>52260</v>
      </c>
      <c r="BF17" s="301">
        <v>58739</v>
      </c>
      <c r="BG17" s="312">
        <v>106869</v>
      </c>
      <c r="BH17" s="50">
        <v>90036</v>
      </c>
      <c r="BI17" s="312">
        <v>130826</v>
      </c>
      <c r="BJ17" s="301">
        <v>165827</v>
      </c>
      <c r="BK17" s="312">
        <v>168621</v>
      </c>
      <c r="BL17" s="312">
        <v>188368</v>
      </c>
      <c r="BM17" s="312">
        <v>157429</v>
      </c>
      <c r="BN17" s="312">
        <v>152609</v>
      </c>
      <c r="BO17" s="312">
        <v>127108</v>
      </c>
      <c r="BP17" s="312">
        <v>178197</v>
      </c>
      <c r="BQ17" s="312">
        <v>125025</v>
      </c>
      <c r="BR17" s="312">
        <v>127598</v>
      </c>
      <c r="BS17" s="312">
        <v>147392</v>
      </c>
      <c r="BT17" s="312">
        <v>164165</v>
      </c>
      <c r="BU17" s="312"/>
      <c r="BV17" s="312"/>
      <c r="BW17" s="312"/>
      <c r="BX17"/>
      <c r="BY17" s="312">
        <v>20586</v>
      </c>
      <c r="BZ17" s="312">
        <v>15986</v>
      </c>
      <c r="CA17" s="312">
        <v>18945</v>
      </c>
      <c r="CB17" s="312">
        <v>24860</v>
      </c>
      <c r="CC17" s="312">
        <v>32370</v>
      </c>
      <c r="CD17" s="312">
        <v>29041</v>
      </c>
      <c r="CE17" s="312">
        <v>35007</v>
      </c>
      <c r="CF17" s="312">
        <v>28055</v>
      </c>
      <c r="CG17" s="312">
        <v>32325</v>
      </c>
      <c r="CH17" s="312">
        <f t="shared" si="6"/>
        <v>44286</v>
      </c>
      <c r="CI17" s="312">
        <f t="shared" si="7"/>
        <v>52125</v>
      </c>
      <c r="CJ17" s="312">
        <f t="shared" si="8"/>
        <v>59112</v>
      </c>
      <c r="CK17" s="312">
        <f t="shared" si="9"/>
        <v>55999</v>
      </c>
      <c r="CL17" s="312">
        <f t="shared" si="10"/>
        <v>106869</v>
      </c>
      <c r="CM17" s="50">
        <f t="shared" si="13"/>
        <v>168621</v>
      </c>
      <c r="CN17" s="50">
        <f t="shared" si="11"/>
        <v>127108</v>
      </c>
      <c r="CO17" s="50">
        <f t="shared" si="12"/>
        <v>147392</v>
      </c>
    </row>
    <row r="18" spans="2:93" s="97" customFormat="1" x14ac:dyDescent="0.35">
      <c r="B18" s="317" t="s">
        <v>228</v>
      </c>
      <c r="C18" s="318" t="s">
        <v>229</v>
      </c>
      <c r="D18" s="319">
        <v>595971</v>
      </c>
      <c r="E18" s="319">
        <v>694779</v>
      </c>
      <c r="F18" s="319">
        <v>763270</v>
      </c>
      <c r="G18" s="319">
        <v>820826</v>
      </c>
      <c r="H18" s="319">
        <v>843399</v>
      </c>
      <c r="I18" s="319">
        <v>639266</v>
      </c>
      <c r="J18" s="319">
        <v>927305</v>
      </c>
      <c r="K18" s="319">
        <v>879350</v>
      </c>
      <c r="L18" s="319">
        <v>871953</v>
      </c>
      <c r="M18" s="319">
        <v>831465</v>
      </c>
      <c r="N18" s="319">
        <v>1090865</v>
      </c>
      <c r="O18" s="319">
        <v>1071835</v>
      </c>
      <c r="P18" s="319">
        <v>1134071</v>
      </c>
      <c r="Q18" s="319">
        <v>1028119</v>
      </c>
      <c r="R18" s="319">
        <v>1346336</v>
      </c>
      <c r="S18" s="319">
        <v>2063497</v>
      </c>
      <c r="T18" s="319">
        <v>2108863</v>
      </c>
      <c r="U18" s="319">
        <v>1583628</v>
      </c>
      <c r="V18" s="319">
        <v>1475687</v>
      </c>
      <c r="W18" s="319">
        <v>1414499</v>
      </c>
      <c r="X18" s="319">
        <v>1535782</v>
      </c>
      <c r="Y18" s="319">
        <v>1630557.8239</v>
      </c>
      <c r="Z18" s="319">
        <v>1475011</v>
      </c>
      <c r="AA18" s="319">
        <v>2037007</v>
      </c>
      <c r="AB18" s="319">
        <v>2078102</v>
      </c>
      <c r="AC18" s="319">
        <v>2028171</v>
      </c>
      <c r="AD18" s="319">
        <v>2398611</v>
      </c>
      <c r="AE18" s="319">
        <v>2435080</v>
      </c>
      <c r="AF18" s="319">
        <v>2749407</v>
      </c>
      <c r="AG18" s="319">
        <v>2616589</v>
      </c>
      <c r="AH18" s="319">
        <v>2660302</v>
      </c>
      <c r="AI18" s="319">
        <v>2741313</v>
      </c>
      <c r="AJ18" s="319">
        <v>2631379</v>
      </c>
      <c r="AK18" s="319">
        <v>2275339</v>
      </c>
      <c r="AL18" s="319">
        <v>2317042</v>
      </c>
      <c r="AM18" s="319">
        <v>2277197</v>
      </c>
      <c r="AN18" s="319">
        <v>2278072</v>
      </c>
      <c r="AO18" s="319">
        <v>2188086</v>
      </c>
      <c r="AP18" s="319">
        <v>2135862</v>
      </c>
      <c r="AQ18" s="319">
        <v>2132763</v>
      </c>
      <c r="AR18" s="319">
        <v>1876846</v>
      </c>
      <c r="AS18" s="319">
        <v>2191444</v>
      </c>
      <c r="AT18" s="319">
        <v>2318771</v>
      </c>
      <c r="AU18" s="319">
        <v>2350747</v>
      </c>
      <c r="AV18" s="319">
        <v>2301881</v>
      </c>
      <c r="AW18" s="319">
        <v>2334715</v>
      </c>
      <c r="AX18" s="319">
        <v>2575268</v>
      </c>
      <c r="AY18" s="319">
        <v>2599342.0499999998</v>
      </c>
      <c r="AZ18" s="319">
        <v>3473884</v>
      </c>
      <c r="BA18" s="319">
        <v>3134904</v>
      </c>
      <c r="BB18" s="319">
        <v>3525534</v>
      </c>
      <c r="BC18" s="319">
        <v>3329822</v>
      </c>
      <c r="BD18" s="319">
        <v>3604875</v>
      </c>
      <c r="BE18" s="319">
        <v>3577779</v>
      </c>
      <c r="BF18" s="319">
        <v>3798975</v>
      </c>
      <c r="BG18" s="319">
        <v>4583947</v>
      </c>
      <c r="BH18" s="319">
        <f t="shared" ref="BH18:BN18" si="14">SUM(BH9:BH17)</f>
        <v>4301091</v>
      </c>
      <c r="BI18" s="319">
        <f t="shared" si="14"/>
        <v>5105970</v>
      </c>
      <c r="BJ18" s="319">
        <f t="shared" si="14"/>
        <v>6077775</v>
      </c>
      <c r="BK18" s="319">
        <f t="shared" si="14"/>
        <v>6426680</v>
      </c>
      <c r="BL18" s="319">
        <f t="shared" si="14"/>
        <v>6183243</v>
      </c>
      <c r="BM18" s="319">
        <f t="shared" si="14"/>
        <v>6027206</v>
      </c>
      <c r="BN18" s="319">
        <f t="shared" si="14"/>
        <v>6124330</v>
      </c>
      <c r="BO18" s="319">
        <f t="shared" ref="BO18:BW18" si="15">SUM(BO9:BO17)</f>
        <v>6186653</v>
      </c>
      <c r="BP18" s="319">
        <f t="shared" si="15"/>
        <v>6624130</v>
      </c>
      <c r="BQ18" s="319">
        <f t="shared" si="15"/>
        <v>7400277</v>
      </c>
      <c r="BR18" s="319">
        <f t="shared" si="15"/>
        <v>7192844</v>
      </c>
      <c r="BS18" s="319">
        <f t="shared" ref="BS18" si="16">SUM(BS9:BS17)</f>
        <v>7460379</v>
      </c>
      <c r="BT18" s="319">
        <f t="shared" si="15"/>
        <v>6823276</v>
      </c>
      <c r="BU18" s="319">
        <f t="shared" si="15"/>
        <v>0</v>
      </c>
      <c r="BV18" s="319">
        <f t="shared" si="15"/>
        <v>0</v>
      </c>
      <c r="BW18" s="319">
        <f t="shared" si="15"/>
        <v>0</v>
      </c>
      <c r="BX18"/>
      <c r="BY18" s="319">
        <f t="shared" ref="BY18:CH18" si="17">SUM(BY9:BY17)</f>
        <v>820826</v>
      </c>
      <c r="BZ18" s="319">
        <f t="shared" si="17"/>
        <v>879350</v>
      </c>
      <c r="CA18" s="319">
        <f t="shared" si="17"/>
        <v>1071835</v>
      </c>
      <c r="CB18" s="319">
        <f t="shared" si="17"/>
        <v>2063497</v>
      </c>
      <c r="CC18" s="319">
        <f t="shared" si="17"/>
        <v>1414499</v>
      </c>
      <c r="CD18" s="319">
        <f t="shared" si="17"/>
        <v>2037007</v>
      </c>
      <c r="CE18" s="319">
        <f t="shared" si="17"/>
        <v>2435080</v>
      </c>
      <c r="CF18" s="319">
        <f t="shared" si="17"/>
        <v>2741313</v>
      </c>
      <c r="CG18" s="319">
        <f t="shared" si="17"/>
        <v>2277197</v>
      </c>
      <c r="CH18" s="319">
        <f t="shared" si="17"/>
        <v>2132763</v>
      </c>
      <c r="CI18" s="319">
        <f t="shared" ref="CI18:CM18" si="18">SUM(CI9:CI17)</f>
        <v>2350747</v>
      </c>
      <c r="CJ18" s="319">
        <f t="shared" si="18"/>
        <v>2599342.0499999998</v>
      </c>
      <c r="CK18" s="319">
        <f t="shared" si="18"/>
        <v>3329822</v>
      </c>
      <c r="CL18" s="319">
        <f t="shared" si="18"/>
        <v>4583947</v>
      </c>
      <c r="CM18" s="319">
        <f t="shared" si="18"/>
        <v>6426680</v>
      </c>
      <c r="CN18" s="319">
        <f t="shared" ref="CN18" si="19">SUM(CN9:CN17)</f>
        <v>6186653</v>
      </c>
      <c r="CO18" s="319">
        <f t="shared" ref="CO18" si="20">SUM(CO9:CO17)</f>
        <v>7460379</v>
      </c>
    </row>
    <row r="19" spans="2:93" s="97" customFormat="1" x14ac:dyDescent="0.35">
      <c r="C19" s="320"/>
      <c r="D19" s="321"/>
      <c r="E19" s="321"/>
      <c r="F19" s="321"/>
      <c r="G19" s="321"/>
      <c r="H19" s="321"/>
      <c r="I19" s="321"/>
      <c r="J19" s="321"/>
      <c r="K19" s="321"/>
      <c r="L19" s="321"/>
      <c r="M19" s="321"/>
      <c r="N19" s="321"/>
      <c r="O19" s="321"/>
      <c r="P19" s="321"/>
      <c r="Q19" s="321"/>
      <c r="R19" s="321"/>
      <c r="S19" s="321"/>
      <c r="T19" s="321"/>
      <c r="U19" s="321"/>
      <c r="V19" s="321"/>
      <c r="W19" s="321"/>
      <c r="X19" s="321"/>
      <c r="Y19" s="321"/>
      <c r="Z19" s="321"/>
      <c r="AA19" s="321"/>
      <c r="AB19" s="321"/>
      <c r="AC19" s="321"/>
      <c r="AD19" s="321"/>
      <c r="AE19" s="321"/>
      <c r="AF19" s="321"/>
      <c r="AG19" s="321"/>
      <c r="AH19" s="321"/>
      <c r="AI19" s="321"/>
      <c r="AJ19" s="321"/>
      <c r="AK19" s="321"/>
      <c r="AL19" s="321"/>
      <c r="AM19" s="321"/>
      <c r="AN19" s="321"/>
      <c r="AO19" s="321"/>
      <c r="AP19" s="321"/>
      <c r="AQ19" s="321"/>
      <c r="AR19" s="321"/>
      <c r="AS19" s="321"/>
      <c r="AT19" s="321"/>
      <c r="AU19" s="321"/>
      <c r="AV19" s="321"/>
      <c r="AW19" s="321"/>
      <c r="AX19" s="321"/>
      <c r="AY19" s="321"/>
      <c r="AZ19" s="321"/>
      <c r="BA19" s="321"/>
      <c r="BB19" s="321"/>
      <c r="BC19" s="321"/>
      <c r="BD19" s="321"/>
      <c r="BE19" s="321"/>
      <c r="BF19" s="321"/>
      <c r="BG19" s="321"/>
      <c r="BH19" s="321"/>
      <c r="BI19" s="321"/>
      <c r="BJ19" s="321"/>
      <c r="BK19" s="321"/>
      <c r="BL19" s="321"/>
      <c r="BM19" s="321"/>
      <c r="BN19" s="321"/>
      <c r="BO19" s="321"/>
      <c r="BP19" s="321"/>
      <c r="BQ19" s="321"/>
      <c r="BR19" s="321"/>
      <c r="BS19" s="321"/>
      <c r="BT19" s="321"/>
      <c r="BU19" s="321"/>
      <c r="BV19" s="321"/>
      <c r="BW19" s="321"/>
      <c r="BX19"/>
      <c r="BY19" s="321"/>
      <c r="BZ19" s="321"/>
      <c r="CA19" s="321"/>
      <c r="CB19" s="321"/>
      <c r="CC19" s="321"/>
      <c r="CD19" s="321"/>
      <c r="CE19" s="321"/>
      <c r="CF19" s="321"/>
      <c r="CG19" s="321"/>
      <c r="CH19" s="321"/>
      <c r="CI19" s="321"/>
      <c r="CJ19" s="321"/>
      <c r="CK19" s="321"/>
      <c r="CL19" s="321"/>
      <c r="CM19" s="321"/>
      <c r="CN19" s="321"/>
      <c r="CO19" s="321"/>
    </row>
    <row r="20" spans="2:93" s="97" customFormat="1" x14ac:dyDescent="0.35">
      <c r="B20" s="315" t="s">
        <v>230</v>
      </c>
      <c r="C20" s="315" t="s">
        <v>231</v>
      </c>
      <c r="D20" s="301">
        <v>0</v>
      </c>
      <c r="E20" s="301">
        <v>0</v>
      </c>
      <c r="F20" s="301">
        <v>0</v>
      </c>
      <c r="G20" s="301">
        <v>0</v>
      </c>
      <c r="H20" s="301">
        <v>0</v>
      </c>
      <c r="I20" s="301">
        <v>0</v>
      </c>
      <c r="J20" s="301">
        <v>0</v>
      </c>
      <c r="K20" s="301">
        <v>13682</v>
      </c>
      <c r="L20" s="301">
        <v>15289</v>
      </c>
      <c r="M20" s="301">
        <v>15642</v>
      </c>
      <c r="N20" s="301">
        <v>18957</v>
      </c>
      <c r="O20" s="301">
        <v>19963</v>
      </c>
      <c r="P20" s="301">
        <v>22154</v>
      </c>
      <c r="Q20" s="301">
        <v>22803</v>
      </c>
      <c r="R20" s="301">
        <v>22874</v>
      </c>
      <c r="S20" s="301">
        <v>24192</v>
      </c>
      <c r="T20" s="301">
        <v>24722</v>
      </c>
      <c r="U20" s="301">
        <v>19801</v>
      </c>
      <c r="V20" s="301">
        <v>20156</v>
      </c>
      <c r="W20" s="301">
        <v>20437</v>
      </c>
      <c r="X20" s="301">
        <v>20731</v>
      </c>
      <c r="Y20" s="301">
        <v>21042</v>
      </c>
      <c r="Z20" s="301">
        <v>14627</v>
      </c>
      <c r="AA20" s="301">
        <v>14900</v>
      </c>
      <c r="AB20" s="301">
        <v>15212</v>
      </c>
      <c r="AC20" s="301">
        <v>15529</v>
      </c>
      <c r="AD20" s="301">
        <v>10146</v>
      </c>
      <c r="AE20" s="301">
        <v>10365</v>
      </c>
      <c r="AF20" s="301">
        <v>10614</v>
      </c>
      <c r="AG20" s="301">
        <v>10876</v>
      </c>
      <c r="AH20" s="301">
        <v>11195</v>
      </c>
      <c r="AI20" s="301">
        <v>11484</v>
      </c>
      <c r="AJ20" s="301">
        <v>11799</v>
      </c>
      <c r="AK20" s="301">
        <v>0</v>
      </c>
      <c r="AL20" s="301">
        <v>0</v>
      </c>
      <c r="AM20" s="301">
        <v>0</v>
      </c>
      <c r="AN20" s="301">
        <v>0</v>
      </c>
      <c r="AO20" s="301">
        <v>0</v>
      </c>
      <c r="AP20" s="301">
        <v>0</v>
      </c>
      <c r="AQ20" s="301">
        <v>0</v>
      </c>
      <c r="AR20" s="301">
        <v>0</v>
      </c>
      <c r="AS20" s="301">
        <v>0</v>
      </c>
      <c r="AT20" s="301">
        <v>0</v>
      </c>
      <c r="AU20" s="301">
        <v>0</v>
      </c>
      <c r="AV20" s="301">
        <v>0</v>
      </c>
      <c r="AW20" s="301">
        <v>0</v>
      </c>
      <c r="AX20" s="301">
        <v>0</v>
      </c>
      <c r="AY20" s="301">
        <v>0</v>
      </c>
      <c r="AZ20" s="301">
        <v>0</v>
      </c>
      <c r="BA20" s="301">
        <v>0</v>
      </c>
      <c r="BB20" s="301">
        <v>0</v>
      </c>
      <c r="BC20" s="301">
        <v>0</v>
      </c>
      <c r="BD20" s="301">
        <v>0</v>
      </c>
      <c r="BE20" s="301">
        <v>0</v>
      </c>
      <c r="BF20" s="301">
        <v>0</v>
      </c>
      <c r="BG20" s="301">
        <v>0</v>
      </c>
      <c r="BH20" s="301">
        <v>0</v>
      </c>
      <c r="BI20" s="301">
        <v>0</v>
      </c>
      <c r="BJ20" s="301">
        <v>0</v>
      </c>
      <c r="BK20" s="301">
        <v>0</v>
      </c>
      <c r="BL20" s="301">
        <v>0</v>
      </c>
      <c r="BM20" s="301">
        <v>0</v>
      </c>
      <c r="BN20" s="301">
        <v>0</v>
      </c>
      <c r="BO20" s="301">
        <v>0</v>
      </c>
      <c r="BP20" s="301">
        <v>0</v>
      </c>
      <c r="BQ20" s="301">
        <v>0</v>
      </c>
      <c r="BR20" s="301">
        <v>0</v>
      </c>
      <c r="BS20" s="301">
        <v>0</v>
      </c>
      <c r="BT20" s="301">
        <v>0</v>
      </c>
      <c r="BU20" s="301"/>
      <c r="BV20" s="301"/>
      <c r="BW20" s="301"/>
      <c r="BX20"/>
      <c r="BY20" s="301">
        <v>0</v>
      </c>
      <c r="BZ20" s="301">
        <v>13682</v>
      </c>
      <c r="CA20" s="301">
        <v>19963</v>
      </c>
      <c r="CB20" s="301">
        <v>24192</v>
      </c>
      <c r="CC20" s="301">
        <v>20437</v>
      </c>
      <c r="CD20" s="301">
        <v>14900</v>
      </c>
      <c r="CE20" s="301">
        <v>10365</v>
      </c>
      <c r="CF20" s="301">
        <v>11484</v>
      </c>
      <c r="CG20" s="301">
        <v>0</v>
      </c>
      <c r="CH20" s="301">
        <f t="shared" ref="CH20:CH29" si="21">AQ20</f>
        <v>0</v>
      </c>
      <c r="CI20" s="301">
        <f t="shared" ref="CI20:CI29" si="22">AU20</f>
        <v>0</v>
      </c>
      <c r="CJ20" s="301">
        <f t="shared" ref="CJ20:CJ29" si="23">AY20</f>
        <v>0</v>
      </c>
      <c r="CK20" s="301">
        <f t="shared" ref="CK20:CK29" si="24">BC20</f>
        <v>0</v>
      </c>
      <c r="CL20" s="301">
        <f t="shared" ref="CL20:CL29" si="25">BG20</f>
        <v>0</v>
      </c>
      <c r="CM20" s="301">
        <f>BK20</f>
        <v>0</v>
      </c>
      <c r="CN20" s="301">
        <f t="shared" ref="CN20:CN29" si="26">BO20</f>
        <v>0</v>
      </c>
      <c r="CO20" s="301">
        <f t="shared" ref="CO20:CO29" si="27">BS20</f>
        <v>0</v>
      </c>
    </row>
    <row r="21" spans="2:93" s="97" customFormat="1" x14ac:dyDescent="0.35">
      <c r="B21" s="315" t="s">
        <v>232</v>
      </c>
      <c r="C21" s="315" t="s">
        <v>221</v>
      </c>
      <c r="D21" s="301"/>
      <c r="E21" s="301"/>
      <c r="F21" s="301"/>
      <c r="G21" s="301"/>
      <c r="H21" s="301"/>
      <c r="I21" s="301"/>
      <c r="J21" s="301"/>
      <c r="K21" s="301"/>
      <c r="L21" s="301">
        <v>0</v>
      </c>
      <c r="M21" s="301">
        <v>0</v>
      </c>
      <c r="N21" s="301">
        <v>0</v>
      </c>
      <c r="O21" s="301">
        <v>209</v>
      </c>
      <c r="P21" s="301">
        <v>0</v>
      </c>
      <c r="Q21" s="301">
        <v>0</v>
      </c>
      <c r="R21" s="301">
        <v>0</v>
      </c>
      <c r="S21" s="301">
        <v>0</v>
      </c>
      <c r="T21" s="301">
        <v>0</v>
      </c>
      <c r="U21" s="301">
        <v>0</v>
      </c>
      <c r="V21" s="301">
        <v>0</v>
      </c>
      <c r="W21" s="301">
        <v>50256</v>
      </c>
      <c r="X21" s="301">
        <v>50605</v>
      </c>
      <c r="Y21" s="301">
        <v>52012</v>
      </c>
      <c r="Z21" s="301">
        <v>52733</v>
      </c>
      <c r="AA21" s="301">
        <v>0</v>
      </c>
      <c r="AB21" s="301">
        <v>0</v>
      </c>
      <c r="AC21" s="301">
        <v>0</v>
      </c>
      <c r="AD21" s="301">
        <v>0</v>
      </c>
      <c r="AE21" s="301">
        <v>0</v>
      </c>
      <c r="AF21" s="301">
        <v>0</v>
      </c>
      <c r="AG21" s="301">
        <v>76245</v>
      </c>
      <c r="AH21" s="301">
        <v>77436</v>
      </c>
      <c r="AI21" s="301">
        <v>93829</v>
      </c>
      <c r="AJ21" s="301">
        <v>65461</v>
      </c>
      <c r="AK21" s="301">
        <v>54692</v>
      </c>
      <c r="AL21" s="301">
        <v>140821</v>
      </c>
      <c r="AM21" s="301">
        <v>194631</v>
      </c>
      <c r="AN21" s="301">
        <v>192657</v>
      </c>
      <c r="AO21" s="301">
        <v>210983</v>
      </c>
      <c r="AP21" s="301">
        <v>211995</v>
      </c>
      <c r="AQ21" s="301">
        <v>260547</v>
      </c>
      <c r="AR21" s="301">
        <v>263054</v>
      </c>
      <c r="AS21" s="301">
        <v>241776</v>
      </c>
      <c r="AT21" s="301">
        <v>234761</v>
      </c>
      <c r="AU21" s="301">
        <v>166857</v>
      </c>
      <c r="AV21" s="301">
        <v>154746</v>
      </c>
      <c r="AW21" s="301">
        <v>113321</v>
      </c>
      <c r="AX21" s="301">
        <v>105164</v>
      </c>
      <c r="AY21" s="301">
        <v>88349</v>
      </c>
      <c r="AZ21" s="301">
        <v>85667</v>
      </c>
      <c r="BA21" s="301">
        <v>86624</v>
      </c>
      <c r="BB21" s="301">
        <v>86467</v>
      </c>
      <c r="BC21" s="301">
        <v>76636</v>
      </c>
      <c r="BD21" s="301">
        <v>75919</v>
      </c>
      <c r="BE21" s="301">
        <v>28775</v>
      </c>
      <c r="BF21" s="301">
        <v>17123</v>
      </c>
      <c r="BG21" s="301">
        <v>18245</v>
      </c>
      <c r="BH21" s="301">
        <v>0</v>
      </c>
      <c r="BI21" s="301">
        <v>7102</v>
      </c>
      <c r="BJ21" s="301">
        <v>28647</v>
      </c>
      <c r="BK21" s="301">
        <v>30124</v>
      </c>
      <c r="BL21" s="301">
        <v>30231</v>
      </c>
      <c r="BM21" s="301">
        <v>28792</v>
      </c>
      <c r="BN21" s="301">
        <v>53162</v>
      </c>
      <c r="BO21" s="301">
        <v>51122</v>
      </c>
      <c r="BP21" s="301">
        <v>48597</v>
      </c>
      <c r="BQ21" s="301">
        <v>44869</v>
      </c>
      <c r="BR21" s="301">
        <v>41460</v>
      </c>
      <c r="BS21" s="301">
        <v>43405</v>
      </c>
      <c r="BT21" s="301">
        <v>43097</v>
      </c>
      <c r="BU21" s="301"/>
      <c r="BV21" s="301"/>
      <c r="BW21" s="301"/>
      <c r="BX21"/>
      <c r="BY21" s="301">
        <v>0</v>
      </c>
      <c r="BZ21" s="301">
        <v>0</v>
      </c>
      <c r="CA21" s="301">
        <v>209</v>
      </c>
      <c r="CB21" s="301">
        <v>0</v>
      </c>
      <c r="CC21" s="301">
        <v>50256</v>
      </c>
      <c r="CD21" s="301">
        <v>0</v>
      </c>
      <c r="CE21" s="301">
        <v>0</v>
      </c>
      <c r="CF21" s="301">
        <v>93829</v>
      </c>
      <c r="CG21" s="301">
        <v>194631</v>
      </c>
      <c r="CH21" s="301">
        <f t="shared" si="21"/>
        <v>260547</v>
      </c>
      <c r="CI21" s="301">
        <f t="shared" si="22"/>
        <v>166857</v>
      </c>
      <c r="CJ21" s="301">
        <f t="shared" si="23"/>
        <v>88349</v>
      </c>
      <c r="CK21" s="301">
        <f t="shared" si="24"/>
        <v>76636</v>
      </c>
      <c r="CL21" s="301">
        <f t="shared" si="25"/>
        <v>18245</v>
      </c>
      <c r="CM21" s="301">
        <f t="shared" ref="CM21:CM29" si="28">BK21</f>
        <v>30124</v>
      </c>
      <c r="CN21" s="301">
        <f t="shared" si="26"/>
        <v>51122</v>
      </c>
      <c r="CO21" s="301">
        <f t="shared" si="27"/>
        <v>43405</v>
      </c>
    </row>
    <row r="22" spans="2:93" s="97" customFormat="1" x14ac:dyDescent="0.35">
      <c r="B22" s="315" t="s">
        <v>222</v>
      </c>
      <c r="C22" s="315" t="s">
        <v>223</v>
      </c>
      <c r="D22" s="301">
        <v>120400</v>
      </c>
      <c r="E22" s="301">
        <v>125328</v>
      </c>
      <c r="F22" s="301">
        <v>117559</v>
      </c>
      <c r="G22" s="301">
        <v>106060</v>
      </c>
      <c r="H22" s="301">
        <v>107230</v>
      </c>
      <c r="I22" s="301">
        <v>102957</v>
      </c>
      <c r="J22" s="301">
        <v>100813</v>
      </c>
      <c r="K22" s="301">
        <v>239512</v>
      </c>
      <c r="L22" s="301">
        <v>239526</v>
      </c>
      <c r="M22" s="301">
        <v>241121</v>
      </c>
      <c r="N22" s="301">
        <v>191784</v>
      </c>
      <c r="O22" s="301">
        <v>192004</v>
      </c>
      <c r="P22" s="301">
        <v>166062</v>
      </c>
      <c r="Q22" s="301">
        <v>164963</v>
      </c>
      <c r="R22" s="301">
        <v>161774</v>
      </c>
      <c r="S22" s="301">
        <v>94957</v>
      </c>
      <c r="T22" s="301">
        <v>101505</v>
      </c>
      <c r="U22" s="301">
        <v>109742</v>
      </c>
      <c r="V22" s="301">
        <v>114526</v>
      </c>
      <c r="W22" s="301">
        <v>119097</v>
      </c>
      <c r="X22" s="301">
        <v>117028</v>
      </c>
      <c r="Y22" s="301">
        <v>113959</v>
      </c>
      <c r="Z22" s="301">
        <v>115793</v>
      </c>
      <c r="AA22" s="301">
        <v>116658</v>
      </c>
      <c r="AB22" s="301">
        <v>113039</v>
      </c>
      <c r="AC22" s="301">
        <v>120189</v>
      </c>
      <c r="AD22" s="301">
        <v>124198</v>
      </c>
      <c r="AE22" s="301">
        <v>124651</v>
      </c>
      <c r="AF22" s="301">
        <v>123774</v>
      </c>
      <c r="AG22" s="301">
        <v>146039</v>
      </c>
      <c r="AH22" s="301">
        <v>150794</v>
      </c>
      <c r="AI22" s="301">
        <v>162778</v>
      </c>
      <c r="AJ22" s="301">
        <v>162746</v>
      </c>
      <c r="AK22" s="301">
        <v>153276</v>
      </c>
      <c r="AL22" s="301">
        <v>145017</v>
      </c>
      <c r="AM22" s="301">
        <v>160004</v>
      </c>
      <c r="AN22" s="301">
        <v>165798</v>
      </c>
      <c r="AO22" s="301">
        <v>166261</v>
      </c>
      <c r="AP22" s="301">
        <v>152330</v>
      </c>
      <c r="AQ22" s="301">
        <v>167516</v>
      </c>
      <c r="AR22" s="301">
        <v>170735</v>
      </c>
      <c r="AS22" s="301">
        <v>176913</v>
      </c>
      <c r="AT22" s="301">
        <v>186744</v>
      </c>
      <c r="AU22" s="301">
        <v>157979</v>
      </c>
      <c r="AV22" s="301">
        <v>155213</v>
      </c>
      <c r="AW22" s="301">
        <v>164696</v>
      </c>
      <c r="AX22" s="301">
        <v>126075</v>
      </c>
      <c r="AY22" s="301">
        <v>194459</v>
      </c>
      <c r="AZ22" s="301">
        <v>175772</v>
      </c>
      <c r="BA22" s="301">
        <v>149975</v>
      </c>
      <c r="BB22" s="301">
        <v>132018</v>
      </c>
      <c r="BC22" s="301">
        <v>231247</v>
      </c>
      <c r="BD22" s="301">
        <v>219047</v>
      </c>
      <c r="BE22" s="301">
        <v>211899</v>
      </c>
      <c r="BF22" s="301">
        <v>150953</v>
      </c>
      <c r="BG22" s="301">
        <v>85115</v>
      </c>
      <c r="BH22" s="301">
        <v>81914</v>
      </c>
      <c r="BI22" s="301">
        <v>132748</v>
      </c>
      <c r="BJ22" s="301">
        <v>85687</v>
      </c>
      <c r="BK22" s="301">
        <v>342552</v>
      </c>
      <c r="BL22" s="301">
        <v>360261</v>
      </c>
      <c r="BM22" s="301">
        <v>357597</v>
      </c>
      <c r="BN22" s="301">
        <v>270334</v>
      </c>
      <c r="BO22" s="301">
        <v>271395</v>
      </c>
      <c r="BP22" s="301">
        <v>269846</v>
      </c>
      <c r="BQ22" s="301">
        <v>206911</v>
      </c>
      <c r="BR22" s="301">
        <v>163061</v>
      </c>
      <c r="BS22" s="301">
        <v>47179</v>
      </c>
      <c r="BT22" s="301">
        <v>45852</v>
      </c>
      <c r="BU22" s="301"/>
      <c r="BV22" s="301"/>
      <c r="BW22" s="301"/>
      <c r="BX22"/>
      <c r="BY22" s="301">
        <v>106060</v>
      </c>
      <c r="BZ22" s="301">
        <v>239512</v>
      </c>
      <c r="CA22" s="301">
        <v>192004</v>
      </c>
      <c r="CB22" s="301">
        <v>94957</v>
      </c>
      <c r="CC22" s="301">
        <v>119097</v>
      </c>
      <c r="CD22" s="301">
        <v>116658</v>
      </c>
      <c r="CE22" s="301">
        <v>124651</v>
      </c>
      <c r="CF22" s="301">
        <v>162778</v>
      </c>
      <c r="CG22" s="301">
        <v>160004</v>
      </c>
      <c r="CH22" s="301">
        <f t="shared" si="21"/>
        <v>167516</v>
      </c>
      <c r="CI22" s="301">
        <f t="shared" si="22"/>
        <v>157979</v>
      </c>
      <c r="CJ22" s="301">
        <f t="shared" si="23"/>
        <v>194459</v>
      </c>
      <c r="CK22" s="301">
        <f t="shared" si="24"/>
        <v>231247</v>
      </c>
      <c r="CL22" s="301">
        <f t="shared" si="25"/>
        <v>85115</v>
      </c>
      <c r="CM22" s="301">
        <f t="shared" si="28"/>
        <v>342552</v>
      </c>
      <c r="CN22" s="301">
        <f t="shared" si="26"/>
        <v>271395</v>
      </c>
      <c r="CO22" s="301">
        <f t="shared" si="27"/>
        <v>47179</v>
      </c>
    </row>
    <row r="23" spans="2:93" s="97" customFormat="1" x14ac:dyDescent="0.35">
      <c r="B23" s="315" t="s">
        <v>233</v>
      </c>
      <c r="C23" s="315" t="s">
        <v>234</v>
      </c>
      <c r="D23" s="301">
        <v>48389</v>
      </c>
      <c r="E23" s="301">
        <v>44284</v>
      </c>
      <c r="F23" s="301">
        <v>47875</v>
      </c>
      <c r="G23" s="301">
        <v>102466</v>
      </c>
      <c r="H23" s="301">
        <v>109140</v>
      </c>
      <c r="I23" s="301">
        <v>109138</v>
      </c>
      <c r="J23" s="301">
        <v>109701</v>
      </c>
      <c r="K23" s="301">
        <v>0</v>
      </c>
      <c r="L23" s="301">
        <v>0</v>
      </c>
      <c r="M23" s="301">
        <v>0</v>
      </c>
      <c r="N23" s="301">
        <v>0</v>
      </c>
      <c r="O23" s="301">
        <v>0</v>
      </c>
      <c r="P23" s="301">
        <v>0</v>
      </c>
      <c r="Q23" s="301">
        <v>0</v>
      </c>
      <c r="R23" s="301">
        <v>0</v>
      </c>
      <c r="S23" s="301">
        <v>0</v>
      </c>
      <c r="T23" s="301">
        <v>0</v>
      </c>
      <c r="U23" s="301">
        <v>0</v>
      </c>
      <c r="V23" s="301">
        <v>0</v>
      </c>
      <c r="W23" s="301">
        <v>0</v>
      </c>
      <c r="X23" s="301">
        <v>0</v>
      </c>
      <c r="Y23" s="301">
        <v>0</v>
      </c>
      <c r="Z23" s="301">
        <v>0</v>
      </c>
      <c r="AA23" s="301">
        <v>0</v>
      </c>
      <c r="AB23" s="301">
        <v>0</v>
      </c>
      <c r="AC23" s="301">
        <v>0</v>
      </c>
      <c r="AD23" s="301">
        <v>0</v>
      </c>
      <c r="AE23" s="301">
        <v>0</v>
      </c>
      <c r="AF23" s="301">
        <v>0</v>
      </c>
      <c r="AG23" s="301">
        <v>0</v>
      </c>
      <c r="AH23" s="301">
        <v>27452</v>
      </c>
      <c r="AI23" s="301">
        <v>18715</v>
      </c>
      <c r="AJ23" s="301">
        <v>19179</v>
      </c>
      <c r="AK23" s="301">
        <v>1643</v>
      </c>
      <c r="AL23" s="301">
        <v>0</v>
      </c>
      <c r="AM23" s="301">
        <v>44353</v>
      </c>
      <c r="AN23" s="301">
        <v>66099</v>
      </c>
      <c r="AO23" s="301">
        <v>114655</v>
      </c>
      <c r="AP23" s="301">
        <v>105631</v>
      </c>
      <c r="AQ23" s="301">
        <v>76243</v>
      </c>
      <c r="AR23" s="301">
        <v>90515</v>
      </c>
      <c r="AS23" s="301">
        <v>144287</v>
      </c>
      <c r="AT23" s="301">
        <v>170606</v>
      </c>
      <c r="AU23" s="301">
        <v>143668</v>
      </c>
      <c r="AV23" s="301">
        <v>185040</v>
      </c>
      <c r="AW23" s="301">
        <v>183020</v>
      </c>
      <c r="AX23" s="301">
        <v>194118</v>
      </c>
      <c r="AY23" s="301">
        <v>195887</v>
      </c>
      <c r="AZ23" s="301">
        <v>371882</v>
      </c>
      <c r="BA23" s="301">
        <v>431839</v>
      </c>
      <c r="BB23" s="301">
        <v>442335</v>
      </c>
      <c r="BC23" s="301">
        <v>428733</v>
      </c>
      <c r="BD23" s="301">
        <v>483903</v>
      </c>
      <c r="BE23" s="301">
        <v>465982</v>
      </c>
      <c r="BF23" s="301">
        <v>500690</v>
      </c>
      <c r="BG23" s="301">
        <v>533900</v>
      </c>
      <c r="BH23" s="301">
        <v>508258</v>
      </c>
      <c r="BI23" s="301">
        <v>539112</v>
      </c>
      <c r="BJ23" s="301">
        <v>558008</v>
      </c>
      <c r="BK23" s="301">
        <v>657132</v>
      </c>
      <c r="BL23" s="301">
        <v>676084</v>
      </c>
      <c r="BM23" s="301">
        <v>655352</v>
      </c>
      <c r="BN23" s="301">
        <v>691033</v>
      </c>
      <c r="BO23" s="301">
        <v>780516</v>
      </c>
      <c r="BP23" s="301">
        <v>792915</v>
      </c>
      <c r="BQ23" s="301">
        <v>883028</v>
      </c>
      <c r="BR23" s="301">
        <v>795637</v>
      </c>
      <c r="BS23" s="301">
        <v>846275</v>
      </c>
      <c r="BT23" s="301">
        <v>798221</v>
      </c>
      <c r="BU23" s="301"/>
      <c r="BV23" s="301"/>
      <c r="BW23" s="301"/>
      <c r="BX23"/>
      <c r="BY23" s="301">
        <v>102466</v>
      </c>
      <c r="BZ23" s="301">
        <v>0</v>
      </c>
      <c r="CA23" s="301">
        <v>0</v>
      </c>
      <c r="CB23" s="301">
        <v>0</v>
      </c>
      <c r="CC23" s="301">
        <v>0</v>
      </c>
      <c r="CD23" s="301">
        <v>0</v>
      </c>
      <c r="CE23" s="301">
        <v>0</v>
      </c>
      <c r="CF23" s="301">
        <v>18715</v>
      </c>
      <c r="CG23" s="301">
        <v>44353</v>
      </c>
      <c r="CH23" s="301">
        <f t="shared" si="21"/>
        <v>76243</v>
      </c>
      <c r="CI23" s="301">
        <f t="shared" si="22"/>
        <v>143668</v>
      </c>
      <c r="CJ23" s="301">
        <f t="shared" si="23"/>
        <v>195887</v>
      </c>
      <c r="CK23" s="301">
        <f t="shared" si="24"/>
        <v>428733</v>
      </c>
      <c r="CL23" s="301">
        <f t="shared" si="25"/>
        <v>533900</v>
      </c>
      <c r="CM23" s="301">
        <f t="shared" si="28"/>
        <v>657132</v>
      </c>
      <c r="CN23" s="301">
        <f t="shared" si="26"/>
        <v>780516</v>
      </c>
      <c r="CO23" s="301">
        <f t="shared" si="27"/>
        <v>846275</v>
      </c>
    </row>
    <row r="24" spans="2:93" s="97" customFormat="1" x14ac:dyDescent="0.35">
      <c r="B24" s="315" t="s">
        <v>235</v>
      </c>
      <c r="C24" s="315" t="s">
        <v>236</v>
      </c>
      <c r="D24" s="301">
        <v>52492</v>
      </c>
      <c r="E24" s="301">
        <v>49855</v>
      </c>
      <c r="F24" s="301">
        <v>51120</v>
      </c>
      <c r="G24" s="301">
        <v>52385</v>
      </c>
      <c r="H24" s="301">
        <v>53650</v>
      </c>
      <c r="I24" s="301">
        <v>54915</v>
      </c>
      <c r="J24" s="301">
        <v>56180</v>
      </c>
      <c r="K24" s="301">
        <v>85341</v>
      </c>
      <c r="L24" s="301">
        <v>87067</v>
      </c>
      <c r="M24" s="301">
        <v>88203</v>
      </c>
      <c r="N24" s="301">
        <v>88353</v>
      </c>
      <c r="O24" s="301">
        <v>90284</v>
      </c>
      <c r="P24" s="301">
        <v>92404</v>
      </c>
      <c r="Q24" s="301">
        <v>93983</v>
      </c>
      <c r="R24" s="301">
        <v>94831</v>
      </c>
      <c r="S24" s="301">
        <v>88597</v>
      </c>
      <c r="T24" s="301">
        <v>88643</v>
      </c>
      <c r="U24" s="301">
        <v>88343</v>
      </c>
      <c r="V24" s="301">
        <v>88925</v>
      </c>
      <c r="W24" s="301">
        <v>87919</v>
      </c>
      <c r="X24" s="301">
        <v>91320</v>
      </c>
      <c r="Y24" s="301">
        <v>90920</v>
      </c>
      <c r="Z24" s="301">
        <v>92129</v>
      </c>
      <c r="AA24" s="301">
        <v>93753</v>
      </c>
      <c r="AB24" s="301">
        <v>96431</v>
      </c>
      <c r="AC24" s="301">
        <v>97940</v>
      </c>
      <c r="AD24" s="301">
        <v>98471</v>
      </c>
      <c r="AE24" s="301">
        <v>99327</v>
      </c>
      <c r="AF24" s="301">
        <v>102170</v>
      </c>
      <c r="AG24" s="301">
        <v>102170</v>
      </c>
      <c r="AH24" s="301">
        <v>102170</v>
      </c>
      <c r="AI24" s="301">
        <v>102170</v>
      </c>
      <c r="AJ24" s="301">
        <v>102170</v>
      </c>
      <c r="AK24" s="301">
        <v>102170</v>
      </c>
      <c r="AL24" s="301">
        <v>102170</v>
      </c>
      <c r="AM24" s="301">
        <v>102170</v>
      </c>
      <c r="AN24" s="301">
        <v>102170</v>
      </c>
      <c r="AO24" s="301">
        <v>102170</v>
      </c>
      <c r="AP24" s="301">
        <v>102170</v>
      </c>
      <c r="AQ24" s="301">
        <v>102170</v>
      </c>
      <c r="AR24" s="301">
        <v>102170</v>
      </c>
      <c r="AS24" s="301">
        <v>102170</v>
      </c>
      <c r="AT24" s="301">
        <v>102170</v>
      </c>
      <c r="AU24" s="301">
        <v>170974</v>
      </c>
      <c r="AV24" s="301">
        <v>183937</v>
      </c>
      <c r="AW24" s="301">
        <v>198521</v>
      </c>
      <c r="AX24" s="301">
        <v>228211</v>
      </c>
      <c r="AY24" s="301">
        <v>152149</v>
      </c>
      <c r="AZ24" s="301">
        <v>103052</v>
      </c>
      <c r="BA24" s="301">
        <v>121695</v>
      </c>
      <c r="BB24" s="301">
        <v>118722</v>
      </c>
      <c r="BC24" s="301">
        <v>81446</v>
      </c>
      <c r="BD24" s="301">
        <v>78364</v>
      </c>
      <c r="BE24" s="301">
        <v>97993</v>
      </c>
      <c r="BF24" s="301">
        <v>93618</v>
      </c>
      <c r="BG24" s="301">
        <v>0</v>
      </c>
      <c r="BH24" s="301">
        <v>0</v>
      </c>
      <c r="BI24" s="301">
        <v>0</v>
      </c>
      <c r="BJ24" s="301">
        <v>0</v>
      </c>
      <c r="BK24" s="301">
        <v>0</v>
      </c>
      <c r="BL24" s="301">
        <v>0</v>
      </c>
      <c r="BM24" s="301">
        <v>0</v>
      </c>
      <c r="BN24" s="301">
        <v>0</v>
      </c>
      <c r="BO24" s="301">
        <v>0</v>
      </c>
      <c r="BP24" s="301">
        <v>0</v>
      </c>
      <c r="BQ24" s="301">
        <v>0</v>
      </c>
      <c r="BR24" s="301">
        <v>0</v>
      </c>
      <c r="BS24" s="301">
        <v>0</v>
      </c>
      <c r="BT24" s="301">
        <v>0</v>
      </c>
      <c r="BU24" s="301"/>
      <c r="BV24" s="301"/>
      <c r="BW24" s="301"/>
      <c r="BX24"/>
      <c r="BY24" s="301">
        <v>52385</v>
      </c>
      <c r="BZ24" s="301">
        <v>85341</v>
      </c>
      <c r="CA24" s="301">
        <v>90284</v>
      </c>
      <c r="CB24" s="301">
        <v>88597</v>
      </c>
      <c r="CC24" s="301">
        <v>87919</v>
      </c>
      <c r="CD24" s="301">
        <v>93753</v>
      </c>
      <c r="CE24" s="301">
        <v>99327</v>
      </c>
      <c r="CF24" s="301">
        <v>102170</v>
      </c>
      <c r="CG24" s="301">
        <v>102170</v>
      </c>
      <c r="CH24" s="301">
        <f t="shared" si="21"/>
        <v>102170</v>
      </c>
      <c r="CI24" s="301">
        <f t="shared" si="22"/>
        <v>170974</v>
      </c>
      <c r="CJ24" s="301">
        <f t="shared" si="23"/>
        <v>152149</v>
      </c>
      <c r="CK24" s="301">
        <f t="shared" si="24"/>
        <v>81446</v>
      </c>
      <c r="CL24" s="301">
        <f t="shared" si="25"/>
        <v>0</v>
      </c>
      <c r="CM24" s="301">
        <f t="shared" si="28"/>
        <v>0</v>
      </c>
      <c r="CN24" s="301">
        <f t="shared" si="26"/>
        <v>0</v>
      </c>
      <c r="CO24" s="301">
        <f t="shared" si="27"/>
        <v>0</v>
      </c>
    </row>
    <row r="25" spans="2:93" s="97" customFormat="1" x14ac:dyDescent="0.35">
      <c r="B25" s="315" t="s">
        <v>237</v>
      </c>
      <c r="C25" s="315" t="s">
        <v>238</v>
      </c>
      <c r="D25" s="301">
        <v>5772</v>
      </c>
      <c r="E25" s="301">
        <v>5827</v>
      </c>
      <c r="F25" s="301">
        <v>5752</v>
      </c>
      <c r="G25" s="301">
        <v>3614</v>
      </c>
      <c r="H25" s="301">
        <v>3628</v>
      </c>
      <c r="I25" s="301">
        <v>4507</v>
      </c>
      <c r="J25" s="301">
        <v>4518</v>
      </c>
      <c r="K25" s="301">
        <v>3672</v>
      </c>
      <c r="L25" s="301">
        <v>3682</v>
      </c>
      <c r="M25" s="301">
        <v>3689</v>
      </c>
      <c r="N25" s="301">
        <v>3616</v>
      </c>
      <c r="O25" s="301">
        <v>3626</v>
      </c>
      <c r="P25" s="301">
        <v>3760</v>
      </c>
      <c r="Q25" s="301">
        <v>3760</v>
      </c>
      <c r="R25" s="301">
        <v>6897</v>
      </c>
      <c r="S25" s="301">
        <v>7134</v>
      </c>
      <c r="T25" s="301">
        <v>7462</v>
      </c>
      <c r="U25" s="301">
        <v>7890</v>
      </c>
      <c r="V25" s="301">
        <v>7790</v>
      </c>
      <c r="W25" s="301">
        <v>7679</v>
      </c>
      <c r="X25" s="301">
        <v>11638</v>
      </c>
      <c r="Y25" s="301">
        <v>25403</v>
      </c>
      <c r="Z25" s="301">
        <v>23742</v>
      </c>
      <c r="AA25" s="301">
        <v>20328</v>
      </c>
      <c r="AB25" s="301">
        <v>21115</v>
      </c>
      <c r="AC25" s="301">
        <v>20410</v>
      </c>
      <c r="AD25" s="301">
        <v>38971</v>
      </c>
      <c r="AE25" s="301">
        <v>39914</v>
      </c>
      <c r="AF25" s="301">
        <v>40872</v>
      </c>
      <c r="AG25" s="301">
        <v>41836</v>
      </c>
      <c r="AH25" s="301">
        <v>44212</v>
      </c>
      <c r="AI25" s="301">
        <v>45202</v>
      </c>
      <c r="AJ25" s="301">
        <v>44393</v>
      </c>
      <c r="AK25" s="301">
        <v>45359</v>
      </c>
      <c r="AL25" s="301">
        <v>46554</v>
      </c>
      <c r="AM25" s="301">
        <v>47511</v>
      </c>
      <c r="AN25" s="301">
        <v>47911</v>
      </c>
      <c r="AO25" s="301">
        <v>48324</v>
      </c>
      <c r="AP25" s="301">
        <v>49187</v>
      </c>
      <c r="AQ25" s="301">
        <v>51234</v>
      </c>
      <c r="AR25" s="301">
        <v>51739</v>
      </c>
      <c r="AS25" s="301">
        <v>52457</v>
      </c>
      <c r="AT25" s="301">
        <v>53014</v>
      </c>
      <c r="AU25" s="301">
        <v>41171</v>
      </c>
      <c r="AV25" s="301">
        <v>39900</v>
      </c>
      <c r="AW25" s="301">
        <v>43058</v>
      </c>
      <c r="AX25" s="301">
        <v>43474</v>
      </c>
      <c r="AY25" s="301">
        <v>42261</v>
      </c>
      <c r="AZ25" s="301">
        <v>41981</v>
      </c>
      <c r="BA25" s="301">
        <v>49665</v>
      </c>
      <c r="BB25" s="301">
        <v>49743</v>
      </c>
      <c r="BC25" s="301">
        <v>48824</v>
      </c>
      <c r="BD25" s="301">
        <v>48794</v>
      </c>
      <c r="BE25" s="301">
        <v>53592</v>
      </c>
      <c r="BF25" s="301">
        <v>40106</v>
      </c>
      <c r="BG25" s="301">
        <v>13350</v>
      </c>
      <c r="BH25" s="301">
        <v>12069</v>
      </c>
      <c r="BI25" s="301">
        <v>8618</v>
      </c>
      <c r="BJ25" s="301">
        <v>8264</v>
      </c>
      <c r="BK25" s="301">
        <v>30165</v>
      </c>
      <c r="BL25" s="301">
        <v>29773</v>
      </c>
      <c r="BM25" s="301">
        <v>28729</v>
      </c>
      <c r="BN25" s="301">
        <v>28209</v>
      </c>
      <c r="BO25" s="301">
        <v>32034</v>
      </c>
      <c r="BP25" s="301">
        <v>31286</v>
      </c>
      <c r="BQ25" s="301">
        <v>20931</v>
      </c>
      <c r="BR25" s="301">
        <v>20996</v>
      </c>
      <c r="BS25" s="301">
        <v>21131</v>
      </c>
      <c r="BT25" s="301">
        <v>21234</v>
      </c>
      <c r="BU25" s="301"/>
      <c r="BV25" s="301"/>
      <c r="BW25" s="301"/>
      <c r="BX25"/>
      <c r="BY25" s="301">
        <v>3614</v>
      </c>
      <c r="BZ25" s="301">
        <v>3672</v>
      </c>
      <c r="CA25" s="301">
        <v>3626</v>
      </c>
      <c r="CB25" s="301">
        <v>7134</v>
      </c>
      <c r="CC25" s="301">
        <v>7679</v>
      </c>
      <c r="CD25" s="301">
        <v>20328</v>
      </c>
      <c r="CE25" s="301">
        <v>39914</v>
      </c>
      <c r="CF25" s="301">
        <v>45202</v>
      </c>
      <c r="CG25" s="301">
        <v>47511</v>
      </c>
      <c r="CH25" s="301">
        <f t="shared" si="21"/>
        <v>51234</v>
      </c>
      <c r="CI25" s="301">
        <f t="shared" si="22"/>
        <v>41171</v>
      </c>
      <c r="CJ25" s="301">
        <f t="shared" si="23"/>
        <v>42261</v>
      </c>
      <c r="CK25" s="301">
        <f t="shared" si="24"/>
        <v>48824</v>
      </c>
      <c r="CL25" s="301">
        <f t="shared" si="25"/>
        <v>13350</v>
      </c>
      <c r="CM25" s="301">
        <f t="shared" si="28"/>
        <v>30165</v>
      </c>
      <c r="CN25" s="301">
        <f t="shared" si="26"/>
        <v>32034</v>
      </c>
      <c r="CO25" s="301">
        <f t="shared" si="27"/>
        <v>21131</v>
      </c>
    </row>
    <row r="26" spans="2:93" x14ac:dyDescent="0.35">
      <c r="B26" s="35" t="s">
        <v>239</v>
      </c>
      <c r="C26" s="35" t="s">
        <v>240</v>
      </c>
      <c r="D26" s="50">
        <v>19457</v>
      </c>
      <c r="E26" s="50">
        <v>19096</v>
      </c>
      <c r="F26" s="50">
        <v>18659</v>
      </c>
      <c r="G26" s="50">
        <v>582</v>
      </c>
      <c r="H26" s="50">
        <v>582</v>
      </c>
      <c r="I26" s="50">
        <v>582</v>
      </c>
      <c r="J26" s="50">
        <v>582</v>
      </c>
      <c r="K26" s="50">
        <v>980</v>
      </c>
      <c r="L26" s="50">
        <v>972</v>
      </c>
      <c r="M26" s="50">
        <v>894</v>
      </c>
      <c r="N26" s="50">
        <v>929</v>
      </c>
      <c r="O26" s="50">
        <v>922</v>
      </c>
      <c r="P26" s="50">
        <v>940</v>
      </c>
      <c r="Q26" s="50">
        <v>944</v>
      </c>
      <c r="R26" s="50">
        <v>1364</v>
      </c>
      <c r="S26" s="50">
        <v>1364</v>
      </c>
      <c r="T26" s="50">
        <v>1364</v>
      </c>
      <c r="U26" s="50">
        <v>4424</v>
      </c>
      <c r="V26" s="50">
        <v>4645</v>
      </c>
      <c r="W26" s="50">
        <v>3953</v>
      </c>
      <c r="X26" s="50">
        <v>4412</v>
      </c>
      <c r="Y26" s="50">
        <v>4913</v>
      </c>
      <c r="Z26" s="50">
        <v>6695</v>
      </c>
      <c r="AA26" s="50">
        <v>5532</v>
      </c>
      <c r="AB26" s="50">
        <v>4710</v>
      </c>
      <c r="AC26" s="50">
        <v>4341</v>
      </c>
      <c r="AD26" s="50">
        <v>4627</v>
      </c>
      <c r="AE26" s="50">
        <v>4526</v>
      </c>
      <c r="AF26" s="50">
        <v>5211</v>
      </c>
      <c r="AG26" s="50">
        <v>5176</v>
      </c>
      <c r="AH26" s="50">
        <v>6623</v>
      </c>
      <c r="AI26" s="50">
        <v>6656</v>
      </c>
      <c r="AJ26" s="50">
        <v>6167</v>
      </c>
      <c r="AK26" s="50">
        <v>6091</v>
      </c>
      <c r="AL26" s="50">
        <v>6575</v>
      </c>
      <c r="AM26" s="50">
        <v>6753</v>
      </c>
      <c r="AN26" s="50">
        <v>6401</v>
      </c>
      <c r="AO26" s="50">
        <v>6290</v>
      </c>
      <c r="AP26" s="50">
        <v>6506</v>
      </c>
      <c r="AQ26" s="50">
        <v>6762</v>
      </c>
      <c r="AR26" s="50">
        <v>6916</v>
      </c>
      <c r="AS26" s="50">
        <v>7142</v>
      </c>
      <c r="AT26" s="50">
        <v>7785</v>
      </c>
      <c r="AU26" s="50">
        <v>8303</v>
      </c>
      <c r="AV26" s="50">
        <v>9005</v>
      </c>
      <c r="AW26" s="50">
        <v>8833</v>
      </c>
      <c r="AX26" s="50">
        <v>9850</v>
      </c>
      <c r="AY26" s="50">
        <v>9461</v>
      </c>
      <c r="AZ26" s="50">
        <v>10820</v>
      </c>
      <c r="BA26" s="50">
        <v>11712</v>
      </c>
      <c r="BB26" s="50">
        <v>12031</v>
      </c>
      <c r="BC26" s="50">
        <v>11645</v>
      </c>
      <c r="BD26" s="50">
        <v>12504</v>
      </c>
      <c r="BE26" s="50">
        <v>11839</v>
      </c>
      <c r="BF26" s="50">
        <v>12449</v>
      </c>
      <c r="BG26" s="301">
        <v>12434</v>
      </c>
      <c r="BH26" s="50">
        <v>11250</v>
      </c>
      <c r="BI26" s="50">
        <v>12854</v>
      </c>
      <c r="BJ26" s="50">
        <v>13262</v>
      </c>
      <c r="BK26" s="50">
        <v>15496</v>
      </c>
      <c r="BL26" s="50">
        <v>13817</v>
      </c>
      <c r="BM26" s="50">
        <v>9035</v>
      </c>
      <c r="BN26" s="50">
        <v>8671</v>
      </c>
      <c r="BO26" s="50">
        <v>9590</v>
      </c>
      <c r="BP26" s="50">
        <v>9678</v>
      </c>
      <c r="BQ26" s="50">
        <v>8818</v>
      </c>
      <c r="BR26" s="50">
        <v>9882</v>
      </c>
      <c r="BS26" s="50">
        <v>10436</v>
      </c>
      <c r="BT26" s="50">
        <v>8958</v>
      </c>
      <c r="BU26" s="50"/>
      <c r="BV26" s="50"/>
      <c r="BW26" s="50"/>
      <c r="BY26" s="50">
        <v>582</v>
      </c>
      <c r="BZ26" s="50">
        <v>980</v>
      </c>
      <c r="CA26" s="50">
        <v>922</v>
      </c>
      <c r="CB26" s="50">
        <v>1364</v>
      </c>
      <c r="CC26" s="50">
        <v>3953</v>
      </c>
      <c r="CD26" s="50">
        <v>5532</v>
      </c>
      <c r="CE26" s="50">
        <v>4526</v>
      </c>
      <c r="CF26" s="50">
        <v>6656</v>
      </c>
      <c r="CG26" s="50">
        <v>6753</v>
      </c>
      <c r="CH26" s="50">
        <f t="shared" si="21"/>
        <v>6762</v>
      </c>
      <c r="CI26" s="50">
        <f t="shared" si="22"/>
        <v>8303</v>
      </c>
      <c r="CJ26" s="50">
        <f t="shared" si="23"/>
        <v>9461</v>
      </c>
      <c r="CK26" s="50">
        <f t="shared" si="24"/>
        <v>11645</v>
      </c>
      <c r="CL26" s="50">
        <f t="shared" si="25"/>
        <v>12434</v>
      </c>
      <c r="CM26" s="301">
        <f t="shared" si="28"/>
        <v>15496</v>
      </c>
      <c r="CN26" s="301">
        <f t="shared" si="26"/>
        <v>9590</v>
      </c>
      <c r="CO26" s="301">
        <f t="shared" si="27"/>
        <v>10436</v>
      </c>
    </row>
    <row r="27" spans="2:93" x14ac:dyDescent="0.35">
      <c r="B27" s="35" t="s">
        <v>241</v>
      </c>
      <c r="C27" s="35" t="s">
        <v>242</v>
      </c>
      <c r="D27" s="50">
        <v>0</v>
      </c>
      <c r="E27" s="50">
        <v>0</v>
      </c>
      <c r="F27" s="50">
        <v>0</v>
      </c>
      <c r="G27" s="50">
        <v>0</v>
      </c>
      <c r="H27" s="50">
        <v>0</v>
      </c>
      <c r="I27" s="50">
        <v>0</v>
      </c>
      <c r="J27" s="50">
        <v>0</v>
      </c>
      <c r="K27" s="50">
        <v>0</v>
      </c>
      <c r="L27" s="50">
        <v>0</v>
      </c>
      <c r="M27" s="50">
        <v>0</v>
      </c>
      <c r="N27" s="50">
        <v>0</v>
      </c>
      <c r="O27" s="50">
        <v>0</v>
      </c>
      <c r="P27" s="50">
        <v>0</v>
      </c>
      <c r="Q27" s="50">
        <v>0</v>
      </c>
      <c r="R27" s="50">
        <v>0</v>
      </c>
      <c r="S27" s="50">
        <v>4189</v>
      </c>
      <c r="T27" s="50">
        <v>4574</v>
      </c>
      <c r="U27" s="50">
        <v>4574</v>
      </c>
      <c r="V27" s="50">
        <v>4574</v>
      </c>
      <c r="W27" s="50">
        <v>4574</v>
      </c>
      <c r="X27" s="50">
        <v>4574</v>
      </c>
      <c r="Y27" s="50">
        <v>4574</v>
      </c>
      <c r="Z27" s="50">
        <v>4574</v>
      </c>
      <c r="AA27" s="50">
        <v>6546</v>
      </c>
      <c r="AB27" s="50">
        <v>6546</v>
      </c>
      <c r="AC27" s="50">
        <v>6546</v>
      </c>
      <c r="AD27" s="50">
        <v>6546</v>
      </c>
      <c r="AE27" s="50">
        <v>6544</v>
      </c>
      <c r="AF27" s="50">
        <v>6544</v>
      </c>
      <c r="AG27" s="50">
        <v>6544</v>
      </c>
      <c r="AH27" s="50">
        <v>6544</v>
      </c>
      <c r="AI27" s="50">
        <v>6544</v>
      </c>
      <c r="AJ27" s="50">
        <v>6544</v>
      </c>
      <c r="AK27" s="50">
        <v>6544</v>
      </c>
      <c r="AL27" s="50">
        <v>6544</v>
      </c>
      <c r="AM27" s="50">
        <v>6544</v>
      </c>
      <c r="AN27" s="50">
        <v>6544</v>
      </c>
      <c r="AO27" s="50">
        <v>6544</v>
      </c>
      <c r="AP27" s="50">
        <v>6544</v>
      </c>
      <c r="AQ27" s="50">
        <v>6544</v>
      </c>
      <c r="AR27" s="50">
        <v>6544</v>
      </c>
      <c r="AS27" s="50">
        <v>6544</v>
      </c>
      <c r="AT27" s="50">
        <v>6544</v>
      </c>
      <c r="AU27" s="50">
        <v>6363</v>
      </c>
      <c r="AV27" s="50">
        <v>6363</v>
      </c>
      <c r="AW27" s="50">
        <v>6363</v>
      </c>
      <c r="AX27" s="50">
        <v>6363</v>
      </c>
      <c r="AY27" s="50">
        <v>6363</v>
      </c>
      <c r="AZ27" s="50">
        <v>6363</v>
      </c>
      <c r="BA27" s="50">
        <v>6363</v>
      </c>
      <c r="BB27" s="50">
        <v>6363</v>
      </c>
      <c r="BC27" s="50">
        <v>6363</v>
      </c>
      <c r="BD27" s="50">
        <v>6363</v>
      </c>
      <c r="BE27" s="50">
        <v>5716</v>
      </c>
      <c r="BF27" s="50">
        <v>5716</v>
      </c>
      <c r="BG27" s="301">
        <v>5716</v>
      </c>
      <c r="BH27" s="50">
        <v>5716</v>
      </c>
      <c r="BI27" s="50">
        <v>5694</v>
      </c>
      <c r="BJ27" s="50">
        <v>5694</v>
      </c>
      <c r="BK27" s="50">
        <v>5694</v>
      </c>
      <c r="BL27" s="50">
        <v>5694</v>
      </c>
      <c r="BM27" s="50">
        <v>5694</v>
      </c>
      <c r="BN27" s="50">
        <v>5694</v>
      </c>
      <c r="BO27" s="50">
        <v>3622</v>
      </c>
      <c r="BP27" s="50">
        <v>3622</v>
      </c>
      <c r="BQ27" s="50">
        <v>3831</v>
      </c>
      <c r="BR27" s="50">
        <v>3831</v>
      </c>
      <c r="BS27" s="50">
        <v>3831</v>
      </c>
      <c r="BT27" s="50">
        <v>4347</v>
      </c>
      <c r="BU27" s="50"/>
      <c r="BV27" s="50"/>
      <c r="BW27" s="50"/>
      <c r="BY27" s="50">
        <v>0</v>
      </c>
      <c r="BZ27" s="50">
        <v>0</v>
      </c>
      <c r="CA27" s="50">
        <v>0</v>
      </c>
      <c r="CB27" s="50">
        <v>4189</v>
      </c>
      <c r="CC27" s="50">
        <v>4574</v>
      </c>
      <c r="CD27" s="50">
        <v>6546</v>
      </c>
      <c r="CE27" s="50">
        <v>6544</v>
      </c>
      <c r="CF27" s="50">
        <v>6544</v>
      </c>
      <c r="CG27" s="50">
        <v>6544</v>
      </c>
      <c r="CH27" s="50">
        <f t="shared" si="21"/>
        <v>6544</v>
      </c>
      <c r="CI27" s="50">
        <f t="shared" si="22"/>
        <v>6363</v>
      </c>
      <c r="CJ27" s="50">
        <f t="shared" si="23"/>
        <v>6363</v>
      </c>
      <c r="CK27" s="50">
        <f t="shared" si="24"/>
        <v>6363</v>
      </c>
      <c r="CL27" s="50">
        <f t="shared" si="25"/>
        <v>5716</v>
      </c>
      <c r="CM27" s="301">
        <f t="shared" si="28"/>
        <v>5694</v>
      </c>
      <c r="CN27" s="301">
        <f t="shared" si="26"/>
        <v>3622</v>
      </c>
      <c r="CO27" s="301">
        <f t="shared" si="27"/>
        <v>3831</v>
      </c>
    </row>
    <row r="28" spans="2:93" x14ac:dyDescent="0.35">
      <c r="B28" s="35" t="s">
        <v>243</v>
      </c>
      <c r="C28" s="35" t="s">
        <v>244</v>
      </c>
      <c r="D28" s="50">
        <v>805882</v>
      </c>
      <c r="E28" s="50">
        <v>823694</v>
      </c>
      <c r="F28" s="50">
        <v>846214</v>
      </c>
      <c r="G28" s="50">
        <v>861471</v>
      </c>
      <c r="H28" s="50">
        <v>885826</v>
      </c>
      <c r="I28" s="50">
        <v>904263</v>
      </c>
      <c r="J28" s="50">
        <v>893264</v>
      </c>
      <c r="K28" s="50">
        <v>893229</v>
      </c>
      <c r="L28" s="50">
        <v>910306</v>
      </c>
      <c r="M28" s="50">
        <v>922572</v>
      </c>
      <c r="N28" s="50">
        <v>936783</v>
      </c>
      <c r="O28" s="50">
        <v>961249</v>
      </c>
      <c r="P28" s="50">
        <v>986413</v>
      </c>
      <c r="Q28" s="50">
        <v>1025877</v>
      </c>
      <c r="R28" s="50">
        <v>1087199</v>
      </c>
      <c r="S28" s="50">
        <v>1136050</v>
      </c>
      <c r="T28" s="50">
        <v>1170682</v>
      </c>
      <c r="U28" s="50">
        <v>1549278</v>
      </c>
      <c r="V28" s="50">
        <v>1559896</v>
      </c>
      <c r="W28" s="50">
        <v>1578522</v>
      </c>
      <c r="X28" s="50">
        <v>1562919</v>
      </c>
      <c r="Y28" s="50">
        <v>1594527</v>
      </c>
      <c r="Z28" s="50">
        <v>1600610</v>
      </c>
      <c r="AA28" s="50">
        <v>1652569</v>
      </c>
      <c r="AB28" s="50">
        <v>1647374</v>
      </c>
      <c r="AC28" s="50">
        <v>1639285</v>
      </c>
      <c r="AD28" s="50">
        <v>1689655</v>
      </c>
      <c r="AE28" s="50">
        <v>1728694</v>
      </c>
      <c r="AF28" s="50">
        <v>1826983</v>
      </c>
      <c r="AG28" s="50">
        <v>1792314</v>
      </c>
      <c r="AH28" s="50">
        <v>1949481</v>
      </c>
      <c r="AI28" s="50">
        <v>1921632</v>
      </c>
      <c r="AJ28" s="50">
        <v>1818690</v>
      </c>
      <c r="AK28" s="50">
        <v>1720961</v>
      </c>
      <c r="AL28" s="50">
        <v>1710709</v>
      </c>
      <c r="AM28" s="50">
        <v>1600394</v>
      </c>
      <c r="AN28" s="50">
        <v>1545479</v>
      </c>
      <c r="AO28" s="50">
        <v>1561235</v>
      </c>
      <c r="AP28" s="50">
        <v>1512514</v>
      </c>
      <c r="AQ28" s="50">
        <v>1509236</v>
      </c>
      <c r="AR28" s="50">
        <v>1489562</v>
      </c>
      <c r="AS28" s="50">
        <v>1570487</v>
      </c>
      <c r="AT28" s="50">
        <v>1582530</v>
      </c>
      <c r="AU28" s="50">
        <v>1557292</v>
      </c>
      <c r="AV28" s="50">
        <v>1574569</v>
      </c>
      <c r="AW28" s="50">
        <v>1570511</v>
      </c>
      <c r="AX28" s="50">
        <v>1637902</v>
      </c>
      <c r="AY28" s="50">
        <v>1634336</v>
      </c>
      <c r="AZ28" s="50">
        <v>1864280</v>
      </c>
      <c r="BA28" s="50">
        <v>1875385</v>
      </c>
      <c r="BB28" s="50">
        <v>1856921</v>
      </c>
      <c r="BC28" s="50">
        <v>1726857</v>
      </c>
      <c r="BD28" s="50">
        <v>1786787</v>
      </c>
      <c r="BE28" s="50">
        <v>1617460</v>
      </c>
      <c r="BF28" s="50">
        <v>1719235</v>
      </c>
      <c r="BG28" s="301">
        <v>2132529</v>
      </c>
      <c r="BH28" s="50">
        <v>1924418</v>
      </c>
      <c r="BI28" s="50">
        <v>2015258</v>
      </c>
      <c r="BJ28" s="50">
        <v>2078287</v>
      </c>
      <c r="BK28" s="50">
        <v>2584302</v>
      </c>
      <c r="BL28" s="50">
        <v>2579377</v>
      </c>
      <c r="BM28" s="50">
        <v>2551581</v>
      </c>
      <c r="BN28" s="50">
        <v>2655816</v>
      </c>
      <c r="BO28" s="50">
        <v>2792713</v>
      </c>
      <c r="BP28" s="50">
        <v>2805337</v>
      </c>
      <c r="BQ28" s="50">
        <v>2976047</v>
      </c>
      <c r="BR28" s="50">
        <v>2931259</v>
      </c>
      <c r="BS28" s="50">
        <v>2940751</v>
      </c>
      <c r="BT28" s="50">
        <v>2816828</v>
      </c>
      <c r="BU28" s="50"/>
      <c r="BV28" s="50"/>
      <c r="BW28" s="50"/>
      <c r="BY28" s="50">
        <v>861471</v>
      </c>
      <c r="BZ28" s="50">
        <v>893229</v>
      </c>
      <c r="CA28" s="50">
        <v>961249</v>
      </c>
      <c r="CB28" s="50">
        <v>1136050</v>
      </c>
      <c r="CC28" s="50">
        <v>1578522</v>
      </c>
      <c r="CD28" s="50">
        <v>1652569</v>
      </c>
      <c r="CE28" s="50">
        <v>1728694</v>
      </c>
      <c r="CF28" s="50">
        <v>1921632</v>
      </c>
      <c r="CG28" s="50">
        <v>1600394</v>
      </c>
      <c r="CH28" s="50">
        <f t="shared" si="21"/>
        <v>1509236</v>
      </c>
      <c r="CI28" s="50">
        <f t="shared" si="22"/>
        <v>1557292</v>
      </c>
      <c r="CJ28" s="50">
        <f t="shared" si="23"/>
        <v>1634336</v>
      </c>
      <c r="CK28" s="50">
        <f t="shared" si="24"/>
        <v>1726857</v>
      </c>
      <c r="CL28" s="50">
        <f t="shared" si="25"/>
        <v>2132529</v>
      </c>
      <c r="CM28" s="301">
        <f t="shared" si="28"/>
        <v>2584302</v>
      </c>
      <c r="CN28" s="301">
        <f t="shared" si="26"/>
        <v>2792713</v>
      </c>
      <c r="CO28" s="301">
        <f t="shared" si="27"/>
        <v>2940751</v>
      </c>
    </row>
    <row r="29" spans="2:93" x14ac:dyDescent="0.35">
      <c r="B29" s="43" t="s">
        <v>245</v>
      </c>
      <c r="C29" s="43" t="s">
        <v>246</v>
      </c>
      <c r="D29" s="134">
        <v>0</v>
      </c>
      <c r="E29" s="134">
        <v>0</v>
      </c>
      <c r="F29" s="134">
        <v>0</v>
      </c>
      <c r="G29" s="134">
        <v>0</v>
      </c>
      <c r="H29" s="134">
        <v>0</v>
      </c>
      <c r="I29" s="134">
        <v>0</v>
      </c>
      <c r="J29" s="134">
        <v>0</v>
      </c>
      <c r="K29" s="134">
        <v>0</v>
      </c>
      <c r="L29" s="134">
        <v>0</v>
      </c>
      <c r="M29" s="134">
        <v>0</v>
      </c>
      <c r="N29" s="134">
        <v>0</v>
      </c>
      <c r="O29" s="134">
        <v>0</v>
      </c>
      <c r="P29" s="134">
        <v>0</v>
      </c>
      <c r="Q29" s="134">
        <v>0</v>
      </c>
      <c r="R29" s="134">
        <v>0</v>
      </c>
      <c r="S29" s="134">
        <v>0</v>
      </c>
      <c r="T29" s="134">
        <v>0</v>
      </c>
      <c r="U29" s="134">
        <v>487790</v>
      </c>
      <c r="V29" s="134">
        <v>529076</v>
      </c>
      <c r="W29" s="134">
        <v>514318</v>
      </c>
      <c r="X29" s="134">
        <v>499666</v>
      </c>
      <c r="Y29" s="134">
        <v>533467</v>
      </c>
      <c r="Z29" s="134">
        <v>530642</v>
      </c>
      <c r="AA29" s="134">
        <v>559717</v>
      </c>
      <c r="AB29" s="134">
        <v>535483</v>
      </c>
      <c r="AC29" s="134">
        <v>513785</v>
      </c>
      <c r="AD29" s="134">
        <v>556642</v>
      </c>
      <c r="AE29" s="134">
        <v>513829</v>
      </c>
      <c r="AF29" s="134">
        <v>587975</v>
      </c>
      <c r="AG29" s="134">
        <v>559289</v>
      </c>
      <c r="AH29" s="134">
        <v>673361</v>
      </c>
      <c r="AI29" s="134">
        <v>640857</v>
      </c>
      <c r="AJ29" s="134">
        <v>572119</v>
      </c>
      <c r="AK29" s="134">
        <v>505854</v>
      </c>
      <c r="AL29" s="134">
        <v>489975</v>
      </c>
      <c r="AM29" s="134">
        <v>330249</v>
      </c>
      <c r="AN29" s="134">
        <v>312236</v>
      </c>
      <c r="AO29" s="134">
        <v>309490</v>
      </c>
      <c r="AP29" s="134">
        <v>290193</v>
      </c>
      <c r="AQ29" s="134">
        <v>296141</v>
      </c>
      <c r="AR29" s="134">
        <v>285477</v>
      </c>
      <c r="AS29" s="134">
        <v>299640</v>
      </c>
      <c r="AT29" s="134">
        <v>292860</v>
      </c>
      <c r="AU29" s="134">
        <v>304837</v>
      </c>
      <c r="AV29" s="134">
        <v>291903</v>
      </c>
      <c r="AW29" s="134">
        <v>272042</v>
      </c>
      <c r="AX29" s="134">
        <v>269839</v>
      </c>
      <c r="AY29" s="134">
        <v>201560</v>
      </c>
      <c r="AZ29" s="134">
        <v>183915</v>
      </c>
      <c r="BA29" s="134">
        <v>175529</v>
      </c>
      <c r="BB29" s="134">
        <v>171779</v>
      </c>
      <c r="BC29" s="134">
        <v>171746</v>
      </c>
      <c r="BD29" s="134">
        <v>164548</v>
      </c>
      <c r="BE29" s="134">
        <v>142246</v>
      </c>
      <c r="BF29" s="50">
        <v>132981</v>
      </c>
      <c r="BG29" s="312">
        <v>125392</v>
      </c>
      <c r="BH29" s="134">
        <v>110343</v>
      </c>
      <c r="BI29" s="134">
        <v>106508</v>
      </c>
      <c r="BJ29" s="50">
        <v>112599</v>
      </c>
      <c r="BK29" s="134">
        <v>151113</v>
      </c>
      <c r="BL29" s="134">
        <v>148957</v>
      </c>
      <c r="BM29" s="134">
        <v>148263</v>
      </c>
      <c r="BN29" s="134">
        <v>151680</v>
      </c>
      <c r="BO29" s="134">
        <v>157100</v>
      </c>
      <c r="BP29" s="134">
        <v>157675</v>
      </c>
      <c r="BQ29" s="134">
        <v>159506</v>
      </c>
      <c r="BR29" s="134">
        <v>157031</v>
      </c>
      <c r="BS29" s="134">
        <v>137476</v>
      </c>
      <c r="BT29" s="134">
        <v>131417</v>
      </c>
      <c r="BU29" s="134"/>
      <c r="BV29" s="134"/>
      <c r="BW29" s="134"/>
      <c r="BY29" s="134">
        <v>0</v>
      </c>
      <c r="BZ29" s="134">
        <v>0</v>
      </c>
      <c r="CA29" s="134">
        <v>0</v>
      </c>
      <c r="CB29" s="134">
        <v>0</v>
      </c>
      <c r="CC29" s="134">
        <v>514318</v>
      </c>
      <c r="CD29" s="134">
        <v>559717</v>
      </c>
      <c r="CE29" s="134">
        <v>513829</v>
      </c>
      <c r="CF29" s="134">
        <v>640857</v>
      </c>
      <c r="CG29" s="134">
        <v>330249</v>
      </c>
      <c r="CH29" s="134">
        <f t="shared" si="21"/>
        <v>296141</v>
      </c>
      <c r="CI29" s="134">
        <f t="shared" si="22"/>
        <v>304837</v>
      </c>
      <c r="CJ29" s="134">
        <f t="shared" si="23"/>
        <v>201560</v>
      </c>
      <c r="CK29" s="134">
        <f t="shared" si="24"/>
        <v>171746</v>
      </c>
      <c r="CL29" s="134">
        <f t="shared" si="25"/>
        <v>125392</v>
      </c>
      <c r="CM29" s="301">
        <f t="shared" si="28"/>
        <v>151113</v>
      </c>
      <c r="CN29" s="301">
        <f t="shared" si="26"/>
        <v>157100</v>
      </c>
      <c r="CO29" s="301">
        <f t="shared" si="27"/>
        <v>137476</v>
      </c>
    </row>
    <row r="30" spans="2:93" x14ac:dyDescent="0.35">
      <c r="B30" s="122" t="s">
        <v>247</v>
      </c>
      <c r="C30" s="123" t="s">
        <v>248</v>
      </c>
      <c r="D30" s="135">
        <v>1052392</v>
      </c>
      <c r="E30" s="135">
        <v>1068084</v>
      </c>
      <c r="F30" s="135">
        <v>1087179</v>
      </c>
      <c r="G30" s="135">
        <v>1126578</v>
      </c>
      <c r="H30" s="135">
        <v>1160056</v>
      </c>
      <c r="I30" s="135">
        <v>1176362</v>
      </c>
      <c r="J30" s="135">
        <v>1165058</v>
      </c>
      <c r="K30" s="135">
        <v>1236416</v>
      </c>
      <c r="L30" s="135">
        <v>1256842</v>
      </c>
      <c r="M30" s="135">
        <v>1272121</v>
      </c>
      <c r="N30" s="135">
        <v>1240422</v>
      </c>
      <c r="O30" s="135">
        <v>1268257</v>
      </c>
      <c r="P30" s="135">
        <v>1271733</v>
      </c>
      <c r="Q30" s="135">
        <v>1312330</v>
      </c>
      <c r="R30" s="135">
        <v>1374939</v>
      </c>
      <c r="S30" s="135">
        <v>1356483</v>
      </c>
      <c r="T30" s="135">
        <v>1398952</v>
      </c>
      <c r="U30" s="135">
        <v>2271842</v>
      </c>
      <c r="V30" s="135">
        <v>2329588</v>
      </c>
      <c r="W30" s="135">
        <v>2386755</v>
      </c>
      <c r="X30" s="135">
        <v>2362893</v>
      </c>
      <c r="Y30" s="135">
        <v>2440817</v>
      </c>
      <c r="Z30" s="135">
        <v>2441545</v>
      </c>
      <c r="AA30" s="135">
        <v>2470003</v>
      </c>
      <c r="AB30" s="135">
        <v>2439910</v>
      </c>
      <c r="AC30" s="135">
        <v>2418025</v>
      </c>
      <c r="AD30" s="135">
        <v>2529256</v>
      </c>
      <c r="AE30" s="135">
        <v>2527850</v>
      </c>
      <c r="AF30" s="135">
        <v>2704143</v>
      </c>
      <c r="AG30" s="135">
        <v>2740489</v>
      </c>
      <c r="AH30" s="135">
        <v>3049268</v>
      </c>
      <c r="AI30" s="135">
        <v>3009867</v>
      </c>
      <c r="AJ30" s="135">
        <v>2809268</v>
      </c>
      <c r="AK30" s="135">
        <v>2596590</v>
      </c>
      <c r="AL30" s="135">
        <v>2648365</v>
      </c>
      <c r="AM30" s="135">
        <v>2492609</v>
      </c>
      <c r="AN30" s="135">
        <v>2445295</v>
      </c>
      <c r="AO30" s="135">
        <v>2525952</v>
      </c>
      <c r="AP30" s="135">
        <v>2437070</v>
      </c>
      <c r="AQ30" s="135">
        <v>2476393</v>
      </c>
      <c r="AR30" s="135">
        <v>2466712</v>
      </c>
      <c r="AS30" s="135">
        <v>2601416</v>
      </c>
      <c r="AT30" s="135">
        <v>2637014</v>
      </c>
      <c r="AU30" s="135">
        <v>2557444</v>
      </c>
      <c r="AV30" s="135">
        <v>2600676</v>
      </c>
      <c r="AW30" s="135">
        <v>2560365</v>
      </c>
      <c r="AX30" s="135">
        <v>2620996</v>
      </c>
      <c r="AY30" s="135">
        <v>2524825</v>
      </c>
      <c r="AZ30" s="135">
        <v>2843732</v>
      </c>
      <c r="BA30" s="135">
        <v>2908787</v>
      </c>
      <c r="BB30" s="135">
        <v>2876379</v>
      </c>
      <c r="BC30" s="135">
        <v>2783497</v>
      </c>
      <c r="BD30" s="135">
        <v>2876229</v>
      </c>
      <c r="BE30" s="135">
        <v>2635502</v>
      </c>
      <c r="BF30" s="135">
        <v>2672871</v>
      </c>
      <c r="BG30" s="135">
        <v>2926681</v>
      </c>
      <c r="BH30" s="135">
        <f t="shared" ref="BH30:BN30" si="29">SUM(BH20:BH29)</f>
        <v>2653968</v>
      </c>
      <c r="BI30" s="135">
        <f t="shared" si="29"/>
        <v>2827894</v>
      </c>
      <c r="BJ30" s="135">
        <f t="shared" si="29"/>
        <v>2890448</v>
      </c>
      <c r="BK30" s="135">
        <f t="shared" si="29"/>
        <v>3816578</v>
      </c>
      <c r="BL30" s="135">
        <f t="shared" si="29"/>
        <v>3844194</v>
      </c>
      <c r="BM30" s="135">
        <f t="shared" si="29"/>
        <v>3785043</v>
      </c>
      <c r="BN30" s="135">
        <f t="shared" si="29"/>
        <v>3864599</v>
      </c>
      <c r="BO30" s="135">
        <f t="shared" ref="BO30:BR30" si="30">SUM(BO20:BO29)</f>
        <v>4098092</v>
      </c>
      <c r="BP30" s="135">
        <f t="shared" si="30"/>
        <v>4118956</v>
      </c>
      <c r="BQ30" s="135">
        <f t="shared" si="30"/>
        <v>4303941</v>
      </c>
      <c r="BR30" s="135">
        <f t="shared" si="30"/>
        <v>4123157</v>
      </c>
      <c r="BS30" s="135">
        <f t="shared" ref="BS30:BV30" si="31">SUM(BS20:BS29)</f>
        <v>4050484</v>
      </c>
      <c r="BT30" s="135">
        <f t="shared" si="31"/>
        <v>3869954</v>
      </c>
      <c r="BU30" s="135">
        <f t="shared" si="31"/>
        <v>0</v>
      </c>
      <c r="BV30" s="135">
        <f t="shared" si="31"/>
        <v>0</v>
      </c>
      <c r="BW30" s="135">
        <f t="shared" ref="BW30" si="32">SUM(BW20:BW29)</f>
        <v>0</v>
      </c>
      <c r="BY30" s="135">
        <f t="shared" ref="BY30:CH30" si="33">SUM(BY20:BY29)</f>
        <v>1126578</v>
      </c>
      <c r="BZ30" s="135">
        <f t="shared" si="33"/>
        <v>1236416</v>
      </c>
      <c r="CA30" s="135">
        <f t="shared" si="33"/>
        <v>1268257</v>
      </c>
      <c r="CB30" s="135">
        <f t="shared" si="33"/>
        <v>1356483</v>
      </c>
      <c r="CC30" s="135">
        <f t="shared" si="33"/>
        <v>2386755</v>
      </c>
      <c r="CD30" s="135">
        <f t="shared" si="33"/>
        <v>2470003</v>
      </c>
      <c r="CE30" s="135">
        <f t="shared" si="33"/>
        <v>2527850</v>
      </c>
      <c r="CF30" s="135">
        <f t="shared" si="33"/>
        <v>3009867</v>
      </c>
      <c r="CG30" s="135">
        <f t="shared" si="33"/>
        <v>2492609</v>
      </c>
      <c r="CH30" s="135">
        <f t="shared" si="33"/>
        <v>2476393</v>
      </c>
      <c r="CI30" s="135">
        <f t="shared" ref="CI30:CM30" si="34">SUM(CI20:CI29)</f>
        <v>2557444</v>
      </c>
      <c r="CJ30" s="135">
        <f t="shared" si="34"/>
        <v>2524825</v>
      </c>
      <c r="CK30" s="135">
        <f t="shared" si="34"/>
        <v>2783497</v>
      </c>
      <c r="CL30" s="135">
        <f t="shared" si="34"/>
        <v>2926681</v>
      </c>
      <c r="CM30" s="135">
        <f t="shared" si="34"/>
        <v>3816578</v>
      </c>
      <c r="CN30" s="135">
        <f t="shared" ref="CN30" si="35">SUM(CN20:CN29)</f>
        <v>4098092</v>
      </c>
      <c r="CO30" s="135">
        <f t="shared" ref="CO30" si="36">SUM(CO20:CO29)</f>
        <v>4050484</v>
      </c>
    </row>
    <row r="31" spans="2:93" x14ac:dyDescent="0.35">
      <c r="C31" s="136"/>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85"/>
      <c r="BN31" s="85"/>
      <c r="BO31" s="85"/>
      <c r="BP31" s="85"/>
      <c r="BQ31" s="85"/>
      <c r="BR31" s="85"/>
      <c r="BS31" s="85"/>
      <c r="BT31" s="85"/>
      <c r="BU31" s="85"/>
      <c r="BV31" s="85"/>
      <c r="BW31" s="85"/>
      <c r="BY31" s="85"/>
      <c r="BZ31" s="85"/>
      <c r="CA31" s="85"/>
      <c r="CB31" s="85"/>
      <c r="CC31" s="85"/>
      <c r="CD31" s="85"/>
      <c r="CE31" s="85"/>
      <c r="CF31" s="85"/>
      <c r="CG31" s="85"/>
      <c r="CH31" s="85"/>
      <c r="CI31" s="85"/>
      <c r="CJ31" s="85"/>
      <c r="CK31" s="85"/>
      <c r="CL31" s="85"/>
      <c r="CM31" s="85"/>
      <c r="CN31" s="85"/>
      <c r="CO31" s="85"/>
    </row>
    <row r="32" spans="2:93" x14ac:dyDescent="0.35">
      <c r="B32" s="100" t="s">
        <v>249</v>
      </c>
      <c r="C32" s="100" t="s">
        <v>250</v>
      </c>
      <c r="D32" s="101">
        <v>968734</v>
      </c>
      <c r="E32" s="101">
        <v>1051174</v>
      </c>
      <c r="F32" s="101">
        <v>1104940</v>
      </c>
      <c r="G32" s="101">
        <v>1179886</v>
      </c>
      <c r="H32" s="101">
        <v>1189092</v>
      </c>
      <c r="I32" s="101">
        <v>993740</v>
      </c>
      <c r="J32" s="101">
        <v>1261180</v>
      </c>
      <c r="K32" s="101">
        <v>1234157</v>
      </c>
      <c r="L32" s="101">
        <v>1230354</v>
      </c>
      <c r="M32" s="101">
        <v>1170411</v>
      </c>
      <c r="N32" s="101">
        <v>1339358</v>
      </c>
      <c r="O32" s="101">
        <v>1369333</v>
      </c>
      <c r="P32" s="101">
        <v>1394766</v>
      </c>
      <c r="Q32" s="101">
        <v>1310292</v>
      </c>
      <c r="R32" s="101">
        <v>1629327</v>
      </c>
      <c r="S32" s="101">
        <v>2323349</v>
      </c>
      <c r="T32" s="101">
        <v>2369136</v>
      </c>
      <c r="U32" s="101">
        <v>2716679</v>
      </c>
      <c r="V32" s="101">
        <v>2609770</v>
      </c>
      <c r="W32" s="101">
        <v>2615399</v>
      </c>
      <c r="X32" s="101">
        <v>2707134</v>
      </c>
      <c r="Y32" s="101">
        <v>2780654.8239000002</v>
      </c>
      <c r="Z32" s="101">
        <v>2579558</v>
      </c>
      <c r="AA32" s="101">
        <v>2605109</v>
      </c>
      <c r="AB32" s="101">
        <v>2602473</v>
      </c>
      <c r="AC32" s="101">
        <v>2527294</v>
      </c>
      <c r="AD32" s="101">
        <v>2930358</v>
      </c>
      <c r="AE32" s="101">
        <v>2930556</v>
      </c>
      <c r="AF32" s="101">
        <v>3246087</v>
      </c>
      <c r="AG32" s="101">
        <v>3118018</v>
      </c>
      <c r="AH32" s="101">
        <v>3314300</v>
      </c>
      <c r="AI32" s="101">
        <v>3341515</v>
      </c>
      <c r="AJ32" s="101">
        <v>3072523</v>
      </c>
      <c r="AK32" s="101">
        <v>2600354</v>
      </c>
      <c r="AL32" s="101">
        <v>2718817</v>
      </c>
      <c r="AM32" s="101">
        <v>2762674</v>
      </c>
      <c r="AN32" s="101">
        <v>2682888</v>
      </c>
      <c r="AO32" s="101">
        <v>2677858</v>
      </c>
      <c r="AP32" s="101">
        <v>2530302</v>
      </c>
      <c r="AQ32" s="101">
        <v>2625838</v>
      </c>
      <c r="AR32" s="101">
        <v>2295739</v>
      </c>
      <c r="AS32" s="101">
        <v>2632957</v>
      </c>
      <c r="AT32" s="101">
        <v>2714767</v>
      </c>
      <c r="AU32" s="101">
        <v>2708228</v>
      </c>
      <c r="AV32" s="101">
        <v>2719587</v>
      </c>
      <c r="AW32" s="101">
        <v>2689753</v>
      </c>
      <c r="AX32" s="101">
        <v>2857270</v>
      </c>
      <c r="AY32" s="101">
        <v>2736764</v>
      </c>
      <c r="AZ32" s="101">
        <v>3914396</v>
      </c>
      <c r="BA32" s="101">
        <v>3672902</v>
      </c>
      <c r="BB32" s="101">
        <v>3865011</v>
      </c>
      <c r="BC32" s="101">
        <v>3559862</v>
      </c>
      <c r="BD32" s="101">
        <v>3860682</v>
      </c>
      <c r="BE32" s="101">
        <v>3706804</v>
      </c>
      <c r="BF32" s="101">
        <v>3781096</v>
      </c>
      <c r="BG32" s="101">
        <v>4757414</v>
      </c>
      <c r="BH32" s="101">
        <f t="shared" ref="BH32:BN32" si="37">BH48+BH59</f>
        <v>4289463</v>
      </c>
      <c r="BI32" s="101">
        <f t="shared" si="37"/>
        <v>5014502</v>
      </c>
      <c r="BJ32" s="101">
        <f t="shared" si="37"/>
        <v>5865944</v>
      </c>
      <c r="BK32" s="101">
        <f t="shared" si="37"/>
        <v>7199132</v>
      </c>
      <c r="BL32" s="101">
        <f t="shared" si="37"/>
        <v>6920328</v>
      </c>
      <c r="BM32" s="101">
        <f t="shared" si="37"/>
        <v>6703515</v>
      </c>
      <c r="BN32" s="101">
        <f t="shared" si="37"/>
        <v>6719652</v>
      </c>
      <c r="BO32" s="101">
        <f t="shared" ref="BO32:BR32" si="38">BO48+BO59</f>
        <v>6956903</v>
      </c>
      <c r="BP32" s="101">
        <f t="shared" si="38"/>
        <v>7266286</v>
      </c>
      <c r="BQ32" s="101">
        <f t="shared" si="38"/>
        <v>8016991</v>
      </c>
      <c r="BR32" s="101">
        <f t="shared" si="38"/>
        <v>7599933</v>
      </c>
      <c r="BS32" s="101">
        <f t="shared" ref="BS32:BV32" si="39">BS48+BS59</f>
        <v>8011516</v>
      </c>
      <c r="BT32" s="101">
        <f t="shared" si="39"/>
        <v>7371450</v>
      </c>
      <c r="BU32" s="101">
        <f t="shared" si="39"/>
        <v>0</v>
      </c>
      <c r="BV32" s="101">
        <f t="shared" si="39"/>
        <v>0</v>
      </c>
      <c r="BW32" s="101">
        <f t="shared" ref="BW32" si="40">BW48+BW59</f>
        <v>0</v>
      </c>
      <c r="BY32" s="101">
        <f t="shared" ref="BY32:CH32" si="41">BY48+BY59</f>
        <v>1179886</v>
      </c>
      <c r="BZ32" s="101">
        <f t="shared" si="41"/>
        <v>1234157</v>
      </c>
      <c r="CA32" s="101">
        <f t="shared" si="41"/>
        <v>1369333</v>
      </c>
      <c r="CB32" s="101">
        <f t="shared" si="41"/>
        <v>2323349</v>
      </c>
      <c r="CC32" s="101">
        <f t="shared" si="41"/>
        <v>2615399</v>
      </c>
      <c r="CD32" s="101">
        <f t="shared" si="41"/>
        <v>2605109</v>
      </c>
      <c r="CE32" s="101">
        <f t="shared" si="41"/>
        <v>2930556</v>
      </c>
      <c r="CF32" s="101">
        <f t="shared" si="41"/>
        <v>3341515</v>
      </c>
      <c r="CG32" s="101">
        <f t="shared" si="41"/>
        <v>2762674</v>
      </c>
      <c r="CH32" s="101">
        <f t="shared" si="41"/>
        <v>2625838</v>
      </c>
      <c r="CI32" s="101">
        <f t="shared" ref="CI32:CM32" si="42">CI48+CI59</f>
        <v>2708228</v>
      </c>
      <c r="CJ32" s="101">
        <f t="shared" si="42"/>
        <v>2736764</v>
      </c>
      <c r="CK32" s="101">
        <f t="shared" si="42"/>
        <v>3559862</v>
      </c>
      <c r="CL32" s="101">
        <f t="shared" si="42"/>
        <v>4757414</v>
      </c>
      <c r="CM32" s="101">
        <f t="shared" si="42"/>
        <v>6760357</v>
      </c>
      <c r="CN32" s="101">
        <f t="shared" ref="CN32" si="43">CN48+CN59</f>
        <v>6956903</v>
      </c>
      <c r="CO32" s="101">
        <f t="shared" ref="CO32" si="44">CO48+CO59</f>
        <v>8011516</v>
      </c>
    </row>
    <row r="33" spans="2:93" x14ac:dyDescent="0.35">
      <c r="B33"/>
      <c r="C33" s="137"/>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Y33"/>
      <c r="BZ33"/>
      <c r="CA33"/>
      <c r="CB33"/>
      <c r="CC33"/>
      <c r="CD33"/>
      <c r="CE33"/>
      <c r="CF33"/>
      <c r="CG33"/>
      <c r="CH33"/>
      <c r="CI33"/>
      <c r="CJ33"/>
      <c r="CK33"/>
      <c r="CL33"/>
      <c r="CM33"/>
      <c r="CN33"/>
      <c r="CO33"/>
    </row>
    <row r="34" spans="2:93" x14ac:dyDescent="0.35">
      <c r="B34" s="35" t="s">
        <v>251</v>
      </c>
      <c r="C34" s="35" t="s">
        <v>252</v>
      </c>
      <c r="D34" s="50">
        <v>108711</v>
      </c>
      <c r="E34" s="50">
        <v>115341</v>
      </c>
      <c r="F34" s="50">
        <v>122952</v>
      </c>
      <c r="G34" s="50">
        <v>59149</v>
      </c>
      <c r="H34" s="50">
        <v>83129</v>
      </c>
      <c r="I34" s="50">
        <v>59317</v>
      </c>
      <c r="J34" s="50">
        <v>66070</v>
      </c>
      <c r="K34" s="50">
        <v>98028</v>
      </c>
      <c r="L34" s="50">
        <v>113144</v>
      </c>
      <c r="M34" s="50">
        <v>133723</v>
      </c>
      <c r="N34" s="50">
        <v>126577</v>
      </c>
      <c r="O34" s="50">
        <v>121291</v>
      </c>
      <c r="P34" s="50">
        <v>146524</v>
      </c>
      <c r="Q34" s="50">
        <v>153036</v>
      </c>
      <c r="R34" s="50">
        <v>162360</v>
      </c>
      <c r="S34" s="50">
        <v>165526</v>
      </c>
      <c r="T34" s="50">
        <v>157032</v>
      </c>
      <c r="U34" s="50">
        <v>271448</v>
      </c>
      <c r="V34" s="50">
        <v>246475</v>
      </c>
      <c r="W34" s="50">
        <v>254539</v>
      </c>
      <c r="X34" s="50">
        <v>253203</v>
      </c>
      <c r="Y34" s="50">
        <v>270603</v>
      </c>
      <c r="Z34" s="50">
        <v>249559</v>
      </c>
      <c r="AA34" s="50">
        <v>248879</v>
      </c>
      <c r="AB34" s="50">
        <v>292548</v>
      </c>
      <c r="AC34" s="50">
        <v>283507</v>
      </c>
      <c r="AD34" s="50">
        <v>280335</v>
      </c>
      <c r="AE34" s="50">
        <v>256057</v>
      </c>
      <c r="AF34" s="50">
        <v>317790</v>
      </c>
      <c r="AG34" s="50">
        <v>288517</v>
      </c>
      <c r="AH34" s="50">
        <v>309021</v>
      </c>
      <c r="AI34" s="50">
        <v>295080</v>
      </c>
      <c r="AJ34" s="50">
        <v>303610</v>
      </c>
      <c r="AK34" s="50">
        <v>315768</v>
      </c>
      <c r="AL34" s="50">
        <v>301855</v>
      </c>
      <c r="AM34" s="50">
        <v>302497</v>
      </c>
      <c r="AN34" s="50">
        <v>324696</v>
      </c>
      <c r="AO34" s="50">
        <v>369959</v>
      </c>
      <c r="AP34" s="50">
        <v>389578</v>
      </c>
      <c r="AQ34" s="50">
        <v>462465</v>
      </c>
      <c r="AR34" s="50">
        <v>504302</v>
      </c>
      <c r="AS34" s="50">
        <v>550562</v>
      </c>
      <c r="AT34" s="50">
        <v>576245</v>
      </c>
      <c r="AU34" s="50">
        <v>621292</v>
      </c>
      <c r="AV34" s="50">
        <v>677581</v>
      </c>
      <c r="AW34" s="50">
        <v>643790</v>
      </c>
      <c r="AX34" s="50">
        <v>642209</v>
      </c>
      <c r="AY34" s="50">
        <v>627565</v>
      </c>
      <c r="AZ34" s="50">
        <v>645820</v>
      </c>
      <c r="BA34" s="50">
        <v>343151</v>
      </c>
      <c r="BB34" s="50">
        <v>538689</v>
      </c>
      <c r="BC34" s="50">
        <v>616194</v>
      </c>
      <c r="BD34" s="50">
        <v>777710</v>
      </c>
      <c r="BE34" s="50">
        <v>869932</v>
      </c>
      <c r="BF34" s="50">
        <v>838137</v>
      </c>
      <c r="BG34" s="301">
        <v>1239828</v>
      </c>
      <c r="BH34" s="50">
        <v>1086964</v>
      </c>
      <c r="BI34" s="50">
        <v>1523747</v>
      </c>
      <c r="BJ34" s="50">
        <v>1266979</v>
      </c>
      <c r="BK34" s="50">
        <v>1682446</v>
      </c>
      <c r="BL34" s="50">
        <v>1508278</v>
      </c>
      <c r="BM34" s="50">
        <v>1318083</v>
      </c>
      <c r="BN34" s="50">
        <v>1397277</v>
      </c>
      <c r="BO34" s="50">
        <v>1375774</v>
      </c>
      <c r="BP34" s="50">
        <v>1407774</v>
      </c>
      <c r="BQ34" s="50">
        <v>1406553</v>
      </c>
      <c r="BR34" s="50">
        <v>1411298</v>
      </c>
      <c r="BS34" s="50">
        <v>1482620</v>
      </c>
      <c r="BT34" s="50">
        <v>1574755</v>
      </c>
      <c r="BU34" s="50"/>
      <c r="BV34" s="50"/>
      <c r="BW34" s="50"/>
      <c r="BY34" s="50">
        <v>59149</v>
      </c>
      <c r="BZ34" s="50">
        <v>98028</v>
      </c>
      <c r="CA34" s="50">
        <v>121291</v>
      </c>
      <c r="CB34" s="50">
        <v>165526</v>
      </c>
      <c r="CC34" s="50">
        <v>254539</v>
      </c>
      <c r="CD34" s="50">
        <v>248879</v>
      </c>
      <c r="CE34" s="50">
        <v>256057</v>
      </c>
      <c r="CF34" s="50">
        <v>295080</v>
      </c>
      <c r="CG34" s="50">
        <v>302497</v>
      </c>
      <c r="CH34" s="50">
        <f t="shared" ref="CH34:CH47" si="45">AQ34</f>
        <v>462465</v>
      </c>
      <c r="CI34" s="50">
        <f t="shared" ref="CI34:CI47" si="46">AU34</f>
        <v>621292</v>
      </c>
      <c r="CJ34" s="50">
        <f t="shared" ref="CJ34:CJ47" si="47">AY34</f>
        <v>627565</v>
      </c>
      <c r="CK34" s="50">
        <f t="shared" ref="CK34:CK47" si="48">BC34</f>
        <v>616194</v>
      </c>
      <c r="CL34" s="50">
        <f t="shared" ref="CL34:CL47" si="49">BG34</f>
        <v>1239828</v>
      </c>
      <c r="CM34" s="50">
        <f>BK34</f>
        <v>1682446</v>
      </c>
      <c r="CN34" s="50">
        <f t="shared" ref="CN34:CN47" si="50">BO34</f>
        <v>1375774</v>
      </c>
      <c r="CO34" s="50">
        <f t="shared" ref="CO34:CO47" si="51">BS34</f>
        <v>1482620</v>
      </c>
    </row>
    <row r="35" spans="2:93" x14ac:dyDescent="0.35">
      <c r="B35" s="35" t="s">
        <v>598</v>
      </c>
      <c r="C35" s="35"/>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301"/>
      <c r="BH35" s="50"/>
      <c r="BI35" s="50"/>
      <c r="BJ35" s="50"/>
      <c r="BK35" s="301">
        <v>304739</v>
      </c>
      <c r="BL35" s="301">
        <v>304739</v>
      </c>
      <c r="BM35" s="301">
        <v>312522</v>
      </c>
      <c r="BN35" s="301">
        <v>148581</v>
      </c>
      <c r="BO35" s="301">
        <v>163644</v>
      </c>
      <c r="BP35" s="301">
        <v>83022</v>
      </c>
      <c r="BQ35" s="301">
        <v>66747</v>
      </c>
      <c r="BR35" s="301">
        <v>55003</v>
      </c>
      <c r="BS35" s="301">
        <v>34311</v>
      </c>
      <c r="BT35" s="301">
        <v>26135</v>
      </c>
      <c r="BU35" s="301"/>
      <c r="BV35" s="301"/>
      <c r="BW35" s="301"/>
      <c r="BY35" s="50"/>
      <c r="BZ35" s="50"/>
      <c r="CA35" s="50"/>
      <c r="CB35" s="50"/>
      <c r="CC35" s="50"/>
      <c r="CD35" s="50"/>
      <c r="CE35" s="50"/>
      <c r="CF35" s="50"/>
      <c r="CG35" s="50"/>
      <c r="CH35" s="50"/>
      <c r="CI35" s="50"/>
      <c r="CJ35" s="50"/>
      <c r="CK35" s="50"/>
      <c r="CL35" s="50"/>
      <c r="CM35" s="50"/>
      <c r="CN35" s="50">
        <f t="shared" si="50"/>
        <v>163644</v>
      </c>
      <c r="CO35" s="50">
        <f t="shared" si="51"/>
        <v>34311</v>
      </c>
    </row>
    <row r="36" spans="2:93" x14ac:dyDescent="0.35">
      <c r="B36" s="35" t="s">
        <v>253</v>
      </c>
      <c r="C36" s="35" t="s">
        <v>254</v>
      </c>
      <c r="D36" s="50">
        <v>23829</v>
      </c>
      <c r="E36" s="50">
        <v>64506</v>
      </c>
      <c r="F36" s="50">
        <v>90238</v>
      </c>
      <c r="G36" s="50">
        <v>168703</v>
      </c>
      <c r="H36" s="50">
        <v>213518</v>
      </c>
      <c r="I36" s="50">
        <v>194929</v>
      </c>
      <c r="J36" s="50">
        <v>141035</v>
      </c>
      <c r="K36" s="50">
        <v>115115</v>
      </c>
      <c r="L36" s="50">
        <v>129375</v>
      </c>
      <c r="M36" s="50">
        <v>140496</v>
      </c>
      <c r="N36" s="50">
        <v>87769</v>
      </c>
      <c r="O36" s="50">
        <v>75718</v>
      </c>
      <c r="P36" s="50">
        <v>70429</v>
      </c>
      <c r="Q36" s="50">
        <v>71548</v>
      </c>
      <c r="R36" s="50">
        <v>370036</v>
      </c>
      <c r="S36" s="50">
        <v>394399</v>
      </c>
      <c r="T36" s="50">
        <v>400353</v>
      </c>
      <c r="U36" s="50">
        <v>651201</v>
      </c>
      <c r="V36" s="50">
        <v>566009</v>
      </c>
      <c r="W36" s="50">
        <v>530993</v>
      </c>
      <c r="X36" s="50">
        <v>537904</v>
      </c>
      <c r="Y36" s="50">
        <v>287639</v>
      </c>
      <c r="Z36" s="50">
        <v>161662</v>
      </c>
      <c r="AA36" s="50">
        <v>221493</v>
      </c>
      <c r="AB36" s="50">
        <v>284145</v>
      </c>
      <c r="AC36" s="50">
        <v>340931</v>
      </c>
      <c r="AD36" s="50">
        <v>405392</v>
      </c>
      <c r="AE36" s="50">
        <v>425420</v>
      </c>
      <c r="AF36" s="50">
        <v>543198</v>
      </c>
      <c r="AG36" s="50">
        <v>752781</v>
      </c>
      <c r="AH36" s="50">
        <v>578228</v>
      </c>
      <c r="AI36" s="50">
        <v>485101</v>
      </c>
      <c r="AJ36" s="50">
        <v>442540</v>
      </c>
      <c r="AK36" s="50">
        <v>227648</v>
      </c>
      <c r="AL36" s="50">
        <v>284989</v>
      </c>
      <c r="AM36" s="50">
        <v>328377</v>
      </c>
      <c r="AN36" s="50">
        <v>306567</v>
      </c>
      <c r="AO36" s="50">
        <v>260426</v>
      </c>
      <c r="AP36" s="50">
        <v>200808</v>
      </c>
      <c r="AQ36" s="50">
        <v>456015</v>
      </c>
      <c r="AR36" s="50">
        <v>130699</v>
      </c>
      <c r="AS36" s="50">
        <v>146510</v>
      </c>
      <c r="AT36" s="50">
        <v>121618</v>
      </c>
      <c r="AU36" s="50">
        <v>47431</v>
      </c>
      <c r="AV36" s="50">
        <v>28488</v>
      </c>
      <c r="AW36" s="50">
        <v>59002.659354763993</v>
      </c>
      <c r="AX36" s="50">
        <v>38776.427539527998</v>
      </c>
      <c r="AY36" s="50">
        <v>62919.773159659002</v>
      </c>
      <c r="AZ36" s="50">
        <v>420833</v>
      </c>
      <c r="BA36" s="50">
        <v>456928</v>
      </c>
      <c r="BB36" s="50">
        <v>550665</v>
      </c>
      <c r="BC36" s="50">
        <v>401924</v>
      </c>
      <c r="BD36" s="50">
        <v>158486</v>
      </c>
      <c r="BE36" s="50">
        <v>177012</v>
      </c>
      <c r="BF36" s="50">
        <v>35204</v>
      </c>
      <c r="BG36" s="301">
        <v>507486</v>
      </c>
      <c r="BH36" s="50">
        <v>241374</v>
      </c>
      <c r="BI36" s="50">
        <v>184673</v>
      </c>
      <c r="BJ36" s="50">
        <v>200040</v>
      </c>
      <c r="BK36" s="301">
        <v>238505</v>
      </c>
      <c r="BL36" s="301">
        <v>127853</v>
      </c>
      <c r="BM36" s="301">
        <v>159921</v>
      </c>
      <c r="BN36" s="301">
        <v>210617</v>
      </c>
      <c r="BO36" s="301">
        <v>621838</v>
      </c>
      <c r="BP36" s="301">
        <v>708313</v>
      </c>
      <c r="BQ36" s="301">
        <v>1008734</v>
      </c>
      <c r="BR36" s="301">
        <v>619815</v>
      </c>
      <c r="BS36" s="301">
        <v>558558</v>
      </c>
      <c r="BT36" s="301">
        <v>259886</v>
      </c>
      <c r="BU36" s="301"/>
      <c r="BV36" s="301"/>
      <c r="BW36" s="301"/>
      <c r="BY36" s="50">
        <v>168703</v>
      </c>
      <c r="BZ36" s="50">
        <v>115115</v>
      </c>
      <c r="CA36" s="50">
        <v>75718</v>
      </c>
      <c r="CB36" s="50">
        <v>394399</v>
      </c>
      <c r="CC36" s="50">
        <v>530993</v>
      </c>
      <c r="CD36" s="50">
        <v>221493</v>
      </c>
      <c r="CE36" s="50">
        <v>425420</v>
      </c>
      <c r="CF36" s="50">
        <v>485101</v>
      </c>
      <c r="CG36" s="50">
        <v>328377</v>
      </c>
      <c r="CH36" s="50">
        <f t="shared" si="45"/>
        <v>456015</v>
      </c>
      <c r="CI36" s="50">
        <f t="shared" si="46"/>
        <v>47431</v>
      </c>
      <c r="CJ36" s="50">
        <f t="shared" si="47"/>
        <v>62919.773159659002</v>
      </c>
      <c r="CK36" s="50">
        <f t="shared" si="48"/>
        <v>401924</v>
      </c>
      <c r="CL36" s="50">
        <f t="shared" si="49"/>
        <v>507486</v>
      </c>
      <c r="CM36" s="50">
        <f t="shared" ref="CM36:CM47" si="52">BK36</f>
        <v>238505</v>
      </c>
      <c r="CN36" s="50">
        <f t="shared" si="50"/>
        <v>621838</v>
      </c>
      <c r="CO36" s="50">
        <f t="shared" si="51"/>
        <v>558558</v>
      </c>
    </row>
    <row r="37" spans="2:93" x14ac:dyDescent="0.35">
      <c r="B37" s="35" t="s">
        <v>212</v>
      </c>
      <c r="C37" s="35" t="s">
        <v>213</v>
      </c>
      <c r="D37" s="50"/>
      <c r="E37" s="50"/>
      <c r="F37" s="50"/>
      <c r="G37" s="50"/>
      <c r="H37" s="50"/>
      <c r="I37" s="50"/>
      <c r="J37" s="50"/>
      <c r="K37" s="50"/>
      <c r="L37" s="50">
        <v>0</v>
      </c>
      <c r="M37" s="50">
        <v>0</v>
      </c>
      <c r="N37" s="50">
        <v>0</v>
      </c>
      <c r="O37" s="50">
        <v>0</v>
      </c>
      <c r="P37" s="50">
        <v>0</v>
      </c>
      <c r="Q37" s="50">
        <v>0</v>
      </c>
      <c r="R37" s="50">
        <v>0</v>
      </c>
      <c r="S37" s="50">
        <v>0</v>
      </c>
      <c r="T37" s="50">
        <v>0</v>
      </c>
      <c r="U37" s="50">
        <v>0</v>
      </c>
      <c r="V37" s="50">
        <v>342</v>
      </c>
      <c r="W37" s="50">
        <v>13034</v>
      </c>
      <c r="X37" s="50">
        <v>1297</v>
      </c>
      <c r="Y37" s="50">
        <v>165</v>
      </c>
      <c r="Z37" s="50">
        <v>2131</v>
      </c>
      <c r="AA37" s="50">
        <v>1275</v>
      </c>
      <c r="AB37" s="50">
        <v>2469</v>
      </c>
      <c r="AC37" s="50">
        <v>2146</v>
      </c>
      <c r="AD37" s="50">
        <v>3077</v>
      </c>
      <c r="AE37" s="50">
        <v>3139</v>
      </c>
      <c r="AF37" s="50">
        <v>2385</v>
      </c>
      <c r="AG37" s="50">
        <v>1445</v>
      </c>
      <c r="AH37" s="50">
        <v>0</v>
      </c>
      <c r="AI37" s="50">
        <v>0</v>
      </c>
      <c r="AJ37" s="50">
        <v>0</v>
      </c>
      <c r="AK37" s="50">
        <v>0</v>
      </c>
      <c r="AL37" s="50">
        <v>1609</v>
      </c>
      <c r="AM37" s="50">
        <v>0</v>
      </c>
      <c r="AN37" s="50">
        <v>1008</v>
      </c>
      <c r="AO37" s="50">
        <v>2422</v>
      </c>
      <c r="AP37" s="50">
        <v>627</v>
      </c>
      <c r="AQ37" s="50">
        <v>2457</v>
      </c>
      <c r="AR37" s="50">
        <v>322</v>
      </c>
      <c r="AS37" s="50">
        <v>10402</v>
      </c>
      <c r="AT37" s="50">
        <v>1660</v>
      </c>
      <c r="AU37" s="50">
        <v>160</v>
      </c>
      <c r="AV37" s="50">
        <v>2520</v>
      </c>
      <c r="AW37" s="50">
        <v>586</v>
      </c>
      <c r="AX37" s="50">
        <v>2781</v>
      </c>
      <c r="AY37" s="50">
        <v>0</v>
      </c>
      <c r="AZ37" s="50">
        <v>230435</v>
      </c>
      <c r="BA37" s="50">
        <v>164085</v>
      </c>
      <c r="BB37" s="50">
        <v>72525</v>
      </c>
      <c r="BC37" s="50">
        <v>1705</v>
      </c>
      <c r="BD37" s="50">
        <v>6194</v>
      </c>
      <c r="BE37" s="50">
        <v>672</v>
      </c>
      <c r="BF37" s="50">
        <v>4166</v>
      </c>
      <c r="BG37" s="301">
        <v>1403</v>
      </c>
      <c r="BH37" s="50">
        <v>0</v>
      </c>
      <c r="BI37" s="50">
        <v>3681</v>
      </c>
      <c r="BJ37" s="50">
        <v>3285</v>
      </c>
      <c r="BK37" s="301">
        <v>330</v>
      </c>
      <c r="BL37" s="301">
        <v>987</v>
      </c>
      <c r="BM37" s="301">
        <v>1983</v>
      </c>
      <c r="BN37" s="301">
        <v>6879</v>
      </c>
      <c r="BO37" s="301">
        <v>13344</v>
      </c>
      <c r="BP37" s="301">
        <v>7526</v>
      </c>
      <c r="BQ37" s="301">
        <v>141258</v>
      </c>
      <c r="BR37" s="301">
        <v>28754</v>
      </c>
      <c r="BS37" s="301">
        <v>22073</v>
      </c>
      <c r="BT37" s="301">
        <v>2222</v>
      </c>
      <c r="BU37" s="301"/>
      <c r="BV37" s="301"/>
      <c r="BW37" s="301"/>
      <c r="BY37" s="50">
        <v>0</v>
      </c>
      <c r="BZ37" s="50">
        <v>0</v>
      </c>
      <c r="CA37" s="50">
        <v>0</v>
      </c>
      <c r="CB37" s="50">
        <v>0</v>
      </c>
      <c r="CC37" s="50">
        <v>13034</v>
      </c>
      <c r="CD37" s="50">
        <v>1275</v>
      </c>
      <c r="CE37" s="50">
        <v>3139</v>
      </c>
      <c r="CF37" s="50">
        <v>0</v>
      </c>
      <c r="CG37" s="50">
        <v>0</v>
      </c>
      <c r="CH37" s="50">
        <f t="shared" si="45"/>
        <v>2457</v>
      </c>
      <c r="CI37" s="50">
        <f t="shared" si="46"/>
        <v>160</v>
      </c>
      <c r="CJ37" s="50">
        <f t="shared" si="47"/>
        <v>0</v>
      </c>
      <c r="CK37" s="50">
        <f t="shared" si="48"/>
        <v>1705</v>
      </c>
      <c r="CL37" s="50">
        <f t="shared" si="49"/>
        <v>1403</v>
      </c>
      <c r="CM37" s="50">
        <f t="shared" si="52"/>
        <v>330</v>
      </c>
      <c r="CN37" s="50">
        <f t="shared" si="50"/>
        <v>13344</v>
      </c>
      <c r="CO37" s="50">
        <f t="shared" si="51"/>
        <v>22073</v>
      </c>
    </row>
    <row r="38" spans="2:93" x14ac:dyDescent="0.35">
      <c r="B38" s="35" t="s">
        <v>255</v>
      </c>
      <c r="C38" s="35" t="s">
        <v>256</v>
      </c>
      <c r="D38" s="50">
        <v>130</v>
      </c>
      <c r="E38" s="50">
        <v>366</v>
      </c>
      <c r="F38" s="50">
        <v>406</v>
      </c>
      <c r="G38" s="50">
        <v>447</v>
      </c>
      <c r="H38" s="50">
        <v>478</v>
      </c>
      <c r="I38" s="50">
        <v>364</v>
      </c>
      <c r="J38" s="50">
        <v>0</v>
      </c>
      <c r="K38" s="50">
        <v>0</v>
      </c>
      <c r="L38" s="50">
        <v>0</v>
      </c>
      <c r="M38" s="50">
        <v>0</v>
      </c>
      <c r="N38" s="50">
        <v>0</v>
      </c>
      <c r="O38" s="50">
        <v>0</v>
      </c>
      <c r="P38" s="50">
        <v>0</v>
      </c>
      <c r="Q38" s="50">
        <v>0</v>
      </c>
      <c r="R38" s="50">
        <v>0</v>
      </c>
      <c r="S38" s="50">
        <v>0</v>
      </c>
      <c r="T38" s="50">
        <v>0</v>
      </c>
      <c r="U38" s="50">
        <v>0</v>
      </c>
      <c r="V38" s="50">
        <v>0</v>
      </c>
      <c r="W38" s="50">
        <v>0</v>
      </c>
      <c r="X38" s="50">
        <v>0</v>
      </c>
      <c r="Y38" s="50">
        <v>0</v>
      </c>
      <c r="Z38" s="50">
        <v>0</v>
      </c>
      <c r="AA38" s="50">
        <v>0</v>
      </c>
      <c r="AB38" s="50">
        <v>0</v>
      </c>
      <c r="AC38" s="50">
        <v>0</v>
      </c>
      <c r="AD38" s="50">
        <v>0</v>
      </c>
      <c r="AE38" s="50">
        <v>0</v>
      </c>
      <c r="AF38" s="50">
        <v>0</v>
      </c>
      <c r="AG38" s="50">
        <v>0</v>
      </c>
      <c r="AH38" s="50">
        <v>0</v>
      </c>
      <c r="AI38" s="50">
        <v>0</v>
      </c>
      <c r="AJ38" s="50">
        <v>0</v>
      </c>
      <c r="AK38" s="50">
        <v>0</v>
      </c>
      <c r="AL38" s="50">
        <v>0</v>
      </c>
      <c r="AM38" s="50">
        <v>0</v>
      </c>
      <c r="AN38" s="50">
        <v>0</v>
      </c>
      <c r="AO38" s="50">
        <v>0</v>
      </c>
      <c r="AP38" s="50">
        <v>0</v>
      </c>
      <c r="AQ38" s="50">
        <v>0</v>
      </c>
      <c r="AR38" s="50">
        <v>0</v>
      </c>
      <c r="AS38" s="50">
        <v>0</v>
      </c>
      <c r="AT38" s="50">
        <v>0</v>
      </c>
      <c r="AU38" s="50">
        <v>0</v>
      </c>
      <c r="AV38" s="50">
        <v>0</v>
      </c>
      <c r="AW38" s="50">
        <v>0</v>
      </c>
      <c r="AX38" s="50">
        <v>0</v>
      </c>
      <c r="AY38" s="50">
        <v>0</v>
      </c>
      <c r="AZ38" s="50">
        <v>0</v>
      </c>
      <c r="BA38" s="50">
        <v>0</v>
      </c>
      <c r="BB38" s="50">
        <v>0</v>
      </c>
      <c r="BC38" s="50">
        <v>0</v>
      </c>
      <c r="BD38" s="50">
        <v>0</v>
      </c>
      <c r="BE38" s="50">
        <v>0</v>
      </c>
      <c r="BF38" s="50">
        <v>0</v>
      </c>
      <c r="BG38" s="301">
        <v>0</v>
      </c>
      <c r="BH38" s="301">
        <v>0</v>
      </c>
      <c r="BI38" s="50">
        <v>0</v>
      </c>
      <c r="BJ38" s="50">
        <v>9683</v>
      </c>
      <c r="BK38" s="301">
        <v>45798</v>
      </c>
      <c r="BL38" s="301">
        <v>10828</v>
      </c>
      <c r="BM38" s="301">
        <v>46391</v>
      </c>
      <c r="BN38" s="301">
        <v>8544</v>
      </c>
      <c r="BO38" s="301">
        <v>41095</v>
      </c>
      <c r="BP38" s="301">
        <v>7596</v>
      </c>
      <c r="BQ38" s="301">
        <v>36942</v>
      </c>
      <c r="BR38" s="301">
        <v>34760</v>
      </c>
      <c r="BS38" s="301">
        <v>79565</v>
      </c>
      <c r="BT38" s="301">
        <v>39255</v>
      </c>
      <c r="BU38" s="301"/>
      <c r="BV38" s="301"/>
      <c r="BW38" s="301"/>
      <c r="BY38" s="50">
        <v>447</v>
      </c>
      <c r="BZ38" s="50">
        <v>0</v>
      </c>
      <c r="CA38" s="50">
        <v>0</v>
      </c>
      <c r="CB38" s="50">
        <v>0</v>
      </c>
      <c r="CC38" s="50">
        <v>0</v>
      </c>
      <c r="CD38" s="50">
        <v>0</v>
      </c>
      <c r="CE38" s="50">
        <v>0</v>
      </c>
      <c r="CF38" s="50">
        <v>0</v>
      </c>
      <c r="CG38" s="50">
        <v>0</v>
      </c>
      <c r="CH38" s="50">
        <f t="shared" si="45"/>
        <v>0</v>
      </c>
      <c r="CI38" s="50">
        <f t="shared" si="46"/>
        <v>0</v>
      </c>
      <c r="CJ38" s="50">
        <f t="shared" si="47"/>
        <v>0</v>
      </c>
      <c r="CK38" s="50">
        <f t="shared" si="48"/>
        <v>0</v>
      </c>
      <c r="CL38" s="50">
        <f t="shared" si="49"/>
        <v>0</v>
      </c>
      <c r="CM38" s="50">
        <f t="shared" si="52"/>
        <v>45798</v>
      </c>
      <c r="CN38" s="50">
        <f t="shared" si="50"/>
        <v>41095</v>
      </c>
      <c r="CO38" s="50">
        <f t="shared" si="51"/>
        <v>79565</v>
      </c>
    </row>
    <row r="39" spans="2:93" x14ac:dyDescent="0.35">
      <c r="B39" s="35" t="s">
        <v>257</v>
      </c>
      <c r="C39" s="35" t="s">
        <v>258</v>
      </c>
      <c r="D39" s="50">
        <v>10284</v>
      </c>
      <c r="E39" s="50">
        <v>10475</v>
      </c>
      <c r="F39" s="50">
        <v>10670</v>
      </c>
      <c r="G39" s="50">
        <v>10868</v>
      </c>
      <c r="H39" s="50">
        <v>11302</v>
      </c>
      <c r="I39" s="50">
        <v>11503</v>
      </c>
      <c r="J39" s="50">
        <v>11603</v>
      </c>
      <c r="K39" s="50">
        <v>97857</v>
      </c>
      <c r="L39" s="50">
        <v>73080</v>
      </c>
      <c r="M39" s="50">
        <v>47348</v>
      </c>
      <c r="N39" s="50">
        <v>20520</v>
      </c>
      <c r="O39" s="50">
        <v>11193</v>
      </c>
      <c r="P39" s="50">
        <v>11371</v>
      </c>
      <c r="Q39" s="50">
        <v>11552</v>
      </c>
      <c r="R39" s="50">
        <v>11732</v>
      </c>
      <c r="S39" s="50">
        <v>11912</v>
      </c>
      <c r="T39" s="50">
        <v>12094</v>
      </c>
      <c r="U39" s="50">
        <v>12277</v>
      </c>
      <c r="V39" s="50">
        <v>9905</v>
      </c>
      <c r="W39" s="50">
        <v>7491</v>
      </c>
      <c r="X39" s="50">
        <v>5034</v>
      </c>
      <c r="Y39" s="50">
        <v>2536</v>
      </c>
      <c r="Z39" s="50">
        <v>0</v>
      </c>
      <c r="AA39" s="50">
        <v>642</v>
      </c>
      <c r="AB39" s="50">
        <v>659</v>
      </c>
      <c r="AC39" s="50">
        <v>675</v>
      </c>
      <c r="AD39" s="50">
        <v>692</v>
      </c>
      <c r="AE39" s="50">
        <v>0</v>
      </c>
      <c r="AF39" s="50">
        <v>0</v>
      </c>
      <c r="AG39" s="50">
        <v>0</v>
      </c>
      <c r="AH39" s="50">
        <v>0</v>
      </c>
      <c r="AI39" s="50">
        <v>0</v>
      </c>
      <c r="AJ39" s="50">
        <v>0</v>
      </c>
      <c r="AK39" s="50">
        <v>0</v>
      </c>
      <c r="AL39" s="50">
        <v>0</v>
      </c>
      <c r="AM39" s="50">
        <v>0</v>
      </c>
      <c r="AN39" s="50">
        <v>0</v>
      </c>
      <c r="AO39" s="50">
        <v>0</v>
      </c>
      <c r="AP39" s="50">
        <v>0</v>
      </c>
      <c r="AQ39" s="50">
        <v>0</v>
      </c>
      <c r="AR39" s="50">
        <v>0</v>
      </c>
      <c r="AS39" s="50">
        <v>0</v>
      </c>
      <c r="AT39" s="50">
        <v>0</v>
      </c>
      <c r="AU39" s="50">
        <v>0</v>
      </c>
      <c r="AV39" s="50">
        <v>0</v>
      </c>
      <c r="AW39" s="50">
        <v>0</v>
      </c>
      <c r="AX39" s="50">
        <v>0</v>
      </c>
      <c r="AY39" s="50">
        <v>0</v>
      </c>
      <c r="AZ39" s="50">
        <v>0</v>
      </c>
      <c r="BA39" s="50">
        <v>0</v>
      </c>
      <c r="BB39" s="50">
        <v>0</v>
      </c>
      <c r="BC39" s="50">
        <v>0</v>
      </c>
      <c r="BD39" s="50">
        <v>0</v>
      </c>
      <c r="BE39" s="50">
        <v>0</v>
      </c>
      <c r="BF39" s="50">
        <v>0</v>
      </c>
      <c r="BG39" s="301">
        <v>0</v>
      </c>
      <c r="BH39" s="301">
        <v>0</v>
      </c>
      <c r="BI39" s="50">
        <v>0</v>
      </c>
      <c r="BJ39" s="50">
        <v>0</v>
      </c>
      <c r="BK39" s="301">
        <v>0</v>
      </c>
      <c r="BL39" s="301">
        <v>0</v>
      </c>
      <c r="BM39" s="301">
        <v>0</v>
      </c>
      <c r="BN39" s="301">
        <v>0</v>
      </c>
      <c r="BO39" s="301">
        <v>0</v>
      </c>
      <c r="BP39" s="301">
        <v>0</v>
      </c>
      <c r="BQ39" s="301">
        <v>0</v>
      </c>
      <c r="BR39" s="301">
        <v>0</v>
      </c>
      <c r="BS39" s="301">
        <v>0</v>
      </c>
      <c r="BT39" s="301">
        <v>0</v>
      </c>
      <c r="BU39" s="301"/>
      <c r="BV39" s="301"/>
      <c r="BW39" s="301"/>
      <c r="BY39" s="50">
        <v>10868</v>
      </c>
      <c r="BZ39" s="50">
        <v>97857</v>
      </c>
      <c r="CA39" s="50">
        <v>11193</v>
      </c>
      <c r="CB39" s="50">
        <v>11912</v>
      </c>
      <c r="CC39" s="50">
        <v>7491</v>
      </c>
      <c r="CD39" s="50">
        <v>642</v>
      </c>
      <c r="CE39" s="50">
        <v>0</v>
      </c>
      <c r="CF39" s="50">
        <v>0</v>
      </c>
      <c r="CG39" s="50">
        <v>0</v>
      </c>
      <c r="CH39" s="50">
        <f t="shared" si="45"/>
        <v>0</v>
      </c>
      <c r="CI39" s="50">
        <f t="shared" si="46"/>
        <v>0</v>
      </c>
      <c r="CJ39" s="50">
        <f t="shared" si="47"/>
        <v>0</v>
      </c>
      <c r="CK39" s="50">
        <f t="shared" si="48"/>
        <v>0</v>
      </c>
      <c r="CL39" s="50">
        <f t="shared" si="49"/>
        <v>0</v>
      </c>
      <c r="CM39" s="50">
        <f t="shared" si="52"/>
        <v>0</v>
      </c>
      <c r="CN39" s="50">
        <f t="shared" si="50"/>
        <v>0</v>
      </c>
      <c r="CO39" s="50">
        <f t="shared" si="51"/>
        <v>0</v>
      </c>
    </row>
    <row r="40" spans="2:93" x14ac:dyDescent="0.35">
      <c r="B40" s="35" t="s">
        <v>259</v>
      </c>
      <c r="C40" s="35" t="s">
        <v>260</v>
      </c>
      <c r="D40" s="50"/>
      <c r="E40" s="50"/>
      <c r="F40" s="50"/>
      <c r="G40" s="50">
        <v>0</v>
      </c>
      <c r="H40" s="50">
        <v>0</v>
      </c>
      <c r="I40" s="50">
        <v>0</v>
      </c>
      <c r="J40" s="50">
        <v>0</v>
      </c>
      <c r="K40" s="50">
        <v>0</v>
      </c>
      <c r="L40" s="50">
        <v>0</v>
      </c>
      <c r="M40" s="50">
        <v>0</v>
      </c>
      <c r="N40" s="50">
        <v>0</v>
      </c>
      <c r="O40" s="50">
        <v>0</v>
      </c>
      <c r="P40" s="50">
        <v>0</v>
      </c>
      <c r="Q40" s="50">
        <v>0</v>
      </c>
      <c r="R40" s="50">
        <v>0</v>
      </c>
      <c r="S40" s="50">
        <v>0</v>
      </c>
      <c r="T40" s="50">
        <v>0</v>
      </c>
      <c r="U40" s="50">
        <v>0</v>
      </c>
      <c r="V40" s="50">
        <v>0</v>
      </c>
      <c r="W40" s="50">
        <v>0</v>
      </c>
      <c r="X40" s="50">
        <v>389</v>
      </c>
      <c r="Y40" s="50">
        <v>0</v>
      </c>
      <c r="Z40" s="50">
        <v>11509</v>
      </c>
      <c r="AA40" s="50">
        <v>0</v>
      </c>
      <c r="AB40" s="50">
        <v>0</v>
      </c>
      <c r="AC40" s="50">
        <v>0</v>
      </c>
      <c r="AD40" s="50">
        <v>4576</v>
      </c>
      <c r="AE40" s="50">
        <v>14441</v>
      </c>
      <c r="AF40" s="50">
        <v>9004</v>
      </c>
      <c r="AG40" s="50">
        <v>4787</v>
      </c>
      <c r="AH40" s="50">
        <v>43228</v>
      </c>
      <c r="AI40" s="50">
        <v>56542</v>
      </c>
      <c r="AJ40" s="50">
        <v>27916</v>
      </c>
      <c r="AK40" s="50">
        <v>14159</v>
      </c>
      <c r="AL40" s="50">
        <v>17061</v>
      </c>
      <c r="AM40" s="50">
        <v>30777</v>
      </c>
      <c r="AN40" s="50">
        <v>18358</v>
      </c>
      <c r="AO40" s="50">
        <v>528</v>
      </c>
      <c r="AP40" s="50">
        <v>360</v>
      </c>
      <c r="AQ40" s="50">
        <v>7318</v>
      </c>
      <c r="AR40" s="50">
        <v>5219</v>
      </c>
      <c r="AS40" s="50">
        <v>22161</v>
      </c>
      <c r="AT40" s="50">
        <v>16238</v>
      </c>
      <c r="AU40" s="50">
        <v>8992</v>
      </c>
      <c r="AV40" s="50">
        <v>20827</v>
      </c>
      <c r="AW40" s="50">
        <v>21142</v>
      </c>
      <c r="AX40" s="50">
        <v>28023</v>
      </c>
      <c r="AY40" s="50">
        <v>6162</v>
      </c>
      <c r="AZ40" s="50">
        <v>40604</v>
      </c>
      <c r="BA40" s="50">
        <v>4143</v>
      </c>
      <c r="BB40" s="50">
        <v>5332</v>
      </c>
      <c r="BC40" s="50">
        <v>2403</v>
      </c>
      <c r="BD40" s="50">
        <v>35652</v>
      </c>
      <c r="BE40" s="50">
        <v>28758</v>
      </c>
      <c r="BF40" s="50">
        <v>49246</v>
      </c>
      <c r="BG40" s="301">
        <v>39340</v>
      </c>
      <c r="BH40" s="50">
        <v>82611</v>
      </c>
      <c r="BI40" s="50">
        <v>94163</v>
      </c>
      <c r="BJ40" s="50">
        <v>18402</v>
      </c>
      <c r="BK40" s="301">
        <v>0</v>
      </c>
      <c r="BL40" s="301">
        <v>0</v>
      </c>
      <c r="BM40" s="301">
        <v>0</v>
      </c>
      <c r="BN40" s="301">
        <v>0</v>
      </c>
      <c r="BO40" s="301">
        <v>0</v>
      </c>
      <c r="BP40" s="301">
        <v>0</v>
      </c>
      <c r="BQ40" s="301">
        <v>0</v>
      </c>
      <c r="BR40" s="301">
        <v>0</v>
      </c>
      <c r="BS40" s="301">
        <v>0</v>
      </c>
      <c r="BT40" s="301">
        <v>0</v>
      </c>
      <c r="BU40" s="301"/>
      <c r="BV40" s="301"/>
      <c r="BW40" s="301"/>
      <c r="BY40" s="50">
        <v>0</v>
      </c>
      <c r="BZ40" s="50">
        <v>0</v>
      </c>
      <c r="CA40" s="50">
        <v>0</v>
      </c>
      <c r="CB40" s="50">
        <v>0</v>
      </c>
      <c r="CC40" s="50">
        <v>0</v>
      </c>
      <c r="CD40" s="50">
        <v>0</v>
      </c>
      <c r="CE40" s="50">
        <v>14441</v>
      </c>
      <c r="CF40" s="50">
        <v>56542</v>
      </c>
      <c r="CG40" s="50">
        <v>30777</v>
      </c>
      <c r="CH40" s="50">
        <f t="shared" si="45"/>
        <v>7318</v>
      </c>
      <c r="CI40" s="50">
        <f t="shared" si="46"/>
        <v>8992</v>
      </c>
      <c r="CJ40" s="50">
        <f t="shared" si="47"/>
        <v>6162</v>
      </c>
      <c r="CK40" s="50">
        <f t="shared" si="48"/>
        <v>2403</v>
      </c>
      <c r="CL40" s="50">
        <f t="shared" si="49"/>
        <v>39340</v>
      </c>
      <c r="CM40" s="50">
        <f t="shared" si="52"/>
        <v>0</v>
      </c>
      <c r="CN40" s="50">
        <f t="shared" si="50"/>
        <v>0</v>
      </c>
      <c r="CO40" s="50">
        <f t="shared" si="51"/>
        <v>0</v>
      </c>
    </row>
    <row r="41" spans="2:93" x14ac:dyDescent="0.35">
      <c r="B41" s="35" t="s">
        <v>261</v>
      </c>
      <c r="C41" s="35" t="s">
        <v>262</v>
      </c>
      <c r="D41" s="50">
        <v>46512</v>
      </c>
      <c r="E41" s="50">
        <v>50509</v>
      </c>
      <c r="F41" s="50">
        <v>46471</v>
      </c>
      <c r="G41" s="50">
        <v>41522</v>
      </c>
      <c r="H41" s="50">
        <v>45685</v>
      </c>
      <c r="I41" s="50">
        <v>36123</v>
      </c>
      <c r="J41" s="50">
        <v>35419</v>
      </c>
      <c r="K41" s="50">
        <v>6071</v>
      </c>
      <c r="L41" s="50">
        <v>6653</v>
      </c>
      <c r="M41" s="50">
        <v>8843</v>
      </c>
      <c r="N41" s="50">
        <v>8538</v>
      </c>
      <c r="O41" s="50">
        <v>2963</v>
      </c>
      <c r="P41" s="50">
        <v>14856</v>
      </c>
      <c r="Q41" s="50">
        <v>8165</v>
      </c>
      <c r="R41" s="50">
        <v>15732</v>
      </c>
      <c r="S41" s="50">
        <v>6455</v>
      </c>
      <c r="T41" s="50">
        <v>3886</v>
      </c>
      <c r="U41" s="50">
        <v>17781</v>
      </c>
      <c r="V41" s="50">
        <v>16103</v>
      </c>
      <c r="W41" s="50">
        <v>16659</v>
      </c>
      <c r="X41" s="50">
        <v>14069</v>
      </c>
      <c r="Y41" s="50">
        <v>35035</v>
      </c>
      <c r="Z41" s="50">
        <v>34379</v>
      </c>
      <c r="AA41" s="50">
        <v>29714</v>
      </c>
      <c r="AB41" s="50">
        <v>27633</v>
      </c>
      <c r="AC41" s="50">
        <v>27790</v>
      </c>
      <c r="AD41" s="50">
        <v>34636</v>
      </c>
      <c r="AE41" s="50">
        <v>39314</v>
      </c>
      <c r="AF41" s="50">
        <v>31741</v>
      </c>
      <c r="AG41" s="50">
        <v>45807</v>
      </c>
      <c r="AH41" s="50">
        <v>36988</v>
      </c>
      <c r="AI41" s="50">
        <v>32538</v>
      </c>
      <c r="AJ41" s="50">
        <v>18786</v>
      </c>
      <c r="AK41" s="50">
        <v>15881</v>
      </c>
      <c r="AL41" s="50">
        <v>16517</v>
      </c>
      <c r="AM41" s="50">
        <v>17985</v>
      </c>
      <c r="AN41" s="50">
        <v>19464</v>
      </c>
      <c r="AO41" s="50">
        <v>20591</v>
      </c>
      <c r="AP41" s="50">
        <v>20013</v>
      </c>
      <c r="AQ41" s="50">
        <v>23930</v>
      </c>
      <c r="AR41" s="50">
        <v>28606</v>
      </c>
      <c r="AS41" s="50">
        <v>29043</v>
      </c>
      <c r="AT41" s="50">
        <v>28289</v>
      </c>
      <c r="AU41" s="50">
        <v>30012</v>
      </c>
      <c r="AV41" s="50">
        <v>30208</v>
      </c>
      <c r="AW41" s="50">
        <v>29438</v>
      </c>
      <c r="AX41" s="50">
        <v>31218</v>
      </c>
      <c r="AY41" s="50">
        <v>53261</v>
      </c>
      <c r="AZ41" s="50">
        <v>33736</v>
      </c>
      <c r="BA41" s="50">
        <v>26946</v>
      </c>
      <c r="BB41" s="50">
        <v>32313</v>
      </c>
      <c r="BC41" s="50">
        <v>40559</v>
      </c>
      <c r="BD41" s="50">
        <v>46437</v>
      </c>
      <c r="BE41" s="50">
        <v>46740</v>
      </c>
      <c r="BF41" s="50">
        <v>29921</v>
      </c>
      <c r="BG41" s="301">
        <v>33103</v>
      </c>
      <c r="BH41" s="50">
        <v>26537</v>
      </c>
      <c r="BI41" s="50">
        <v>82664</v>
      </c>
      <c r="BJ41" s="50">
        <v>165566</v>
      </c>
      <c r="BK41" s="301">
        <v>193548</v>
      </c>
      <c r="BL41" s="301">
        <v>170054</v>
      </c>
      <c r="BM41" s="301">
        <v>114855</v>
      </c>
      <c r="BN41" s="301">
        <v>131970</v>
      </c>
      <c r="BO41" s="301">
        <v>110802</v>
      </c>
      <c r="BP41" s="301">
        <v>102937</v>
      </c>
      <c r="BQ41" s="301">
        <v>126600</v>
      </c>
      <c r="BR41" s="301">
        <v>102522</v>
      </c>
      <c r="BS41" s="301">
        <v>114298</v>
      </c>
      <c r="BT41" s="301">
        <v>109116</v>
      </c>
      <c r="BU41" s="301"/>
      <c r="BV41" s="301"/>
      <c r="BW41" s="301"/>
      <c r="BY41" s="50">
        <v>41522</v>
      </c>
      <c r="BZ41" s="50">
        <v>6071</v>
      </c>
      <c r="CA41" s="50">
        <v>2963</v>
      </c>
      <c r="CB41" s="50">
        <v>6455</v>
      </c>
      <c r="CC41" s="50">
        <v>16659</v>
      </c>
      <c r="CD41" s="50">
        <v>29714</v>
      </c>
      <c r="CE41" s="50">
        <v>39314</v>
      </c>
      <c r="CF41" s="50">
        <v>32538</v>
      </c>
      <c r="CG41" s="50">
        <v>17985</v>
      </c>
      <c r="CH41" s="50">
        <f t="shared" si="45"/>
        <v>23930</v>
      </c>
      <c r="CI41" s="50">
        <f t="shared" si="46"/>
        <v>30012</v>
      </c>
      <c r="CJ41" s="50">
        <f t="shared" si="47"/>
        <v>53261</v>
      </c>
      <c r="CK41" s="50">
        <f t="shared" si="48"/>
        <v>40559</v>
      </c>
      <c r="CL41" s="50">
        <f t="shared" si="49"/>
        <v>33103</v>
      </c>
      <c r="CM41" s="50">
        <f t="shared" si="52"/>
        <v>193548</v>
      </c>
      <c r="CN41" s="50">
        <f t="shared" si="50"/>
        <v>110802</v>
      </c>
      <c r="CO41" s="50">
        <f t="shared" si="51"/>
        <v>114298</v>
      </c>
    </row>
    <row r="42" spans="2:93" x14ac:dyDescent="0.35">
      <c r="B42" s="35" t="s">
        <v>263</v>
      </c>
      <c r="C42" s="35" t="s">
        <v>264</v>
      </c>
      <c r="D42" s="50">
        <v>65254</v>
      </c>
      <c r="E42" s="50">
        <v>64318</v>
      </c>
      <c r="F42" s="50">
        <v>76907</v>
      </c>
      <c r="G42" s="50">
        <v>57530</v>
      </c>
      <c r="H42" s="50">
        <v>57242</v>
      </c>
      <c r="I42" s="50">
        <v>39235</v>
      </c>
      <c r="J42" s="50">
        <v>47194</v>
      </c>
      <c r="K42" s="50">
        <v>41163</v>
      </c>
      <c r="L42" s="50">
        <v>53591</v>
      </c>
      <c r="M42" s="50">
        <v>69498</v>
      </c>
      <c r="N42" s="50">
        <v>91308</v>
      </c>
      <c r="O42" s="50">
        <v>90687</v>
      </c>
      <c r="P42" s="50">
        <v>100231</v>
      </c>
      <c r="Q42" s="50">
        <v>74585</v>
      </c>
      <c r="R42" s="50">
        <v>93477</v>
      </c>
      <c r="S42" s="50">
        <v>88009</v>
      </c>
      <c r="T42" s="50">
        <v>95727</v>
      </c>
      <c r="U42" s="50">
        <v>107276</v>
      </c>
      <c r="V42" s="50">
        <v>113560</v>
      </c>
      <c r="W42" s="50">
        <v>98322</v>
      </c>
      <c r="X42" s="50">
        <v>97786</v>
      </c>
      <c r="Y42" s="50">
        <v>117287</v>
      </c>
      <c r="Z42" s="50">
        <v>138212</v>
      </c>
      <c r="AA42" s="50">
        <v>122845</v>
      </c>
      <c r="AB42" s="50">
        <v>122055</v>
      </c>
      <c r="AC42" s="50">
        <v>127199</v>
      </c>
      <c r="AD42" s="50">
        <v>142488</v>
      </c>
      <c r="AE42" s="50">
        <v>116610</v>
      </c>
      <c r="AF42" s="50">
        <v>113795</v>
      </c>
      <c r="AG42" s="50">
        <v>121329</v>
      </c>
      <c r="AH42" s="50">
        <v>133062</v>
      </c>
      <c r="AI42" s="50">
        <v>121429</v>
      </c>
      <c r="AJ42" s="50">
        <v>107745</v>
      </c>
      <c r="AK42" s="50">
        <v>112803</v>
      </c>
      <c r="AL42" s="50">
        <v>119688</v>
      </c>
      <c r="AM42" s="50">
        <v>109841</v>
      </c>
      <c r="AN42" s="50">
        <v>110061</v>
      </c>
      <c r="AO42" s="50">
        <v>121175</v>
      </c>
      <c r="AP42" s="50">
        <v>142294</v>
      </c>
      <c r="AQ42" s="50">
        <v>137735</v>
      </c>
      <c r="AR42" s="50">
        <v>125902</v>
      </c>
      <c r="AS42" s="50">
        <v>149127</v>
      </c>
      <c r="AT42" s="50">
        <v>181432</v>
      </c>
      <c r="AU42" s="50">
        <v>163959</v>
      </c>
      <c r="AV42" s="50">
        <v>155330</v>
      </c>
      <c r="AW42" s="50">
        <v>170267</v>
      </c>
      <c r="AX42" s="50">
        <v>203623</v>
      </c>
      <c r="AY42" s="50">
        <v>168544</v>
      </c>
      <c r="AZ42" s="50">
        <v>141744</v>
      </c>
      <c r="BA42" s="50">
        <v>150302</v>
      </c>
      <c r="BB42" s="50">
        <v>177563</v>
      </c>
      <c r="BC42" s="50">
        <v>159924</v>
      </c>
      <c r="BD42" s="50">
        <v>180787</v>
      </c>
      <c r="BE42" s="50">
        <v>204205</v>
      </c>
      <c r="BF42" s="50">
        <v>248520</v>
      </c>
      <c r="BG42" s="301">
        <v>271469</v>
      </c>
      <c r="BH42" s="50">
        <v>267469</v>
      </c>
      <c r="BI42" s="50">
        <v>325253</v>
      </c>
      <c r="BJ42" s="50">
        <v>370879</v>
      </c>
      <c r="BK42" s="301">
        <v>426428</v>
      </c>
      <c r="BL42" s="301">
        <v>388973</v>
      </c>
      <c r="BM42" s="301">
        <v>381608</v>
      </c>
      <c r="BN42" s="301">
        <v>424276</v>
      </c>
      <c r="BO42" s="301">
        <v>379107</v>
      </c>
      <c r="BP42" s="301">
        <v>356832</v>
      </c>
      <c r="BQ42" s="301">
        <v>372567</v>
      </c>
      <c r="BR42" s="301">
        <v>418480</v>
      </c>
      <c r="BS42" s="301">
        <v>366056</v>
      </c>
      <c r="BT42" s="301">
        <v>334465</v>
      </c>
      <c r="BU42" s="301"/>
      <c r="BV42" s="301"/>
      <c r="BW42" s="301"/>
      <c r="BY42" s="50">
        <v>57530</v>
      </c>
      <c r="BZ42" s="50">
        <v>41163</v>
      </c>
      <c r="CA42" s="50">
        <v>90687</v>
      </c>
      <c r="CB42" s="50">
        <v>88009</v>
      </c>
      <c r="CC42" s="50">
        <v>98322</v>
      </c>
      <c r="CD42" s="50">
        <v>122845</v>
      </c>
      <c r="CE42" s="50">
        <v>116610</v>
      </c>
      <c r="CF42" s="50">
        <v>121429</v>
      </c>
      <c r="CG42" s="50">
        <v>109841</v>
      </c>
      <c r="CH42" s="50">
        <f t="shared" si="45"/>
        <v>137735</v>
      </c>
      <c r="CI42" s="50">
        <f t="shared" si="46"/>
        <v>163959</v>
      </c>
      <c r="CJ42" s="50">
        <f t="shared" si="47"/>
        <v>168544</v>
      </c>
      <c r="CK42" s="50">
        <f t="shared" si="48"/>
        <v>159924</v>
      </c>
      <c r="CL42" s="50">
        <f t="shared" si="49"/>
        <v>271469</v>
      </c>
      <c r="CM42" s="50">
        <f t="shared" si="52"/>
        <v>426428</v>
      </c>
      <c r="CN42" s="50">
        <f t="shared" si="50"/>
        <v>379107</v>
      </c>
      <c r="CO42" s="50">
        <f t="shared" si="51"/>
        <v>366056</v>
      </c>
    </row>
    <row r="43" spans="2:93" x14ac:dyDescent="0.35">
      <c r="B43" s="35" t="s">
        <v>265</v>
      </c>
      <c r="C43" s="35" t="s">
        <v>266</v>
      </c>
      <c r="D43" s="50">
        <v>35355</v>
      </c>
      <c r="E43" s="50">
        <v>36884</v>
      </c>
      <c r="F43" s="50">
        <v>53614</v>
      </c>
      <c r="G43" s="50">
        <v>52938</v>
      </c>
      <c r="H43" s="50">
        <v>65069</v>
      </c>
      <c r="I43" s="50">
        <v>63724</v>
      </c>
      <c r="J43" s="50">
        <v>54563</v>
      </c>
      <c r="K43" s="50">
        <v>56957</v>
      </c>
      <c r="L43" s="50">
        <v>54691</v>
      </c>
      <c r="M43" s="50">
        <v>50670</v>
      </c>
      <c r="N43" s="50">
        <v>50995</v>
      </c>
      <c r="O43" s="50">
        <v>56015</v>
      </c>
      <c r="P43" s="50">
        <v>47040</v>
      </c>
      <c r="Q43" s="50">
        <v>44634</v>
      </c>
      <c r="R43" s="50">
        <v>43782</v>
      </c>
      <c r="S43" s="50">
        <v>54324</v>
      </c>
      <c r="T43" s="50">
        <v>37306</v>
      </c>
      <c r="U43" s="50">
        <v>80036</v>
      </c>
      <c r="V43" s="50">
        <v>68568</v>
      </c>
      <c r="W43" s="50">
        <v>73768</v>
      </c>
      <c r="X43" s="50">
        <v>75292</v>
      </c>
      <c r="Y43" s="50">
        <v>75738</v>
      </c>
      <c r="Z43" s="50">
        <v>70481</v>
      </c>
      <c r="AA43" s="50">
        <v>75610</v>
      </c>
      <c r="AB43" s="50">
        <v>82795</v>
      </c>
      <c r="AC43" s="50">
        <v>84936</v>
      </c>
      <c r="AD43" s="50">
        <v>86269</v>
      </c>
      <c r="AE43" s="50">
        <v>95949</v>
      </c>
      <c r="AF43" s="50">
        <v>117766</v>
      </c>
      <c r="AG43" s="50">
        <v>104089</v>
      </c>
      <c r="AH43" s="50">
        <v>146524</v>
      </c>
      <c r="AI43" s="50">
        <v>130891</v>
      </c>
      <c r="AJ43" s="50">
        <v>118502</v>
      </c>
      <c r="AK43" s="50">
        <v>88376</v>
      </c>
      <c r="AL43" s="50">
        <v>93009</v>
      </c>
      <c r="AM43" s="50">
        <v>110016</v>
      </c>
      <c r="AN43" s="50">
        <v>88452</v>
      </c>
      <c r="AO43" s="50">
        <v>69683</v>
      </c>
      <c r="AP43" s="50">
        <v>74396</v>
      </c>
      <c r="AQ43" s="50">
        <v>63997</v>
      </c>
      <c r="AR43" s="50">
        <v>68346</v>
      </c>
      <c r="AS43" s="50">
        <v>120247</v>
      </c>
      <c r="AT43" s="50">
        <v>124946</v>
      </c>
      <c r="AU43" s="50">
        <v>159724</v>
      </c>
      <c r="AV43" s="50">
        <v>147397</v>
      </c>
      <c r="AW43" s="50">
        <v>134656</v>
      </c>
      <c r="AX43" s="50">
        <v>167144</v>
      </c>
      <c r="AY43" s="50">
        <v>121687</v>
      </c>
      <c r="AZ43" s="50">
        <v>158354</v>
      </c>
      <c r="BA43" s="50">
        <v>166669</v>
      </c>
      <c r="BB43" s="50">
        <v>170297</v>
      </c>
      <c r="BC43" s="50">
        <v>169689</v>
      </c>
      <c r="BD43" s="50">
        <v>173928</v>
      </c>
      <c r="BE43" s="50">
        <v>148226</v>
      </c>
      <c r="BF43" s="50">
        <v>143192</v>
      </c>
      <c r="BG43" s="301">
        <v>125821</v>
      </c>
      <c r="BH43" s="50">
        <v>99942</v>
      </c>
      <c r="BI43" s="50">
        <v>106310</v>
      </c>
      <c r="BJ43" s="50">
        <v>98603</v>
      </c>
      <c r="BK43" s="301">
        <v>194992</v>
      </c>
      <c r="BL43" s="301">
        <v>252249</v>
      </c>
      <c r="BM43" s="301">
        <v>280890</v>
      </c>
      <c r="BN43" s="301">
        <v>254585</v>
      </c>
      <c r="BO43" s="301">
        <v>248258</v>
      </c>
      <c r="BP43" s="301">
        <v>269161</v>
      </c>
      <c r="BQ43" s="301">
        <v>289881</v>
      </c>
      <c r="BR43" s="301">
        <v>280716</v>
      </c>
      <c r="BS43" s="301">
        <v>316654</v>
      </c>
      <c r="BT43" s="301">
        <v>360239</v>
      </c>
      <c r="BU43" s="301"/>
      <c r="BV43" s="301"/>
      <c r="BW43" s="301"/>
      <c r="BY43" s="50">
        <v>52938</v>
      </c>
      <c r="BZ43" s="50">
        <v>56957</v>
      </c>
      <c r="CA43" s="50">
        <v>56015</v>
      </c>
      <c r="CB43" s="50">
        <v>54324</v>
      </c>
      <c r="CC43" s="50">
        <v>73768</v>
      </c>
      <c r="CD43" s="50">
        <v>75610</v>
      </c>
      <c r="CE43" s="50">
        <v>95949</v>
      </c>
      <c r="CF43" s="50">
        <v>130891</v>
      </c>
      <c r="CG43" s="50">
        <v>110016</v>
      </c>
      <c r="CH43" s="50">
        <f t="shared" si="45"/>
        <v>63997</v>
      </c>
      <c r="CI43" s="50">
        <f t="shared" si="46"/>
        <v>159724</v>
      </c>
      <c r="CJ43" s="50">
        <f t="shared" si="47"/>
        <v>121687</v>
      </c>
      <c r="CK43" s="50">
        <f t="shared" si="48"/>
        <v>169689</v>
      </c>
      <c r="CL43" s="50">
        <f t="shared" si="49"/>
        <v>125821</v>
      </c>
      <c r="CM43" s="50">
        <f t="shared" si="52"/>
        <v>194992</v>
      </c>
      <c r="CN43" s="50">
        <f t="shared" si="50"/>
        <v>248258</v>
      </c>
      <c r="CO43" s="50">
        <f t="shared" si="51"/>
        <v>316654</v>
      </c>
    </row>
    <row r="44" spans="2:93" x14ac:dyDescent="0.35">
      <c r="B44" s="35" t="s">
        <v>267</v>
      </c>
      <c r="C44" s="35" t="s">
        <v>268</v>
      </c>
      <c r="D44" s="50"/>
      <c r="E44" s="50"/>
      <c r="F44" s="50"/>
      <c r="G44" s="50"/>
      <c r="H44" s="50"/>
      <c r="I44" s="50"/>
      <c r="J44" s="50"/>
      <c r="K44" s="50"/>
      <c r="L44" s="50">
        <v>0</v>
      </c>
      <c r="M44" s="50">
        <v>0</v>
      </c>
      <c r="N44" s="50">
        <v>0</v>
      </c>
      <c r="O44" s="50">
        <v>0</v>
      </c>
      <c r="P44" s="50">
        <v>0</v>
      </c>
      <c r="Q44" s="50">
        <v>0</v>
      </c>
      <c r="R44" s="50">
        <v>0</v>
      </c>
      <c r="S44" s="50">
        <v>0</v>
      </c>
      <c r="T44" s="50">
        <v>0</v>
      </c>
      <c r="U44" s="50">
        <v>0</v>
      </c>
      <c r="V44" s="50">
        <v>0</v>
      </c>
      <c r="W44" s="50">
        <v>0</v>
      </c>
      <c r="X44" s="50">
        <v>0</v>
      </c>
      <c r="Y44" s="50">
        <v>0</v>
      </c>
      <c r="Z44" s="50">
        <v>0</v>
      </c>
      <c r="AA44" s="50">
        <v>0</v>
      </c>
      <c r="AB44" s="50">
        <v>0</v>
      </c>
      <c r="AC44" s="50">
        <v>0</v>
      </c>
      <c r="AD44" s="50">
        <v>0</v>
      </c>
      <c r="AE44" s="50">
        <v>0</v>
      </c>
      <c r="AF44" s="50">
        <v>0</v>
      </c>
      <c r="AG44" s="50">
        <v>0</v>
      </c>
      <c r="AH44" s="50">
        <v>0</v>
      </c>
      <c r="AI44" s="50">
        <v>0</v>
      </c>
      <c r="AJ44" s="50">
        <v>0</v>
      </c>
      <c r="AK44" s="50">
        <v>0</v>
      </c>
      <c r="AL44" s="50">
        <v>0</v>
      </c>
      <c r="AM44" s="50">
        <v>0</v>
      </c>
      <c r="AN44" s="50">
        <v>0</v>
      </c>
      <c r="AO44" s="50">
        <v>0</v>
      </c>
      <c r="AP44" s="50">
        <v>0</v>
      </c>
      <c r="AQ44" s="50">
        <v>0</v>
      </c>
      <c r="AR44" s="50">
        <v>0</v>
      </c>
      <c r="AS44" s="50">
        <v>0</v>
      </c>
      <c r="AT44" s="50">
        <v>0</v>
      </c>
      <c r="AU44" s="50">
        <v>0</v>
      </c>
      <c r="AV44" s="50">
        <v>0</v>
      </c>
      <c r="AW44" s="50">
        <v>0</v>
      </c>
      <c r="AX44" s="50">
        <v>0</v>
      </c>
      <c r="AY44" s="50">
        <v>0</v>
      </c>
      <c r="AZ44" s="50">
        <v>0</v>
      </c>
      <c r="BA44" s="50">
        <v>0</v>
      </c>
      <c r="BB44" s="50">
        <v>0</v>
      </c>
      <c r="BC44" s="50">
        <v>0</v>
      </c>
      <c r="BD44" s="50">
        <v>0</v>
      </c>
      <c r="BE44" s="50">
        <v>0</v>
      </c>
      <c r="BF44" s="50">
        <v>0</v>
      </c>
      <c r="BG44" s="301">
        <v>0</v>
      </c>
      <c r="BH44" s="50">
        <v>0</v>
      </c>
      <c r="BI44" s="50">
        <v>0</v>
      </c>
      <c r="BJ44" s="50">
        <v>0</v>
      </c>
      <c r="BK44" s="301">
        <v>0</v>
      </c>
      <c r="BL44" s="301">
        <v>0</v>
      </c>
      <c r="BM44" s="301">
        <v>0</v>
      </c>
      <c r="BN44" s="301">
        <v>0</v>
      </c>
      <c r="BO44" s="301">
        <v>0</v>
      </c>
      <c r="BP44" s="301">
        <v>0</v>
      </c>
      <c r="BQ44" s="301">
        <v>0</v>
      </c>
      <c r="BR44" s="301">
        <v>0</v>
      </c>
      <c r="BS44" s="301">
        <v>0</v>
      </c>
      <c r="BT44" s="301">
        <v>0</v>
      </c>
      <c r="BU44" s="301"/>
      <c r="BV44" s="301"/>
      <c r="BW44" s="301"/>
      <c r="BY44" s="50">
        <v>0</v>
      </c>
      <c r="BZ44" s="50">
        <v>0</v>
      </c>
      <c r="CA44" s="50">
        <v>0</v>
      </c>
      <c r="CB44" s="50">
        <v>0</v>
      </c>
      <c r="CC44" s="50">
        <v>0</v>
      </c>
      <c r="CD44" s="50">
        <v>0</v>
      </c>
      <c r="CE44" s="50">
        <v>0</v>
      </c>
      <c r="CF44" s="50">
        <v>0</v>
      </c>
      <c r="CG44" s="50">
        <v>0</v>
      </c>
      <c r="CH44" s="50">
        <f t="shared" si="45"/>
        <v>0</v>
      </c>
      <c r="CI44" s="50">
        <f t="shared" si="46"/>
        <v>0</v>
      </c>
      <c r="CJ44" s="50">
        <f t="shared" si="47"/>
        <v>0</v>
      </c>
      <c r="CK44" s="50">
        <f t="shared" si="48"/>
        <v>0</v>
      </c>
      <c r="CL44" s="50">
        <f t="shared" si="49"/>
        <v>0</v>
      </c>
      <c r="CM44" s="50">
        <f t="shared" si="52"/>
        <v>0</v>
      </c>
      <c r="CN44" s="50">
        <f t="shared" si="50"/>
        <v>0</v>
      </c>
      <c r="CO44" s="50">
        <f t="shared" si="51"/>
        <v>0</v>
      </c>
    </row>
    <row r="45" spans="2:93" x14ac:dyDescent="0.35">
      <c r="B45" s="35" t="s">
        <v>269</v>
      </c>
      <c r="C45" s="35" t="s">
        <v>270</v>
      </c>
      <c r="D45" s="50">
        <v>15678</v>
      </c>
      <c r="E45" s="50">
        <v>80</v>
      </c>
      <c r="F45" s="50">
        <v>79</v>
      </c>
      <c r="G45" s="50">
        <v>44234</v>
      </c>
      <c r="H45" s="50">
        <v>40138</v>
      </c>
      <c r="I45" s="50">
        <v>89</v>
      </c>
      <c r="J45" s="50">
        <v>89</v>
      </c>
      <c r="K45" s="50">
        <v>42645</v>
      </c>
      <c r="L45" s="50">
        <v>59682</v>
      </c>
      <c r="M45" s="50">
        <v>104</v>
      </c>
      <c r="N45" s="50">
        <v>104</v>
      </c>
      <c r="O45" s="50">
        <v>42933</v>
      </c>
      <c r="P45" s="50">
        <v>40610</v>
      </c>
      <c r="Q45" s="50">
        <v>129</v>
      </c>
      <c r="R45" s="50">
        <v>134</v>
      </c>
      <c r="S45" s="50">
        <v>55506</v>
      </c>
      <c r="T45" s="50">
        <v>53078</v>
      </c>
      <c r="U45" s="50">
        <v>386</v>
      </c>
      <c r="V45" s="50">
        <v>130</v>
      </c>
      <c r="W45" s="50">
        <v>18916</v>
      </c>
      <c r="X45" s="50">
        <v>17923</v>
      </c>
      <c r="Y45" s="50">
        <v>135</v>
      </c>
      <c r="Z45" s="50">
        <v>135</v>
      </c>
      <c r="AA45" s="50">
        <v>24119</v>
      </c>
      <c r="AB45" s="50">
        <v>23191</v>
      </c>
      <c r="AC45" s="50">
        <v>139</v>
      </c>
      <c r="AD45" s="50">
        <v>139</v>
      </c>
      <c r="AE45" s="50">
        <v>139</v>
      </c>
      <c r="AF45" s="50">
        <v>139</v>
      </c>
      <c r="AG45" s="50">
        <v>139</v>
      </c>
      <c r="AH45" s="50">
        <v>157</v>
      </c>
      <c r="AI45" s="50">
        <v>158</v>
      </c>
      <c r="AJ45" s="50">
        <v>158</v>
      </c>
      <c r="AK45" s="50">
        <v>158</v>
      </c>
      <c r="AL45" s="50">
        <v>41</v>
      </c>
      <c r="AM45" s="50">
        <v>16049</v>
      </c>
      <c r="AN45" s="50">
        <v>15372</v>
      </c>
      <c r="AO45" s="50">
        <v>3980</v>
      </c>
      <c r="AP45" s="50">
        <v>67</v>
      </c>
      <c r="AQ45" s="50">
        <v>50076</v>
      </c>
      <c r="AR45" s="50">
        <v>89</v>
      </c>
      <c r="AS45" s="50">
        <v>97</v>
      </c>
      <c r="AT45" s="50">
        <v>105</v>
      </c>
      <c r="AU45" s="50">
        <v>37624</v>
      </c>
      <c r="AV45" s="50">
        <v>9949</v>
      </c>
      <c r="AW45" s="50">
        <v>193</v>
      </c>
      <c r="AX45" s="50">
        <v>192</v>
      </c>
      <c r="AY45" s="50">
        <v>191</v>
      </c>
      <c r="AZ45" s="50">
        <v>185</v>
      </c>
      <c r="BA45" s="50">
        <v>185</v>
      </c>
      <c r="BB45" s="50">
        <v>185</v>
      </c>
      <c r="BC45" s="50">
        <v>135</v>
      </c>
      <c r="BD45" s="50">
        <v>135</v>
      </c>
      <c r="BE45" s="50">
        <v>19776</v>
      </c>
      <c r="BF45" s="50">
        <v>20634</v>
      </c>
      <c r="BG45" s="301">
        <v>22312</v>
      </c>
      <c r="BH45" s="50">
        <v>152</v>
      </c>
      <c r="BI45" s="50">
        <v>152</v>
      </c>
      <c r="BJ45" s="50">
        <v>32565</v>
      </c>
      <c r="BK45" s="301">
        <v>88478</v>
      </c>
      <c r="BL45" s="301">
        <v>136988</v>
      </c>
      <c r="BM45" s="301">
        <v>103624</v>
      </c>
      <c r="BN45" s="301">
        <v>141512</v>
      </c>
      <c r="BO45" s="301">
        <v>94189</v>
      </c>
      <c r="BP45" s="301">
        <v>56464</v>
      </c>
      <c r="BQ45" s="301">
        <v>56464</v>
      </c>
      <c r="BR45" s="301">
        <v>22325</v>
      </c>
      <c r="BS45" s="301">
        <v>190263</v>
      </c>
      <c r="BT45" s="301">
        <v>336</v>
      </c>
      <c r="BU45" s="301"/>
      <c r="BV45" s="301"/>
      <c r="BW45" s="301"/>
      <c r="BY45" s="50">
        <v>44234</v>
      </c>
      <c r="BZ45" s="50">
        <v>42645</v>
      </c>
      <c r="CA45" s="50">
        <v>42933</v>
      </c>
      <c r="CB45" s="50">
        <v>55506</v>
      </c>
      <c r="CC45" s="50">
        <v>18916</v>
      </c>
      <c r="CD45" s="50">
        <v>24119</v>
      </c>
      <c r="CE45" s="50">
        <v>139</v>
      </c>
      <c r="CF45" s="50">
        <v>158</v>
      </c>
      <c r="CG45" s="50">
        <v>16049</v>
      </c>
      <c r="CH45" s="50">
        <f t="shared" si="45"/>
        <v>50076</v>
      </c>
      <c r="CI45" s="50">
        <f t="shared" si="46"/>
        <v>37624</v>
      </c>
      <c r="CJ45" s="50">
        <f t="shared" si="47"/>
        <v>191</v>
      </c>
      <c r="CK45" s="50">
        <f t="shared" si="48"/>
        <v>135</v>
      </c>
      <c r="CL45" s="50">
        <f t="shared" si="49"/>
        <v>22312</v>
      </c>
      <c r="CM45" s="50">
        <f t="shared" si="52"/>
        <v>88478</v>
      </c>
      <c r="CN45" s="50">
        <f t="shared" si="50"/>
        <v>94189</v>
      </c>
      <c r="CO45" s="50">
        <f t="shared" si="51"/>
        <v>190263</v>
      </c>
    </row>
    <row r="46" spans="2:93" x14ac:dyDescent="0.35">
      <c r="B46" s="35" t="s">
        <v>271</v>
      </c>
      <c r="C46" s="35" t="s">
        <v>272</v>
      </c>
      <c r="D46" s="50"/>
      <c r="E46" s="50"/>
      <c r="F46" s="50"/>
      <c r="G46" s="50"/>
      <c r="H46" s="50"/>
      <c r="I46" s="50"/>
      <c r="J46" s="50"/>
      <c r="K46" s="50"/>
      <c r="L46" s="50">
        <v>0</v>
      </c>
      <c r="M46" s="50">
        <v>0</v>
      </c>
      <c r="N46" s="50">
        <v>0</v>
      </c>
      <c r="O46" s="50">
        <v>0</v>
      </c>
      <c r="P46" s="50">
        <v>0</v>
      </c>
      <c r="Q46" s="50">
        <v>0</v>
      </c>
      <c r="R46" s="50">
        <v>0</v>
      </c>
      <c r="S46" s="50">
        <v>0</v>
      </c>
      <c r="T46" s="50">
        <v>0</v>
      </c>
      <c r="U46" s="50">
        <v>0</v>
      </c>
      <c r="V46" s="50">
        <v>0</v>
      </c>
      <c r="W46" s="50">
        <v>5457</v>
      </c>
      <c r="X46" s="50">
        <v>5688</v>
      </c>
      <c r="Y46" s="50">
        <v>6462</v>
      </c>
      <c r="Z46" s="50">
        <v>6470</v>
      </c>
      <c r="AA46" s="50">
        <v>7274</v>
      </c>
      <c r="AB46" s="50">
        <v>7975</v>
      </c>
      <c r="AC46" s="50">
        <v>9230</v>
      </c>
      <c r="AD46" s="50">
        <v>10983</v>
      </c>
      <c r="AE46" s="50">
        <v>10025</v>
      </c>
      <c r="AF46" s="50">
        <v>10594</v>
      </c>
      <c r="AG46" s="50">
        <v>11695</v>
      </c>
      <c r="AH46" s="50">
        <v>15084</v>
      </c>
      <c r="AI46" s="50">
        <v>11487</v>
      </c>
      <c r="AJ46" s="50">
        <v>19584</v>
      </c>
      <c r="AK46" s="50">
        <v>20667</v>
      </c>
      <c r="AL46" s="50">
        <v>23649</v>
      </c>
      <c r="AM46" s="50">
        <v>21038</v>
      </c>
      <c r="AN46" s="50">
        <v>24447</v>
      </c>
      <c r="AO46" s="50">
        <v>13764</v>
      </c>
      <c r="AP46" s="50">
        <v>16206</v>
      </c>
      <c r="AQ46" s="50">
        <v>16247</v>
      </c>
      <c r="AR46" s="50">
        <v>14584</v>
      </c>
      <c r="AS46" s="50">
        <v>15229</v>
      </c>
      <c r="AT46" s="50">
        <v>17791</v>
      </c>
      <c r="AU46" s="50">
        <v>28043</v>
      </c>
      <c r="AV46" s="50">
        <v>32295</v>
      </c>
      <c r="AW46" s="50">
        <v>42966</v>
      </c>
      <c r="AX46" s="50">
        <v>41934</v>
      </c>
      <c r="AY46" s="50">
        <v>40536</v>
      </c>
      <c r="AZ46" s="50">
        <v>39579</v>
      </c>
      <c r="BA46" s="50">
        <v>41686</v>
      </c>
      <c r="BB46" s="50">
        <v>36489</v>
      </c>
      <c r="BC46" s="50">
        <v>37016</v>
      </c>
      <c r="BD46" s="50">
        <v>33321</v>
      </c>
      <c r="BE46" s="50">
        <v>33303</v>
      </c>
      <c r="BF46" s="50">
        <v>32290</v>
      </c>
      <c r="BG46" s="301">
        <v>34064</v>
      </c>
      <c r="BH46" s="50">
        <v>31354</v>
      </c>
      <c r="BI46" s="50">
        <v>30356</v>
      </c>
      <c r="BJ46" s="50">
        <v>29712</v>
      </c>
      <c r="BK46" s="301">
        <v>23868</v>
      </c>
      <c r="BL46" s="301">
        <v>20737</v>
      </c>
      <c r="BM46" s="301">
        <v>18888</v>
      </c>
      <c r="BN46" s="301">
        <v>17836</v>
      </c>
      <c r="BO46" s="301">
        <v>14598</v>
      </c>
      <c r="BP46" s="301">
        <v>17283</v>
      </c>
      <c r="BQ46" s="301">
        <v>19567</v>
      </c>
      <c r="BR46" s="301">
        <v>39913</v>
      </c>
      <c r="BS46" s="301">
        <v>65603</v>
      </c>
      <c r="BT46" s="301">
        <v>68065</v>
      </c>
      <c r="BU46" s="301"/>
      <c r="BV46" s="301"/>
      <c r="BW46" s="301"/>
      <c r="BY46" s="50">
        <v>0</v>
      </c>
      <c r="BZ46" s="50">
        <v>0</v>
      </c>
      <c r="CA46" s="50">
        <v>0</v>
      </c>
      <c r="CB46" s="50">
        <v>0</v>
      </c>
      <c r="CC46" s="50">
        <v>5457</v>
      </c>
      <c r="CD46" s="50">
        <v>7274</v>
      </c>
      <c r="CE46" s="50">
        <v>10025</v>
      </c>
      <c r="CF46" s="50">
        <v>11487</v>
      </c>
      <c r="CG46" s="50">
        <v>21038</v>
      </c>
      <c r="CH46" s="50">
        <f t="shared" si="45"/>
        <v>16247</v>
      </c>
      <c r="CI46" s="50">
        <f t="shared" si="46"/>
        <v>28043</v>
      </c>
      <c r="CJ46" s="50">
        <f t="shared" si="47"/>
        <v>40536</v>
      </c>
      <c r="CK46" s="50">
        <f t="shared" si="48"/>
        <v>37016</v>
      </c>
      <c r="CL46" s="50">
        <f t="shared" si="49"/>
        <v>34064</v>
      </c>
      <c r="CM46" s="50">
        <f t="shared" si="52"/>
        <v>23868</v>
      </c>
      <c r="CN46" s="50">
        <f t="shared" si="50"/>
        <v>14598</v>
      </c>
      <c r="CO46" s="50">
        <f t="shared" si="51"/>
        <v>65603</v>
      </c>
    </row>
    <row r="47" spans="2:93" x14ac:dyDescent="0.35">
      <c r="B47" s="43" t="s">
        <v>273</v>
      </c>
      <c r="C47" s="43" t="s">
        <v>274</v>
      </c>
      <c r="D47" s="134">
        <v>24134</v>
      </c>
      <c r="E47" s="134">
        <v>24332</v>
      </c>
      <c r="F47" s="134">
        <v>23671</v>
      </c>
      <c r="G47" s="134">
        <v>22696</v>
      </c>
      <c r="H47" s="134">
        <v>19302</v>
      </c>
      <c r="I47" s="134">
        <v>13814</v>
      </c>
      <c r="J47" s="134">
        <v>15994</v>
      </c>
      <c r="K47" s="134">
        <v>21276</v>
      </c>
      <c r="L47" s="134">
        <v>21428</v>
      </c>
      <c r="M47" s="134">
        <v>24093</v>
      </c>
      <c r="N47" s="134">
        <v>26059</v>
      </c>
      <c r="O47" s="134">
        <v>25248</v>
      </c>
      <c r="P47" s="134">
        <v>25496</v>
      </c>
      <c r="Q47" s="134">
        <v>26850</v>
      </c>
      <c r="R47" s="134">
        <v>37287</v>
      </c>
      <c r="S47" s="134">
        <v>24926</v>
      </c>
      <c r="T47" s="134">
        <v>38697</v>
      </c>
      <c r="U47" s="134">
        <v>63652</v>
      </c>
      <c r="V47" s="134">
        <v>66233</v>
      </c>
      <c r="W47" s="134">
        <v>59140</v>
      </c>
      <c r="X47" s="134">
        <v>59319</v>
      </c>
      <c r="Y47" s="134">
        <v>55795.823900000003</v>
      </c>
      <c r="Z47" s="134">
        <v>59347</v>
      </c>
      <c r="AA47" s="134">
        <v>56856</v>
      </c>
      <c r="AB47" s="134">
        <v>54423</v>
      </c>
      <c r="AC47" s="134">
        <v>52186</v>
      </c>
      <c r="AD47" s="134">
        <v>50708</v>
      </c>
      <c r="AE47" s="134">
        <v>55535</v>
      </c>
      <c r="AF47" s="134">
        <v>78311</v>
      </c>
      <c r="AG47" s="134">
        <v>62777</v>
      </c>
      <c r="AH47" s="134">
        <v>65486</v>
      </c>
      <c r="AI47" s="134">
        <v>76179</v>
      </c>
      <c r="AJ47" s="134">
        <v>50160</v>
      </c>
      <c r="AK47" s="134">
        <v>48902</v>
      </c>
      <c r="AL47" s="134">
        <v>69589</v>
      </c>
      <c r="AM47" s="134">
        <v>107982</v>
      </c>
      <c r="AN47" s="134">
        <v>99831</v>
      </c>
      <c r="AO47" s="134">
        <v>105075</v>
      </c>
      <c r="AP47" s="134">
        <v>79361</v>
      </c>
      <c r="AQ47" s="134">
        <v>70300</v>
      </c>
      <c r="AR47" s="134">
        <v>73572</v>
      </c>
      <c r="AS47" s="134">
        <v>68706</v>
      </c>
      <c r="AT47" s="134">
        <v>74763</v>
      </c>
      <c r="AU47" s="134">
        <v>77526</v>
      </c>
      <c r="AV47" s="134">
        <v>44459</v>
      </c>
      <c r="AW47" s="134">
        <v>47240.340645236021</v>
      </c>
      <c r="AX47" s="134">
        <v>40798.572460471943</v>
      </c>
      <c r="AY47" s="134">
        <v>45629.226840340998</v>
      </c>
      <c r="AZ47" s="134">
        <v>67540</v>
      </c>
      <c r="BA47" s="134">
        <v>71939</v>
      </c>
      <c r="BB47" s="134">
        <v>86724</v>
      </c>
      <c r="BC47" s="134">
        <v>84509</v>
      </c>
      <c r="BD47" s="134">
        <v>89883</v>
      </c>
      <c r="BE47" s="134">
        <v>79012</v>
      </c>
      <c r="BF47" s="50">
        <v>93356</v>
      </c>
      <c r="BG47" s="312">
        <v>118276</v>
      </c>
      <c r="BH47" s="50">
        <v>84844</v>
      </c>
      <c r="BI47" s="134">
        <v>102055</v>
      </c>
      <c r="BJ47" s="134">
        <v>89727</v>
      </c>
      <c r="BK47" s="312">
        <v>181447</v>
      </c>
      <c r="BL47" s="312">
        <v>154462</v>
      </c>
      <c r="BM47" s="312">
        <v>181332</v>
      </c>
      <c r="BN47" s="312">
        <v>175258</v>
      </c>
      <c r="BO47" s="312">
        <v>184141</v>
      </c>
      <c r="BP47" s="312">
        <v>179015</v>
      </c>
      <c r="BQ47" s="312">
        <v>199975</v>
      </c>
      <c r="BR47" s="312">
        <v>207298</v>
      </c>
      <c r="BS47" s="312">
        <v>160938</v>
      </c>
      <c r="BT47" s="312">
        <v>158918</v>
      </c>
      <c r="BU47" s="312"/>
      <c r="BV47" s="312"/>
      <c r="BW47" s="312"/>
      <c r="BY47" s="134">
        <v>22696</v>
      </c>
      <c r="BZ47" s="134">
        <v>21276</v>
      </c>
      <c r="CA47" s="134">
        <v>25248</v>
      </c>
      <c r="CB47" s="134">
        <v>24926</v>
      </c>
      <c r="CC47" s="134">
        <v>59140</v>
      </c>
      <c r="CD47" s="134">
        <v>56856</v>
      </c>
      <c r="CE47" s="134">
        <v>55535</v>
      </c>
      <c r="CF47" s="134">
        <v>76179</v>
      </c>
      <c r="CG47" s="134">
        <v>107982</v>
      </c>
      <c r="CH47" s="134">
        <f t="shared" si="45"/>
        <v>70300</v>
      </c>
      <c r="CI47" s="134">
        <f t="shared" si="46"/>
        <v>77526</v>
      </c>
      <c r="CJ47" s="134">
        <f t="shared" si="47"/>
        <v>45629.226840340998</v>
      </c>
      <c r="CK47" s="134">
        <f t="shared" si="48"/>
        <v>84509</v>
      </c>
      <c r="CL47" s="134">
        <f t="shared" si="49"/>
        <v>118276</v>
      </c>
      <c r="CM47" s="50">
        <f t="shared" si="52"/>
        <v>181447</v>
      </c>
      <c r="CN47" s="50">
        <f t="shared" si="50"/>
        <v>184141</v>
      </c>
      <c r="CO47" s="50">
        <f t="shared" si="51"/>
        <v>160938</v>
      </c>
    </row>
    <row r="48" spans="2:93" x14ac:dyDescent="0.35">
      <c r="B48" s="122" t="s">
        <v>275</v>
      </c>
      <c r="C48" s="123" t="s">
        <v>276</v>
      </c>
      <c r="D48" s="135">
        <v>329887</v>
      </c>
      <c r="E48" s="135">
        <v>366811</v>
      </c>
      <c r="F48" s="135">
        <v>425008</v>
      </c>
      <c r="G48" s="135">
        <v>458087</v>
      </c>
      <c r="H48" s="135">
        <v>535863</v>
      </c>
      <c r="I48" s="135">
        <v>419098</v>
      </c>
      <c r="J48" s="135">
        <v>371967</v>
      </c>
      <c r="K48" s="135">
        <v>479112</v>
      </c>
      <c r="L48" s="135">
        <v>511644</v>
      </c>
      <c r="M48" s="135">
        <v>474775</v>
      </c>
      <c r="N48" s="135">
        <v>411870</v>
      </c>
      <c r="O48" s="135">
        <v>426048</v>
      </c>
      <c r="P48" s="135">
        <v>456557</v>
      </c>
      <c r="Q48" s="135">
        <v>390499</v>
      </c>
      <c r="R48" s="135">
        <v>734540</v>
      </c>
      <c r="S48" s="135">
        <v>801057</v>
      </c>
      <c r="T48" s="135">
        <v>798173</v>
      </c>
      <c r="U48" s="135">
        <v>1204057</v>
      </c>
      <c r="V48" s="135">
        <v>1087325</v>
      </c>
      <c r="W48" s="135">
        <v>1078319</v>
      </c>
      <c r="X48" s="135">
        <v>1067904</v>
      </c>
      <c r="Y48" s="135">
        <v>851395.82389999996</v>
      </c>
      <c r="Z48" s="135">
        <v>733885</v>
      </c>
      <c r="AA48" s="135">
        <v>788707</v>
      </c>
      <c r="AB48" s="135">
        <v>897893</v>
      </c>
      <c r="AC48" s="135">
        <v>928739</v>
      </c>
      <c r="AD48" s="135">
        <v>1019295</v>
      </c>
      <c r="AE48" s="135">
        <v>1016629</v>
      </c>
      <c r="AF48" s="135">
        <v>1224723</v>
      </c>
      <c r="AG48" s="135">
        <v>1393366</v>
      </c>
      <c r="AH48" s="135">
        <v>1327778</v>
      </c>
      <c r="AI48" s="135">
        <v>1209405</v>
      </c>
      <c r="AJ48" s="135">
        <v>1089001</v>
      </c>
      <c r="AK48" s="135">
        <v>844362</v>
      </c>
      <c r="AL48" s="135">
        <v>928007</v>
      </c>
      <c r="AM48" s="135">
        <v>1044562</v>
      </c>
      <c r="AN48" s="135">
        <v>1008256</v>
      </c>
      <c r="AO48" s="135">
        <v>967603</v>
      </c>
      <c r="AP48" s="135">
        <v>923710</v>
      </c>
      <c r="AQ48" s="135">
        <v>1290540</v>
      </c>
      <c r="AR48" s="135">
        <v>951641</v>
      </c>
      <c r="AS48" s="135">
        <v>1112084</v>
      </c>
      <c r="AT48" s="135">
        <v>1143087</v>
      </c>
      <c r="AU48" s="135">
        <v>1174763</v>
      </c>
      <c r="AV48" s="135">
        <v>1149054</v>
      </c>
      <c r="AW48" s="135">
        <v>1149281</v>
      </c>
      <c r="AX48" s="135">
        <v>1196698.9999999998</v>
      </c>
      <c r="AY48" s="135">
        <v>1126495</v>
      </c>
      <c r="AZ48" s="135">
        <v>1778830</v>
      </c>
      <c r="BA48" s="135">
        <v>1426034</v>
      </c>
      <c r="BB48" s="135">
        <v>1670782</v>
      </c>
      <c r="BC48" s="135">
        <v>1514058</v>
      </c>
      <c r="BD48" s="135">
        <v>1502533</v>
      </c>
      <c r="BE48" s="135">
        <v>1607636</v>
      </c>
      <c r="BF48" s="135">
        <v>1494666</v>
      </c>
      <c r="BG48" s="135">
        <v>2393102</v>
      </c>
      <c r="BH48" s="135">
        <f t="shared" ref="BH48:BN48" si="53">SUM(BH34:BH47)</f>
        <v>1921247</v>
      </c>
      <c r="BI48" s="135">
        <f t="shared" si="53"/>
        <v>2453054</v>
      </c>
      <c r="BJ48" s="135">
        <f t="shared" si="53"/>
        <v>2285441</v>
      </c>
      <c r="BK48" s="135">
        <f t="shared" si="53"/>
        <v>3380579</v>
      </c>
      <c r="BL48" s="135">
        <f t="shared" si="53"/>
        <v>3076148</v>
      </c>
      <c r="BM48" s="135">
        <f t="shared" si="53"/>
        <v>2920097</v>
      </c>
      <c r="BN48" s="135">
        <f t="shared" si="53"/>
        <v>2917335</v>
      </c>
      <c r="BO48" s="135">
        <f t="shared" ref="BO48:BW48" si="54">SUM(BO34:BO47)</f>
        <v>3246790</v>
      </c>
      <c r="BP48" s="135">
        <f t="shared" si="54"/>
        <v>3195923</v>
      </c>
      <c r="BQ48" s="135">
        <f t="shared" si="54"/>
        <v>3725288</v>
      </c>
      <c r="BR48" s="135">
        <f t="shared" si="54"/>
        <v>3220884</v>
      </c>
      <c r="BS48" s="135">
        <f t="shared" ref="BS48" si="55">SUM(BS34:BS47)</f>
        <v>3390939</v>
      </c>
      <c r="BT48" s="135">
        <f t="shared" si="54"/>
        <v>2933392</v>
      </c>
      <c r="BU48" s="135">
        <f t="shared" si="54"/>
        <v>0</v>
      </c>
      <c r="BV48" s="135">
        <f t="shared" si="54"/>
        <v>0</v>
      </c>
      <c r="BW48" s="135">
        <f t="shared" si="54"/>
        <v>0</v>
      </c>
      <c r="BY48" s="135">
        <f t="shared" ref="BY48:CH48" si="56">SUM(BY34:BY47)</f>
        <v>458087</v>
      </c>
      <c r="BZ48" s="135">
        <f t="shared" si="56"/>
        <v>479112</v>
      </c>
      <c r="CA48" s="135">
        <f t="shared" si="56"/>
        <v>426048</v>
      </c>
      <c r="CB48" s="135">
        <f t="shared" si="56"/>
        <v>801057</v>
      </c>
      <c r="CC48" s="135">
        <f t="shared" si="56"/>
        <v>1078319</v>
      </c>
      <c r="CD48" s="135">
        <f t="shared" si="56"/>
        <v>788707</v>
      </c>
      <c r="CE48" s="135">
        <f t="shared" si="56"/>
        <v>1016629</v>
      </c>
      <c r="CF48" s="135">
        <f t="shared" si="56"/>
        <v>1209405</v>
      </c>
      <c r="CG48" s="135">
        <f t="shared" si="56"/>
        <v>1044562</v>
      </c>
      <c r="CH48" s="135">
        <f t="shared" si="56"/>
        <v>1290540</v>
      </c>
      <c r="CI48" s="135">
        <f t="shared" ref="CI48:CM48" si="57">SUM(CI34:CI47)</f>
        <v>1174763</v>
      </c>
      <c r="CJ48" s="135">
        <f t="shared" si="57"/>
        <v>1126495</v>
      </c>
      <c r="CK48" s="135">
        <f t="shared" si="57"/>
        <v>1514058</v>
      </c>
      <c r="CL48" s="135">
        <f t="shared" si="57"/>
        <v>2393102</v>
      </c>
      <c r="CM48" s="135">
        <f t="shared" si="57"/>
        <v>3075840</v>
      </c>
      <c r="CN48" s="135">
        <f t="shared" ref="CN48" si="58">SUM(CN34:CN47)</f>
        <v>3246790</v>
      </c>
      <c r="CO48" s="135">
        <f t="shared" ref="CO48" si="59">SUM(CO34:CO47)</f>
        <v>3390939</v>
      </c>
    </row>
    <row r="49" spans="2:93" x14ac:dyDescent="0.35">
      <c r="C49" s="138"/>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245"/>
      <c r="BO49" s="245"/>
      <c r="BP49" s="85"/>
      <c r="BQ49" s="85"/>
      <c r="BR49" s="245"/>
      <c r="BS49" s="245"/>
      <c r="BT49" s="85"/>
      <c r="BU49" s="85"/>
      <c r="BV49" s="245"/>
      <c r="BW49" s="245"/>
      <c r="BY49" s="85"/>
      <c r="BZ49" s="85"/>
      <c r="CA49" s="85"/>
      <c r="CB49" s="85"/>
      <c r="CC49" s="85"/>
      <c r="CD49" s="85"/>
      <c r="CE49" s="85"/>
      <c r="CF49" s="85"/>
      <c r="CG49" s="85"/>
      <c r="CH49" s="85"/>
      <c r="CI49" s="85"/>
      <c r="CJ49" s="85"/>
      <c r="CK49" s="85"/>
      <c r="CL49" s="85"/>
      <c r="CM49" s="85"/>
      <c r="CN49" s="85"/>
      <c r="CO49" s="85"/>
    </row>
    <row r="50" spans="2:93" x14ac:dyDescent="0.35">
      <c r="B50" s="35" t="s">
        <v>253</v>
      </c>
      <c r="C50" s="35" t="s">
        <v>254</v>
      </c>
      <c r="D50" s="50">
        <v>338279</v>
      </c>
      <c r="E50" s="50">
        <v>379570</v>
      </c>
      <c r="F50" s="50">
        <v>361853</v>
      </c>
      <c r="G50" s="50">
        <v>410659</v>
      </c>
      <c r="H50" s="50">
        <v>339419</v>
      </c>
      <c r="I50" s="50">
        <v>253087</v>
      </c>
      <c r="J50" s="50">
        <v>567617</v>
      </c>
      <c r="K50" s="50">
        <v>547246</v>
      </c>
      <c r="L50" s="50">
        <v>518844</v>
      </c>
      <c r="M50" s="50">
        <v>485749</v>
      </c>
      <c r="N50" s="50">
        <v>749646</v>
      </c>
      <c r="O50" s="50">
        <v>762599</v>
      </c>
      <c r="P50" s="50">
        <v>748547</v>
      </c>
      <c r="Q50" s="50">
        <v>727721</v>
      </c>
      <c r="R50" s="50">
        <v>708567</v>
      </c>
      <c r="S50" s="50">
        <v>1402273</v>
      </c>
      <c r="T50" s="50">
        <v>1446606</v>
      </c>
      <c r="U50" s="50">
        <v>1271876</v>
      </c>
      <c r="V50" s="50">
        <v>1266407</v>
      </c>
      <c r="W50" s="50">
        <v>1296668</v>
      </c>
      <c r="X50" s="50">
        <v>1405990</v>
      </c>
      <c r="Y50" s="50">
        <v>1686803</v>
      </c>
      <c r="Z50" s="50">
        <v>1601590</v>
      </c>
      <c r="AA50" s="50">
        <v>1578176</v>
      </c>
      <c r="AB50" s="50">
        <v>1463821</v>
      </c>
      <c r="AC50" s="50">
        <v>1359745</v>
      </c>
      <c r="AD50" s="50">
        <v>1661095</v>
      </c>
      <c r="AE50" s="50">
        <v>1706082</v>
      </c>
      <c r="AF50" s="50">
        <v>1849003</v>
      </c>
      <c r="AG50" s="50">
        <v>1515716</v>
      </c>
      <c r="AH50" s="50">
        <v>1863557</v>
      </c>
      <c r="AI50" s="50">
        <v>2013145</v>
      </c>
      <c r="AJ50" s="50">
        <v>1864662</v>
      </c>
      <c r="AK50" s="50">
        <v>1647103</v>
      </c>
      <c r="AL50" s="50">
        <v>1619571</v>
      </c>
      <c r="AM50" s="50">
        <v>1563179</v>
      </c>
      <c r="AN50" s="50">
        <v>1519607</v>
      </c>
      <c r="AO50" s="50">
        <v>1555896</v>
      </c>
      <c r="AP50" s="50">
        <v>1458223</v>
      </c>
      <c r="AQ50" s="50">
        <v>1165541</v>
      </c>
      <c r="AR50" s="50">
        <v>1170223</v>
      </c>
      <c r="AS50" s="50">
        <v>1354399</v>
      </c>
      <c r="AT50" s="50">
        <v>1405145</v>
      </c>
      <c r="AU50" s="50">
        <v>1359492</v>
      </c>
      <c r="AV50" s="50">
        <v>1391251</v>
      </c>
      <c r="AW50" s="50">
        <v>1356083</v>
      </c>
      <c r="AX50" s="50">
        <v>1468802</v>
      </c>
      <c r="AY50" s="50">
        <v>1421061</v>
      </c>
      <c r="AZ50" s="50">
        <v>1948534</v>
      </c>
      <c r="BA50" s="50">
        <v>2043544</v>
      </c>
      <c r="BB50" s="50">
        <v>1980553</v>
      </c>
      <c r="BC50" s="50">
        <v>1823618</v>
      </c>
      <c r="BD50" s="50">
        <v>2125644</v>
      </c>
      <c r="BE50" s="50">
        <v>1866329</v>
      </c>
      <c r="BF50" s="50">
        <v>2042549</v>
      </c>
      <c r="BG50" s="301">
        <v>2103738</v>
      </c>
      <c r="BH50" s="50">
        <v>2107347</v>
      </c>
      <c r="BI50" s="50">
        <v>2292076</v>
      </c>
      <c r="BJ50" s="50">
        <v>2310853</v>
      </c>
      <c r="BK50" s="301">
        <v>2242516</v>
      </c>
      <c r="BL50" s="301">
        <v>2281301</v>
      </c>
      <c r="BM50" s="301">
        <v>2179939</v>
      </c>
      <c r="BN50" s="301">
        <v>2176627</v>
      </c>
      <c r="BO50" s="301">
        <v>2133325</v>
      </c>
      <c r="BP50" s="301">
        <v>2523950</v>
      </c>
      <c r="BQ50" s="301">
        <v>2748851</v>
      </c>
      <c r="BR50" s="301">
        <v>2363235</v>
      </c>
      <c r="BS50" s="301">
        <v>2639497</v>
      </c>
      <c r="BT50" s="301">
        <v>2465946</v>
      </c>
      <c r="BU50" s="301"/>
      <c r="BV50" s="301"/>
      <c r="BW50" s="301"/>
      <c r="BY50" s="50">
        <v>410659</v>
      </c>
      <c r="BZ50" s="50">
        <v>547246</v>
      </c>
      <c r="CA50" s="50">
        <v>762599</v>
      </c>
      <c r="CB50" s="50">
        <v>1402273</v>
      </c>
      <c r="CC50" s="50">
        <v>1296668</v>
      </c>
      <c r="CD50" s="50">
        <v>1578176</v>
      </c>
      <c r="CE50" s="50">
        <v>1706082</v>
      </c>
      <c r="CF50" s="50">
        <v>2013145</v>
      </c>
      <c r="CG50" s="50">
        <v>1563179</v>
      </c>
      <c r="CH50" s="50">
        <f t="shared" ref="CH50:CH58" si="60">AQ50</f>
        <v>1165541</v>
      </c>
      <c r="CI50" s="50">
        <f t="shared" ref="CI50:CI58" si="61">AU50</f>
        <v>1359492</v>
      </c>
      <c r="CJ50" s="50">
        <f t="shared" ref="CJ50:CJ58" si="62">AY50</f>
        <v>1421061</v>
      </c>
      <c r="CK50" s="50">
        <f t="shared" ref="CK50:CK58" si="63">BC50</f>
        <v>1823618</v>
      </c>
      <c r="CL50" s="50">
        <f t="shared" ref="CL50:CL58" si="64">BG50</f>
        <v>2103738</v>
      </c>
      <c r="CM50" s="50">
        <f t="shared" ref="CM50:CM55" si="65">BK50</f>
        <v>2242516</v>
      </c>
      <c r="CN50" s="50">
        <f t="shared" ref="CN50:CN58" si="66">BO50</f>
        <v>2133325</v>
      </c>
      <c r="CO50" s="50">
        <f t="shared" ref="CO50:CO58" si="67">BS50</f>
        <v>2639497</v>
      </c>
    </row>
    <row r="51" spans="2:93" x14ac:dyDescent="0.35">
      <c r="B51" s="35" t="s">
        <v>212</v>
      </c>
      <c r="C51" s="35" t="s">
        <v>213</v>
      </c>
      <c r="D51" s="50">
        <v>0</v>
      </c>
      <c r="E51" s="50">
        <v>0</v>
      </c>
      <c r="F51" s="50">
        <v>0</v>
      </c>
      <c r="G51" s="50">
        <v>0</v>
      </c>
      <c r="H51" s="50">
        <v>0</v>
      </c>
      <c r="I51" s="50">
        <v>0</v>
      </c>
      <c r="J51" s="50">
        <v>0</v>
      </c>
      <c r="K51" s="50">
        <v>0</v>
      </c>
      <c r="L51" s="50">
        <v>0</v>
      </c>
      <c r="M51" s="50">
        <v>0</v>
      </c>
      <c r="N51" s="50">
        <v>0</v>
      </c>
      <c r="O51" s="50">
        <v>0</v>
      </c>
      <c r="P51" s="50">
        <v>0</v>
      </c>
      <c r="Q51" s="50">
        <v>0</v>
      </c>
      <c r="R51" s="50">
        <v>0</v>
      </c>
      <c r="S51" s="50">
        <v>0</v>
      </c>
      <c r="T51" s="50">
        <v>0</v>
      </c>
      <c r="U51" s="50">
        <v>0</v>
      </c>
      <c r="V51" s="50">
        <v>0</v>
      </c>
      <c r="W51" s="50">
        <v>0</v>
      </c>
      <c r="X51" s="50">
        <v>0</v>
      </c>
      <c r="Y51" s="50">
        <v>2632</v>
      </c>
      <c r="Z51" s="50">
        <v>2821</v>
      </c>
      <c r="AA51" s="50">
        <v>2544</v>
      </c>
      <c r="AB51" s="50">
        <v>2067</v>
      </c>
      <c r="AC51" s="50">
        <v>595</v>
      </c>
      <c r="AD51" s="50">
        <v>0</v>
      </c>
      <c r="AE51" s="50">
        <v>0</v>
      </c>
      <c r="AF51" s="50">
        <v>0</v>
      </c>
      <c r="AG51" s="50">
        <v>0</v>
      </c>
      <c r="AH51" s="50">
        <v>0</v>
      </c>
      <c r="AI51" s="50">
        <v>0</v>
      </c>
      <c r="AJ51" s="50">
        <v>0</v>
      </c>
      <c r="AK51" s="50">
        <v>0</v>
      </c>
      <c r="AL51" s="50">
        <v>0</v>
      </c>
      <c r="AM51" s="50">
        <v>0</v>
      </c>
      <c r="AN51" s="50">
        <v>0</v>
      </c>
      <c r="AO51" s="50">
        <v>0</v>
      </c>
      <c r="AP51" s="50">
        <v>0</v>
      </c>
      <c r="AQ51" s="50">
        <v>0</v>
      </c>
      <c r="AR51" s="50">
        <v>0</v>
      </c>
      <c r="AS51" s="50">
        <v>0</v>
      </c>
      <c r="AT51" s="50">
        <v>0</v>
      </c>
      <c r="AU51" s="50">
        <v>0</v>
      </c>
      <c r="AV51" s="50">
        <v>0</v>
      </c>
      <c r="AW51" s="50">
        <v>0</v>
      </c>
      <c r="AX51" s="50">
        <v>0</v>
      </c>
      <c r="AY51" s="50">
        <v>0</v>
      </c>
      <c r="AZ51" s="50">
        <v>0</v>
      </c>
      <c r="BA51" s="50">
        <v>0</v>
      </c>
      <c r="BB51" s="50">
        <v>0</v>
      </c>
      <c r="BC51" s="50">
        <v>0</v>
      </c>
      <c r="BD51" s="50">
        <v>0</v>
      </c>
      <c r="BE51" s="50">
        <v>0</v>
      </c>
      <c r="BF51" s="50">
        <v>0</v>
      </c>
      <c r="BG51" s="301">
        <v>0</v>
      </c>
      <c r="BH51" s="50">
        <v>0</v>
      </c>
      <c r="BI51" s="50">
        <v>0</v>
      </c>
      <c r="BJ51" s="50">
        <v>0</v>
      </c>
      <c r="BK51" s="301">
        <v>0</v>
      </c>
      <c r="BL51" s="301">
        <v>0</v>
      </c>
      <c r="BM51" s="301">
        <v>0</v>
      </c>
      <c r="BN51" s="301">
        <v>0</v>
      </c>
      <c r="BO51" s="301">
        <v>0</v>
      </c>
      <c r="BP51" s="301">
        <v>0</v>
      </c>
      <c r="BQ51" s="301">
        <v>0</v>
      </c>
      <c r="BR51" s="301">
        <v>0</v>
      </c>
      <c r="BS51" s="301">
        <v>0</v>
      </c>
      <c r="BT51" s="301">
        <v>0</v>
      </c>
      <c r="BU51" s="301"/>
      <c r="BV51" s="301"/>
      <c r="BW51" s="301"/>
      <c r="BY51" s="50">
        <v>0</v>
      </c>
      <c r="BZ51" s="50">
        <v>0</v>
      </c>
      <c r="CA51" s="50">
        <v>0</v>
      </c>
      <c r="CB51" s="50">
        <v>0</v>
      </c>
      <c r="CC51" s="50">
        <v>0</v>
      </c>
      <c r="CD51" s="50">
        <v>2544</v>
      </c>
      <c r="CE51" s="50">
        <v>0</v>
      </c>
      <c r="CF51" s="50">
        <v>0</v>
      </c>
      <c r="CG51" s="50">
        <v>0</v>
      </c>
      <c r="CH51" s="50">
        <f t="shared" si="60"/>
        <v>0</v>
      </c>
      <c r="CI51" s="50">
        <f t="shared" si="61"/>
        <v>0</v>
      </c>
      <c r="CJ51" s="50">
        <f t="shared" si="62"/>
        <v>0</v>
      </c>
      <c r="CK51" s="50">
        <f t="shared" si="63"/>
        <v>0</v>
      </c>
      <c r="CL51" s="50">
        <f t="shared" si="64"/>
        <v>0</v>
      </c>
      <c r="CM51" s="50">
        <f t="shared" si="65"/>
        <v>0</v>
      </c>
      <c r="CN51" s="50">
        <f t="shared" si="66"/>
        <v>0</v>
      </c>
      <c r="CO51" s="50">
        <f t="shared" si="67"/>
        <v>0</v>
      </c>
    </row>
    <row r="52" spans="2:93" x14ac:dyDescent="0.35">
      <c r="B52" s="35" t="s">
        <v>255</v>
      </c>
      <c r="C52" s="35" t="s">
        <v>256</v>
      </c>
      <c r="D52" s="50">
        <v>1281</v>
      </c>
      <c r="E52" s="50">
        <v>1002</v>
      </c>
      <c r="F52" s="50">
        <v>1018</v>
      </c>
      <c r="G52" s="50">
        <v>1031</v>
      </c>
      <c r="H52" s="50">
        <v>1022</v>
      </c>
      <c r="I52" s="50">
        <v>679</v>
      </c>
      <c r="J52" s="50">
        <v>0</v>
      </c>
      <c r="K52" s="50">
        <v>0</v>
      </c>
      <c r="L52" s="50">
        <v>0</v>
      </c>
      <c r="M52" s="50">
        <v>0</v>
      </c>
      <c r="N52" s="50">
        <v>0</v>
      </c>
      <c r="O52" s="50">
        <v>0</v>
      </c>
      <c r="P52" s="50">
        <v>0</v>
      </c>
      <c r="Q52" s="50">
        <v>0</v>
      </c>
      <c r="R52" s="50">
        <v>0</v>
      </c>
      <c r="S52" s="50">
        <v>0</v>
      </c>
      <c r="T52" s="50">
        <v>0</v>
      </c>
      <c r="U52" s="50">
        <v>0</v>
      </c>
      <c r="V52" s="50">
        <v>0</v>
      </c>
      <c r="W52" s="50">
        <v>0</v>
      </c>
      <c r="X52" s="50">
        <v>0</v>
      </c>
      <c r="Y52" s="50">
        <v>0</v>
      </c>
      <c r="Z52" s="50">
        <v>0</v>
      </c>
      <c r="AA52" s="50">
        <v>0</v>
      </c>
      <c r="AB52" s="50">
        <v>0</v>
      </c>
      <c r="AC52" s="50">
        <v>0</v>
      </c>
      <c r="AD52" s="50">
        <v>0</v>
      </c>
      <c r="AE52" s="50">
        <v>0</v>
      </c>
      <c r="AF52" s="50">
        <v>0</v>
      </c>
      <c r="AG52" s="50">
        <v>0</v>
      </c>
      <c r="AH52" s="50">
        <v>0</v>
      </c>
      <c r="AI52" s="50">
        <v>0</v>
      </c>
      <c r="AJ52" s="50">
        <v>0</v>
      </c>
      <c r="AK52" s="50">
        <v>0</v>
      </c>
      <c r="AL52" s="50">
        <v>0</v>
      </c>
      <c r="AM52" s="50">
        <v>0</v>
      </c>
      <c r="AN52" s="50">
        <v>0</v>
      </c>
      <c r="AO52" s="50">
        <v>0</v>
      </c>
      <c r="AP52" s="50">
        <v>0</v>
      </c>
      <c r="AQ52" s="50">
        <v>0</v>
      </c>
      <c r="AR52" s="50">
        <v>0</v>
      </c>
      <c r="AS52" s="50">
        <v>0</v>
      </c>
      <c r="AT52" s="50">
        <v>0</v>
      </c>
      <c r="AU52" s="50">
        <v>0</v>
      </c>
      <c r="AV52" s="50">
        <v>0</v>
      </c>
      <c r="AW52" s="50">
        <v>0</v>
      </c>
      <c r="AX52" s="50">
        <v>0</v>
      </c>
      <c r="AY52" s="50">
        <v>0</v>
      </c>
      <c r="AZ52" s="50">
        <v>0</v>
      </c>
      <c r="BA52" s="50">
        <v>0</v>
      </c>
      <c r="BB52" s="50">
        <v>0</v>
      </c>
      <c r="BC52" s="50">
        <v>0</v>
      </c>
      <c r="BD52" s="50">
        <v>0</v>
      </c>
      <c r="BE52" s="50">
        <v>0</v>
      </c>
      <c r="BF52" s="50">
        <v>0</v>
      </c>
      <c r="BG52" s="301">
        <v>0</v>
      </c>
      <c r="BH52" s="50">
        <v>0</v>
      </c>
      <c r="BI52" s="50">
        <v>0</v>
      </c>
      <c r="BJ52" s="50">
        <v>993485</v>
      </c>
      <c r="BK52" s="301">
        <v>993060</v>
      </c>
      <c r="BL52" s="301">
        <v>993307</v>
      </c>
      <c r="BM52" s="301">
        <v>993679</v>
      </c>
      <c r="BN52" s="301">
        <v>994051</v>
      </c>
      <c r="BO52" s="301">
        <v>994423</v>
      </c>
      <c r="BP52" s="301">
        <v>994795</v>
      </c>
      <c r="BQ52" s="301">
        <v>994507</v>
      </c>
      <c r="BR52" s="301">
        <v>1492423</v>
      </c>
      <c r="BS52" s="301">
        <v>1492692</v>
      </c>
      <c r="BT52" s="301">
        <v>1493020</v>
      </c>
      <c r="BU52" s="301"/>
      <c r="BV52" s="301"/>
      <c r="BW52" s="301"/>
      <c r="BY52" s="50">
        <v>1031</v>
      </c>
      <c r="BZ52" s="50">
        <v>0</v>
      </c>
      <c r="CA52" s="50">
        <v>0</v>
      </c>
      <c r="CB52" s="50">
        <v>0</v>
      </c>
      <c r="CC52" s="50">
        <v>0</v>
      </c>
      <c r="CD52" s="50">
        <v>0</v>
      </c>
      <c r="CE52" s="50">
        <v>0</v>
      </c>
      <c r="CF52" s="50">
        <v>0</v>
      </c>
      <c r="CG52" s="50">
        <v>0</v>
      </c>
      <c r="CH52" s="50">
        <f t="shared" si="60"/>
        <v>0</v>
      </c>
      <c r="CI52" s="50">
        <f t="shared" si="61"/>
        <v>0</v>
      </c>
      <c r="CJ52" s="50">
        <f t="shared" si="62"/>
        <v>0</v>
      </c>
      <c r="CK52" s="50">
        <f t="shared" si="63"/>
        <v>0</v>
      </c>
      <c r="CL52" s="50">
        <f t="shared" si="64"/>
        <v>0</v>
      </c>
      <c r="CM52" s="50">
        <f t="shared" si="65"/>
        <v>993060</v>
      </c>
      <c r="CN52" s="50">
        <f t="shared" si="66"/>
        <v>994423</v>
      </c>
      <c r="CO52" s="50">
        <f t="shared" si="67"/>
        <v>1492692</v>
      </c>
    </row>
    <row r="53" spans="2:93" x14ac:dyDescent="0.35">
      <c r="B53" s="35" t="s">
        <v>257</v>
      </c>
      <c r="C53" s="35" t="s">
        <v>258</v>
      </c>
      <c r="D53" s="50">
        <v>37747</v>
      </c>
      <c r="E53" s="50">
        <v>35766</v>
      </c>
      <c r="F53" s="50">
        <v>33731</v>
      </c>
      <c r="G53" s="50">
        <v>31637</v>
      </c>
      <c r="H53" s="50">
        <v>30074</v>
      </c>
      <c r="I53" s="50">
        <v>27813</v>
      </c>
      <c r="J53" s="50">
        <v>25573</v>
      </c>
      <c r="K53" s="50">
        <v>23028</v>
      </c>
      <c r="L53" s="50">
        <v>20933</v>
      </c>
      <c r="M53" s="50">
        <v>18791</v>
      </c>
      <c r="N53" s="50">
        <v>16603</v>
      </c>
      <c r="O53" s="50">
        <v>14372</v>
      </c>
      <c r="P53" s="50">
        <v>12092</v>
      </c>
      <c r="Q53" s="50">
        <v>9764</v>
      </c>
      <c r="R53" s="50">
        <v>7392</v>
      </c>
      <c r="S53" s="50">
        <v>4974</v>
      </c>
      <c r="T53" s="50">
        <v>2510</v>
      </c>
      <c r="U53" s="50">
        <v>0</v>
      </c>
      <c r="V53" s="50">
        <v>0</v>
      </c>
      <c r="W53" s="50">
        <v>0</v>
      </c>
      <c r="X53" s="50">
        <v>0</v>
      </c>
      <c r="Y53" s="50">
        <v>0</v>
      </c>
      <c r="Z53" s="50">
        <v>0</v>
      </c>
      <c r="AA53" s="50">
        <v>8933</v>
      </c>
      <c r="AB53" s="50">
        <v>9004</v>
      </c>
      <c r="AC53" s="50">
        <v>9051</v>
      </c>
      <c r="AD53" s="50">
        <v>9106</v>
      </c>
      <c r="AE53" s="50">
        <v>0</v>
      </c>
      <c r="AF53" s="50">
        <v>0</v>
      </c>
      <c r="AG53" s="50">
        <v>0</v>
      </c>
      <c r="AH53" s="50">
        <v>0</v>
      </c>
      <c r="AI53" s="50">
        <v>0</v>
      </c>
      <c r="AJ53" s="50">
        <v>0</v>
      </c>
      <c r="AK53" s="50">
        <v>0</v>
      </c>
      <c r="AL53" s="50">
        <v>0</v>
      </c>
      <c r="AM53" s="50">
        <v>0</v>
      </c>
      <c r="AN53" s="50">
        <v>0</v>
      </c>
      <c r="AO53" s="50">
        <v>0</v>
      </c>
      <c r="AP53" s="50">
        <v>0</v>
      </c>
      <c r="AQ53" s="50">
        <v>0</v>
      </c>
      <c r="AR53" s="50">
        <v>0</v>
      </c>
      <c r="AS53" s="50">
        <v>0</v>
      </c>
      <c r="AT53" s="50">
        <v>0</v>
      </c>
      <c r="AU53" s="50">
        <v>0</v>
      </c>
      <c r="AV53" s="50">
        <v>0</v>
      </c>
      <c r="AW53" s="50">
        <v>0</v>
      </c>
      <c r="AX53" s="50">
        <v>0</v>
      </c>
      <c r="AY53" s="50">
        <v>0</v>
      </c>
      <c r="AZ53" s="50">
        <v>0</v>
      </c>
      <c r="BA53" s="50">
        <v>0</v>
      </c>
      <c r="BB53" s="50">
        <v>0</v>
      </c>
      <c r="BC53" s="50">
        <v>0</v>
      </c>
      <c r="BD53" s="50">
        <v>0</v>
      </c>
      <c r="BE53" s="50">
        <v>0</v>
      </c>
      <c r="BF53" s="50">
        <v>0</v>
      </c>
      <c r="BG53" s="301">
        <v>0</v>
      </c>
      <c r="BH53" s="50">
        <v>0</v>
      </c>
      <c r="BI53" s="50">
        <v>0</v>
      </c>
      <c r="BJ53" s="50">
        <v>0</v>
      </c>
      <c r="BK53" s="301">
        <v>0</v>
      </c>
      <c r="BL53" s="301">
        <v>0</v>
      </c>
      <c r="BM53" s="301">
        <v>0</v>
      </c>
      <c r="BN53" s="301">
        <v>0</v>
      </c>
      <c r="BO53" s="301">
        <v>0</v>
      </c>
      <c r="BP53" s="301">
        <v>0</v>
      </c>
      <c r="BQ53" s="301">
        <v>0</v>
      </c>
      <c r="BR53" s="301">
        <v>0</v>
      </c>
      <c r="BS53" s="301">
        <v>0</v>
      </c>
      <c r="BT53" s="301">
        <v>0</v>
      </c>
      <c r="BU53" s="301"/>
      <c r="BV53" s="301"/>
      <c r="BW53" s="301"/>
      <c r="BY53" s="50">
        <v>31637</v>
      </c>
      <c r="BZ53" s="50">
        <v>23028</v>
      </c>
      <c r="CA53" s="50">
        <v>14372</v>
      </c>
      <c r="CB53" s="50">
        <v>4974</v>
      </c>
      <c r="CC53" s="50">
        <v>0</v>
      </c>
      <c r="CD53" s="50">
        <v>8933</v>
      </c>
      <c r="CE53" s="50">
        <v>0</v>
      </c>
      <c r="CF53" s="50">
        <v>0</v>
      </c>
      <c r="CG53" s="50">
        <v>0</v>
      </c>
      <c r="CH53" s="50">
        <f t="shared" si="60"/>
        <v>0</v>
      </c>
      <c r="CI53" s="50">
        <f t="shared" si="61"/>
        <v>0</v>
      </c>
      <c r="CJ53" s="50">
        <f t="shared" si="62"/>
        <v>0</v>
      </c>
      <c r="CK53" s="50">
        <f t="shared" si="63"/>
        <v>0</v>
      </c>
      <c r="CL53" s="50">
        <f t="shared" si="64"/>
        <v>0</v>
      </c>
      <c r="CM53" s="50">
        <f t="shared" si="65"/>
        <v>0</v>
      </c>
      <c r="CN53" s="50">
        <f t="shared" si="66"/>
        <v>0</v>
      </c>
      <c r="CO53" s="50">
        <f t="shared" si="67"/>
        <v>0</v>
      </c>
    </row>
    <row r="54" spans="2:93" x14ac:dyDescent="0.35">
      <c r="B54" s="35" t="s">
        <v>271</v>
      </c>
      <c r="C54" s="35" t="s">
        <v>272</v>
      </c>
      <c r="D54" s="50">
        <v>253477</v>
      </c>
      <c r="E54" s="50">
        <v>260552</v>
      </c>
      <c r="F54" s="50">
        <v>276447</v>
      </c>
      <c r="G54" s="50">
        <v>272179</v>
      </c>
      <c r="H54" s="50">
        <v>277011</v>
      </c>
      <c r="I54" s="50">
        <v>287950</v>
      </c>
      <c r="J54" s="50">
        <v>291499</v>
      </c>
      <c r="K54" s="50">
        <v>159109</v>
      </c>
      <c r="L54" s="50">
        <v>162243</v>
      </c>
      <c r="M54" s="50">
        <v>168216</v>
      </c>
      <c r="N54" s="50">
        <v>151691</v>
      </c>
      <c r="O54" s="50">
        <v>151932</v>
      </c>
      <c r="P54" s="50">
        <v>155000</v>
      </c>
      <c r="Q54" s="50">
        <v>158014</v>
      </c>
      <c r="R54" s="50">
        <v>162332</v>
      </c>
      <c r="S54" s="50">
        <v>91403</v>
      </c>
      <c r="T54" s="50">
        <v>93448</v>
      </c>
      <c r="U54" s="50">
        <v>96941</v>
      </c>
      <c r="V54" s="50">
        <v>98396</v>
      </c>
      <c r="W54" s="50">
        <v>94291</v>
      </c>
      <c r="X54" s="50">
        <v>94631</v>
      </c>
      <c r="Y54" s="50">
        <v>92888</v>
      </c>
      <c r="Z54" s="50">
        <v>95819</v>
      </c>
      <c r="AA54" s="50">
        <v>97394</v>
      </c>
      <c r="AB54" s="50">
        <v>99872</v>
      </c>
      <c r="AC54" s="50">
        <v>102362</v>
      </c>
      <c r="AD54" s="50">
        <v>103495</v>
      </c>
      <c r="AE54" s="50">
        <v>75662</v>
      </c>
      <c r="AF54" s="50">
        <v>79784</v>
      </c>
      <c r="AG54" s="50">
        <v>82970</v>
      </c>
      <c r="AH54" s="50">
        <v>84299</v>
      </c>
      <c r="AI54" s="50">
        <v>79693</v>
      </c>
      <c r="AJ54" s="50">
        <v>82185</v>
      </c>
      <c r="AK54" s="50">
        <v>77458</v>
      </c>
      <c r="AL54" s="50">
        <v>74821</v>
      </c>
      <c r="AM54" s="50">
        <v>128575</v>
      </c>
      <c r="AN54" s="50">
        <v>126444</v>
      </c>
      <c r="AO54" s="50">
        <v>123019</v>
      </c>
      <c r="AP54" s="50">
        <v>117980</v>
      </c>
      <c r="AQ54" s="50">
        <v>134411</v>
      </c>
      <c r="AR54" s="50">
        <v>135970</v>
      </c>
      <c r="AS54" s="50">
        <v>125959</v>
      </c>
      <c r="AT54" s="50">
        <v>122045</v>
      </c>
      <c r="AU54" s="50">
        <v>136215</v>
      </c>
      <c r="AV54" s="50">
        <v>139818</v>
      </c>
      <c r="AW54" s="50">
        <v>144158</v>
      </c>
      <c r="AX54" s="50">
        <v>148291</v>
      </c>
      <c r="AY54" s="50">
        <v>141848</v>
      </c>
      <c r="AZ54" s="50">
        <v>140856</v>
      </c>
      <c r="BA54" s="50">
        <v>148272</v>
      </c>
      <c r="BB54" s="50">
        <v>152412</v>
      </c>
      <c r="BC54" s="50">
        <v>151818</v>
      </c>
      <c r="BD54" s="50">
        <v>154903</v>
      </c>
      <c r="BE54" s="50">
        <v>160934</v>
      </c>
      <c r="BF54" s="50">
        <v>166404</v>
      </c>
      <c r="BG54" s="301">
        <v>183144</v>
      </c>
      <c r="BH54" s="50">
        <v>189877</v>
      </c>
      <c r="BI54" s="50">
        <v>189654</v>
      </c>
      <c r="BJ54" s="50">
        <v>192158</v>
      </c>
      <c r="BK54" s="301">
        <v>354006</v>
      </c>
      <c r="BL54" s="301">
        <v>360624</v>
      </c>
      <c r="BM54" s="301">
        <v>398150</v>
      </c>
      <c r="BN54" s="301">
        <v>402599</v>
      </c>
      <c r="BO54" s="301">
        <v>405825</v>
      </c>
      <c r="BP54" s="301">
        <v>369656</v>
      </c>
      <c r="BQ54" s="301">
        <v>378779</v>
      </c>
      <c r="BR54" s="301">
        <v>356768</v>
      </c>
      <c r="BS54" s="301">
        <v>326586</v>
      </c>
      <c r="BT54" s="301">
        <v>323816</v>
      </c>
      <c r="BU54" s="301"/>
      <c r="BV54" s="301"/>
      <c r="BW54" s="301"/>
      <c r="BY54" s="50">
        <v>272179</v>
      </c>
      <c r="BZ54" s="50">
        <v>159109</v>
      </c>
      <c r="CA54" s="50">
        <v>151932</v>
      </c>
      <c r="CB54" s="50">
        <v>91403</v>
      </c>
      <c r="CC54" s="50">
        <v>94291</v>
      </c>
      <c r="CD54" s="50">
        <v>97394</v>
      </c>
      <c r="CE54" s="50">
        <v>75662</v>
      </c>
      <c r="CF54" s="50">
        <v>79693</v>
      </c>
      <c r="CG54" s="50">
        <v>128575</v>
      </c>
      <c r="CH54" s="50">
        <f t="shared" si="60"/>
        <v>134411</v>
      </c>
      <c r="CI54" s="50">
        <f t="shared" si="61"/>
        <v>136215</v>
      </c>
      <c r="CJ54" s="50">
        <f t="shared" si="62"/>
        <v>141848</v>
      </c>
      <c r="CK54" s="50">
        <f t="shared" si="63"/>
        <v>151818</v>
      </c>
      <c r="CL54" s="50">
        <f t="shared" si="64"/>
        <v>183144</v>
      </c>
      <c r="CM54" s="50">
        <f t="shared" si="65"/>
        <v>354006</v>
      </c>
      <c r="CN54" s="50">
        <f t="shared" si="66"/>
        <v>405825</v>
      </c>
      <c r="CO54" s="50">
        <f t="shared" si="67"/>
        <v>326586</v>
      </c>
    </row>
    <row r="55" spans="2:93" x14ac:dyDescent="0.35">
      <c r="B55" s="35" t="s">
        <v>277</v>
      </c>
      <c r="C55" s="35" t="s">
        <v>234</v>
      </c>
      <c r="D55" s="50">
        <v>0</v>
      </c>
      <c r="E55" s="50">
        <v>0</v>
      </c>
      <c r="F55" s="50">
        <v>0</v>
      </c>
      <c r="G55" s="50">
        <v>0</v>
      </c>
      <c r="H55" s="50">
        <v>0</v>
      </c>
      <c r="I55" s="50">
        <v>0</v>
      </c>
      <c r="J55" s="50">
        <v>0</v>
      </c>
      <c r="K55" s="50">
        <v>21729</v>
      </c>
      <c r="L55" s="50">
        <v>13346</v>
      </c>
      <c r="M55" s="50">
        <v>19154</v>
      </c>
      <c r="N55" s="50">
        <v>6470</v>
      </c>
      <c r="O55" s="50">
        <v>11909</v>
      </c>
      <c r="P55" s="50">
        <v>20707</v>
      </c>
      <c r="Q55" s="50">
        <v>23058</v>
      </c>
      <c r="R55" s="50">
        <v>15495</v>
      </c>
      <c r="S55" s="50">
        <v>20184</v>
      </c>
      <c r="T55" s="50">
        <v>24821</v>
      </c>
      <c r="U55" s="50">
        <v>125229</v>
      </c>
      <c r="V55" s="50">
        <v>130544</v>
      </c>
      <c r="W55" s="50">
        <v>120436</v>
      </c>
      <c r="X55" s="50">
        <v>113353</v>
      </c>
      <c r="Y55" s="50">
        <v>120851</v>
      </c>
      <c r="Z55" s="50">
        <v>119902</v>
      </c>
      <c r="AA55" s="50">
        <v>101632</v>
      </c>
      <c r="AB55" s="50">
        <v>99878</v>
      </c>
      <c r="AC55" s="50">
        <v>96120</v>
      </c>
      <c r="AD55" s="50">
        <v>104533</v>
      </c>
      <c r="AE55" s="50">
        <v>99060</v>
      </c>
      <c r="AF55" s="50">
        <v>55975</v>
      </c>
      <c r="AG55" s="50">
        <v>91096</v>
      </c>
      <c r="AH55" s="50">
        <v>0</v>
      </c>
      <c r="AI55" s="50">
        <v>0</v>
      </c>
      <c r="AJ55" s="50">
        <v>0</v>
      </c>
      <c r="AK55" s="50">
        <v>0</v>
      </c>
      <c r="AL55" s="50">
        <v>65975</v>
      </c>
      <c r="AM55" s="50">
        <v>0</v>
      </c>
      <c r="AN55" s="50">
        <v>0</v>
      </c>
      <c r="AO55" s="50">
        <v>0</v>
      </c>
      <c r="AP55" s="50">
        <v>0</v>
      </c>
      <c r="AQ55" s="50">
        <v>0</v>
      </c>
      <c r="AR55" s="50">
        <v>0</v>
      </c>
      <c r="AS55" s="50">
        <v>0</v>
      </c>
      <c r="AT55" s="50">
        <v>0</v>
      </c>
      <c r="AU55" s="50">
        <v>0</v>
      </c>
      <c r="AV55" s="50">
        <v>0</v>
      </c>
      <c r="AW55" s="50">
        <v>0</v>
      </c>
      <c r="AX55" s="50">
        <v>0</v>
      </c>
      <c r="AY55" s="50">
        <v>0</v>
      </c>
      <c r="AZ55" s="50">
        <v>0</v>
      </c>
      <c r="BA55" s="50">
        <v>0</v>
      </c>
      <c r="BB55" s="50">
        <v>0</v>
      </c>
      <c r="BC55" s="50">
        <v>0</v>
      </c>
      <c r="BD55" s="50">
        <v>0</v>
      </c>
      <c r="BE55" s="50">
        <v>0</v>
      </c>
      <c r="BF55" s="50">
        <v>0</v>
      </c>
      <c r="BG55" s="301">
        <v>0</v>
      </c>
      <c r="BH55" s="50">
        <v>0</v>
      </c>
      <c r="BI55" s="50">
        <v>0</v>
      </c>
      <c r="BJ55" s="50">
        <v>0</v>
      </c>
      <c r="BK55" s="301">
        <v>0</v>
      </c>
      <c r="BL55" s="301">
        <v>0</v>
      </c>
      <c r="BM55" s="301">
        <v>0</v>
      </c>
      <c r="BN55" s="301">
        <v>0</v>
      </c>
      <c r="BO55" s="301">
        <v>0</v>
      </c>
      <c r="BP55" s="301">
        <v>0</v>
      </c>
      <c r="BQ55" s="301">
        <v>0</v>
      </c>
      <c r="BR55" s="301">
        <v>0</v>
      </c>
      <c r="BS55" s="301">
        <v>0</v>
      </c>
      <c r="BT55" s="301">
        <v>0</v>
      </c>
      <c r="BU55" s="301"/>
      <c r="BV55" s="301"/>
      <c r="BW55" s="301"/>
      <c r="BY55" s="50">
        <v>0</v>
      </c>
      <c r="BZ55" s="50">
        <v>21729</v>
      </c>
      <c r="CA55" s="50">
        <v>11909</v>
      </c>
      <c r="CB55" s="50">
        <v>20184</v>
      </c>
      <c r="CC55" s="50">
        <v>120436</v>
      </c>
      <c r="CD55" s="50">
        <v>101632</v>
      </c>
      <c r="CE55" s="50">
        <v>99060</v>
      </c>
      <c r="CF55" s="50">
        <v>0</v>
      </c>
      <c r="CG55" s="50">
        <v>0</v>
      </c>
      <c r="CH55" s="50">
        <f t="shared" si="60"/>
        <v>0</v>
      </c>
      <c r="CI55" s="50">
        <f t="shared" si="61"/>
        <v>0</v>
      </c>
      <c r="CJ55" s="50">
        <f t="shared" si="62"/>
        <v>0</v>
      </c>
      <c r="CK55" s="50">
        <f t="shared" si="63"/>
        <v>0</v>
      </c>
      <c r="CL55" s="50">
        <f t="shared" si="64"/>
        <v>0</v>
      </c>
      <c r="CM55" s="50">
        <f t="shared" si="65"/>
        <v>0</v>
      </c>
      <c r="CN55" s="50">
        <f t="shared" si="66"/>
        <v>0</v>
      </c>
      <c r="CO55" s="50">
        <f t="shared" si="67"/>
        <v>0</v>
      </c>
    </row>
    <row r="56" spans="2:93" x14ac:dyDescent="0.35">
      <c r="B56" s="35" t="s">
        <v>598</v>
      </c>
      <c r="C56" s="35"/>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50"/>
      <c r="BF56" s="50"/>
      <c r="BG56" s="301"/>
      <c r="BH56" s="50"/>
      <c r="BI56" s="50"/>
      <c r="BJ56" s="50"/>
      <c r="BK56" s="301">
        <v>134036</v>
      </c>
      <c r="BL56" s="301">
        <v>107768</v>
      </c>
      <c r="BM56" s="301">
        <v>107768</v>
      </c>
      <c r="BN56" s="301">
        <v>107768</v>
      </c>
      <c r="BO56" s="301">
        <v>53076</v>
      </c>
      <c r="BP56" s="301">
        <v>33852</v>
      </c>
      <c r="BQ56" s="301">
        <v>19384</v>
      </c>
      <c r="BR56" s="301">
        <v>19384</v>
      </c>
      <c r="BS56" s="301">
        <v>19384</v>
      </c>
      <c r="BT56" s="301">
        <v>15397</v>
      </c>
      <c r="BU56" s="301"/>
      <c r="BV56" s="301"/>
      <c r="BW56" s="301"/>
      <c r="BY56" s="50"/>
      <c r="BZ56" s="50"/>
      <c r="CA56" s="50"/>
      <c r="CB56" s="50"/>
      <c r="CC56" s="50"/>
      <c r="CD56" s="50"/>
      <c r="CE56" s="50"/>
      <c r="CF56" s="50"/>
      <c r="CG56" s="50"/>
      <c r="CH56" s="50"/>
      <c r="CI56" s="50"/>
      <c r="CJ56" s="50"/>
      <c r="CK56" s="50"/>
      <c r="CL56" s="50"/>
      <c r="CM56" s="50"/>
      <c r="CN56" s="50">
        <f t="shared" si="66"/>
        <v>53076</v>
      </c>
      <c r="CO56" s="50">
        <f t="shared" si="67"/>
        <v>19384</v>
      </c>
    </row>
    <row r="57" spans="2:93" x14ac:dyDescent="0.35">
      <c r="B57" s="35" t="s">
        <v>278</v>
      </c>
      <c r="C57" s="35" t="s">
        <v>279</v>
      </c>
      <c r="D57" s="50">
        <v>0</v>
      </c>
      <c r="E57" s="50">
        <v>0</v>
      </c>
      <c r="F57" s="50">
        <v>0</v>
      </c>
      <c r="G57" s="50">
        <v>0</v>
      </c>
      <c r="H57" s="50">
        <v>0</v>
      </c>
      <c r="I57" s="50">
        <v>0</v>
      </c>
      <c r="J57" s="50">
        <v>0</v>
      </c>
      <c r="K57" s="50">
        <v>0</v>
      </c>
      <c r="L57" s="50">
        <v>0</v>
      </c>
      <c r="M57" s="50">
        <v>0</v>
      </c>
      <c r="N57" s="50">
        <v>0</v>
      </c>
      <c r="O57" s="50">
        <v>0</v>
      </c>
      <c r="P57" s="50">
        <v>0</v>
      </c>
      <c r="Q57" s="50">
        <v>0</v>
      </c>
      <c r="R57" s="50">
        <v>0</v>
      </c>
      <c r="S57" s="50">
        <v>0</v>
      </c>
      <c r="T57" s="50">
        <v>0</v>
      </c>
      <c r="U57" s="50">
        <v>11872</v>
      </c>
      <c r="V57" s="50">
        <v>13010</v>
      </c>
      <c r="W57" s="50">
        <v>14212</v>
      </c>
      <c r="X57" s="50">
        <v>15210</v>
      </c>
      <c r="Y57" s="50">
        <v>16440</v>
      </c>
      <c r="Z57" s="50">
        <v>16986</v>
      </c>
      <c r="AA57" s="50">
        <v>16749</v>
      </c>
      <c r="AB57" s="50">
        <v>17339</v>
      </c>
      <c r="AC57" s="50">
        <v>17179</v>
      </c>
      <c r="AD57" s="50">
        <v>19102</v>
      </c>
      <c r="AE57" s="50">
        <v>21367</v>
      </c>
      <c r="AF57" s="50">
        <v>26426</v>
      </c>
      <c r="AG57" s="50">
        <v>25698</v>
      </c>
      <c r="AH57" s="50">
        <v>31071</v>
      </c>
      <c r="AI57" s="50">
        <v>32680</v>
      </c>
      <c r="AJ57" s="50">
        <v>31087</v>
      </c>
      <c r="AK57" s="50">
        <v>26847</v>
      </c>
      <c r="AL57" s="50">
        <v>26696</v>
      </c>
      <c r="AM57" s="50">
        <v>23115</v>
      </c>
      <c r="AN57" s="50">
        <v>25842</v>
      </c>
      <c r="AO57" s="50">
        <v>29105</v>
      </c>
      <c r="AP57" s="50">
        <v>28658</v>
      </c>
      <c r="AQ57" s="50">
        <v>27927</v>
      </c>
      <c r="AR57" s="50">
        <v>31323</v>
      </c>
      <c r="AS57" s="50">
        <v>34774</v>
      </c>
      <c r="AT57" s="50">
        <v>39461</v>
      </c>
      <c r="AU57" s="50">
        <v>32965</v>
      </c>
      <c r="AV57" s="50">
        <v>35031</v>
      </c>
      <c r="AW57" s="50">
        <v>36227</v>
      </c>
      <c r="AX57" s="50">
        <v>39821</v>
      </c>
      <c r="AY57" s="50">
        <v>44069</v>
      </c>
      <c r="AZ57" s="50">
        <v>43255</v>
      </c>
      <c r="BA57" s="50">
        <v>52460</v>
      </c>
      <c r="BB57" s="50">
        <v>59016</v>
      </c>
      <c r="BC57" s="50">
        <v>65446</v>
      </c>
      <c r="BD57" s="50">
        <v>72786</v>
      </c>
      <c r="BE57" s="50">
        <v>67742</v>
      </c>
      <c r="BF57" s="50">
        <v>73666</v>
      </c>
      <c r="BG57" s="301">
        <v>72803</v>
      </c>
      <c r="BH57" s="50">
        <v>65508</v>
      </c>
      <c r="BI57" s="50">
        <v>75075</v>
      </c>
      <c r="BJ57" s="50">
        <v>80127</v>
      </c>
      <c r="BK57" s="301">
        <v>91367</v>
      </c>
      <c r="BL57" s="301">
        <v>97652</v>
      </c>
      <c r="BM57" s="301">
        <v>100407</v>
      </c>
      <c r="BN57" s="301">
        <v>104385</v>
      </c>
      <c r="BO57" s="301">
        <v>104571</v>
      </c>
      <c r="BP57" s="301">
        <v>112917</v>
      </c>
      <c r="BQ57" s="301">
        <v>116751</v>
      </c>
      <c r="BR57" s="301">
        <v>112043</v>
      </c>
      <c r="BS57" s="301">
        <v>101929</v>
      </c>
      <c r="BT57" s="301">
        <v>98729</v>
      </c>
      <c r="BU57" s="301"/>
      <c r="BV57" s="301"/>
      <c r="BW57" s="301"/>
      <c r="BY57" s="50">
        <v>0</v>
      </c>
      <c r="BZ57" s="50">
        <v>0</v>
      </c>
      <c r="CA57" s="50">
        <v>0</v>
      </c>
      <c r="CB57" s="50">
        <v>0</v>
      </c>
      <c r="CC57" s="50">
        <v>14212</v>
      </c>
      <c r="CD57" s="50">
        <v>16749</v>
      </c>
      <c r="CE57" s="50">
        <v>21367</v>
      </c>
      <c r="CF57" s="50">
        <v>32680</v>
      </c>
      <c r="CG57" s="50">
        <v>23115</v>
      </c>
      <c r="CH57" s="50">
        <f t="shared" si="60"/>
        <v>27927</v>
      </c>
      <c r="CI57" s="50">
        <f t="shared" si="61"/>
        <v>32965</v>
      </c>
      <c r="CJ57" s="50">
        <f t="shared" si="62"/>
        <v>44069</v>
      </c>
      <c r="CK57" s="50">
        <f t="shared" si="63"/>
        <v>65446</v>
      </c>
      <c r="CL57" s="50">
        <f t="shared" si="64"/>
        <v>72803</v>
      </c>
      <c r="CM57" s="50">
        <f>BK57</f>
        <v>91367</v>
      </c>
      <c r="CN57" s="50">
        <f t="shared" si="66"/>
        <v>104571</v>
      </c>
      <c r="CO57" s="50">
        <f t="shared" si="67"/>
        <v>101929</v>
      </c>
    </row>
    <row r="58" spans="2:93" x14ac:dyDescent="0.35">
      <c r="B58" s="43" t="s">
        <v>280</v>
      </c>
      <c r="C58" s="43" t="s">
        <v>281</v>
      </c>
      <c r="D58" s="134">
        <v>8063</v>
      </c>
      <c r="E58" s="134">
        <v>7473</v>
      </c>
      <c r="F58" s="134">
        <v>6883</v>
      </c>
      <c r="G58" s="134">
        <v>6293</v>
      </c>
      <c r="H58" s="134">
        <v>5703</v>
      </c>
      <c r="I58" s="134">
        <v>5113</v>
      </c>
      <c r="J58" s="134">
        <v>4524</v>
      </c>
      <c r="K58" s="134">
        <v>3933</v>
      </c>
      <c r="L58" s="134">
        <v>3344</v>
      </c>
      <c r="M58" s="134">
        <v>3726</v>
      </c>
      <c r="N58" s="134">
        <v>3078</v>
      </c>
      <c r="O58" s="134">
        <v>2473</v>
      </c>
      <c r="P58" s="134">
        <v>1863</v>
      </c>
      <c r="Q58" s="134">
        <v>1236</v>
      </c>
      <c r="R58" s="134">
        <v>1001</v>
      </c>
      <c r="S58" s="134">
        <v>3458</v>
      </c>
      <c r="T58" s="134">
        <v>3578</v>
      </c>
      <c r="U58" s="134">
        <v>6704</v>
      </c>
      <c r="V58" s="134">
        <v>14088</v>
      </c>
      <c r="W58" s="134">
        <v>11473</v>
      </c>
      <c r="X58" s="134">
        <v>10046</v>
      </c>
      <c r="Y58" s="134">
        <v>9645</v>
      </c>
      <c r="Z58" s="134">
        <v>8555</v>
      </c>
      <c r="AA58" s="134">
        <v>10974</v>
      </c>
      <c r="AB58" s="134">
        <v>12599</v>
      </c>
      <c r="AC58" s="134">
        <v>13503</v>
      </c>
      <c r="AD58" s="134">
        <v>13732</v>
      </c>
      <c r="AE58" s="134">
        <v>11756</v>
      </c>
      <c r="AF58" s="134">
        <v>10176</v>
      </c>
      <c r="AG58" s="134">
        <v>9172</v>
      </c>
      <c r="AH58" s="134">
        <v>7595</v>
      </c>
      <c r="AI58" s="134">
        <v>6592</v>
      </c>
      <c r="AJ58" s="134">
        <v>5588</v>
      </c>
      <c r="AK58" s="134">
        <v>4584</v>
      </c>
      <c r="AL58" s="134">
        <v>3747</v>
      </c>
      <c r="AM58" s="134">
        <v>3243</v>
      </c>
      <c r="AN58" s="134">
        <v>2739</v>
      </c>
      <c r="AO58" s="134">
        <v>2235</v>
      </c>
      <c r="AP58" s="134">
        <v>1731</v>
      </c>
      <c r="AQ58" s="134">
        <v>7419</v>
      </c>
      <c r="AR58" s="134">
        <v>6582</v>
      </c>
      <c r="AS58" s="134">
        <v>5741</v>
      </c>
      <c r="AT58" s="134">
        <v>5029</v>
      </c>
      <c r="AU58" s="134">
        <v>4793</v>
      </c>
      <c r="AV58" s="134">
        <v>4433</v>
      </c>
      <c r="AW58" s="134">
        <v>4004</v>
      </c>
      <c r="AX58" s="134">
        <v>3657</v>
      </c>
      <c r="AY58" s="134">
        <v>3291</v>
      </c>
      <c r="AZ58" s="134">
        <v>2921</v>
      </c>
      <c r="BA58" s="134">
        <v>2592</v>
      </c>
      <c r="BB58" s="134">
        <v>2248</v>
      </c>
      <c r="BC58" s="134">
        <v>4922</v>
      </c>
      <c r="BD58" s="134">
        <v>4816</v>
      </c>
      <c r="BE58" s="134">
        <v>4163</v>
      </c>
      <c r="BF58" s="50">
        <v>3811</v>
      </c>
      <c r="BG58" s="312">
        <v>4627</v>
      </c>
      <c r="BH58" s="50">
        <v>5484</v>
      </c>
      <c r="BI58" s="134">
        <v>4643</v>
      </c>
      <c r="BJ58" s="50">
        <v>3880</v>
      </c>
      <c r="BK58" s="312">
        <v>3568</v>
      </c>
      <c r="BL58" s="312">
        <v>3528</v>
      </c>
      <c r="BM58" s="312">
        <v>3475</v>
      </c>
      <c r="BN58" s="312">
        <v>16887</v>
      </c>
      <c r="BO58" s="312">
        <v>18893</v>
      </c>
      <c r="BP58" s="312">
        <v>35193</v>
      </c>
      <c r="BQ58" s="312">
        <v>33431</v>
      </c>
      <c r="BR58" s="312">
        <v>35196</v>
      </c>
      <c r="BS58" s="312">
        <v>40489</v>
      </c>
      <c r="BT58" s="312">
        <v>41150</v>
      </c>
      <c r="BU58" s="312"/>
      <c r="BV58" s="312"/>
      <c r="BW58" s="312"/>
      <c r="BY58" s="134">
        <v>6293</v>
      </c>
      <c r="BZ58" s="134">
        <v>3933</v>
      </c>
      <c r="CA58" s="134">
        <v>2473</v>
      </c>
      <c r="CB58" s="134">
        <v>3458</v>
      </c>
      <c r="CC58" s="134">
        <v>11473</v>
      </c>
      <c r="CD58" s="134">
        <v>10974</v>
      </c>
      <c r="CE58" s="134">
        <v>11756</v>
      </c>
      <c r="CF58" s="134">
        <v>6592</v>
      </c>
      <c r="CG58" s="134">
        <v>3243</v>
      </c>
      <c r="CH58" s="134">
        <f t="shared" si="60"/>
        <v>7419</v>
      </c>
      <c r="CI58" s="134">
        <f t="shared" si="61"/>
        <v>4793</v>
      </c>
      <c r="CJ58" s="134">
        <f t="shared" si="62"/>
        <v>3291</v>
      </c>
      <c r="CK58" s="134">
        <f t="shared" si="63"/>
        <v>4922</v>
      </c>
      <c r="CL58" s="134">
        <f t="shared" si="64"/>
        <v>4627</v>
      </c>
      <c r="CM58" s="50">
        <f>BK58</f>
        <v>3568</v>
      </c>
      <c r="CN58" s="50">
        <f t="shared" si="66"/>
        <v>18893</v>
      </c>
      <c r="CO58" s="50">
        <f t="shared" si="67"/>
        <v>40489</v>
      </c>
    </row>
    <row r="59" spans="2:93" x14ac:dyDescent="0.35">
      <c r="B59" s="123" t="s">
        <v>282</v>
      </c>
      <c r="C59" s="123" t="s">
        <v>283</v>
      </c>
      <c r="D59" s="135">
        <v>638847</v>
      </c>
      <c r="E59" s="135">
        <v>684363</v>
      </c>
      <c r="F59" s="135">
        <v>679932</v>
      </c>
      <c r="G59" s="135">
        <v>721799</v>
      </c>
      <c r="H59" s="135">
        <v>653229</v>
      </c>
      <c r="I59" s="135">
        <v>574642</v>
      </c>
      <c r="J59" s="135">
        <v>889213</v>
      </c>
      <c r="K59" s="135">
        <v>755045</v>
      </c>
      <c r="L59" s="135">
        <v>718710</v>
      </c>
      <c r="M59" s="135">
        <v>695636</v>
      </c>
      <c r="N59" s="135">
        <v>927488</v>
      </c>
      <c r="O59" s="135">
        <v>943285</v>
      </c>
      <c r="P59" s="135">
        <v>938209</v>
      </c>
      <c r="Q59" s="135">
        <v>919793</v>
      </c>
      <c r="R59" s="135">
        <v>894787</v>
      </c>
      <c r="S59" s="135">
        <v>1522292</v>
      </c>
      <c r="T59" s="135">
        <v>1570963</v>
      </c>
      <c r="U59" s="135">
        <v>1512622</v>
      </c>
      <c r="V59" s="135">
        <v>1522445</v>
      </c>
      <c r="W59" s="135">
        <v>1537080</v>
      </c>
      <c r="X59" s="135">
        <v>1639230</v>
      </c>
      <c r="Y59" s="135">
        <v>1929259</v>
      </c>
      <c r="Z59" s="135">
        <v>1845673</v>
      </c>
      <c r="AA59" s="135">
        <v>1816402</v>
      </c>
      <c r="AB59" s="135">
        <v>1704580</v>
      </c>
      <c r="AC59" s="135">
        <v>1598555</v>
      </c>
      <c r="AD59" s="135">
        <v>1911063</v>
      </c>
      <c r="AE59" s="135">
        <v>1913927</v>
      </c>
      <c r="AF59" s="135">
        <v>2021364</v>
      </c>
      <c r="AG59" s="135">
        <v>1724652</v>
      </c>
      <c r="AH59" s="135">
        <v>1986522</v>
      </c>
      <c r="AI59" s="135">
        <v>2132110</v>
      </c>
      <c r="AJ59" s="135">
        <v>1983522</v>
      </c>
      <c r="AK59" s="135">
        <v>1755992</v>
      </c>
      <c r="AL59" s="135">
        <v>1790810</v>
      </c>
      <c r="AM59" s="135">
        <v>1718112</v>
      </c>
      <c r="AN59" s="135">
        <v>1674632</v>
      </c>
      <c r="AO59" s="135">
        <v>1710255</v>
      </c>
      <c r="AP59" s="135">
        <v>1606592</v>
      </c>
      <c r="AQ59" s="135">
        <v>1335298</v>
      </c>
      <c r="AR59" s="135">
        <v>1344098</v>
      </c>
      <c r="AS59" s="135">
        <v>1520873</v>
      </c>
      <c r="AT59" s="135">
        <v>1571680</v>
      </c>
      <c r="AU59" s="135">
        <v>1533465</v>
      </c>
      <c r="AV59" s="135">
        <v>1570533</v>
      </c>
      <c r="AW59" s="135">
        <v>1540472</v>
      </c>
      <c r="AX59" s="135">
        <v>1660571</v>
      </c>
      <c r="AY59" s="135">
        <v>1610269</v>
      </c>
      <c r="AZ59" s="135">
        <v>2135566</v>
      </c>
      <c r="BA59" s="135">
        <v>2246868</v>
      </c>
      <c r="BB59" s="135">
        <v>2194229</v>
      </c>
      <c r="BC59" s="135">
        <v>2045804</v>
      </c>
      <c r="BD59" s="135">
        <v>2358149</v>
      </c>
      <c r="BE59" s="135">
        <v>2099168</v>
      </c>
      <c r="BF59" s="135">
        <v>2286430</v>
      </c>
      <c r="BG59" s="135">
        <v>2364312</v>
      </c>
      <c r="BH59" s="135">
        <f t="shared" ref="BH59:BN59" si="68">SUM(BH50:BH58)</f>
        <v>2368216</v>
      </c>
      <c r="BI59" s="135">
        <f t="shared" si="68"/>
        <v>2561448</v>
      </c>
      <c r="BJ59" s="135">
        <f t="shared" si="68"/>
        <v>3580503</v>
      </c>
      <c r="BK59" s="135">
        <f t="shared" si="68"/>
        <v>3818553</v>
      </c>
      <c r="BL59" s="135">
        <f t="shared" si="68"/>
        <v>3844180</v>
      </c>
      <c r="BM59" s="135">
        <f t="shared" si="68"/>
        <v>3783418</v>
      </c>
      <c r="BN59" s="135">
        <f t="shared" si="68"/>
        <v>3802317</v>
      </c>
      <c r="BO59" s="135">
        <f t="shared" ref="BO59:BW59" si="69">SUM(BO50:BO58)</f>
        <v>3710113</v>
      </c>
      <c r="BP59" s="135">
        <f t="shared" si="69"/>
        <v>4070363</v>
      </c>
      <c r="BQ59" s="135">
        <f t="shared" si="69"/>
        <v>4291703</v>
      </c>
      <c r="BR59" s="135">
        <f t="shared" si="69"/>
        <v>4379049</v>
      </c>
      <c r="BS59" s="135">
        <f t="shared" ref="BS59" si="70">SUM(BS50:BS58)</f>
        <v>4620577</v>
      </c>
      <c r="BT59" s="135">
        <f t="shared" si="69"/>
        <v>4438058</v>
      </c>
      <c r="BU59" s="135">
        <f t="shared" si="69"/>
        <v>0</v>
      </c>
      <c r="BV59" s="135">
        <f t="shared" si="69"/>
        <v>0</v>
      </c>
      <c r="BW59" s="135">
        <f t="shared" si="69"/>
        <v>0</v>
      </c>
      <c r="BY59" s="135">
        <f t="shared" ref="BY59:CH59" si="71">SUM(BY50:BY58)</f>
        <v>721799</v>
      </c>
      <c r="BZ59" s="135">
        <f t="shared" si="71"/>
        <v>755045</v>
      </c>
      <c r="CA59" s="135">
        <f t="shared" si="71"/>
        <v>943285</v>
      </c>
      <c r="CB59" s="135">
        <f t="shared" si="71"/>
        <v>1522292</v>
      </c>
      <c r="CC59" s="135">
        <f t="shared" si="71"/>
        <v>1537080</v>
      </c>
      <c r="CD59" s="135">
        <f t="shared" si="71"/>
        <v>1816402</v>
      </c>
      <c r="CE59" s="135">
        <f t="shared" si="71"/>
        <v>1913927</v>
      </c>
      <c r="CF59" s="135">
        <f t="shared" si="71"/>
        <v>2132110</v>
      </c>
      <c r="CG59" s="135">
        <f t="shared" si="71"/>
        <v>1718112</v>
      </c>
      <c r="CH59" s="135">
        <f t="shared" si="71"/>
        <v>1335298</v>
      </c>
      <c r="CI59" s="135">
        <f t="shared" ref="CI59:CM59" si="72">SUM(CI50:CI58)</f>
        <v>1533465</v>
      </c>
      <c r="CJ59" s="135">
        <f t="shared" si="72"/>
        <v>1610269</v>
      </c>
      <c r="CK59" s="135">
        <f t="shared" si="72"/>
        <v>2045804</v>
      </c>
      <c r="CL59" s="135">
        <f t="shared" si="72"/>
        <v>2364312</v>
      </c>
      <c r="CM59" s="135">
        <f t="shared" si="72"/>
        <v>3684517</v>
      </c>
      <c r="CN59" s="135">
        <f t="shared" ref="CN59" si="73">SUM(CN50:CN58)</f>
        <v>3710113</v>
      </c>
      <c r="CO59" s="135">
        <f t="shared" ref="CO59" si="74">SUM(CO50:CO58)</f>
        <v>4620577</v>
      </c>
    </row>
    <row r="60" spans="2:93" x14ac:dyDescent="0.35">
      <c r="C60" s="138"/>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270"/>
      <c r="BG60" s="270"/>
      <c r="BH60" s="85"/>
      <c r="BI60" s="85"/>
      <c r="BJ60" s="270"/>
      <c r="BK60" s="270"/>
      <c r="BL60" s="270"/>
      <c r="BM60" s="270"/>
      <c r="BN60" s="270"/>
      <c r="BO60" s="270"/>
      <c r="BP60" s="270"/>
      <c r="BQ60" s="270"/>
      <c r="BR60" s="270"/>
      <c r="BS60" s="270"/>
      <c r="BT60" s="270"/>
      <c r="BU60" s="270"/>
      <c r="BV60" s="270"/>
      <c r="BW60" s="270"/>
      <c r="BY60" s="85"/>
      <c r="BZ60" s="85"/>
      <c r="CA60" s="85"/>
      <c r="CB60" s="85"/>
      <c r="CC60" s="85"/>
      <c r="CD60" s="85"/>
      <c r="CE60" s="85"/>
      <c r="CF60" s="85"/>
      <c r="CG60" s="85"/>
      <c r="CH60" s="85"/>
      <c r="CI60" s="85"/>
      <c r="CJ60" s="85"/>
      <c r="CK60" s="85"/>
      <c r="CL60" s="85"/>
      <c r="CM60" s="85"/>
      <c r="CN60" s="85"/>
      <c r="CO60" s="85"/>
    </row>
    <row r="61" spans="2:93" x14ac:dyDescent="0.35">
      <c r="B61" s="100" t="s">
        <v>284</v>
      </c>
      <c r="C61" s="100" t="s">
        <v>285</v>
      </c>
      <c r="D61" s="101">
        <v>679629</v>
      </c>
      <c r="E61" s="101">
        <v>711689</v>
      </c>
      <c r="F61" s="101">
        <v>745509</v>
      </c>
      <c r="G61" s="101">
        <v>767518</v>
      </c>
      <c r="H61" s="101">
        <v>814363</v>
      </c>
      <c r="I61" s="101">
        <v>821888</v>
      </c>
      <c r="J61" s="101">
        <v>831183</v>
      </c>
      <c r="K61" s="101">
        <v>881609</v>
      </c>
      <c r="L61" s="101">
        <v>898441</v>
      </c>
      <c r="M61" s="101">
        <v>933175</v>
      </c>
      <c r="N61" s="101">
        <v>991929</v>
      </c>
      <c r="O61" s="101">
        <v>970759</v>
      </c>
      <c r="P61" s="101">
        <v>1011038</v>
      </c>
      <c r="Q61" s="101">
        <v>1030157</v>
      </c>
      <c r="R61" s="101">
        <v>1091948</v>
      </c>
      <c r="S61" s="101">
        <v>1096631</v>
      </c>
      <c r="T61" s="101">
        <v>1138679</v>
      </c>
      <c r="U61" s="101">
        <v>1138791</v>
      </c>
      <c r="V61" s="101">
        <v>1195505</v>
      </c>
      <c r="W61" s="101">
        <v>1185855</v>
      </c>
      <c r="X61" s="101">
        <v>1191541</v>
      </c>
      <c r="Y61" s="101">
        <v>1290720</v>
      </c>
      <c r="Z61" s="101">
        <v>1336998</v>
      </c>
      <c r="AA61" s="101">
        <v>1901901</v>
      </c>
      <c r="AB61" s="101">
        <v>1915539</v>
      </c>
      <c r="AC61" s="101">
        <v>1918902</v>
      </c>
      <c r="AD61" s="101">
        <v>1997509</v>
      </c>
      <c r="AE61" s="101">
        <v>2032374</v>
      </c>
      <c r="AF61" s="101">
        <v>2207463</v>
      </c>
      <c r="AG61" s="101">
        <v>2239060</v>
      </c>
      <c r="AH61" s="101">
        <v>2395270</v>
      </c>
      <c r="AI61" s="101">
        <v>2409665</v>
      </c>
      <c r="AJ61" s="101">
        <v>2368124</v>
      </c>
      <c r="AK61" s="101">
        <v>2271575</v>
      </c>
      <c r="AL61" s="101">
        <v>2246590</v>
      </c>
      <c r="AM61" s="101">
        <v>2007132</v>
      </c>
      <c r="AN61" s="101">
        <v>2040479</v>
      </c>
      <c r="AO61" s="101">
        <v>2036180</v>
      </c>
      <c r="AP61" s="101">
        <v>2042630</v>
      </c>
      <c r="AQ61" s="101">
        <v>1983318</v>
      </c>
      <c r="AR61" s="101">
        <v>2047819</v>
      </c>
      <c r="AS61" s="101">
        <v>2159903</v>
      </c>
      <c r="AT61" s="101">
        <v>2241018</v>
      </c>
      <c r="AU61" s="101">
        <v>2199963</v>
      </c>
      <c r="AV61" s="101">
        <v>2182970</v>
      </c>
      <c r="AW61" s="101">
        <v>2205327</v>
      </c>
      <c r="AX61" s="101">
        <v>2338994</v>
      </c>
      <c r="AY61" s="101">
        <v>2387403</v>
      </c>
      <c r="AZ61" s="101">
        <v>2403220</v>
      </c>
      <c r="BA61" s="101">
        <v>2370789</v>
      </c>
      <c r="BB61" s="101">
        <v>2536902</v>
      </c>
      <c r="BC61" s="101">
        <v>2553457</v>
      </c>
      <c r="BD61" s="101">
        <v>2620422</v>
      </c>
      <c r="BE61" s="101">
        <v>2506477</v>
      </c>
      <c r="BF61" s="101">
        <v>2690750</v>
      </c>
      <c r="BG61" s="101">
        <v>2753214.47065</v>
      </c>
      <c r="BH61" s="101">
        <f t="shared" ref="BH61:BN61" si="75">SUM(BH62:BH69)</f>
        <v>2665596</v>
      </c>
      <c r="BI61" s="101">
        <f t="shared" si="75"/>
        <v>2919362</v>
      </c>
      <c r="BJ61" s="101">
        <f t="shared" si="75"/>
        <v>3102279</v>
      </c>
      <c r="BK61" s="101">
        <f t="shared" si="75"/>
        <v>3044126</v>
      </c>
      <c r="BL61" s="101">
        <f t="shared" si="75"/>
        <v>3107109</v>
      </c>
      <c r="BM61" s="101">
        <f t="shared" si="75"/>
        <v>3108734</v>
      </c>
      <c r="BN61" s="101">
        <f t="shared" si="75"/>
        <v>3269277</v>
      </c>
      <c r="BO61" s="101">
        <f t="shared" ref="BO61:BW61" si="76">SUM(BO62:BO69)</f>
        <v>3327842.3701599999</v>
      </c>
      <c r="BP61" s="101">
        <f t="shared" si="76"/>
        <v>3476800</v>
      </c>
      <c r="BQ61" s="101">
        <f t="shared" si="76"/>
        <v>3687227</v>
      </c>
      <c r="BR61" s="101">
        <f t="shared" si="76"/>
        <v>3716068</v>
      </c>
      <c r="BS61" s="101">
        <f t="shared" ref="BS61" si="77">SUM(BS62:BS69)</f>
        <v>3499347</v>
      </c>
      <c r="BT61" s="101">
        <f t="shared" si="76"/>
        <v>3321780</v>
      </c>
      <c r="BU61" s="101">
        <f t="shared" si="76"/>
        <v>0</v>
      </c>
      <c r="BV61" s="101">
        <f t="shared" si="76"/>
        <v>0</v>
      </c>
      <c r="BW61" s="101">
        <f t="shared" si="76"/>
        <v>0</v>
      </c>
      <c r="BY61" s="101">
        <f t="shared" ref="BY61:CK61" si="78">SUM(BY62:BY68)</f>
        <v>767518</v>
      </c>
      <c r="BZ61" s="101">
        <f t="shared" si="78"/>
        <v>881609</v>
      </c>
      <c r="CA61" s="101">
        <f t="shared" si="78"/>
        <v>970759</v>
      </c>
      <c r="CB61" s="101">
        <f t="shared" si="78"/>
        <v>1096631</v>
      </c>
      <c r="CC61" s="101">
        <f t="shared" si="78"/>
        <v>1185855</v>
      </c>
      <c r="CD61" s="101">
        <f t="shared" si="78"/>
        <v>1901901</v>
      </c>
      <c r="CE61" s="101">
        <f t="shared" si="78"/>
        <v>2032374</v>
      </c>
      <c r="CF61" s="101">
        <f t="shared" si="78"/>
        <v>2409665</v>
      </c>
      <c r="CG61" s="101">
        <f t="shared" si="78"/>
        <v>2007132</v>
      </c>
      <c r="CH61" s="101">
        <f t="shared" si="78"/>
        <v>1983318</v>
      </c>
      <c r="CI61" s="101">
        <f t="shared" si="78"/>
        <v>2199963</v>
      </c>
      <c r="CJ61" s="101">
        <f t="shared" si="78"/>
        <v>2387403</v>
      </c>
      <c r="CK61" s="101">
        <f t="shared" si="78"/>
        <v>2553457</v>
      </c>
      <c r="CL61" s="101">
        <f>SUM(CL62:CL69)</f>
        <v>2753214.47065</v>
      </c>
      <c r="CM61" s="101">
        <f>SUM(CM62:CM69)</f>
        <v>3044126</v>
      </c>
      <c r="CN61" s="101">
        <f>SUM(CN62:CN69)</f>
        <v>3327842.3701599999</v>
      </c>
      <c r="CO61" s="101">
        <f>SUM(CO62:CO69)</f>
        <v>3499347</v>
      </c>
    </row>
    <row r="62" spans="2:93" x14ac:dyDescent="0.35">
      <c r="B62" s="35" t="s">
        <v>286</v>
      </c>
      <c r="C62" s="35" t="s">
        <v>287</v>
      </c>
      <c r="D62" s="50">
        <v>398395</v>
      </c>
      <c r="E62" s="50">
        <v>398395</v>
      </c>
      <c r="F62" s="50">
        <v>398395</v>
      </c>
      <c r="G62" s="50">
        <v>398395</v>
      </c>
      <c r="H62" s="50">
        <v>398395</v>
      </c>
      <c r="I62" s="50">
        <v>398395</v>
      </c>
      <c r="J62" s="50">
        <v>398395</v>
      </c>
      <c r="K62" s="50">
        <v>398395</v>
      </c>
      <c r="L62" s="50">
        <v>398395</v>
      </c>
      <c r="M62" s="50">
        <v>398395</v>
      </c>
      <c r="N62" s="50">
        <v>398395</v>
      </c>
      <c r="O62" s="50">
        <v>398395</v>
      </c>
      <c r="P62" s="50">
        <v>398395</v>
      </c>
      <c r="Q62" s="50">
        <v>398395</v>
      </c>
      <c r="R62" s="50">
        <v>398395</v>
      </c>
      <c r="S62" s="50">
        <v>398395</v>
      </c>
      <c r="T62" s="50">
        <v>398395</v>
      </c>
      <c r="U62" s="50">
        <v>537051</v>
      </c>
      <c r="V62" s="50">
        <v>537051</v>
      </c>
      <c r="W62" s="50">
        <v>537051</v>
      </c>
      <c r="X62" s="50">
        <v>537051</v>
      </c>
      <c r="Y62" s="50">
        <v>537051</v>
      </c>
      <c r="Z62" s="50">
        <v>537051</v>
      </c>
      <c r="AA62" s="50">
        <v>1060301</v>
      </c>
      <c r="AB62" s="50">
        <v>1060301</v>
      </c>
      <c r="AC62" s="50">
        <v>1060301</v>
      </c>
      <c r="AD62" s="50">
        <v>1060301</v>
      </c>
      <c r="AE62" s="50">
        <v>1060301</v>
      </c>
      <c r="AF62" s="50">
        <v>1060301</v>
      </c>
      <c r="AG62" s="50">
        <v>1060301</v>
      </c>
      <c r="AH62" s="50">
        <v>1060301</v>
      </c>
      <c r="AI62" s="50">
        <v>1060301</v>
      </c>
      <c r="AJ62" s="50">
        <v>1060301</v>
      </c>
      <c r="AK62" s="50">
        <v>1060301</v>
      </c>
      <c r="AL62" s="50">
        <v>1060301</v>
      </c>
      <c r="AM62" s="50">
        <v>1060301</v>
      </c>
      <c r="AN62" s="50">
        <v>1060301</v>
      </c>
      <c r="AO62" s="50">
        <v>1060301</v>
      </c>
      <c r="AP62" s="50">
        <v>1060301</v>
      </c>
      <c r="AQ62" s="50">
        <v>1060301</v>
      </c>
      <c r="AR62" s="50">
        <v>1060301</v>
      </c>
      <c r="AS62" s="50">
        <v>1060301</v>
      </c>
      <c r="AT62" s="50">
        <v>1060301</v>
      </c>
      <c r="AU62" s="50">
        <v>1060301</v>
      </c>
      <c r="AV62" s="50">
        <v>1060301</v>
      </c>
      <c r="AW62" s="50">
        <v>1060301</v>
      </c>
      <c r="AX62" s="50">
        <v>1060301</v>
      </c>
      <c r="AY62" s="50">
        <v>1060301</v>
      </c>
      <c r="AZ62" s="50">
        <v>1060301</v>
      </c>
      <c r="BA62" s="50">
        <v>1060301</v>
      </c>
      <c r="BB62" s="50">
        <v>1060301</v>
      </c>
      <c r="BC62" s="50">
        <v>1060301</v>
      </c>
      <c r="BD62" s="50">
        <v>1060301</v>
      </c>
      <c r="BE62" s="50">
        <v>1060301</v>
      </c>
      <c r="BF62" s="301">
        <v>1060301</v>
      </c>
      <c r="BG62" s="301">
        <v>1060301</v>
      </c>
      <c r="BH62" s="50">
        <v>1060301</v>
      </c>
      <c r="BI62" s="50">
        <v>1060301</v>
      </c>
      <c r="BJ62" s="301">
        <v>1060301</v>
      </c>
      <c r="BK62" s="301">
        <v>1060301</v>
      </c>
      <c r="BL62" s="301">
        <v>1060301</v>
      </c>
      <c r="BM62" s="301">
        <v>1177603</v>
      </c>
      <c r="BN62" s="301">
        <v>1177603</v>
      </c>
      <c r="BO62" s="301">
        <v>1177603</v>
      </c>
      <c r="BP62" s="301">
        <v>1177603</v>
      </c>
      <c r="BQ62" s="301">
        <v>1433652</v>
      </c>
      <c r="BR62" s="301">
        <v>1433652</v>
      </c>
      <c r="BS62" s="301">
        <v>1433652</v>
      </c>
      <c r="BT62" s="301">
        <v>1433652</v>
      </c>
      <c r="BU62" s="301"/>
      <c r="BV62" s="301"/>
      <c r="BW62" s="301"/>
      <c r="BY62" s="50">
        <v>398395</v>
      </c>
      <c r="BZ62" s="50">
        <v>398395</v>
      </c>
      <c r="CA62" s="50">
        <v>398395</v>
      </c>
      <c r="CB62" s="50">
        <v>398395</v>
      </c>
      <c r="CC62" s="50">
        <v>537051</v>
      </c>
      <c r="CD62" s="50">
        <v>1060301</v>
      </c>
      <c r="CE62" s="50">
        <v>1060301</v>
      </c>
      <c r="CF62" s="50">
        <v>1060301</v>
      </c>
      <c r="CG62" s="50">
        <v>1060301</v>
      </c>
      <c r="CH62" s="50">
        <f>AQ62</f>
        <v>1060301</v>
      </c>
      <c r="CI62" s="50">
        <f t="shared" ref="CI62:CI69" si="79">AU62</f>
        <v>1060301</v>
      </c>
      <c r="CJ62" s="50">
        <f t="shared" ref="CJ62:CJ68" si="80">AY62</f>
        <v>1060301</v>
      </c>
      <c r="CK62" s="50">
        <f t="shared" ref="CK62:CK68" si="81">BC62</f>
        <v>1060301</v>
      </c>
      <c r="CL62" s="50">
        <f t="shared" ref="CL62:CL68" si="82">BG62</f>
        <v>1060301</v>
      </c>
      <c r="CM62" s="50">
        <f t="shared" ref="CM62:CM64" si="83">BK62</f>
        <v>1060301</v>
      </c>
      <c r="CN62" s="50">
        <f t="shared" ref="CN62:CN69" si="84">BO62</f>
        <v>1177603</v>
      </c>
      <c r="CO62" s="50">
        <f t="shared" ref="CO62:CO69" si="85">BS62</f>
        <v>1433652</v>
      </c>
    </row>
    <row r="63" spans="2:93" x14ac:dyDescent="0.35">
      <c r="B63" s="35" t="s">
        <v>288</v>
      </c>
      <c r="C63" s="35" t="s">
        <v>289</v>
      </c>
      <c r="D63" s="50">
        <v>0</v>
      </c>
      <c r="E63" s="50">
        <v>0</v>
      </c>
      <c r="F63" s="50">
        <v>0</v>
      </c>
      <c r="G63" s="50">
        <v>0</v>
      </c>
      <c r="H63" s="50">
        <v>0</v>
      </c>
      <c r="I63" s="50">
        <v>0</v>
      </c>
      <c r="J63" s="50">
        <v>0</v>
      </c>
      <c r="K63" s="50">
        <v>0</v>
      </c>
      <c r="L63" s="50">
        <v>0</v>
      </c>
      <c r="M63" s="50">
        <v>0</v>
      </c>
      <c r="N63" s="50">
        <v>0</v>
      </c>
      <c r="O63" s="50">
        <v>0</v>
      </c>
      <c r="P63" s="50">
        <v>0</v>
      </c>
      <c r="Q63" s="50">
        <v>0</v>
      </c>
      <c r="R63" s="50">
        <v>0</v>
      </c>
      <c r="S63" s="50">
        <v>0</v>
      </c>
      <c r="T63" s="50">
        <v>0</v>
      </c>
      <c r="U63" s="50">
        <v>0</v>
      </c>
      <c r="V63" s="50">
        <v>0</v>
      </c>
      <c r="W63" s="50">
        <v>0</v>
      </c>
      <c r="X63" s="50">
        <v>0</v>
      </c>
      <c r="Y63" s="50">
        <v>0</v>
      </c>
      <c r="Z63" s="50">
        <v>0</v>
      </c>
      <c r="AA63" s="50">
        <v>-6541</v>
      </c>
      <c r="AB63" s="50">
        <v>-6541</v>
      </c>
      <c r="AC63" s="50">
        <v>-6541</v>
      </c>
      <c r="AD63" s="50">
        <v>-6541</v>
      </c>
      <c r="AE63" s="50">
        <v>-6541</v>
      </c>
      <c r="AF63" s="50">
        <v>-6541</v>
      </c>
      <c r="AG63" s="50">
        <v>-6541</v>
      </c>
      <c r="AH63" s="50">
        <v>-6541</v>
      </c>
      <c r="AI63" s="50">
        <v>-6541</v>
      </c>
      <c r="AJ63" s="50">
        <v>-6541</v>
      </c>
      <c r="AK63" s="50">
        <v>-6541</v>
      </c>
      <c r="AL63" s="50">
        <v>-6541</v>
      </c>
      <c r="AM63" s="50">
        <v>-6541</v>
      </c>
      <c r="AN63" s="50">
        <v>-6541</v>
      </c>
      <c r="AO63" s="50">
        <v>-6541</v>
      </c>
      <c r="AP63" s="50">
        <v>-6541</v>
      </c>
      <c r="AQ63" s="50">
        <v>-6541</v>
      </c>
      <c r="AR63" s="50">
        <v>-6541</v>
      </c>
      <c r="AS63" s="50">
        <v>-6541</v>
      </c>
      <c r="AT63" s="50">
        <v>-6541</v>
      </c>
      <c r="AU63" s="50">
        <v>-6541</v>
      </c>
      <c r="AV63" s="50">
        <v>-6541</v>
      </c>
      <c r="AW63" s="50">
        <v>-6541</v>
      </c>
      <c r="AX63" s="50">
        <v>-6541</v>
      </c>
      <c r="AY63" s="50">
        <v>-6541</v>
      </c>
      <c r="AZ63" s="50">
        <v>-6541</v>
      </c>
      <c r="BA63" s="50">
        <v>-6541</v>
      </c>
      <c r="BB63" s="50">
        <v>-6541</v>
      </c>
      <c r="BC63" s="50">
        <v>-6541</v>
      </c>
      <c r="BD63" s="50">
        <v>-6541</v>
      </c>
      <c r="BE63" s="50">
        <v>-6541</v>
      </c>
      <c r="BF63" s="301">
        <v>-6541</v>
      </c>
      <c r="BG63" s="301">
        <v>-6541</v>
      </c>
      <c r="BH63" s="50">
        <v>-6541</v>
      </c>
      <c r="BI63" s="50">
        <v>-6541</v>
      </c>
      <c r="BJ63" s="301">
        <v>-6541</v>
      </c>
      <c r="BK63" s="301">
        <v>-6541</v>
      </c>
      <c r="BL63" s="301">
        <v>-6541</v>
      </c>
      <c r="BM63" s="301">
        <v>-6541</v>
      </c>
      <c r="BN63" s="301">
        <v>-6541</v>
      </c>
      <c r="BO63" s="301">
        <v>-6541</v>
      </c>
      <c r="BP63" s="301">
        <v>-6541</v>
      </c>
      <c r="BQ63" s="301">
        <v>-6541</v>
      </c>
      <c r="BR63" s="301">
        <v>-6541</v>
      </c>
      <c r="BS63" s="301">
        <v>-6541</v>
      </c>
      <c r="BT63" s="301">
        <v>-6541</v>
      </c>
      <c r="BU63" s="301"/>
      <c r="BV63" s="301"/>
      <c r="BW63" s="301"/>
      <c r="BY63" s="50">
        <v>0</v>
      </c>
      <c r="BZ63" s="50">
        <v>0</v>
      </c>
      <c r="CA63" s="50">
        <v>0</v>
      </c>
      <c r="CB63" s="50">
        <v>0</v>
      </c>
      <c r="CC63" s="50">
        <v>0</v>
      </c>
      <c r="CD63" s="50">
        <v>-6541</v>
      </c>
      <c r="CE63" s="50">
        <v>-6541</v>
      </c>
      <c r="CF63" s="50">
        <v>-6541</v>
      </c>
      <c r="CG63" s="50">
        <v>-6541</v>
      </c>
      <c r="CH63" s="50">
        <f>AQ63</f>
        <v>-6541</v>
      </c>
      <c r="CI63" s="50">
        <f t="shared" si="79"/>
        <v>-6541</v>
      </c>
      <c r="CJ63" s="50">
        <f t="shared" si="80"/>
        <v>-6541</v>
      </c>
      <c r="CK63" s="50">
        <f t="shared" si="81"/>
        <v>-6541</v>
      </c>
      <c r="CL63" s="50">
        <f t="shared" si="82"/>
        <v>-6541</v>
      </c>
      <c r="CM63" s="50">
        <f t="shared" si="83"/>
        <v>-6541</v>
      </c>
      <c r="CN63" s="50">
        <f t="shared" si="84"/>
        <v>-6541</v>
      </c>
      <c r="CO63" s="50">
        <f t="shared" si="85"/>
        <v>-6541</v>
      </c>
    </row>
    <row r="64" spans="2:93" x14ac:dyDescent="0.35">
      <c r="B64" s="35" t="s">
        <v>290</v>
      </c>
      <c r="C64" s="35" t="s">
        <v>291</v>
      </c>
      <c r="D64" s="50">
        <v>0</v>
      </c>
      <c r="E64" s="50">
        <v>0</v>
      </c>
      <c r="F64" s="50">
        <v>0</v>
      </c>
      <c r="G64" s="50">
        <v>0</v>
      </c>
      <c r="H64" s="50">
        <v>0</v>
      </c>
      <c r="I64" s="50">
        <v>0</v>
      </c>
      <c r="J64" s="50">
        <v>0</v>
      </c>
      <c r="K64" s="50">
        <v>0</v>
      </c>
      <c r="L64" s="50">
        <v>0</v>
      </c>
      <c r="M64" s="50">
        <v>0</v>
      </c>
      <c r="N64" s="50">
        <v>0</v>
      </c>
      <c r="O64" s="50">
        <v>0</v>
      </c>
      <c r="P64" s="50">
        <v>0</v>
      </c>
      <c r="Q64" s="50">
        <v>0</v>
      </c>
      <c r="R64" s="50">
        <v>0</v>
      </c>
      <c r="S64" s="50">
        <v>0</v>
      </c>
      <c r="T64" s="50">
        <v>0</v>
      </c>
      <c r="U64" s="50">
        <v>0</v>
      </c>
      <c r="V64" s="50">
        <v>0</v>
      </c>
      <c r="W64" s="50">
        <v>0</v>
      </c>
      <c r="X64" s="50">
        <v>0</v>
      </c>
      <c r="Y64" s="50">
        <v>0</v>
      </c>
      <c r="Z64" s="50">
        <v>0</v>
      </c>
      <c r="AA64" s="50">
        <v>0</v>
      </c>
      <c r="AB64" s="50">
        <v>0</v>
      </c>
      <c r="AC64" s="50">
        <v>0</v>
      </c>
      <c r="AD64" s="50">
        <v>0</v>
      </c>
      <c r="AE64" s="50">
        <v>1196</v>
      </c>
      <c r="AF64" s="50">
        <v>1196</v>
      </c>
      <c r="AG64" s="50">
        <v>2015</v>
      </c>
      <c r="AH64" s="50">
        <v>2974</v>
      </c>
      <c r="AI64" s="50">
        <v>3745</v>
      </c>
      <c r="AJ64" s="50">
        <v>4516</v>
      </c>
      <c r="AK64" s="50">
        <v>5197</v>
      </c>
      <c r="AL64" s="50">
        <v>5923</v>
      </c>
      <c r="AM64" s="50">
        <v>7580</v>
      </c>
      <c r="AN64" s="50">
        <v>8654</v>
      </c>
      <c r="AO64" s="50">
        <v>9638</v>
      </c>
      <c r="AP64" s="50">
        <v>10577</v>
      </c>
      <c r="AQ64" s="50">
        <v>9172</v>
      </c>
      <c r="AR64" s="50">
        <v>9754</v>
      </c>
      <c r="AS64" s="50">
        <v>10447</v>
      </c>
      <c r="AT64" s="50">
        <v>11082</v>
      </c>
      <c r="AU64" s="50">
        <v>8564</v>
      </c>
      <c r="AV64" s="50">
        <v>8908</v>
      </c>
      <c r="AW64" s="50">
        <v>9313</v>
      </c>
      <c r="AX64" s="50">
        <v>9604</v>
      </c>
      <c r="AY64" s="50">
        <v>7968</v>
      </c>
      <c r="AZ64" s="50">
        <v>8411</v>
      </c>
      <c r="BA64" s="50">
        <v>8941</v>
      </c>
      <c r="BB64" s="50">
        <v>9717</v>
      </c>
      <c r="BC64" s="50">
        <v>5245</v>
      </c>
      <c r="BD64" s="50">
        <v>5745</v>
      </c>
      <c r="BE64" s="50">
        <v>6612</v>
      </c>
      <c r="BF64" s="301">
        <v>7761</v>
      </c>
      <c r="BG64" s="301">
        <v>8680</v>
      </c>
      <c r="BH64" s="50">
        <v>9871</v>
      </c>
      <c r="BI64" s="50">
        <v>7353</v>
      </c>
      <c r="BJ64" s="301">
        <v>8245</v>
      </c>
      <c r="BK64" s="301">
        <v>9876</v>
      </c>
      <c r="BL64" s="301">
        <v>11103</v>
      </c>
      <c r="BM64" s="301">
        <v>6596</v>
      </c>
      <c r="BN64" s="301">
        <v>9370</v>
      </c>
      <c r="BO64" s="301">
        <v>11177</v>
      </c>
      <c r="BP64" s="301">
        <v>12881</v>
      </c>
      <c r="BQ64" s="301">
        <v>9136</v>
      </c>
      <c r="BR64" s="301">
        <v>10494</v>
      </c>
      <c r="BS64" s="301">
        <v>13972</v>
      </c>
      <c r="BT64" s="301">
        <v>16184</v>
      </c>
      <c r="BU64" s="301"/>
      <c r="BV64" s="301"/>
      <c r="BW64" s="301"/>
      <c r="BY64" s="50"/>
      <c r="BZ64" s="50"/>
      <c r="CA64" s="50"/>
      <c r="CB64" s="50"/>
      <c r="CC64" s="50"/>
      <c r="CD64" s="50">
        <v>0</v>
      </c>
      <c r="CE64" s="50">
        <v>1196</v>
      </c>
      <c r="CF64" s="50">
        <v>3745</v>
      </c>
      <c r="CG64" s="50">
        <v>7580</v>
      </c>
      <c r="CH64" s="50">
        <f>AQ64</f>
        <v>9172</v>
      </c>
      <c r="CI64" s="50">
        <f t="shared" si="79"/>
        <v>8564</v>
      </c>
      <c r="CJ64" s="50">
        <f t="shared" si="80"/>
        <v>7968</v>
      </c>
      <c r="CK64" s="50">
        <f t="shared" si="81"/>
        <v>5245</v>
      </c>
      <c r="CL64" s="50">
        <f t="shared" si="82"/>
        <v>8680</v>
      </c>
      <c r="CM64" s="50">
        <f t="shared" si="83"/>
        <v>9876</v>
      </c>
      <c r="CN64" s="50">
        <f t="shared" si="84"/>
        <v>11177</v>
      </c>
      <c r="CO64" s="50">
        <f t="shared" si="85"/>
        <v>13972</v>
      </c>
    </row>
    <row r="65" spans="2:93" x14ac:dyDescent="0.35">
      <c r="B65" s="35" t="s">
        <v>494</v>
      </c>
      <c r="C65" s="35" t="s">
        <v>495</v>
      </c>
      <c r="D65" s="50">
        <v>0</v>
      </c>
      <c r="E65" s="50">
        <v>0</v>
      </c>
      <c r="F65" s="50">
        <v>0</v>
      </c>
      <c r="G65" s="50">
        <v>0</v>
      </c>
      <c r="H65" s="50">
        <v>0</v>
      </c>
      <c r="I65" s="50">
        <v>0</v>
      </c>
      <c r="J65" s="50">
        <v>0</v>
      </c>
      <c r="K65" s="50">
        <v>0</v>
      </c>
      <c r="L65" s="50">
        <v>0</v>
      </c>
      <c r="M65" s="50">
        <v>0</v>
      </c>
      <c r="N65" s="50">
        <v>0</v>
      </c>
      <c r="O65" s="50">
        <v>0</v>
      </c>
      <c r="P65" s="50">
        <v>0</v>
      </c>
      <c r="Q65" s="50">
        <v>0</v>
      </c>
      <c r="R65" s="50">
        <v>0</v>
      </c>
      <c r="S65" s="50">
        <v>0</v>
      </c>
      <c r="T65" s="50">
        <v>0</v>
      </c>
      <c r="U65" s="50">
        <v>0</v>
      </c>
      <c r="V65" s="50">
        <v>0</v>
      </c>
      <c r="W65" s="50">
        <v>0</v>
      </c>
      <c r="X65" s="50">
        <v>0</v>
      </c>
      <c r="Y65" s="50">
        <v>0</v>
      </c>
      <c r="Z65" s="50">
        <v>0</v>
      </c>
      <c r="AA65" s="50">
        <v>0</v>
      </c>
      <c r="AB65" s="50">
        <v>0</v>
      </c>
      <c r="AC65" s="50">
        <v>0</v>
      </c>
      <c r="AD65" s="50">
        <v>0</v>
      </c>
      <c r="AE65" s="50">
        <v>0</v>
      </c>
      <c r="AF65" s="50">
        <v>0</v>
      </c>
      <c r="AG65" s="50">
        <v>0</v>
      </c>
      <c r="AH65" s="50">
        <v>0</v>
      </c>
      <c r="AI65" s="50">
        <v>0</v>
      </c>
      <c r="AJ65" s="50">
        <v>0</v>
      </c>
      <c r="AK65" s="50">
        <v>0</v>
      </c>
      <c r="AL65" s="50">
        <v>0</v>
      </c>
      <c r="AM65" s="50">
        <v>0</v>
      </c>
      <c r="AN65" s="50">
        <v>0</v>
      </c>
      <c r="AO65" s="50">
        <v>0</v>
      </c>
      <c r="AP65" s="50">
        <v>0</v>
      </c>
      <c r="AQ65" s="50">
        <v>0</v>
      </c>
      <c r="AR65" s="50">
        <v>-26</v>
      </c>
      <c r="AS65" s="50">
        <v>0</v>
      </c>
      <c r="AT65" s="50">
        <v>0</v>
      </c>
      <c r="AU65" s="50">
        <v>-292</v>
      </c>
      <c r="AV65" s="50">
        <v>-1</v>
      </c>
      <c r="AW65" s="50">
        <v>0</v>
      </c>
      <c r="AX65" s="50">
        <v>0</v>
      </c>
      <c r="AY65" s="50">
        <v>0</v>
      </c>
      <c r="AZ65" s="50">
        <v>-2944</v>
      </c>
      <c r="BA65" s="50">
        <v>-2944</v>
      </c>
      <c r="BB65" s="50">
        <v>-2944</v>
      </c>
      <c r="BC65" s="50">
        <v>-374</v>
      </c>
      <c r="BD65" s="50">
        <v>-150</v>
      </c>
      <c r="BE65" s="50">
        <v>0</v>
      </c>
      <c r="BF65" s="301">
        <v>0</v>
      </c>
      <c r="BG65" s="301">
        <v>-5</v>
      </c>
      <c r="BH65" s="50">
        <v>-5</v>
      </c>
      <c r="BI65" s="50">
        <v>-1105</v>
      </c>
      <c r="BJ65" s="301">
        <v>-1120</v>
      </c>
      <c r="BK65" s="301">
        <v>-451</v>
      </c>
      <c r="BL65" s="301">
        <v>-3840</v>
      </c>
      <c r="BM65" s="301">
        <v>-976</v>
      </c>
      <c r="BN65" s="301">
        <v>-2677</v>
      </c>
      <c r="BO65" s="301">
        <v>-3612</v>
      </c>
      <c r="BP65" s="301">
        <v>-6704</v>
      </c>
      <c r="BQ65" s="301">
        <v>-22970</v>
      </c>
      <c r="BR65" s="301">
        <v>-24784</v>
      </c>
      <c r="BS65" s="301">
        <v>-141916</v>
      </c>
      <c r="BT65" s="301">
        <v>-195681</v>
      </c>
      <c r="BU65" s="301"/>
      <c r="BV65" s="301"/>
      <c r="BW65" s="301"/>
      <c r="BY65" s="50">
        <v>0</v>
      </c>
      <c r="BZ65" s="50">
        <v>0</v>
      </c>
      <c r="CA65" s="50">
        <v>0</v>
      </c>
      <c r="CB65" s="50">
        <v>0</v>
      </c>
      <c r="CC65" s="50">
        <v>0</v>
      </c>
      <c r="CD65" s="50">
        <v>0</v>
      </c>
      <c r="CE65" s="50">
        <v>0</v>
      </c>
      <c r="CF65" s="50">
        <v>0</v>
      </c>
      <c r="CG65" s="50">
        <v>0</v>
      </c>
      <c r="CH65" s="50">
        <v>0</v>
      </c>
      <c r="CI65" s="50">
        <f t="shared" si="79"/>
        <v>-292</v>
      </c>
      <c r="CJ65" s="50">
        <f t="shared" si="80"/>
        <v>0</v>
      </c>
      <c r="CK65" s="50">
        <f t="shared" si="81"/>
        <v>-374</v>
      </c>
      <c r="CL65" s="50">
        <f t="shared" si="82"/>
        <v>-5</v>
      </c>
      <c r="CM65" s="50">
        <f>BK65</f>
        <v>-451</v>
      </c>
      <c r="CN65" s="50">
        <f t="shared" si="84"/>
        <v>-3612</v>
      </c>
      <c r="CO65" s="50">
        <f t="shared" si="85"/>
        <v>-141916</v>
      </c>
    </row>
    <row r="66" spans="2:93" x14ac:dyDescent="0.35">
      <c r="B66" s="35" t="s">
        <v>292</v>
      </c>
      <c r="C66" s="35" t="s">
        <v>293</v>
      </c>
      <c r="D66" s="50">
        <v>200243</v>
      </c>
      <c r="E66" s="50">
        <v>196498</v>
      </c>
      <c r="F66" s="50">
        <v>192753</v>
      </c>
      <c r="G66" s="50">
        <v>179140</v>
      </c>
      <c r="H66" s="50">
        <v>185263</v>
      </c>
      <c r="I66" s="50">
        <v>181518</v>
      </c>
      <c r="J66" s="50">
        <v>177773</v>
      </c>
      <c r="K66" s="50">
        <v>164160</v>
      </c>
      <c r="L66" s="50">
        <v>167384</v>
      </c>
      <c r="M66" s="50">
        <v>165128</v>
      </c>
      <c r="N66" s="50">
        <v>161412</v>
      </c>
      <c r="O66" s="50">
        <v>148490</v>
      </c>
      <c r="P66" s="50">
        <v>144939</v>
      </c>
      <c r="Q66" s="50">
        <v>139239</v>
      </c>
      <c r="R66" s="50">
        <v>135741</v>
      </c>
      <c r="S66" s="50">
        <v>132203</v>
      </c>
      <c r="T66" s="50">
        <v>128790</v>
      </c>
      <c r="U66" s="50">
        <v>160896</v>
      </c>
      <c r="V66" s="50">
        <v>186098</v>
      </c>
      <c r="W66" s="50">
        <v>189415</v>
      </c>
      <c r="X66" s="50">
        <v>171669</v>
      </c>
      <c r="Y66" s="50">
        <v>265787</v>
      </c>
      <c r="Z66" s="50">
        <v>268399</v>
      </c>
      <c r="AA66" s="50">
        <v>321218</v>
      </c>
      <c r="AB66" s="50">
        <v>301477</v>
      </c>
      <c r="AC66" s="50">
        <v>279162</v>
      </c>
      <c r="AD66" s="50">
        <v>327049</v>
      </c>
      <c r="AE66" s="50">
        <v>373176</v>
      </c>
      <c r="AF66" s="50">
        <v>484448</v>
      </c>
      <c r="AG66" s="50">
        <v>450517</v>
      </c>
      <c r="AH66" s="50">
        <v>645617</v>
      </c>
      <c r="AI66" s="50">
        <v>618761</v>
      </c>
      <c r="AJ66" s="50">
        <v>556414</v>
      </c>
      <c r="AK66" s="50">
        <v>483889</v>
      </c>
      <c r="AL66" s="50">
        <v>489803</v>
      </c>
      <c r="AM66" s="50">
        <v>482126</v>
      </c>
      <c r="AN66" s="50">
        <v>464657</v>
      </c>
      <c r="AO66" s="50">
        <v>491013</v>
      </c>
      <c r="AP66" s="50">
        <v>467732</v>
      </c>
      <c r="AQ66" s="50">
        <v>492399</v>
      </c>
      <c r="AR66" s="50">
        <v>497009</v>
      </c>
      <c r="AS66" s="50">
        <v>595289</v>
      </c>
      <c r="AT66" s="50">
        <v>622333</v>
      </c>
      <c r="AU66" s="50">
        <v>589910</v>
      </c>
      <c r="AV66" s="50">
        <v>589614</v>
      </c>
      <c r="AW66" s="50">
        <v>574480</v>
      </c>
      <c r="AX66" s="50">
        <v>639449</v>
      </c>
      <c r="AY66" s="50">
        <v>613252</v>
      </c>
      <c r="AZ66" s="50">
        <v>837080</v>
      </c>
      <c r="BA66" s="50">
        <v>885244</v>
      </c>
      <c r="BB66" s="50">
        <v>920616</v>
      </c>
      <c r="BC66" s="50">
        <v>849634</v>
      </c>
      <c r="BD66" s="50">
        <v>929192</v>
      </c>
      <c r="BE66" s="50">
        <v>800998</v>
      </c>
      <c r="BF66" s="301">
        <v>878154</v>
      </c>
      <c r="BG66" s="301">
        <v>897489</v>
      </c>
      <c r="BH66" s="50">
        <v>734980</v>
      </c>
      <c r="BI66" s="50">
        <v>810952</v>
      </c>
      <c r="BJ66" s="301">
        <v>834150</v>
      </c>
      <c r="BK66" s="301">
        <v>799055</v>
      </c>
      <c r="BL66" s="301">
        <v>769172</v>
      </c>
      <c r="BM66" s="301">
        <v>709525</v>
      </c>
      <c r="BN66" s="301">
        <v>756078</v>
      </c>
      <c r="BO66" s="301">
        <v>711974</v>
      </c>
      <c r="BP66" s="301">
        <v>749917</v>
      </c>
      <c r="BQ66" s="301">
        <v>961181</v>
      </c>
      <c r="BR66" s="301">
        <v>939443</v>
      </c>
      <c r="BS66" s="301">
        <v>1123113</v>
      </c>
      <c r="BT66" s="301">
        <v>1009081</v>
      </c>
      <c r="BU66" s="301"/>
      <c r="BV66" s="301"/>
      <c r="BW66" s="301"/>
      <c r="BY66" s="50">
        <v>179140</v>
      </c>
      <c r="BZ66" s="50">
        <v>164160</v>
      </c>
      <c r="CA66" s="50">
        <v>148490</v>
      </c>
      <c r="CB66" s="50">
        <v>132203</v>
      </c>
      <c r="CC66" s="50">
        <v>189415</v>
      </c>
      <c r="CD66" s="50">
        <v>321218</v>
      </c>
      <c r="CE66" s="50">
        <v>373176</v>
      </c>
      <c r="CF66" s="50">
        <v>618761</v>
      </c>
      <c r="CG66" s="50">
        <v>482126</v>
      </c>
      <c r="CH66" s="50">
        <f>AQ66</f>
        <v>492399</v>
      </c>
      <c r="CI66" s="50">
        <f t="shared" si="79"/>
        <v>589910</v>
      </c>
      <c r="CJ66" s="50">
        <f t="shared" si="80"/>
        <v>613252</v>
      </c>
      <c r="CK66" s="50">
        <f t="shared" si="81"/>
        <v>849634</v>
      </c>
      <c r="CL66" s="50">
        <f t="shared" si="82"/>
        <v>897489</v>
      </c>
      <c r="CM66" s="50">
        <f>BK66</f>
        <v>799055</v>
      </c>
      <c r="CN66" s="50">
        <f t="shared" si="84"/>
        <v>711974</v>
      </c>
      <c r="CO66" s="50">
        <f t="shared" si="85"/>
        <v>1123113</v>
      </c>
    </row>
    <row r="67" spans="2:93" x14ac:dyDescent="0.35">
      <c r="B67" s="35" t="s">
        <v>294</v>
      </c>
      <c r="C67" s="35" t="s">
        <v>295</v>
      </c>
      <c r="D67" s="50">
        <v>50259</v>
      </c>
      <c r="E67" s="50">
        <v>50259</v>
      </c>
      <c r="F67" s="50">
        <v>50259</v>
      </c>
      <c r="G67" s="50">
        <v>189983</v>
      </c>
      <c r="H67" s="50">
        <v>189983</v>
      </c>
      <c r="I67" s="50">
        <v>189983</v>
      </c>
      <c r="J67" s="50">
        <v>189983</v>
      </c>
      <c r="K67" s="50">
        <v>319054</v>
      </c>
      <c r="L67" s="50">
        <v>296706</v>
      </c>
      <c r="M67" s="50">
        <v>296706</v>
      </c>
      <c r="N67" s="50">
        <v>296706</v>
      </c>
      <c r="O67" s="50">
        <v>423874</v>
      </c>
      <c r="P67" s="50">
        <v>423874</v>
      </c>
      <c r="Q67" s="50">
        <v>401868</v>
      </c>
      <c r="R67" s="50">
        <v>401868</v>
      </c>
      <c r="S67" s="50">
        <v>566033</v>
      </c>
      <c r="T67" s="50">
        <v>566033</v>
      </c>
      <c r="U67" s="50">
        <v>398395</v>
      </c>
      <c r="V67" s="50">
        <v>398395</v>
      </c>
      <c r="W67" s="50">
        <v>459389</v>
      </c>
      <c r="X67" s="50">
        <v>459389</v>
      </c>
      <c r="Y67" s="50">
        <v>449933</v>
      </c>
      <c r="Z67" s="50">
        <v>449933</v>
      </c>
      <c r="AA67" s="50">
        <v>526923</v>
      </c>
      <c r="AB67" s="50">
        <v>526923</v>
      </c>
      <c r="AC67" s="50">
        <v>525895</v>
      </c>
      <c r="AD67" s="50">
        <v>525895</v>
      </c>
      <c r="AE67" s="50">
        <v>604242</v>
      </c>
      <c r="AF67" s="50">
        <v>604242</v>
      </c>
      <c r="AG67" s="50">
        <v>604242</v>
      </c>
      <c r="AH67" s="50">
        <v>604242</v>
      </c>
      <c r="AI67" s="50">
        <v>733399</v>
      </c>
      <c r="AJ67" s="50">
        <v>733399</v>
      </c>
      <c r="AK67" s="50">
        <v>733399</v>
      </c>
      <c r="AL67" s="50">
        <v>690041</v>
      </c>
      <c r="AM67" s="50">
        <v>463666</v>
      </c>
      <c r="AN67" s="50">
        <v>463666</v>
      </c>
      <c r="AO67" s="50">
        <v>413666</v>
      </c>
      <c r="AP67" s="50">
        <v>363666</v>
      </c>
      <c r="AQ67" s="50">
        <v>427987</v>
      </c>
      <c r="AR67" s="50">
        <v>427987</v>
      </c>
      <c r="AS67" s="50">
        <v>390487</v>
      </c>
      <c r="AT67" s="50">
        <v>352987</v>
      </c>
      <c r="AU67" s="50">
        <v>548021</v>
      </c>
      <c r="AV67" s="50">
        <v>448021</v>
      </c>
      <c r="AW67" s="50">
        <v>423021</v>
      </c>
      <c r="AX67" s="50">
        <v>423021</v>
      </c>
      <c r="AY67" s="50">
        <v>712423</v>
      </c>
      <c r="AZ67" s="50">
        <v>712423</v>
      </c>
      <c r="BA67" s="50">
        <v>712423</v>
      </c>
      <c r="BB67" s="50">
        <v>712423</v>
      </c>
      <c r="BC67" s="50">
        <v>645192</v>
      </c>
      <c r="BD67" s="50">
        <v>645192</v>
      </c>
      <c r="BE67" s="50">
        <v>625551</v>
      </c>
      <c r="BF67" s="301">
        <v>605058</v>
      </c>
      <c r="BG67" s="301">
        <v>792620.47065000003</v>
      </c>
      <c r="BH67" s="50">
        <v>792620</v>
      </c>
      <c r="BI67" s="50">
        <v>792620</v>
      </c>
      <c r="BJ67" s="301">
        <v>760207</v>
      </c>
      <c r="BK67" s="301">
        <v>1187369</v>
      </c>
      <c r="BL67" s="301">
        <v>1136238</v>
      </c>
      <c r="BM67" s="301">
        <v>1018936</v>
      </c>
      <c r="BN67" s="301">
        <v>981051</v>
      </c>
      <c r="BO67" s="301">
        <v>1433652.3701599999</v>
      </c>
      <c r="BP67" s="301">
        <v>1433652</v>
      </c>
      <c r="BQ67" s="301">
        <v>1177603</v>
      </c>
      <c r="BR67" s="301">
        <v>1177603</v>
      </c>
      <c r="BS67" s="301">
        <v>1069300</v>
      </c>
      <c r="BT67" s="301">
        <v>1069300</v>
      </c>
      <c r="BU67" s="301"/>
      <c r="BV67" s="301"/>
      <c r="BW67" s="301"/>
      <c r="BY67" s="50">
        <v>189983</v>
      </c>
      <c r="BZ67" s="50">
        <v>319054</v>
      </c>
      <c r="CA67" s="50">
        <v>423874</v>
      </c>
      <c r="CB67" s="50">
        <v>566033</v>
      </c>
      <c r="CC67" s="50">
        <v>459389</v>
      </c>
      <c r="CD67" s="50">
        <v>526923</v>
      </c>
      <c r="CE67" s="50">
        <v>604242</v>
      </c>
      <c r="CF67" s="50">
        <v>733399</v>
      </c>
      <c r="CG67" s="50">
        <v>463666</v>
      </c>
      <c r="CH67" s="50">
        <f>AQ67</f>
        <v>427987</v>
      </c>
      <c r="CI67" s="50">
        <f t="shared" si="79"/>
        <v>548021</v>
      </c>
      <c r="CJ67" s="50">
        <f t="shared" si="80"/>
        <v>712423</v>
      </c>
      <c r="CK67" s="50">
        <f t="shared" si="81"/>
        <v>645192</v>
      </c>
      <c r="CL67" s="50">
        <f t="shared" si="82"/>
        <v>792620.47065000003</v>
      </c>
      <c r="CM67" s="50">
        <f>BK67</f>
        <v>1187369</v>
      </c>
      <c r="CN67" s="50">
        <f t="shared" si="84"/>
        <v>1433652.3701599999</v>
      </c>
      <c r="CO67" s="50">
        <f t="shared" si="85"/>
        <v>1069300</v>
      </c>
    </row>
    <row r="68" spans="2:93" x14ac:dyDescent="0.35">
      <c r="B68" s="35" t="s">
        <v>296</v>
      </c>
      <c r="C68" s="35" t="s">
        <v>297</v>
      </c>
      <c r="D68" s="50">
        <v>30732</v>
      </c>
      <c r="E68" s="50">
        <v>66537</v>
      </c>
      <c r="F68" s="50">
        <v>104102</v>
      </c>
      <c r="G68" s="50">
        <v>0</v>
      </c>
      <c r="H68" s="50">
        <v>40722</v>
      </c>
      <c r="I68" s="50">
        <v>51992</v>
      </c>
      <c r="J68" s="50">
        <v>65032</v>
      </c>
      <c r="K68" s="50">
        <v>0</v>
      </c>
      <c r="L68" s="50">
        <v>35956</v>
      </c>
      <c r="M68" s="50">
        <v>72946</v>
      </c>
      <c r="N68" s="50">
        <v>135416</v>
      </c>
      <c r="O68" s="50">
        <v>0</v>
      </c>
      <c r="P68" s="50">
        <v>43830</v>
      </c>
      <c r="Q68" s="50">
        <v>90655</v>
      </c>
      <c r="R68" s="50">
        <v>155944</v>
      </c>
      <c r="S68" s="50">
        <v>0</v>
      </c>
      <c r="T68" s="50">
        <v>45461</v>
      </c>
      <c r="U68" s="50">
        <v>42449</v>
      </c>
      <c r="V68" s="50">
        <v>73961</v>
      </c>
      <c r="W68" s="50">
        <v>0</v>
      </c>
      <c r="X68" s="50">
        <v>23432</v>
      </c>
      <c r="Y68" s="50">
        <v>37949</v>
      </c>
      <c r="Z68" s="50">
        <v>81615</v>
      </c>
      <c r="AA68" s="50">
        <v>0</v>
      </c>
      <c r="AB68" s="50">
        <v>33379</v>
      </c>
      <c r="AC68" s="50">
        <v>60085</v>
      </c>
      <c r="AD68" s="50">
        <v>90805</v>
      </c>
      <c r="AE68" s="50">
        <v>0</v>
      </c>
      <c r="AF68" s="50">
        <v>63817</v>
      </c>
      <c r="AG68" s="50">
        <v>128526</v>
      </c>
      <c r="AH68" s="50">
        <v>88677</v>
      </c>
      <c r="AI68" s="50">
        <v>0</v>
      </c>
      <c r="AJ68" s="50">
        <v>20035</v>
      </c>
      <c r="AK68" s="50">
        <v>-4670</v>
      </c>
      <c r="AL68" s="50">
        <v>7063</v>
      </c>
      <c r="AM68" s="50">
        <v>0</v>
      </c>
      <c r="AN68" s="50">
        <v>49742</v>
      </c>
      <c r="AO68" s="50">
        <v>68103</v>
      </c>
      <c r="AP68" s="50">
        <v>146895</v>
      </c>
      <c r="AQ68" s="50">
        <v>0</v>
      </c>
      <c r="AR68" s="50">
        <v>59335</v>
      </c>
      <c r="AS68" s="50">
        <v>109920</v>
      </c>
      <c r="AT68" s="50">
        <v>200856</v>
      </c>
      <c r="AU68" s="50">
        <v>0</v>
      </c>
      <c r="AV68" s="50">
        <v>82668</v>
      </c>
      <c r="AW68" s="50">
        <v>144753</v>
      </c>
      <c r="AX68" s="50">
        <v>213160</v>
      </c>
      <c r="AY68" s="50">
        <v>0</v>
      </c>
      <c r="AZ68" s="50">
        <v>-205510</v>
      </c>
      <c r="BA68" s="50">
        <v>-286635</v>
      </c>
      <c r="BB68" s="50">
        <v>-156670</v>
      </c>
      <c r="BC68" s="50">
        <v>0</v>
      </c>
      <c r="BD68" s="50">
        <v>-13317</v>
      </c>
      <c r="BE68" s="50">
        <v>19556</v>
      </c>
      <c r="BF68" s="301">
        <v>146017</v>
      </c>
      <c r="BG68" s="301">
        <v>0</v>
      </c>
      <c r="BH68" s="50">
        <v>75111</v>
      </c>
      <c r="BI68" s="50">
        <v>258859</v>
      </c>
      <c r="BJ68" s="301">
        <v>452052</v>
      </c>
      <c r="BK68" s="301">
        <v>0</v>
      </c>
      <c r="BL68" s="301">
        <v>143100</v>
      </c>
      <c r="BM68" s="301">
        <v>203896</v>
      </c>
      <c r="BN68" s="301">
        <v>353463</v>
      </c>
      <c r="BO68" s="301">
        <v>0</v>
      </c>
      <c r="BP68" s="301">
        <v>110469</v>
      </c>
      <c r="BQ68" s="301">
        <v>127795</v>
      </c>
      <c r="BR68" s="301">
        <v>178793</v>
      </c>
      <c r="BS68" s="301">
        <v>0</v>
      </c>
      <c r="BT68" s="301">
        <v>-11938</v>
      </c>
      <c r="BU68" s="301"/>
      <c r="BV68" s="301"/>
      <c r="BW68" s="301"/>
      <c r="BY68" s="50">
        <v>0</v>
      </c>
      <c r="BZ68" s="50">
        <v>0</v>
      </c>
      <c r="CA68" s="50">
        <v>0</v>
      </c>
      <c r="CB68" s="50">
        <v>0</v>
      </c>
      <c r="CC68" s="50">
        <v>0</v>
      </c>
      <c r="CD68" s="50">
        <v>0</v>
      </c>
      <c r="CE68" s="50">
        <v>0</v>
      </c>
      <c r="CF68" s="50">
        <v>0</v>
      </c>
      <c r="CG68" s="50">
        <v>0</v>
      </c>
      <c r="CH68" s="50">
        <f>AQ68</f>
        <v>0</v>
      </c>
      <c r="CI68" s="50">
        <f t="shared" si="79"/>
        <v>0</v>
      </c>
      <c r="CJ68" s="50">
        <f t="shared" si="80"/>
        <v>0</v>
      </c>
      <c r="CK68" s="50">
        <f t="shared" si="81"/>
        <v>0</v>
      </c>
      <c r="CL68" s="50">
        <f t="shared" si="82"/>
        <v>0</v>
      </c>
      <c r="CM68" s="50">
        <f>BK68</f>
        <v>0</v>
      </c>
      <c r="CN68" s="50">
        <f t="shared" si="84"/>
        <v>0</v>
      </c>
      <c r="CO68" s="50">
        <f t="shared" si="85"/>
        <v>0</v>
      </c>
    </row>
    <row r="69" spans="2:93" x14ac:dyDescent="0.35">
      <c r="B69" s="315" t="s">
        <v>575</v>
      </c>
      <c r="C69" s="35" t="s">
        <v>585</v>
      </c>
      <c r="D69" s="301">
        <v>0</v>
      </c>
      <c r="E69" s="301">
        <v>0</v>
      </c>
      <c r="F69" s="301">
        <v>0</v>
      </c>
      <c r="G69" s="301">
        <v>0</v>
      </c>
      <c r="H69" s="301">
        <v>0</v>
      </c>
      <c r="I69" s="301">
        <v>0</v>
      </c>
      <c r="J69" s="301">
        <v>0</v>
      </c>
      <c r="K69" s="301">
        <v>0</v>
      </c>
      <c r="L69" s="301">
        <v>0</v>
      </c>
      <c r="M69" s="301">
        <v>0</v>
      </c>
      <c r="N69" s="301">
        <v>0</v>
      </c>
      <c r="O69" s="301">
        <v>0</v>
      </c>
      <c r="P69" s="301">
        <v>0</v>
      </c>
      <c r="Q69" s="301">
        <v>0</v>
      </c>
      <c r="R69" s="301">
        <v>0</v>
      </c>
      <c r="S69" s="301">
        <v>0</v>
      </c>
      <c r="T69" s="301">
        <v>0</v>
      </c>
      <c r="U69" s="301">
        <v>0</v>
      </c>
      <c r="V69" s="301">
        <v>0</v>
      </c>
      <c r="W69" s="301">
        <v>0</v>
      </c>
      <c r="X69" s="301">
        <v>0</v>
      </c>
      <c r="Y69" s="301">
        <v>0</v>
      </c>
      <c r="Z69" s="301">
        <v>0</v>
      </c>
      <c r="AA69" s="301">
        <v>0</v>
      </c>
      <c r="AB69" s="301">
        <v>0</v>
      </c>
      <c r="AC69" s="301">
        <v>0</v>
      </c>
      <c r="AD69" s="301">
        <v>0</v>
      </c>
      <c r="AE69" s="301">
        <v>0</v>
      </c>
      <c r="AF69" s="301">
        <v>0</v>
      </c>
      <c r="AG69" s="301">
        <v>0</v>
      </c>
      <c r="AH69" s="301">
        <v>0</v>
      </c>
      <c r="AI69" s="301">
        <v>0</v>
      </c>
      <c r="AJ69" s="301">
        <v>0</v>
      </c>
      <c r="AK69" s="301">
        <v>0</v>
      </c>
      <c r="AL69" s="301">
        <v>0</v>
      </c>
      <c r="AM69" s="301">
        <v>0</v>
      </c>
      <c r="AN69" s="301">
        <v>0</v>
      </c>
      <c r="AO69" s="301">
        <v>0</v>
      </c>
      <c r="AP69" s="301">
        <v>0</v>
      </c>
      <c r="AQ69" s="301">
        <v>0</v>
      </c>
      <c r="AR69" s="301">
        <v>0</v>
      </c>
      <c r="AS69" s="301">
        <v>0</v>
      </c>
      <c r="AT69" s="301">
        <v>0</v>
      </c>
      <c r="AU69" s="301">
        <v>0</v>
      </c>
      <c r="AV69" s="301">
        <v>0</v>
      </c>
      <c r="AW69" s="301">
        <v>0</v>
      </c>
      <c r="AX69" s="301">
        <v>0</v>
      </c>
      <c r="AY69" s="301">
        <v>0</v>
      </c>
      <c r="AZ69" s="301">
        <v>0</v>
      </c>
      <c r="BA69" s="301">
        <v>0</v>
      </c>
      <c r="BB69" s="301">
        <v>0</v>
      </c>
      <c r="BC69" s="301">
        <v>0</v>
      </c>
      <c r="BD69" s="301">
        <v>0</v>
      </c>
      <c r="BE69" s="301">
        <v>0</v>
      </c>
      <c r="BF69" s="301">
        <v>0</v>
      </c>
      <c r="BG69" s="301">
        <v>670</v>
      </c>
      <c r="BH69" s="301">
        <v>-741</v>
      </c>
      <c r="BI69" s="301">
        <v>-3077</v>
      </c>
      <c r="BJ69" s="301">
        <v>-5015</v>
      </c>
      <c r="BK69" s="301">
        <v>-5483</v>
      </c>
      <c r="BL69" s="301">
        <v>-2424</v>
      </c>
      <c r="BM69" s="301">
        <v>-305</v>
      </c>
      <c r="BN69" s="301">
        <v>930</v>
      </c>
      <c r="BO69" s="301">
        <v>3589</v>
      </c>
      <c r="BP69" s="301">
        <v>5523</v>
      </c>
      <c r="BQ69" s="301">
        <v>7371</v>
      </c>
      <c r="BR69" s="301">
        <v>7408</v>
      </c>
      <c r="BS69" s="301">
        <v>7767</v>
      </c>
      <c r="BT69" s="301">
        <v>7723</v>
      </c>
      <c r="BU69" s="301"/>
      <c r="BV69" s="301"/>
      <c r="BW69" s="301"/>
      <c r="CI69" s="50">
        <f t="shared" si="79"/>
        <v>0</v>
      </c>
      <c r="CJ69" s="50">
        <f>AY69</f>
        <v>0</v>
      </c>
      <c r="CK69" s="50">
        <f>BC69</f>
        <v>0</v>
      </c>
      <c r="CL69" s="50">
        <f>BG69</f>
        <v>670</v>
      </c>
      <c r="CM69" s="50">
        <f>BK69</f>
        <v>-5483</v>
      </c>
      <c r="CN69" s="50">
        <f t="shared" si="84"/>
        <v>3589</v>
      </c>
      <c r="CO69" s="50">
        <f t="shared" si="85"/>
        <v>7767</v>
      </c>
    </row>
    <row r="70" spans="2:93" x14ac:dyDescent="0.35"/>
  </sheetData>
  <phoneticPr fontId="40" type="noConversion"/>
  <printOptions horizontalCentered="1" verticalCentered="1"/>
  <pageMargins left="0.25" right="0.25" top="0.75" bottom="0.75" header="0.3" footer="0.3"/>
  <pageSetup paperSize="9" orientation="landscape" r:id="rId1"/>
  <headerFooter>
    <oddHeader>&amp;LTupy S/A&amp;R&amp;D</oddHeader>
    <oddFooter>&amp;C&amp;F</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79998168889431442"/>
  </sheetPr>
  <dimension ref="A1:CP89"/>
  <sheetViews>
    <sheetView showGridLines="0" zoomScale="85" zoomScaleNormal="85" workbookViewId="0">
      <pane xSplit="2" ySplit="5" topLeftCell="BN6" activePane="bottomRight" state="frozen"/>
      <selection activeCell="BG55" sqref="BG55:BJ55"/>
      <selection pane="topRight" activeCell="BG55" sqref="BG55:BJ55"/>
      <selection pane="bottomLeft" activeCell="BG55" sqref="BG55:BJ55"/>
      <selection pane="bottomRight" activeCell="BT5" sqref="BT5"/>
    </sheetView>
  </sheetViews>
  <sheetFormatPr defaultColWidth="9.1796875" defaultRowHeight="0" customHeight="1" zeroHeight="1" x14ac:dyDescent="0.35"/>
  <cols>
    <col min="1" max="1" width="2.81640625" style="8" customWidth="1"/>
    <col min="2" max="3" width="69.81640625" style="8" customWidth="1"/>
    <col min="4" max="23" width="9.1796875" style="8" customWidth="1"/>
    <col min="24" max="58" width="12.7265625" style="8" customWidth="1"/>
    <col min="59" max="59" width="10.54296875" style="8" bestFit="1" customWidth="1"/>
    <col min="60" max="72" width="10.54296875" style="8" customWidth="1"/>
    <col min="73" max="75" width="10.54296875" style="8" hidden="1" customWidth="1"/>
    <col min="76" max="76" width="3.453125" style="155" customWidth="1"/>
    <col min="77" max="84" width="11.26953125" style="8" hidden="1" customWidth="1"/>
    <col min="85" max="88" width="12.7265625" style="8" hidden="1" customWidth="1"/>
    <col min="89" max="90" width="12" style="8" hidden="1" customWidth="1"/>
    <col min="91" max="93" width="12" style="8" customWidth="1"/>
    <col min="94" max="94" width="3.453125" style="155" customWidth="1"/>
    <col min="95" max="16384" width="9.1796875" style="8"/>
  </cols>
  <sheetData>
    <row r="1" spans="1:94" ht="14.5" x14ac:dyDescent="0.35">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c r="AV1" s="141"/>
      <c r="AW1" s="141"/>
      <c r="AX1" s="141"/>
      <c r="AY1" s="141"/>
      <c r="AZ1" s="141"/>
      <c r="BA1" s="141"/>
      <c r="BB1" s="141"/>
      <c r="BC1" s="141"/>
      <c r="BD1" s="141"/>
      <c r="BE1" s="141"/>
      <c r="BF1" s="141"/>
      <c r="BG1" s="141"/>
      <c r="BH1" s="141"/>
      <c r="BI1" s="141"/>
      <c r="BJ1" s="141"/>
      <c r="BK1" s="141"/>
      <c r="BL1" s="141"/>
      <c r="BM1" s="141"/>
      <c r="BN1" s="141"/>
      <c r="BO1" s="141"/>
      <c r="BP1" s="141"/>
      <c r="BQ1" s="141"/>
      <c r="BR1" s="141"/>
      <c r="BS1" s="141"/>
      <c r="BT1" s="141"/>
      <c r="BU1" s="141"/>
      <c r="BV1" s="141"/>
      <c r="BW1" s="141"/>
      <c r="BX1" s="141"/>
      <c r="BY1" s="141"/>
      <c r="BZ1" s="141"/>
      <c r="CA1" s="141"/>
      <c r="CB1" s="141"/>
      <c r="CC1" s="141"/>
      <c r="CD1" s="141"/>
      <c r="CE1" s="141"/>
      <c r="CF1" s="141"/>
      <c r="CG1" s="141"/>
      <c r="CH1" s="142"/>
      <c r="CI1" s="142"/>
      <c r="CJ1" s="142"/>
      <c r="CK1" s="142"/>
      <c r="CL1" s="142"/>
    </row>
    <row r="2" spans="1:94" ht="18.5" x14ac:dyDescent="0.45">
      <c r="A2" s="143" t="s">
        <v>143</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145"/>
      <c r="CI2" s="145"/>
      <c r="CJ2" s="145"/>
      <c r="CK2" s="145"/>
      <c r="CL2" s="145"/>
    </row>
    <row r="3" spans="1:94" ht="18.5" x14ac:dyDescent="0.45">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30"/>
      <c r="BH3" s="30"/>
      <c r="BI3" s="30"/>
      <c r="BJ3" s="30"/>
      <c r="BK3" s="30"/>
      <c r="BL3" s="30"/>
      <c r="BM3" s="30"/>
      <c r="BN3" s="30"/>
      <c r="BO3" s="30"/>
      <c r="BP3" s="30"/>
      <c r="BQ3" s="30"/>
      <c r="BR3" s="30"/>
      <c r="BS3" s="30"/>
      <c r="BT3" s="30"/>
      <c r="BU3" s="30"/>
      <c r="BV3" s="30"/>
      <c r="BW3" s="30"/>
      <c r="BX3" s="141"/>
      <c r="BY3" s="141"/>
      <c r="BZ3" s="141"/>
      <c r="CA3" s="141"/>
      <c r="CB3" s="141"/>
      <c r="CC3" s="141"/>
      <c r="CD3" s="141"/>
      <c r="CE3" s="141"/>
      <c r="CF3" s="141"/>
      <c r="CG3" s="141"/>
      <c r="CH3" s="142"/>
      <c r="CI3" s="145"/>
      <c r="CJ3" s="145"/>
      <c r="CK3" s="145"/>
      <c r="CL3" s="145"/>
    </row>
    <row r="4" spans="1:94" ht="14.5" x14ac:dyDescent="0.35">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4"/>
      <c r="CI4" s="144"/>
      <c r="CJ4" s="144"/>
      <c r="CK4" s="144"/>
      <c r="CL4" s="144"/>
    </row>
    <row r="5" spans="1:94" ht="15" thickBot="1" x14ac:dyDescent="0.4">
      <c r="A5" s="147"/>
      <c r="B5" s="32" t="s">
        <v>15</v>
      </c>
      <c r="C5" s="32" t="s">
        <v>151</v>
      </c>
      <c r="D5" s="33" t="s">
        <v>17</v>
      </c>
      <c r="E5" s="33" t="s">
        <v>18</v>
      </c>
      <c r="F5" s="33" t="s">
        <v>19</v>
      </c>
      <c r="G5" s="33" t="s">
        <v>20</v>
      </c>
      <c r="H5" s="33" t="s">
        <v>21</v>
      </c>
      <c r="I5" s="33" t="s">
        <v>22</v>
      </c>
      <c r="J5" s="33" t="s">
        <v>23</v>
      </c>
      <c r="K5" s="33" t="s">
        <v>24</v>
      </c>
      <c r="L5" s="33" t="s">
        <v>25</v>
      </c>
      <c r="M5" s="33" t="s">
        <v>26</v>
      </c>
      <c r="N5" s="33" t="s">
        <v>27</v>
      </c>
      <c r="O5" s="33" t="s">
        <v>28</v>
      </c>
      <c r="P5" s="33" t="s">
        <v>29</v>
      </c>
      <c r="Q5" s="33" t="s">
        <v>30</v>
      </c>
      <c r="R5" s="33" t="s">
        <v>31</v>
      </c>
      <c r="S5" s="33" t="s">
        <v>32</v>
      </c>
      <c r="T5" s="33" t="s">
        <v>33</v>
      </c>
      <c r="U5" s="33" t="s">
        <v>34</v>
      </c>
      <c r="V5" s="33" t="s">
        <v>35</v>
      </c>
      <c r="W5" s="33" t="s">
        <v>36</v>
      </c>
      <c r="X5" s="33" t="s">
        <v>37</v>
      </c>
      <c r="Y5" s="33" t="s">
        <v>38</v>
      </c>
      <c r="Z5" s="33" t="s">
        <v>39</v>
      </c>
      <c r="AA5" s="33" t="s">
        <v>40</v>
      </c>
      <c r="AB5" s="33" t="s">
        <v>41</v>
      </c>
      <c r="AC5" s="33" t="s">
        <v>42</v>
      </c>
      <c r="AD5" s="33" t="s">
        <v>43</v>
      </c>
      <c r="AE5" s="33" t="s">
        <v>44</v>
      </c>
      <c r="AF5" s="33" t="s">
        <v>45</v>
      </c>
      <c r="AG5" s="33" t="s">
        <v>46</v>
      </c>
      <c r="AH5" s="33" t="s">
        <v>47</v>
      </c>
      <c r="AI5" s="33" t="s">
        <v>48</v>
      </c>
      <c r="AJ5" s="33" t="s">
        <v>49</v>
      </c>
      <c r="AK5" s="33" t="s">
        <v>50</v>
      </c>
      <c r="AL5" s="33" t="s">
        <v>51</v>
      </c>
      <c r="AM5" s="33" t="s">
        <v>52</v>
      </c>
      <c r="AN5" s="33" t="s">
        <v>53</v>
      </c>
      <c r="AO5" s="33" t="s">
        <v>140</v>
      </c>
      <c r="AP5" s="33" t="s">
        <v>485</v>
      </c>
      <c r="AQ5" s="33" t="s">
        <v>488</v>
      </c>
      <c r="AR5" s="33" t="s">
        <v>491</v>
      </c>
      <c r="AS5" s="33" t="s">
        <v>496</v>
      </c>
      <c r="AT5" s="33" t="s">
        <v>506</v>
      </c>
      <c r="AU5" s="33" t="s">
        <v>507</v>
      </c>
      <c r="AV5" s="33" t="s">
        <v>508</v>
      </c>
      <c r="AW5" s="33" t="s">
        <v>512</v>
      </c>
      <c r="AX5" s="33" t="s">
        <v>513</v>
      </c>
      <c r="AY5" s="33" t="s">
        <v>514</v>
      </c>
      <c r="AZ5" s="33" t="s">
        <v>542</v>
      </c>
      <c r="BA5" s="33" t="s">
        <v>543</v>
      </c>
      <c r="BB5" s="33" t="s">
        <v>544</v>
      </c>
      <c r="BC5" s="33" t="s">
        <v>545</v>
      </c>
      <c r="BD5" s="33" t="s">
        <v>548</v>
      </c>
      <c r="BE5" s="33" t="s">
        <v>549</v>
      </c>
      <c r="BF5" s="33" t="s">
        <v>550</v>
      </c>
      <c r="BG5" s="33" t="s">
        <v>551</v>
      </c>
      <c r="BH5" s="33" t="s">
        <v>590</v>
      </c>
      <c r="BI5" s="33" t="s">
        <v>591</v>
      </c>
      <c r="BJ5" s="33" t="s">
        <v>592</v>
      </c>
      <c r="BK5" s="33" t="s">
        <v>593</v>
      </c>
      <c r="BL5" s="33" t="s">
        <v>602</v>
      </c>
      <c r="BM5" s="33" t="s">
        <v>603</v>
      </c>
      <c r="BN5" s="33" t="s">
        <v>604</v>
      </c>
      <c r="BO5" s="33" t="s">
        <v>605</v>
      </c>
      <c r="BP5" s="33" t="s">
        <v>630</v>
      </c>
      <c r="BQ5" s="33" t="s">
        <v>631</v>
      </c>
      <c r="BR5" s="33" t="s">
        <v>632</v>
      </c>
      <c r="BS5" s="33" t="s">
        <v>633</v>
      </c>
      <c r="BT5" s="33" t="s">
        <v>648</v>
      </c>
      <c r="BU5" s="33" t="s">
        <v>649</v>
      </c>
      <c r="BV5" s="33" t="s">
        <v>650</v>
      </c>
      <c r="BW5" s="33" t="s">
        <v>651</v>
      </c>
      <c r="BX5" s="141"/>
      <c r="BY5" s="33">
        <v>2008</v>
      </c>
      <c r="BZ5" s="33">
        <v>2009</v>
      </c>
      <c r="CA5" s="33">
        <v>2010</v>
      </c>
      <c r="CB5" s="33">
        <v>2011</v>
      </c>
      <c r="CC5" s="33">
        <v>2012</v>
      </c>
      <c r="CD5" s="33">
        <v>2013</v>
      </c>
      <c r="CE5" s="33">
        <v>2014</v>
      </c>
      <c r="CF5" s="33">
        <v>2015</v>
      </c>
      <c r="CG5" s="33">
        <v>2016</v>
      </c>
      <c r="CH5" s="33">
        <v>2017</v>
      </c>
      <c r="CI5" s="33">
        <v>2018</v>
      </c>
      <c r="CJ5" s="33">
        <v>2019</v>
      </c>
      <c r="CK5" s="33">
        <v>2020</v>
      </c>
      <c r="CL5" s="33">
        <v>2021</v>
      </c>
      <c r="CM5" s="33">
        <v>2022</v>
      </c>
      <c r="CN5" s="33">
        <v>2023</v>
      </c>
      <c r="CO5" s="33">
        <v>2024</v>
      </c>
      <c r="CP5" s="141"/>
    </row>
    <row r="6" spans="1:94" ht="14.5" x14ac:dyDescent="0.35">
      <c r="A6" s="9"/>
      <c r="BX6" s="141"/>
    </row>
    <row r="7" spans="1:94" ht="14.5" x14ac:dyDescent="0.35">
      <c r="A7" s="9"/>
      <c r="B7" s="100" t="s">
        <v>298</v>
      </c>
      <c r="C7" s="100" t="s">
        <v>65</v>
      </c>
      <c r="D7" s="148">
        <v>47104</v>
      </c>
      <c r="E7" s="148">
        <v>52602</v>
      </c>
      <c r="F7" s="148">
        <v>121183</v>
      </c>
      <c r="G7" s="148">
        <v>197008</v>
      </c>
      <c r="H7" s="148">
        <v>42901</v>
      </c>
      <c r="I7" s="148">
        <v>3920</v>
      </c>
      <c r="J7" s="148">
        <v>67194</v>
      </c>
      <c r="K7" s="148">
        <v>185981</v>
      </c>
      <c r="L7" s="148">
        <v>66176</v>
      </c>
      <c r="M7" s="148">
        <v>128133</v>
      </c>
      <c r="N7" s="148">
        <v>209981</v>
      </c>
      <c r="O7" s="148">
        <v>283099</v>
      </c>
      <c r="P7" s="148">
        <v>76653</v>
      </c>
      <c r="Q7" s="148">
        <v>109190</v>
      </c>
      <c r="R7" s="148">
        <v>183140</v>
      </c>
      <c r="S7" s="148">
        <v>258268</v>
      </c>
      <c r="T7" s="148">
        <v>37885</v>
      </c>
      <c r="U7" s="148">
        <v>93293</v>
      </c>
      <c r="V7" s="148">
        <v>150835</v>
      </c>
      <c r="W7" s="148">
        <v>384421</v>
      </c>
      <c r="X7" s="148">
        <v>-61212</v>
      </c>
      <c r="Y7" s="148">
        <v>12513</v>
      </c>
      <c r="Z7" s="148">
        <v>138131</v>
      </c>
      <c r="AA7" s="148">
        <v>298281</v>
      </c>
      <c r="AB7" s="148">
        <v>86449</v>
      </c>
      <c r="AC7" s="148">
        <v>156065</v>
      </c>
      <c r="AD7" s="148">
        <v>198181</v>
      </c>
      <c r="AE7" s="148">
        <v>300500</v>
      </c>
      <c r="AF7" s="148">
        <v>39208</v>
      </c>
      <c r="AG7" s="148">
        <v>121800</v>
      </c>
      <c r="AH7" s="148">
        <v>276746</v>
      </c>
      <c r="AI7" s="148">
        <v>490825.00000000047</v>
      </c>
      <c r="AJ7" s="148">
        <v>67008.340084747004</v>
      </c>
      <c r="AK7" s="148">
        <v>171193</v>
      </c>
      <c r="AL7" s="148">
        <v>162004</v>
      </c>
      <c r="AM7" s="148">
        <v>280299</v>
      </c>
      <c r="AN7" s="148">
        <v>-21774.274776083941</v>
      </c>
      <c r="AO7" s="148">
        <v>55369</v>
      </c>
      <c r="AP7" s="148">
        <v>151695</v>
      </c>
      <c r="AQ7" s="148">
        <v>260369.09999999998</v>
      </c>
      <c r="AR7" s="148">
        <v>6012.9570000000022</v>
      </c>
      <c r="AS7" s="148">
        <v>168434.23891768098</v>
      </c>
      <c r="AT7" s="148">
        <v>368431.99999999977</v>
      </c>
      <c r="AU7" s="148">
        <v>577391.99999999977</v>
      </c>
      <c r="AV7" s="148">
        <v>-6160</v>
      </c>
      <c r="AW7" s="148">
        <v>69364</v>
      </c>
      <c r="AX7" s="148">
        <v>224640</v>
      </c>
      <c r="AY7" s="148">
        <v>566656.17143829993</v>
      </c>
      <c r="AZ7" s="148">
        <v>-34294.679607216036</v>
      </c>
      <c r="BA7" s="148">
        <v>-118927.42419999998</v>
      </c>
      <c r="BB7" s="148">
        <v>36477.598457918531</v>
      </c>
      <c r="BC7" s="148">
        <v>291658.78245791851</v>
      </c>
      <c r="BD7" s="148">
        <v>9112</v>
      </c>
      <c r="BE7" s="148">
        <v>52948</v>
      </c>
      <c r="BF7" s="148">
        <f t="shared" ref="BF7:BG7" si="0">SUM(BF32:BF47,BF12:BF29,BF9)</f>
        <v>23631</v>
      </c>
      <c r="BG7" s="148">
        <f t="shared" si="0"/>
        <v>324266.28270449798</v>
      </c>
      <c r="BH7" s="148">
        <f t="shared" ref="BH7" si="1">SUM(BH32:BH47,BH12:BH29,BH9)</f>
        <v>-244352.16797076765</v>
      </c>
      <c r="BI7" s="148">
        <f t="shared" ref="BI7" si="2">SUM(BI32:BI47,BI12:BI29,BI9)</f>
        <v>-254119.11173795699</v>
      </c>
      <c r="BJ7" s="148">
        <f t="shared" ref="BJ7" si="3">SUM(BJ32:BJ47,BJ12:BJ29,BJ9)</f>
        <v>-24518.2458379569</v>
      </c>
      <c r="BK7" s="148">
        <f t="shared" ref="BK7" si="4">SUM(BK32:BK47,BK12:BK29,BK9)</f>
        <v>401695.81012777099</v>
      </c>
      <c r="BL7" s="148">
        <f t="shared" ref="BL7:BW7" si="5">SUM(BL32:BL47,BL12:BL29,BL9)</f>
        <v>-131902</v>
      </c>
      <c r="BM7" s="148">
        <f t="shared" si="5"/>
        <v>27240.379902932793</v>
      </c>
      <c r="BN7" s="148">
        <f t="shared" si="5"/>
        <v>385810.37990293279</v>
      </c>
      <c r="BO7" s="148">
        <f t="shared" si="5"/>
        <v>829125.27814113349</v>
      </c>
      <c r="BP7" s="148">
        <f t="shared" si="5"/>
        <v>121167.699748</v>
      </c>
      <c r="BQ7" s="148">
        <f t="shared" si="5"/>
        <v>534500.54409269418</v>
      </c>
      <c r="BR7" s="148">
        <f t="shared" si="5"/>
        <v>761874.84434469417</v>
      </c>
      <c r="BS7" s="148">
        <f t="shared" ref="BS7" si="6">SUM(BS32:BS47,BS12:BS29,BS9)</f>
        <v>1353490.2614640845</v>
      </c>
      <c r="BT7" s="148">
        <f t="shared" si="5"/>
        <v>67847</v>
      </c>
      <c r="BU7" s="148">
        <f t="shared" si="5"/>
        <v>10765</v>
      </c>
      <c r="BV7" s="148">
        <f t="shared" si="5"/>
        <v>10765</v>
      </c>
      <c r="BW7" s="148">
        <f t="shared" si="5"/>
        <v>10765</v>
      </c>
      <c r="BX7" s="141"/>
      <c r="BY7" s="148">
        <v>197008</v>
      </c>
      <c r="BZ7" s="148">
        <v>185981</v>
      </c>
      <c r="CA7" s="148">
        <v>283099</v>
      </c>
      <c r="CB7" s="148">
        <v>258268</v>
      </c>
      <c r="CC7" s="148">
        <v>384421</v>
      </c>
      <c r="CD7" s="148">
        <v>298281</v>
      </c>
      <c r="CE7" s="148">
        <f t="shared" ref="CE7:CM7" si="7">SUM(CE32:CE47,CE12:CE29,CE9)</f>
        <v>300500</v>
      </c>
      <c r="CF7" s="148">
        <f t="shared" si="7"/>
        <v>490825.00000000047</v>
      </c>
      <c r="CG7" s="148">
        <f t="shared" si="7"/>
        <v>280299</v>
      </c>
      <c r="CH7" s="148">
        <f t="shared" si="7"/>
        <v>260369.1</v>
      </c>
      <c r="CI7" s="148">
        <f t="shared" si="7"/>
        <v>577392</v>
      </c>
      <c r="CJ7" s="148">
        <f t="shared" si="7"/>
        <v>566656.17143830017</v>
      </c>
      <c r="CK7" s="148">
        <f t="shared" si="7"/>
        <v>291658.78245791828</v>
      </c>
      <c r="CL7" s="148">
        <f t="shared" si="7"/>
        <v>324266.28270449769</v>
      </c>
      <c r="CM7" s="148">
        <f t="shared" si="7"/>
        <v>401695.81012777169</v>
      </c>
      <c r="CN7" s="148">
        <f t="shared" ref="CN7:CO7" si="8">SUM(CN32:CN47,CN12:CN29,CN9)</f>
        <v>829125.27814113349</v>
      </c>
      <c r="CO7" s="148">
        <f t="shared" si="8"/>
        <v>1353490.2614640847</v>
      </c>
    </row>
    <row r="8" spans="1:94" ht="14.5" x14ac:dyDescent="0.35">
      <c r="C8" s="149"/>
      <c r="BX8" s="141"/>
    </row>
    <row r="9" spans="1:94" ht="14.5" x14ac:dyDescent="0.35">
      <c r="A9" s="9"/>
      <c r="B9" s="150" t="s">
        <v>299</v>
      </c>
      <c r="C9" s="151" t="s">
        <v>204</v>
      </c>
      <c r="D9" s="152">
        <v>41591</v>
      </c>
      <c r="E9" s="152">
        <v>96015</v>
      </c>
      <c r="F9" s="152">
        <v>144445</v>
      </c>
      <c r="G9" s="152">
        <v>154786</v>
      </c>
      <c r="H9" s="152">
        <v>48841</v>
      </c>
      <c r="I9" s="152">
        <v>66903</v>
      </c>
      <c r="J9" s="152">
        <v>83447</v>
      </c>
      <c r="K9" s="152">
        <v>219227</v>
      </c>
      <c r="L9" s="152">
        <v>46399</v>
      </c>
      <c r="M9" s="152">
        <v>102532</v>
      </c>
      <c r="N9" s="152">
        <v>164763</v>
      </c>
      <c r="O9" s="152">
        <v>191693</v>
      </c>
      <c r="P9" s="152">
        <v>60580</v>
      </c>
      <c r="Q9" s="152">
        <v>124342</v>
      </c>
      <c r="R9" s="152">
        <v>212482</v>
      </c>
      <c r="S9" s="152">
        <v>278257</v>
      </c>
      <c r="T9" s="152">
        <v>65443</v>
      </c>
      <c r="U9" s="152">
        <v>63541</v>
      </c>
      <c r="V9" s="152">
        <v>104212</v>
      </c>
      <c r="W9" s="152">
        <v>102630</v>
      </c>
      <c r="X9" s="152">
        <v>18808</v>
      </c>
      <c r="Y9" s="152">
        <v>31031</v>
      </c>
      <c r="Z9" s="152">
        <v>102078</v>
      </c>
      <c r="AA9" s="152">
        <v>123017</v>
      </c>
      <c r="AB9" s="152">
        <v>50684</v>
      </c>
      <c r="AC9" s="152">
        <v>90265</v>
      </c>
      <c r="AD9" s="152">
        <v>144316</v>
      </c>
      <c r="AE9" s="152">
        <v>167205</v>
      </c>
      <c r="AF9" s="152">
        <v>101256</v>
      </c>
      <c r="AG9" s="152">
        <v>212170</v>
      </c>
      <c r="AH9" s="152">
        <v>289224</v>
      </c>
      <c r="AI9" s="152">
        <v>336804.00000000047</v>
      </c>
      <c r="AJ9" s="152">
        <v>31807</v>
      </c>
      <c r="AK9" s="152">
        <v>23693</v>
      </c>
      <c r="AL9" s="152">
        <v>34563</v>
      </c>
      <c r="AM9" s="152">
        <v>-236996</v>
      </c>
      <c r="AN9" s="152">
        <v>23685</v>
      </c>
      <c r="AO9" s="152">
        <v>18735</v>
      </c>
      <c r="AP9" s="152">
        <v>102601</v>
      </c>
      <c r="AQ9" s="152">
        <v>133936.99999999997</v>
      </c>
      <c r="AR9" s="152">
        <v>55342</v>
      </c>
      <c r="AS9" s="152">
        <v>142297</v>
      </c>
      <c r="AT9" s="152">
        <v>233290.99999999977</v>
      </c>
      <c r="AU9" s="152">
        <v>357267.99999999977</v>
      </c>
      <c r="AV9" s="152">
        <v>60468</v>
      </c>
      <c r="AW9" s="152">
        <v>149083</v>
      </c>
      <c r="AX9" s="152">
        <v>263447</v>
      </c>
      <c r="AY9" s="152">
        <v>338569.72343829996</v>
      </c>
      <c r="AZ9" s="152">
        <v>-187496</v>
      </c>
      <c r="BA9" s="152">
        <v>-324413.07319999998</v>
      </c>
      <c r="BB9" s="152">
        <v>-167589.05054208147</v>
      </c>
      <c r="BC9" s="152">
        <v>-124126.05054208147</v>
      </c>
      <c r="BD9" s="152">
        <v>21577</v>
      </c>
      <c r="BE9" s="152">
        <v>18767</v>
      </c>
      <c r="BF9" s="152">
        <v>208138</v>
      </c>
      <c r="BG9" s="152">
        <v>288027.28270449798</v>
      </c>
      <c r="BH9" s="152">
        <v>98420.832029232348</v>
      </c>
      <c r="BI9" s="152">
        <v>352638.88826204301</v>
      </c>
      <c r="BJ9" s="152">
        <v>561402.7541620431</v>
      </c>
      <c r="BK9" s="152">
        <f>'DRE-IS'!BK55+BJ9</f>
        <v>643077.81012777099</v>
      </c>
      <c r="BL9" s="152">
        <v>151006</v>
      </c>
      <c r="BM9" s="152">
        <f>'DRE-IS'!BM55+BL9</f>
        <v>235537.37990293279</v>
      </c>
      <c r="BN9" s="152">
        <f>'DRE-IS'!BN55+BM9</f>
        <v>450384.37990293279</v>
      </c>
      <c r="BO9" s="152">
        <f>'DRE-IS'!BO55+BN9</f>
        <v>538140.27814113349</v>
      </c>
      <c r="BP9" s="152">
        <v>140857</v>
      </c>
      <c r="BQ9" s="152">
        <f>'DRE-IS'!BQ55+BP9</f>
        <v>211736.84434469417</v>
      </c>
      <c r="BR9" s="152">
        <f>'DRE-IS'!BR55+BQ9</f>
        <v>334212.84434469417</v>
      </c>
      <c r="BS9" s="152">
        <f>'DRE-IS'!BS55+BR9</f>
        <v>259127.26146408456</v>
      </c>
      <c r="BT9" s="152">
        <v>10765</v>
      </c>
      <c r="BU9" s="152">
        <f>'DRE-IS'!BU55+BT9</f>
        <v>10765</v>
      </c>
      <c r="BV9" s="152">
        <f>'DRE-IS'!BV55+BU9</f>
        <v>10765</v>
      </c>
      <c r="BW9" s="152">
        <f>'DRE-IS'!BW55+BV9</f>
        <v>10765</v>
      </c>
      <c r="BX9" s="141"/>
      <c r="BY9" s="152">
        <v>154786</v>
      </c>
      <c r="BZ9" s="152">
        <v>219227</v>
      </c>
      <c r="CA9" s="152">
        <v>191693</v>
      </c>
      <c r="CB9" s="152">
        <v>278257</v>
      </c>
      <c r="CC9" s="152">
        <v>102630</v>
      </c>
      <c r="CD9" s="152">
        <v>123017</v>
      </c>
      <c r="CE9" s="152">
        <f>'DRE-IS'!CE55</f>
        <v>167205</v>
      </c>
      <c r="CF9" s="152">
        <f>'DRE-IS'!CF55</f>
        <v>336804.00000000047</v>
      </c>
      <c r="CG9" s="152">
        <f>'DRE-IS'!CG55</f>
        <v>-236996</v>
      </c>
      <c r="CH9" s="152">
        <f>'DRE-IS'!CH55</f>
        <v>133937</v>
      </c>
      <c r="CI9" s="152">
        <f>'DRE-IS'!CI55</f>
        <v>357268</v>
      </c>
      <c r="CJ9" s="152">
        <f>'DRE-IS'!CJ55</f>
        <v>338569.72343830019</v>
      </c>
      <c r="CK9" s="152">
        <f>'DRE-IS'!CK55</f>
        <v>-124126.05054208171</v>
      </c>
      <c r="CL9" s="152">
        <f>'DRE-IS'!CL55</f>
        <v>288027.28270449769</v>
      </c>
      <c r="CM9" s="152">
        <f>'DRE-IS'!CM55</f>
        <v>643077.81012777169</v>
      </c>
      <c r="CN9" s="152">
        <f>'DRE-IS'!CN55</f>
        <v>538140.27814113349</v>
      </c>
      <c r="CO9" s="152">
        <f>'DRE-IS'!CO55</f>
        <v>259127.26146408473</v>
      </c>
    </row>
    <row r="10" spans="1:94" ht="14.5" x14ac:dyDescent="0.35">
      <c r="C10" s="149"/>
      <c r="BX10" s="141"/>
    </row>
    <row r="11" spans="1:94" ht="14.5" x14ac:dyDescent="0.35">
      <c r="A11" s="9"/>
      <c r="B11" s="153" t="s">
        <v>300</v>
      </c>
      <c r="C11" s="154" t="s">
        <v>301</v>
      </c>
      <c r="D11" s="56"/>
      <c r="E11" s="56"/>
      <c r="F11" s="56"/>
      <c r="G11" s="56"/>
      <c r="H11" s="56"/>
      <c r="I11" s="56"/>
      <c r="J11" s="56"/>
      <c r="K11" s="56"/>
      <c r="L11" s="56"/>
      <c r="M11" s="56"/>
      <c r="N11" s="56"/>
      <c r="O11" s="56"/>
      <c r="P11" s="56"/>
      <c r="Q11" s="56"/>
      <c r="R11" s="56"/>
      <c r="S11" s="56"/>
      <c r="T11" s="56"/>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5"/>
      <c r="BH11" s="155"/>
      <c r="BI11" s="155"/>
      <c r="BJ11" s="155"/>
      <c r="BK11" s="155"/>
      <c r="BL11" s="155"/>
      <c r="BM11" s="155"/>
      <c r="BN11" s="155"/>
      <c r="BO11" s="155"/>
      <c r="BP11" s="155"/>
      <c r="BQ11" s="155"/>
      <c r="BR11" s="155"/>
      <c r="BS11" s="155"/>
      <c r="BT11" s="155"/>
      <c r="BU11" s="155"/>
      <c r="BV11" s="155"/>
      <c r="BW11" s="155"/>
      <c r="BX11" s="141"/>
      <c r="BY11" s="56"/>
      <c r="BZ11" s="56"/>
      <c r="CA11" s="56"/>
      <c r="CB11" s="56"/>
      <c r="CC11" s="155"/>
      <c r="CD11" s="155"/>
      <c r="CE11" s="155"/>
      <c r="CF11" s="155"/>
      <c r="CG11" s="155"/>
      <c r="CH11" s="155"/>
      <c r="CI11" s="155"/>
      <c r="CJ11" s="155"/>
      <c r="CK11" s="155"/>
      <c r="CL11" s="155"/>
      <c r="CM11" s="155"/>
      <c r="CN11" s="155"/>
      <c r="CO11" s="155"/>
    </row>
    <row r="12" spans="1:94" ht="14.5" x14ac:dyDescent="0.35">
      <c r="A12" s="9"/>
      <c r="B12" s="156" t="s">
        <v>610</v>
      </c>
      <c r="C12" s="157" t="s">
        <v>302</v>
      </c>
      <c r="D12" s="58">
        <v>15317</v>
      </c>
      <c r="E12" s="58">
        <v>30655</v>
      </c>
      <c r="F12" s="58">
        <v>45901</v>
      </c>
      <c r="G12" s="58">
        <v>62514</v>
      </c>
      <c r="H12" s="58">
        <v>16744</v>
      </c>
      <c r="I12" s="58">
        <v>33540</v>
      </c>
      <c r="J12" s="58">
        <v>50622</v>
      </c>
      <c r="K12" s="58">
        <v>68196</v>
      </c>
      <c r="L12" s="58">
        <v>17672</v>
      </c>
      <c r="M12" s="58">
        <v>35577</v>
      </c>
      <c r="N12" s="58">
        <v>53377</v>
      </c>
      <c r="O12" s="58">
        <v>76433</v>
      </c>
      <c r="P12" s="58">
        <v>19512</v>
      </c>
      <c r="Q12" s="58">
        <v>39057</v>
      </c>
      <c r="R12" s="58">
        <v>58901</v>
      </c>
      <c r="S12" s="58">
        <v>80633</v>
      </c>
      <c r="T12" s="58">
        <v>21173</v>
      </c>
      <c r="U12" s="58">
        <v>58046</v>
      </c>
      <c r="V12" s="58">
        <v>100903</v>
      </c>
      <c r="W12" s="58">
        <v>148148</v>
      </c>
      <c r="X12" s="58">
        <v>47175</v>
      </c>
      <c r="Y12" s="58">
        <v>97569</v>
      </c>
      <c r="Z12" s="58">
        <v>150844</v>
      </c>
      <c r="AA12" s="58">
        <v>205289</v>
      </c>
      <c r="AB12" s="58">
        <v>54620</v>
      </c>
      <c r="AC12" s="58">
        <v>109453</v>
      </c>
      <c r="AD12" s="58">
        <v>166517</v>
      </c>
      <c r="AE12" s="58">
        <v>298141</v>
      </c>
      <c r="AF12" s="58">
        <v>62150</v>
      </c>
      <c r="AG12" s="58">
        <v>129276</v>
      </c>
      <c r="AH12" s="58">
        <v>199524</v>
      </c>
      <c r="AI12" s="58">
        <v>275980</v>
      </c>
      <c r="AJ12" s="58">
        <v>76953</v>
      </c>
      <c r="AK12" s="58">
        <v>149732</v>
      </c>
      <c r="AL12" s="58">
        <v>221491</v>
      </c>
      <c r="AM12" s="58">
        <v>380065</v>
      </c>
      <c r="AN12" s="58">
        <v>66382</v>
      </c>
      <c r="AO12" s="58">
        <v>130849</v>
      </c>
      <c r="AP12" s="58">
        <v>193195</v>
      </c>
      <c r="AQ12" s="58">
        <v>257261</v>
      </c>
      <c r="AR12" s="58">
        <v>64524</v>
      </c>
      <c r="AS12" s="58">
        <v>133464.23546729199</v>
      </c>
      <c r="AT12" s="58">
        <v>206164</v>
      </c>
      <c r="AU12" s="58">
        <v>279377</v>
      </c>
      <c r="AV12" s="58">
        <v>78156</v>
      </c>
      <c r="AW12" s="58">
        <v>158375</v>
      </c>
      <c r="AX12" s="58">
        <v>239777</v>
      </c>
      <c r="AY12" s="58">
        <v>326051</v>
      </c>
      <c r="AZ12" s="58">
        <v>84936</v>
      </c>
      <c r="BA12" s="58">
        <v>173646</v>
      </c>
      <c r="BB12" s="58">
        <v>262796</v>
      </c>
      <c r="BC12" s="58">
        <v>350140.18400000001</v>
      </c>
      <c r="BD12" s="58">
        <v>92347</v>
      </c>
      <c r="BE12" s="58">
        <v>180204</v>
      </c>
      <c r="BF12" s="297">
        <v>265921</v>
      </c>
      <c r="BG12" s="297">
        <v>367668</v>
      </c>
      <c r="BH12" s="58">
        <v>97625</v>
      </c>
      <c r="BI12" s="297">
        <v>182059</v>
      </c>
      <c r="BJ12" s="297">
        <v>263848</v>
      </c>
      <c r="BK12" s="297">
        <v>348551</v>
      </c>
      <c r="BL12" s="297">
        <v>91729</v>
      </c>
      <c r="BM12" s="297">
        <v>182059</v>
      </c>
      <c r="BN12" s="297">
        <v>270262</v>
      </c>
      <c r="BO12" s="297">
        <v>366540</v>
      </c>
      <c r="BP12" s="297">
        <v>89606.699747999999</v>
      </c>
      <c r="BQ12" s="297">
        <v>183128.69974800001</v>
      </c>
      <c r="BR12" s="297">
        <v>280658</v>
      </c>
      <c r="BS12" s="297">
        <v>387098</v>
      </c>
      <c r="BT12" s="297">
        <v>95657</v>
      </c>
      <c r="BU12" s="297"/>
      <c r="BV12" s="297"/>
      <c r="BW12" s="297"/>
      <c r="BX12" s="141"/>
      <c r="BY12" s="58">
        <v>62514</v>
      </c>
      <c r="BZ12" s="58">
        <v>68196</v>
      </c>
      <c r="CA12" s="58">
        <v>76433</v>
      </c>
      <c r="CB12" s="58">
        <v>80633</v>
      </c>
      <c r="CC12" s="58">
        <v>148148</v>
      </c>
      <c r="CD12" s="58">
        <v>205289</v>
      </c>
      <c r="CE12" s="58">
        <v>298141</v>
      </c>
      <c r="CF12" s="58">
        <v>275980</v>
      </c>
      <c r="CG12" s="58">
        <f t="shared" ref="CG12:CG47" si="9">AM12</f>
        <v>380065</v>
      </c>
      <c r="CH12" s="58">
        <f t="shared" ref="CH12:CH29" si="10">AQ12</f>
        <v>257261</v>
      </c>
      <c r="CI12" s="58">
        <f t="shared" ref="CI12:CI29" si="11">AU12</f>
        <v>279377</v>
      </c>
      <c r="CJ12" s="58">
        <f>AY12</f>
        <v>326051</v>
      </c>
      <c r="CK12" s="58">
        <f t="shared" ref="CK12:CK29" si="12">BC12</f>
        <v>350140.18400000001</v>
      </c>
      <c r="CL12" s="58">
        <f t="shared" ref="CL12:CL29" si="13">BG12</f>
        <v>367668</v>
      </c>
      <c r="CM12" s="58">
        <f>BK12</f>
        <v>348551</v>
      </c>
      <c r="CN12" s="58">
        <f t="shared" ref="CN12:CN29" si="14">BO12</f>
        <v>366540</v>
      </c>
      <c r="CO12" s="58">
        <f t="shared" ref="CO12:CO29" si="15">BS12</f>
        <v>387098</v>
      </c>
    </row>
    <row r="13" spans="1:94" ht="14.5" x14ac:dyDescent="0.35">
      <c r="A13" s="9"/>
      <c r="B13" s="384" t="s">
        <v>645</v>
      </c>
      <c r="C13" s="157" t="s">
        <v>644</v>
      </c>
      <c r="D13" s="58">
        <v>0</v>
      </c>
      <c r="E13" s="58">
        <v>0</v>
      </c>
      <c r="F13" s="58">
        <v>0</v>
      </c>
      <c r="G13" s="58">
        <v>0</v>
      </c>
      <c r="H13" s="58">
        <v>0</v>
      </c>
      <c r="I13" s="58">
        <v>0</v>
      </c>
      <c r="J13" s="58">
        <v>0</v>
      </c>
      <c r="K13" s="58">
        <v>0</v>
      </c>
      <c r="L13" s="58">
        <v>0</v>
      </c>
      <c r="M13" s="58">
        <v>0</v>
      </c>
      <c r="N13" s="58">
        <v>0</v>
      </c>
      <c r="O13" s="58">
        <v>0</v>
      </c>
      <c r="P13" s="58">
        <v>0</v>
      </c>
      <c r="Q13" s="58">
        <v>0</v>
      </c>
      <c r="R13" s="58">
        <v>0</v>
      </c>
      <c r="S13" s="58">
        <v>0</v>
      </c>
      <c r="T13" s="58">
        <v>0</v>
      </c>
      <c r="U13" s="58">
        <v>0</v>
      </c>
      <c r="V13" s="58">
        <v>0</v>
      </c>
      <c r="W13" s="58">
        <v>0</v>
      </c>
      <c r="X13" s="58">
        <v>0</v>
      </c>
      <c r="Y13" s="58">
        <v>0</v>
      </c>
      <c r="Z13" s="58">
        <v>0</v>
      </c>
      <c r="AA13" s="58">
        <v>0</v>
      </c>
      <c r="AB13" s="58">
        <v>0</v>
      </c>
      <c r="AC13" s="58">
        <v>0</v>
      </c>
      <c r="AD13" s="58">
        <v>0</v>
      </c>
      <c r="AE13" s="58">
        <v>0</v>
      </c>
      <c r="AF13" s="58">
        <v>0</v>
      </c>
      <c r="AG13" s="58">
        <v>0</v>
      </c>
      <c r="AH13" s="58">
        <v>0</v>
      </c>
      <c r="AI13" s="58">
        <v>0</v>
      </c>
      <c r="AJ13" s="58">
        <v>0</v>
      </c>
      <c r="AK13" s="58">
        <v>0</v>
      </c>
      <c r="AL13" s="58">
        <v>0</v>
      </c>
      <c r="AM13" s="58">
        <v>143726</v>
      </c>
      <c r="AN13" s="58">
        <v>0</v>
      </c>
      <c r="AO13" s="58">
        <v>0</v>
      </c>
      <c r="AP13" s="58">
        <v>0</v>
      </c>
      <c r="AQ13" s="58">
        <v>-8301</v>
      </c>
      <c r="AR13" s="58">
        <v>0</v>
      </c>
      <c r="AS13" s="58">
        <v>0</v>
      </c>
      <c r="AT13" s="58">
        <v>0</v>
      </c>
      <c r="AU13" s="58">
        <v>-33631</v>
      </c>
      <c r="AV13" s="58">
        <v>0</v>
      </c>
      <c r="AW13" s="58">
        <v>0</v>
      </c>
      <c r="AX13" s="58">
        <v>920</v>
      </c>
      <c r="AY13" s="58">
        <v>46404</v>
      </c>
      <c r="AZ13" s="58">
        <v>34400</v>
      </c>
      <c r="BA13" s="58">
        <v>37803.648999999998</v>
      </c>
      <c r="BB13" s="58">
        <v>37803.648999999998</v>
      </c>
      <c r="BC13" s="58">
        <v>19353.649000000001</v>
      </c>
      <c r="BD13" s="58">
        <v>0</v>
      </c>
      <c r="BE13" s="58">
        <v>0</v>
      </c>
      <c r="BF13" s="297">
        <v>0</v>
      </c>
      <c r="BG13" s="297">
        <v>0</v>
      </c>
      <c r="BH13" s="58">
        <v>0</v>
      </c>
      <c r="BI13" s="297">
        <v>0</v>
      </c>
      <c r="BJ13" s="297">
        <v>0</v>
      </c>
      <c r="BK13" s="297">
        <v>0</v>
      </c>
      <c r="BL13" s="297">
        <v>0</v>
      </c>
      <c r="BM13" s="297">
        <v>0</v>
      </c>
      <c r="BN13" s="297">
        <v>0</v>
      </c>
      <c r="BO13" s="297">
        <v>-11723</v>
      </c>
      <c r="BP13" s="297">
        <v>0</v>
      </c>
      <c r="BQ13" s="297">
        <v>0</v>
      </c>
      <c r="BR13" s="297">
        <v>0</v>
      </c>
      <c r="BS13" s="297">
        <v>250126</v>
      </c>
      <c r="BT13" s="297">
        <v>0</v>
      </c>
      <c r="BU13" s="297"/>
      <c r="BV13" s="297"/>
      <c r="BW13" s="297"/>
      <c r="BX13" s="141"/>
      <c r="BY13" s="58">
        <v>0</v>
      </c>
      <c r="BZ13" s="58">
        <v>0</v>
      </c>
      <c r="CA13" s="58">
        <v>0</v>
      </c>
      <c r="CB13" s="58">
        <v>0</v>
      </c>
      <c r="CC13" s="58">
        <v>0</v>
      </c>
      <c r="CD13" s="58">
        <v>0</v>
      </c>
      <c r="CE13" s="58">
        <v>0</v>
      </c>
      <c r="CF13" s="58">
        <v>0</v>
      </c>
      <c r="CG13" s="58">
        <f t="shared" si="9"/>
        <v>143726</v>
      </c>
      <c r="CH13" s="58">
        <f t="shared" si="10"/>
        <v>-8301</v>
      </c>
      <c r="CI13" s="58">
        <f t="shared" si="11"/>
        <v>-33631</v>
      </c>
      <c r="CJ13" s="58">
        <f t="shared" ref="CJ13:CJ29" si="16">AY13</f>
        <v>46404</v>
      </c>
      <c r="CK13" s="58">
        <f t="shared" si="12"/>
        <v>19353.649000000001</v>
      </c>
      <c r="CL13" s="58">
        <f t="shared" si="13"/>
        <v>0</v>
      </c>
      <c r="CM13" s="58">
        <f t="shared" ref="CM13:CM29" si="17">BK13</f>
        <v>0</v>
      </c>
      <c r="CN13" s="58">
        <f t="shared" si="14"/>
        <v>-11723</v>
      </c>
      <c r="CO13" s="58">
        <f t="shared" si="15"/>
        <v>250126</v>
      </c>
    </row>
    <row r="14" spans="1:94" ht="14.5" x14ac:dyDescent="0.35">
      <c r="A14" s="9"/>
      <c r="B14" s="384" t="s">
        <v>646</v>
      </c>
      <c r="C14" s="157" t="s">
        <v>647</v>
      </c>
      <c r="D14" s="58">
        <v>0</v>
      </c>
      <c r="E14" s="58">
        <v>0</v>
      </c>
      <c r="F14" s="58">
        <v>0</v>
      </c>
      <c r="G14" s="58">
        <v>0</v>
      </c>
      <c r="H14" s="58">
        <v>0</v>
      </c>
      <c r="I14" s="58">
        <v>0</v>
      </c>
      <c r="J14" s="58">
        <v>0</v>
      </c>
      <c r="K14" s="58">
        <v>0</v>
      </c>
      <c r="L14" s="58">
        <v>0</v>
      </c>
      <c r="M14" s="58">
        <v>0</v>
      </c>
      <c r="N14" s="58">
        <v>0</v>
      </c>
      <c r="O14" s="58">
        <v>0</v>
      </c>
      <c r="P14" s="58">
        <v>0</v>
      </c>
      <c r="Q14" s="58">
        <v>0</v>
      </c>
      <c r="R14" s="58">
        <v>0</v>
      </c>
      <c r="S14" s="58">
        <v>0</v>
      </c>
      <c r="T14" s="58">
        <v>0</v>
      </c>
      <c r="U14" s="58">
        <v>0</v>
      </c>
      <c r="V14" s="58">
        <v>0</v>
      </c>
      <c r="W14" s="58">
        <v>0</v>
      </c>
      <c r="X14" s="58">
        <v>0</v>
      </c>
      <c r="Y14" s="58">
        <v>0</v>
      </c>
      <c r="Z14" s="58">
        <v>0</v>
      </c>
      <c r="AA14" s="58">
        <v>0</v>
      </c>
      <c r="AB14" s="58">
        <v>0</v>
      </c>
      <c r="AC14" s="58">
        <v>0</v>
      </c>
      <c r="AD14" s="58">
        <v>0</v>
      </c>
      <c r="AE14" s="58">
        <v>0</v>
      </c>
      <c r="AF14" s="58">
        <v>0</v>
      </c>
      <c r="AG14" s="58">
        <v>0</v>
      </c>
      <c r="AH14" s="58">
        <v>0</v>
      </c>
      <c r="AI14" s="58">
        <v>0</v>
      </c>
      <c r="AJ14" s="58">
        <v>0</v>
      </c>
      <c r="AK14" s="58">
        <v>0</v>
      </c>
      <c r="AL14" s="58">
        <v>0</v>
      </c>
      <c r="AM14" s="58">
        <v>0</v>
      </c>
      <c r="AN14" s="58">
        <v>0</v>
      </c>
      <c r="AO14" s="58">
        <v>0</v>
      </c>
      <c r="AP14" s="58">
        <v>0</v>
      </c>
      <c r="AQ14" s="58">
        <v>0</v>
      </c>
      <c r="AR14" s="58">
        <v>0</v>
      </c>
      <c r="AS14" s="58">
        <v>0</v>
      </c>
      <c r="AT14" s="58">
        <v>0</v>
      </c>
      <c r="AU14" s="58">
        <v>0</v>
      </c>
      <c r="AV14" s="58">
        <v>0</v>
      </c>
      <c r="AW14" s="58">
        <v>0</v>
      </c>
      <c r="AX14" s="58">
        <v>0</v>
      </c>
      <c r="AY14" s="58">
        <v>0</v>
      </c>
      <c r="AZ14" s="58">
        <v>0</v>
      </c>
      <c r="BA14" s="58">
        <v>0</v>
      </c>
      <c r="BB14" s="58">
        <v>0</v>
      </c>
      <c r="BC14" s="58">
        <v>0</v>
      </c>
      <c r="BD14" s="58">
        <v>0</v>
      </c>
      <c r="BE14" s="58">
        <v>0</v>
      </c>
      <c r="BF14" s="297">
        <v>0</v>
      </c>
      <c r="BG14" s="297">
        <v>0</v>
      </c>
      <c r="BH14" s="58">
        <v>0</v>
      </c>
      <c r="BI14" s="297">
        <v>0</v>
      </c>
      <c r="BJ14" s="297">
        <v>0</v>
      </c>
      <c r="BK14" s="297">
        <v>0</v>
      </c>
      <c r="BL14" s="297">
        <v>0</v>
      </c>
      <c r="BM14" s="297">
        <v>0</v>
      </c>
      <c r="BN14" s="297">
        <v>0</v>
      </c>
      <c r="BO14" s="297">
        <v>0</v>
      </c>
      <c r="BP14" s="297">
        <v>0</v>
      </c>
      <c r="BQ14" s="297">
        <v>0</v>
      </c>
      <c r="BR14" s="297">
        <v>0</v>
      </c>
      <c r="BS14" s="297">
        <v>-61993</v>
      </c>
      <c r="BT14" s="297">
        <v>0</v>
      </c>
      <c r="BU14" s="297"/>
      <c r="BV14" s="297"/>
      <c r="BW14" s="297"/>
      <c r="BX14" s="141"/>
      <c r="BY14" s="58">
        <v>0</v>
      </c>
      <c r="BZ14" s="58">
        <v>0</v>
      </c>
      <c r="CA14" s="58">
        <v>0</v>
      </c>
      <c r="CB14" s="58">
        <v>0</v>
      </c>
      <c r="CC14" s="58">
        <v>0</v>
      </c>
      <c r="CD14" s="58">
        <v>0</v>
      </c>
      <c r="CE14" s="58">
        <v>0</v>
      </c>
      <c r="CF14" s="58">
        <v>0</v>
      </c>
      <c r="CG14" s="58">
        <f t="shared" ref="CG14" si="18">AM14</f>
        <v>0</v>
      </c>
      <c r="CH14" s="58">
        <f t="shared" ref="CH14" si="19">AQ14</f>
        <v>0</v>
      </c>
      <c r="CI14" s="58">
        <f t="shared" ref="CI14" si="20">AU14</f>
        <v>0</v>
      </c>
      <c r="CJ14" s="58">
        <f t="shared" ref="CJ14" si="21">AY14</f>
        <v>0</v>
      </c>
      <c r="CK14" s="58">
        <f t="shared" ref="CK14" si="22">BC14</f>
        <v>0</v>
      </c>
      <c r="CL14" s="58">
        <f t="shared" ref="CL14" si="23">BG14</f>
        <v>0</v>
      </c>
      <c r="CM14" s="58">
        <f t="shared" ref="CM14" si="24">BK14</f>
        <v>0</v>
      </c>
      <c r="CN14" s="58">
        <f t="shared" ref="CN14" si="25">BO14</f>
        <v>0</v>
      </c>
      <c r="CO14" s="58">
        <f t="shared" ref="CO14" si="26">BS14</f>
        <v>-61993</v>
      </c>
    </row>
    <row r="15" spans="1:94" ht="14.5" x14ac:dyDescent="0.35">
      <c r="A15" s="9"/>
      <c r="B15" s="156" t="s">
        <v>303</v>
      </c>
      <c r="C15" s="157" t="s">
        <v>194</v>
      </c>
      <c r="D15" s="58">
        <v>0</v>
      </c>
      <c r="E15" s="58">
        <v>0</v>
      </c>
      <c r="F15" s="58">
        <v>0</v>
      </c>
      <c r="G15" s="58">
        <v>0</v>
      </c>
      <c r="H15" s="58">
        <v>0</v>
      </c>
      <c r="I15" s="58">
        <v>0</v>
      </c>
      <c r="J15" s="58">
        <v>0</v>
      </c>
      <c r="K15" s="58">
        <v>0</v>
      </c>
      <c r="L15" s="58">
        <v>0</v>
      </c>
      <c r="M15" s="58">
        <v>0</v>
      </c>
      <c r="N15" s="58">
        <v>0</v>
      </c>
      <c r="O15" s="58">
        <v>0</v>
      </c>
      <c r="P15" s="58">
        <v>0</v>
      </c>
      <c r="Q15" s="58">
        <v>0</v>
      </c>
      <c r="R15" s="58">
        <v>0</v>
      </c>
      <c r="S15" s="58">
        <v>0</v>
      </c>
      <c r="T15" s="58">
        <v>0</v>
      </c>
      <c r="U15" s="58">
        <v>0</v>
      </c>
      <c r="V15" s="58">
        <v>0</v>
      </c>
      <c r="W15" s="58">
        <v>0</v>
      </c>
      <c r="X15" s="58">
        <v>0</v>
      </c>
      <c r="Y15" s="58">
        <v>0</v>
      </c>
      <c r="Z15" s="58">
        <v>0</v>
      </c>
      <c r="AA15" s="58">
        <v>0</v>
      </c>
      <c r="AB15" s="58">
        <v>0</v>
      </c>
      <c r="AC15" s="58">
        <v>0</v>
      </c>
      <c r="AD15" s="58">
        <v>0</v>
      </c>
      <c r="AE15" s="58">
        <v>0</v>
      </c>
      <c r="AF15" s="58">
        <v>0</v>
      </c>
      <c r="AG15" s="58">
        <v>0</v>
      </c>
      <c r="AH15" s="58">
        <v>0</v>
      </c>
      <c r="AI15" s="58">
        <v>0</v>
      </c>
      <c r="AJ15" s="58">
        <v>0</v>
      </c>
      <c r="AK15" s="58">
        <v>0</v>
      </c>
      <c r="AL15" s="58">
        <v>0</v>
      </c>
      <c r="AM15" s="58">
        <v>0</v>
      </c>
      <c r="AN15" s="58">
        <v>0</v>
      </c>
      <c r="AO15" s="58">
        <v>0</v>
      </c>
      <c r="AP15" s="58">
        <v>0</v>
      </c>
      <c r="AQ15" s="58">
        <v>0</v>
      </c>
      <c r="AR15" s="58">
        <v>0</v>
      </c>
      <c r="AS15" s="58">
        <v>0</v>
      </c>
      <c r="AT15" s="58">
        <v>0</v>
      </c>
      <c r="AU15" s="58">
        <v>0</v>
      </c>
      <c r="AV15" s="58">
        <v>0</v>
      </c>
      <c r="AW15" s="58">
        <v>0</v>
      </c>
      <c r="AX15" s="58">
        <v>0</v>
      </c>
      <c r="AY15" s="58">
        <v>0</v>
      </c>
      <c r="AZ15" s="58">
        <v>0</v>
      </c>
      <c r="BA15" s="58">
        <v>0</v>
      </c>
      <c r="BB15" s="58">
        <v>0</v>
      </c>
      <c r="BC15" s="58">
        <v>0</v>
      </c>
      <c r="BD15" s="58">
        <v>0</v>
      </c>
      <c r="BE15" s="58">
        <v>0</v>
      </c>
      <c r="BF15" s="297">
        <v>0</v>
      </c>
      <c r="BG15" s="297">
        <v>0</v>
      </c>
      <c r="BH15" s="58">
        <v>0</v>
      </c>
      <c r="BI15" s="297">
        <v>0</v>
      </c>
      <c r="BJ15" s="297">
        <v>0</v>
      </c>
      <c r="BK15" s="297">
        <v>0</v>
      </c>
      <c r="BL15" s="297">
        <v>0</v>
      </c>
      <c r="BM15" s="297">
        <v>0</v>
      </c>
      <c r="BN15" s="297">
        <v>0</v>
      </c>
      <c r="BO15" s="297">
        <v>0</v>
      </c>
      <c r="BP15" s="297">
        <v>0</v>
      </c>
      <c r="BQ15" s="297">
        <v>0</v>
      </c>
      <c r="BR15" s="297">
        <v>0</v>
      </c>
      <c r="BS15" s="297">
        <v>0</v>
      </c>
      <c r="BT15" s="297">
        <v>0</v>
      </c>
      <c r="BU15" s="297"/>
      <c r="BV15" s="297"/>
      <c r="BW15" s="297"/>
      <c r="BX15" s="141"/>
      <c r="BY15" s="58">
        <v>0</v>
      </c>
      <c r="BZ15" s="58">
        <v>0</v>
      </c>
      <c r="CA15" s="58">
        <v>0</v>
      </c>
      <c r="CB15" s="58">
        <v>0</v>
      </c>
      <c r="CC15" s="58">
        <v>0</v>
      </c>
      <c r="CD15" s="58">
        <v>0</v>
      </c>
      <c r="CE15" s="58">
        <v>0</v>
      </c>
      <c r="CF15" s="58">
        <v>0</v>
      </c>
      <c r="CG15" s="58">
        <f t="shared" si="9"/>
        <v>0</v>
      </c>
      <c r="CH15" s="58">
        <f t="shared" si="10"/>
        <v>0</v>
      </c>
      <c r="CI15" s="58">
        <f t="shared" si="11"/>
        <v>0</v>
      </c>
      <c r="CJ15" s="58">
        <f t="shared" si="16"/>
        <v>0</v>
      </c>
      <c r="CK15" s="58">
        <f t="shared" si="12"/>
        <v>0</v>
      </c>
      <c r="CL15" s="58">
        <f t="shared" si="13"/>
        <v>0</v>
      </c>
      <c r="CM15" s="58">
        <f>BK15</f>
        <v>0</v>
      </c>
      <c r="CN15" s="58">
        <f t="shared" si="14"/>
        <v>0</v>
      </c>
      <c r="CO15" s="58">
        <f t="shared" si="15"/>
        <v>0</v>
      </c>
    </row>
    <row r="16" spans="1:94" ht="14.5" x14ac:dyDescent="0.35">
      <c r="A16" s="9"/>
      <c r="B16" s="156" t="s">
        <v>304</v>
      </c>
      <c r="C16" s="157" t="s">
        <v>305</v>
      </c>
      <c r="D16" s="58">
        <v>64</v>
      </c>
      <c r="E16" s="58">
        <v>113</v>
      </c>
      <c r="F16" s="58">
        <v>243</v>
      </c>
      <c r="G16" s="58">
        <v>0</v>
      </c>
      <c r="H16" s="58">
        <v>0</v>
      </c>
      <c r="I16" s="58">
        <v>0</v>
      </c>
      <c r="J16" s="58">
        <v>0</v>
      </c>
      <c r="K16" s="58">
        <v>0</v>
      </c>
      <c r="L16" s="58">
        <v>0</v>
      </c>
      <c r="M16" s="58">
        <v>0</v>
      </c>
      <c r="N16" s="58">
        <v>0</v>
      </c>
      <c r="O16" s="58">
        <v>0</v>
      </c>
      <c r="P16" s="58">
        <v>0</v>
      </c>
      <c r="Q16" s="58">
        <v>0</v>
      </c>
      <c r="R16" s="58">
        <v>0</v>
      </c>
      <c r="S16" s="58">
        <v>0</v>
      </c>
      <c r="T16" s="58">
        <v>0</v>
      </c>
      <c r="U16" s="58">
        <v>0</v>
      </c>
      <c r="V16" s="58">
        <v>0</v>
      </c>
      <c r="W16" s="58">
        <v>0</v>
      </c>
      <c r="X16" s="58">
        <v>0</v>
      </c>
      <c r="Y16" s="58">
        <v>0</v>
      </c>
      <c r="Z16" s="58">
        <v>0</v>
      </c>
      <c r="AA16" s="58">
        <v>0</v>
      </c>
      <c r="AB16" s="58">
        <v>0</v>
      </c>
      <c r="AC16" s="58">
        <v>0</v>
      </c>
      <c r="AD16" s="58">
        <v>0</v>
      </c>
      <c r="AE16" s="58">
        <v>0</v>
      </c>
      <c r="AF16" s="58">
        <v>0</v>
      </c>
      <c r="AG16" s="58">
        <v>0</v>
      </c>
      <c r="AH16" s="58">
        <v>0</v>
      </c>
      <c r="AI16" s="58">
        <v>0</v>
      </c>
      <c r="AJ16" s="58">
        <v>0</v>
      </c>
      <c r="AK16" s="58">
        <v>0</v>
      </c>
      <c r="AL16" s="58">
        <v>0</v>
      </c>
      <c r="AM16" s="58">
        <v>0</v>
      </c>
      <c r="AN16" s="58">
        <v>0</v>
      </c>
      <c r="AO16" s="58">
        <v>0</v>
      </c>
      <c r="AP16" s="58">
        <v>0</v>
      </c>
      <c r="AQ16" s="58">
        <v>0</v>
      </c>
      <c r="AR16" s="58">
        <v>0</v>
      </c>
      <c r="AS16" s="58">
        <v>0</v>
      </c>
      <c r="AT16" s="58">
        <v>0</v>
      </c>
      <c r="AU16" s="58">
        <v>0</v>
      </c>
      <c r="AV16" s="58">
        <v>0</v>
      </c>
      <c r="AW16" s="58">
        <v>0</v>
      </c>
      <c r="AX16" s="58">
        <v>0</v>
      </c>
      <c r="AY16" s="58">
        <v>0</v>
      </c>
      <c r="AZ16" s="58">
        <v>0</v>
      </c>
      <c r="BA16" s="58">
        <v>0</v>
      </c>
      <c r="BB16" s="58">
        <v>0</v>
      </c>
      <c r="BC16" s="58">
        <v>0</v>
      </c>
      <c r="BD16" s="58">
        <v>0</v>
      </c>
      <c r="BE16" s="58">
        <v>0</v>
      </c>
      <c r="BF16" s="297">
        <v>0</v>
      </c>
      <c r="BG16" s="297">
        <v>0</v>
      </c>
      <c r="BH16" s="58">
        <v>0</v>
      </c>
      <c r="BI16" s="297">
        <v>0</v>
      </c>
      <c r="BJ16" s="297">
        <v>0</v>
      </c>
      <c r="BK16" s="297">
        <v>0</v>
      </c>
      <c r="BL16" s="297">
        <v>0</v>
      </c>
      <c r="BM16" s="297">
        <v>0</v>
      </c>
      <c r="BN16" s="297">
        <v>0</v>
      </c>
      <c r="BO16" s="297">
        <v>0</v>
      </c>
      <c r="BP16" s="297">
        <v>0</v>
      </c>
      <c r="BQ16" s="297">
        <v>0</v>
      </c>
      <c r="BR16" s="297">
        <v>0</v>
      </c>
      <c r="BS16" s="297">
        <v>0</v>
      </c>
      <c r="BT16" s="297">
        <v>0</v>
      </c>
      <c r="BU16" s="297"/>
      <c r="BV16" s="297"/>
      <c r="BW16" s="297"/>
      <c r="BX16" s="141"/>
      <c r="BY16" s="58">
        <v>0</v>
      </c>
      <c r="BZ16" s="58">
        <v>0</v>
      </c>
      <c r="CA16" s="58">
        <v>0</v>
      </c>
      <c r="CB16" s="58">
        <v>0</v>
      </c>
      <c r="CC16" s="58">
        <v>0</v>
      </c>
      <c r="CD16" s="58">
        <v>0</v>
      </c>
      <c r="CE16" s="58">
        <v>0</v>
      </c>
      <c r="CF16" s="58">
        <v>0</v>
      </c>
      <c r="CG16" s="58">
        <f t="shared" si="9"/>
        <v>0</v>
      </c>
      <c r="CH16" s="58">
        <f t="shared" si="10"/>
        <v>0</v>
      </c>
      <c r="CI16" s="58">
        <f t="shared" si="11"/>
        <v>0</v>
      </c>
      <c r="CJ16" s="58">
        <f t="shared" si="16"/>
        <v>0</v>
      </c>
      <c r="CK16" s="58">
        <f t="shared" si="12"/>
        <v>0</v>
      </c>
      <c r="CL16" s="58">
        <f t="shared" si="13"/>
        <v>0</v>
      </c>
      <c r="CM16" s="58">
        <f t="shared" si="17"/>
        <v>0</v>
      </c>
      <c r="CN16" s="58">
        <f t="shared" si="14"/>
        <v>0</v>
      </c>
      <c r="CO16" s="58">
        <f t="shared" si="15"/>
        <v>0</v>
      </c>
    </row>
    <row r="17" spans="1:93" ht="14.5" x14ac:dyDescent="0.35">
      <c r="A17" s="9"/>
      <c r="B17" s="156" t="s">
        <v>306</v>
      </c>
      <c r="C17" s="157" t="s">
        <v>307</v>
      </c>
      <c r="D17" s="58">
        <v>0</v>
      </c>
      <c r="E17" s="58">
        <v>0</v>
      </c>
      <c r="F17" s="58">
        <v>0</v>
      </c>
      <c r="G17" s="58">
        <v>834</v>
      </c>
      <c r="H17" s="58">
        <v>-19939</v>
      </c>
      <c r="I17" s="58">
        <v>-19939</v>
      </c>
      <c r="J17" s="58">
        <v>-19939</v>
      </c>
      <c r="K17" s="58">
        <v>-21382</v>
      </c>
      <c r="L17" s="58">
        <v>0</v>
      </c>
      <c r="M17" s="58">
        <v>-35</v>
      </c>
      <c r="N17" s="58">
        <v>0</v>
      </c>
      <c r="O17" s="58">
        <v>972</v>
      </c>
      <c r="P17" s="58">
        <v>0</v>
      </c>
      <c r="Q17" s="58">
        <v>0</v>
      </c>
      <c r="R17" s="58">
        <v>0</v>
      </c>
      <c r="S17" s="58">
        <v>0</v>
      </c>
      <c r="T17" s="58">
        <v>0</v>
      </c>
      <c r="U17" s="58">
        <v>0</v>
      </c>
      <c r="V17" s="58">
        <v>0</v>
      </c>
      <c r="W17" s="58">
        <v>0</v>
      </c>
      <c r="X17" s="58">
        <v>0</v>
      </c>
      <c r="Y17" s="58">
        <v>0</v>
      </c>
      <c r="Z17" s="58">
        <v>0</v>
      </c>
      <c r="AA17" s="58">
        <v>0</v>
      </c>
      <c r="AB17" s="58">
        <v>0</v>
      </c>
      <c r="AC17" s="58">
        <v>0</v>
      </c>
      <c r="AD17" s="58">
        <v>0</v>
      </c>
      <c r="AE17" s="58">
        <v>0</v>
      </c>
      <c r="AF17" s="58">
        <v>0</v>
      </c>
      <c r="AG17" s="58">
        <v>0</v>
      </c>
      <c r="AH17" s="58">
        <v>0</v>
      </c>
      <c r="AI17" s="58">
        <v>0</v>
      </c>
      <c r="AJ17" s="58">
        <v>0</v>
      </c>
      <c r="AK17" s="58">
        <v>0</v>
      </c>
      <c r="AL17" s="58">
        <v>0</v>
      </c>
      <c r="AM17" s="58">
        <v>0</v>
      </c>
      <c r="AN17" s="58">
        <v>0</v>
      </c>
      <c r="AO17" s="58">
        <v>0</v>
      </c>
      <c r="AP17" s="58">
        <v>0</v>
      </c>
      <c r="AQ17" s="58">
        <v>0</v>
      </c>
      <c r="AR17" s="58">
        <v>0</v>
      </c>
      <c r="AS17" s="58">
        <v>0</v>
      </c>
      <c r="AT17" s="58">
        <v>0</v>
      </c>
      <c r="AU17" s="58">
        <v>0</v>
      </c>
      <c r="AV17" s="58">
        <v>0</v>
      </c>
      <c r="AW17" s="58">
        <v>0</v>
      </c>
      <c r="AX17" s="58">
        <v>0</v>
      </c>
      <c r="AY17" s="58">
        <v>0</v>
      </c>
      <c r="AZ17" s="58">
        <v>0</v>
      </c>
      <c r="BA17" s="58">
        <v>0</v>
      </c>
      <c r="BB17" s="58">
        <v>0</v>
      </c>
      <c r="BC17" s="58">
        <v>0</v>
      </c>
      <c r="BD17" s="58">
        <v>0</v>
      </c>
      <c r="BE17" s="58">
        <v>0</v>
      </c>
      <c r="BF17" s="297">
        <v>0</v>
      </c>
      <c r="BG17" s="297">
        <v>0</v>
      </c>
      <c r="BH17" s="58">
        <v>0</v>
      </c>
      <c r="BI17" s="297">
        <v>0</v>
      </c>
      <c r="BJ17" s="297">
        <v>0</v>
      </c>
      <c r="BK17" s="297">
        <v>0</v>
      </c>
      <c r="BL17" s="297">
        <v>0</v>
      </c>
      <c r="BM17" s="297">
        <v>0</v>
      </c>
      <c r="BN17" s="297">
        <v>0</v>
      </c>
      <c r="BO17" s="297">
        <v>0</v>
      </c>
      <c r="BP17" s="297">
        <v>0</v>
      </c>
      <c r="BQ17" s="297">
        <v>0</v>
      </c>
      <c r="BR17" s="297">
        <v>0</v>
      </c>
      <c r="BS17" s="297">
        <v>0</v>
      </c>
      <c r="BT17" s="297">
        <v>0</v>
      </c>
      <c r="BU17" s="297"/>
      <c r="BV17" s="297"/>
      <c r="BW17" s="297"/>
      <c r="BX17" s="141"/>
      <c r="BY17" s="58">
        <v>834</v>
      </c>
      <c r="BZ17" s="58">
        <v>-21382</v>
      </c>
      <c r="CA17" s="58">
        <v>972</v>
      </c>
      <c r="CB17" s="58">
        <v>0</v>
      </c>
      <c r="CC17" s="58">
        <v>0</v>
      </c>
      <c r="CD17" s="58">
        <v>0</v>
      </c>
      <c r="CE17" s="58">
        <v>0</v>
      </c>
      <c r="CF17" s="58">
        <v>0</v>
      </c>
      <c r="CG17" s="58">
        <f t="shared" si="9"/>
        <v>0</v>
      </c>
      <c r="CH17" s="58">
        <f t="shared" si="10"/>
        <v>0</v>
      </c>
      <c r="CI17" s="58">
        <f t="shared" si="11"/>
        <v>0</v>
      </c>
      <c r="CJ17" s="58">
        <f t="shared" si="16"/>
        <v>0</v>
      </c>
      <c r="CK17" s="58">
        <f t="shared" si="12"/>
        <v>0</v>
      </c>
      <c r="CL17" s="58">
        <f t="shared" si="13"/>
        <v>0</v>
      </c>
      <c r="CM17" s="58">
        <f>BK17</f>
        <v>0</v>
      </c>
      <c r="CN17" s="58">
        <f t="shared" si="14"/>
        <v>0</v>
      </c>
      <c r="CO17" s="58">
        <f t="shared" si="15"/>
        <v>0</v>
      </c>
    </row>
    <row r="18" spans="1:93" ht="14.5" x14ac:dyDescent="0.35">
      <c r="A18" s="9"/>
      <c r="B18" s="156" t="s">
        <v>308</v>
      </c>
      <c r="C18" s="307" t="s">
        <v>309</v>
      </c>
      <c r="D18" s="297">
        <v>0</v>
      </c>
      <c r="E18" s="297">
        <v>-13</v>
      </c>
      <c r="F18" s="297">
        <v>434</v>
      </c>
      <c r="G18" s="297">
        <v>9185</v>
      </c>
      <c r="H18" s="297">
        <v>0</v>
      </c>
      <c r="I18" s="297">
        <v>0</v>
      </c>
      <c r="J18" s="297">
        <v>7002</v>
      </c>
      <c r="K18" s="297">
        <v>7072</v>
      </c>
      <c r="L18" s="297">
        <v>0</v>
      </c>
      <c r="M18" s="297">
        <v>0</v>
      </c>
      <c r="N18" s="297">
        <v>0</v>
      </c>
      <c r="O18" s="297">
        <v>4628</v>
      </c>
      <c r="P18" s="297">
        <v>14</v>
      </c>
      <c r="Q18" s="297">
        <v>1147</v>
      </c>
      <c r="R18" s="297">
        <v>1147</v>
      </c>
      <c r="S18" s="297">
        <v>1184</v>
      </c>
      <c r="T18" s="297">
        <v>-137</v>
      </c>
      <c r="U18" s="297">
        <v>17</v>
      </c>
      <c r="V18" s="297">
        <v>429</v>
      </c>
      <c r="W18" s="297">
        <v>453</v>
      </c>
      <c r="X18" s="297">
        <v>415</v>
      </c>
      <c r="Y18" s="297">
        <v>2075</v>
      </c>
      <c r="Z18" s="297">
        <v>2375</v>
      </c>
      <c r="AA18" s="297">
        <v>2459</v>
      </c>
      <c r="AB18" s="297">
        <v>15</v>
      </c>
      <c r="AC18" s="297">
        <v>2265</v>
      </c>
      <c r="AD18" s="297">
        <v>3045</v>
      </c>
      <c r="AE18" s="297">
        <v>10584</v>
      </c>
      <c r="AF18" s="297">
        <v>75</v>
      </c>
      <c r="AG18" s="297">
        <v>-897</v>
      </c>
      <c r="AH18" s="297">
        <v>-292</v>
      </c>
      <c r="AI18" s="297">
        <v>-3357</v>
      </c>
      <c r="AJ18" s="297">
        <v>7862.3400847470002</v>
      </c>
      <c r="AK18" s="297">
        <v>22678</v>
      </c>
      <c r="AL18" s="297">
        <v>17891</v>
      </c>
      <c r="AM18" s="297">
        <v>19143</v>
      </c>
      <c r="AN18" s="297">
        <v>-177</v>
      </c>
      <c r="AO18" s="297">
        <v>999</v>
      </c>
      <c r="AP18" s="297">
        <v>1864</v>
      </c>
      <c r="AQ18" s="297">
        <v>7886.1</v>
      </c>
      <c r="AR18" s="297">
        <v>-109</v>
      </c>
      <c r="AS18" s="297">
        <v>9036.764532707999</v>
      </c>
      <c r="AT18" s="297">
        <v>17086</v>
      </c>
      <c r="AU18" s="297">
        <v>28985</v>
      </c>
      <c r="AV18" s="297">
        <v>1193</v>
      </c>
      <c r="AW18" s="297">
        <v>1254</v>
      </c>
      <c r="AX18" s="297">
        <v>1692</v>
      </c>
      <c r="AY18" s="297">
        <v>2880.4480000000003</v>
      </c>
      <c r="AZ18" s="297">
        <v>3342</v>
      </c>
      <c r="BA18" s="297">
        <v>3342</v>
      </c>
      <c r="BB18" s="297">
        <v>5250</v>
      </c>
      <c r="BC18" s="297">
        <v>8688</v>
      </c>
      <c r="BD18" s="297">
        <v>565</v>
      </c>
      <c r="BE18" s="297">
        <v>1873</v>
      </c>
      <c r="BF18" s="297">
        <v>2400</v>
      </c>
      <c r="BG18" s="297">
        <v>5535</v>
      </c>
      <c r="BH18" s="297">
        <v>63</v>
      </c>
      <c r="BI18" s="297">
        <v>912</v>
      </c>
      <c r="BJ18" s="297">
        <v>-4296</v>
      </c>
      <c r="BK18" s="297">
        <v>-1296</v>
      </c>
      <c r="BL18" s="297">
        <v>1277</v>
      </c>
      <c r="BM18" s="297">
        <v>2696</v>
      </c>
      <c r="BN18" s="297">
        <v>8890</v>
      </c>
      <c r="BO18" s="297">
        <v>21222</v>
      </c>
      <c r="BP18" s="297">
        <v>6794</v>
      </c>
      <c r="BQ18" s="297">
        <v>6031</v>
      </c>
      <c r="BR18" s="297">
        <v>21673</v>
      </c>
      <c r="BS18" s="297">
        <v>30861</v>
      </c>
      <c r="BT18" s="297">
        <v>6806</v>
      </c>
      <c r="BU18" s="297"/>
      <c r="BV18" s="297"/>
      <c r="BW18" s="297"/>
      <c r="BX18" s="141"/>
      <c r="BY18" s="297">
        <v>9185</v>
      </c>
      <c r="BZ18" s="297">
        <v>7072</v>
      </c>
      <c r="CA18" s="297">
        <v>4628</v>
      </c>
      <c r="CB18" s="297">
        <v>1184</v>
      </c>
      <c r="CC18" s="297">
        <v>453</v>
      </c>
      <c r="CD18" s="297">
        <v>2459</v>
      </c>
      <c r="CE18" s="297">
        <v>10584</v>
      </c>
      <c r="CF18" s="297">
        <v>-3357</v>
      </c>
      <c r="CG18" s="297">
        <f t="shared" si="9"/>
        <v>19143</v>
      </c>
      <c r="CH18" s="297">
        <f t="shared" si="10"/>
        <v>7886.1</v>
      </c>
      <c r="CI18" s="297">
        <f t="shared" si="11"/>
        <v>28985</v>
      </c>
      <c r="CJ18" s="297">
        <f t="shared" si="16"/>
        <v>2880.4480000000003</v>
      </c>
      <c r="CK18" s="297">
        <f t="shared" si="12"/>
        <v>8688</v>
      </c>
      <c r="CL18" s="297">
        <f t="shared" si="13"/>
        <v>5535</v>
      </c>
      <c r="CM18" s="297">
        <f t="shared" si="17"/>
        <v>-1296</v>
      </c>
      <c r="CN18" s="297">
        <f t="shared" si="14"/>
        <v>21222</v>
      </c>
      <c r="CO18" s="297">
        <f t="shared" si="15"/>
        <v>30861</v>
      </c>
    </row>
    <row r="19" spans="1:93" ht="14.5" x14ac:dyDescent="0.35">
      <c r="A19" s="9"/>
      <c r="B19" s="156" t="s">
        <v>310</v>
      </c>
      <c r="C19" s="307" t="s">
        <v>311</v>
      </c>
      <c r="D19" s="297">
        <v>2657</v>
      </c>
      <c r="E19" s="297">
        <v>-3679</v>
      </c>
      <c r="F19" s="297">
        <v>71956</v>
      </c>
      <c r="G19" s="297">
        <v>176032</v>
      </c>
      <c r="H19" s="297">
        <v>3421</v>
      </c>
      <c r="I19" s="297">
        <v>-42658</v>
      </c>
      <c r="J19" s="297">
        <v>-58881</v>
      </c>
      <c r="K19" s="297">
        <v>-25826</v>
      </c>
      <c r="L19" s="297">
        <v>12789</v>
      </c>
      <c r="M19" s="297">
        <v>24845</v>
      </c>
      <c r="N19" s="297">
        <v>37032</v>
      </c>
      <c r="O19" s="297">
        <v>55523</v>
      </c>
      <c r="P19" s="297">
        <v>5701</v>
      </c>
      <c r="Q19" s="297">
        <v>13955</v>
      </c>
      <c r="R19" s="297">
        <v>36780</v>
      </c>
      <c r="S19" s="297">
        <v>138255</v>
      </c>
      <c r="T19" s="297">
        <v>28839</v>
      </c>
      <c r="U19" s="297">
        <v>108454</v>
      </c>
      <c r="V19" s="297">
        <v>140354</v>
      </c>
      <c r="W19" s="297">
        <v>213426</v>
      </c>
      <c r="X19" s="297">
        <v>38591</v>
      </c>
      <c r="Y19" s="297">
        <v>97155</v>
      </c>
      <c r="Z19" s="297">
        <v>139216</v>
      </c>
      <c r="AA19" s="297">
        <v>177067</v>
      </c>
      <c r="AB19" s="297">
        <v>32856</v>
      </c>
      <c r="AC19" s="297">
        <v>58038.692473989206</v>
      </c>
      <c r="AD19" s="297">
        <v>88488</v>
      </c>
      <c r="AE19" s="297">
        <v>113961</v>
      </c>
      <c r="AF19" s="297">
        <v>-110</v>
      </c>
      <c r="AG19" s="297">
        <v>37414</v>
      </c>
      <c r="AH19" s="297">
        <v>46916</v>
      </c>
      <c r="AI19" s="297">
        <v>95524</v>
      </c>
      <c r="AJ19" s="297">
        <v>51068</v>
      </c>
      <c r="AK19" s="297">
        <v>98724</v>
      </c>
      <c r="AL19" s="297">
        <v>138489</v>
      </c>
      <c r="AM19" s="297">
        <v>152571.99999999997</v>
      </c>
      <c r="AN19" s="297">
        <v>42264</v>
      </c>
      <c r="AO19" s="297">
        <v>80109</v>
      </c>
      <c r="AP19" s="297">
        <v>112425</v>
      </c>
      <c r="AQ19" s="297">
        <v>141413</v>
      </c>
      <c r="AR19" s="297">
        <v>29806</v>
      </c>
      <c r="AS19" s="297">
        <v>45564.000000000015</v>
      </c>
      <c r="AT19" s="297">
        <v>71215</v>
      </c>
      <c r="AU19" s="297">
        <v>83639</v>
      </c>
      <c r="AV19" s="297">
        <v>9350</v>
      </c>
      <c r="AW19" s="297">
        <v>33224</v>
      </c>
      <c r="AX19" s="297">
        <v>44287</v>
      </c>
      <c r="AY19" s="297">
        <v>81645</v>
      </c>
      <c r="AZ19" s="297">
        <v>170764</v>
      </c>
      <c r="BA19" s="297">
        <v>222333</v>
      </c>
      <c r="BB19" s="297">
        <v>234464</v>
      </c>
      <c r="BC19" s="297">
        <v>142021</v>
      </c>
      <c r="BD19" s="297">
        <v>52045</v>
      </c>
      <c r="BE19" s="297">
        <v>132852</v>
      </c>
      <c r="BF19" s="297">
        <v>129725</v>
      </c>
      <c r="BG19" s="297">
        <v>154659</v>
      </c>
      <c r="BH19" s="297">
        <v>30594</v>
      </c>
      <c r="BI19" s="297">
        <v>94693</v>
      </c>
      <c r="BJ19" s="297">
        <v>59646</v>
      </c>
      <c r="BK19" s="297">
        <v>147525</v>
      </c>
      <c r="BL19" s="297">
        <v>87442</v>
      </c>
      <c r="BM19" s="297">
        <v>212026</v>
      </c>
      <c r="BN19" s="297">
        <v>276618</v>
      </c>
      <c r="BO19" s="297">
        <v>380748</v>
      </c>
      <c r="BP19" s="297">
        <v>76032</v>
      </c>
      <c r="BQ19" s="297">
        <v>443076</v>
      </c>
      <c r="BR19" s="297">
        <v>299226</v>
      </c>
      <c r="BS19" s="297">
        <v>362143</v>
      </c>
      <c r="BT19" s="297">
        <v>285168</v>
      </c>
      <c r="BU19" s="297"/>
      <c r="BV19" s="297"/>
      <c r="BW19" s="297"/>
      <c r="BX19" s="141"/>
      <c r="BY19" s="297">
        <v>176032</v>
      </c>
      <c r="BZ19" s="297">
        <v>-25826</v>
      </c>
      <c r="CA19" s="297">
        <v>55523</v>
      </c>
      <c r="CB19" s="297">
        <v>138255</v>
      </c>
      <c r="CC19" s="297">
        <v>213426</v>
      </c>
      <c r="CD19" s="297">
        <v>177067</v>
      </c>
      <c r="CE19" s="297">
        <v>113961</v>
      </c>
      <c r="CF19" s="297">
        <v>95524</v>
      </c>
      <c r="CG19" s="297">
        <f t="shared" si="9"/>
        <v>152571.99999999997</v>
      </c>
      <c r="CH19" s="297">
        <f t="shared" si="10"/>
        <v>141413</v>
      </c>
      <c r="CI19" s="297">
        <f t="shared" si="11"/>
        <v>83639</v>
      </c>
      <c r="CJ19" s="297">
        <f t="shared" si="16"/>
        <v>81645</v>
      </c>
      <c r="CK19" s="297">
        <f t="shared" si="12"/>
        <v>142021</v>
      </c>
      <c r="CL19" s="297">
        <f t="shared" si="13"/>
        <v>154659</v>
      </c>
      <c r="CM19" s="297">
        <f t="shared" si="17"/>
        <v>147525</v>
      </c>
      <c r="CN19" s="297">
        <f t="shared" si="14"/>
        <v>380748</v>
      </c>
      <c r="CO19" s="297">
        <f t="shared" si="15"/>
        <v>362143</v>
      </c>
    </row>
    <row r="20" spans="1:93" ht="14.5" x14ac:dyDescent="0.35">
      <c r="A20" s="9"/>
      <c r="B20" s="156" t="s">
        <v>312</v>
      </c>
      <c r="C20" s="157" t="s">
        <v>313</v>
      </c>
      <c r="D20" s="58">
        <v>-790</v>
      </c>
      <c r="E20" s="58">
        <v>-756</v>
      </c>
      <c r="F20" s="58">
        <v>182</v>
      </c>
      <c r="G20" s="58">
        <v>960</v>
      </c>
      <c r="H20" s="58">
        <v>665</v>
      </c>
      <c r="I20" s="58">
        <v>1036</v>
      </c>
      <c r="J20" s="58">
        <v>1371</v>
      </c>
      <c r="K20" s="58">
        <v>1223</v>
      </c>
      <c r="L20" s="58">
        <v>71</v>
      </c>
      <c r="M20" s="58">
        <v>263</v>
      </c>
      <c r="N20" s="58">
        <v>607</v>
      </c>
      <c r="O20" s="58">
        <v>75</v>
      </c>
      <c r="P20" s="58">
        <v>218</v>
      </c>
      <c r="Q20" s="58">
        <v>821</v>
      </c>
      <c r="R20" s="58">
        <v>444</v>
      </c>
      <c r="S20" s="58">
        <v>1120</v>
      </c>
      <c r="T20" s="58">
        <v>-353</v>
      </c>
      <c r="U20" s="58">
        <v>1153</v>
      </c>
      <c r="V20" s="58">
        <v>1547</v>
      </c>
      <c r="W20" s="58">
        <v>1286</v>
      </c>
      <c r="X20" s="58">
        <v>218</v>
      </c>
      <c r="Y20" s="58">
        <v>406</v>
      </c>
      <c r="Z20" s="58">
        <v>571</v>
      </c>
      <c r="AA20" s="58">
        <v>-119</v>
      </c>
      <c r="AB20" s="58">
        <v>85</v>
      </c>
      <c r="AC20" s="58">
        <v>17</v>
      </c>
      <c r="AD20" s="58">
        <v>-453</v>
      </c>
      <c r="AE20" s="58">
        <v>0</v>
      </c>
      <c r="AF20" s="58">
        <v>960</v>
      </c>
      <c r="AG20" s="58">
        <v>-6</v>
      </c>
      <c r="AH20" s="58">
        <v>41</v>
      </c>
      <c r="AI20" s="58">
        <v>1065</v>
      </c>
      <c r="AJ20" s="58">
        <v>454</v>
      </c>
      <c r="AK20" s="58">
        <v>-90</v>
      </c>
      <c r="AL20" s="58">
        <v>49</v>
      </c>
      <c r="AM20" s="58">
        <v>174</v>
      </c>
      <c r="AN20" s="58">
        <v>1582</v>
      </c>
      <c r="AO20" s="58">
        <v>4243</v>
      </c>
      <c r="AP20" s="58">
        <v>-377</v>
      </c>
      <c r="AQ20" s="58">
        <v>1605</v>
      </c>
      <c r="AR20" s="58">
        <v>116</v>
      </c>
      <c r="AS20" s="58">
        <v>-16</v>
      </c>
      <c r="AT20" s="58">
        <v>-609</v>
      </c>
      <c r="AU20" s="58">
        <v>-624</v>
      </c>
      <c r="AV20" s="58">
        <v>-694</v>
      </c>
      <c r="AW20" s="58">
        <v>-596</v>
      </c>
      <c r="AX20" s="58">
        <v>-318</v>
      </c>
      <c r="AY20" s="58">
        <v>-333</v>
      </c>
      <c r="AZ20" s="58">
        <v>19</v>
      </c>
      <c r="BA20" s="58">
        <v>4983</v>
      </c>
      <c r="BB20" s="58">
        <v>9553</v>
      </c>
      <c r="BC20" s="58">
        <v>7816</v>
      </c>
      <c r="BD20" s="58">
        <v>316</v>
      </c>
      <c r="BE20" s="58">
        <v>-4219</v>
      </c>
      <c r="BF20" s="297">
        <v>-3582</v>
      </c>
      <c r="BG20" s="297">
        <v>-5834</v>
      </c>
      <c r="BH20" s="297">
        <v>-751</v>
      </c>
      <c r="BI20" s="297">
        <v>1454</v>
      </c>
      <c r="BJ20" s="297">
        <v>2721</v>
      </c>
      <c r="BK20" s="297">
        <v>10862</v>
      </c>
      <c r="BL20" s="297">
        <v>-8297</v>
      </c>
      <c r="BM20" s="297">
        <v>2057</v>
      </c>
      <c r="BN20" s="297">
        <v>-2998</v>
      </c>
      <c r="BO20" s="297">
        <v>-26409</v>
      </c>
      <c r="BP20" s="297">
        <v>-1536</v>
      </c>
      <c r="BQ20" s="297">
        <v>2249</v>
      </c>
      <c r="BR20" s="297">
        <v>4120</v>
      </c>
      <c r="BS20" s="297">
        <v>8105</v>
      </c>
      <c r="BT20" s="297">
        <v>-5633</v>
      </c>
      <c r="BU20" s="297"/>
      <c r="BV20" s="297"/>
      <c r="BW20" s="297"/>
      <c r="BX20" s="141"/>
      <c r="BY20" s="58">
        <v>960</v>
      </c>
      <c r="BZ20" s="58">
        <v>1223</v>
      </c>
      <c r="CA20" s="58">
        <v>75</v>
      </c>
      <c r="CB20" s="58">
        <v>1120</v>
      </c>
      <c r="CC20" s="58">
        <v>1286</v>
      </c>
      <c r="CD20" s="58">
        <v>-119</v>
      </c>
      <c r="CE20" s="58">
        <v>0</v>
      </c>
      <c r="CF20" s="58">
        <v>1065</v>
      </c>
      <c r="CG20" s="58">
        <f t="shared" si="9"/>
        <v>174</v>
      </c>
      <c r="CH20" s="58">
        <f t="shared" si="10"/>
        <v>1605</v>
      </c>
      <c r="CI20" s="58">
        <f t="shared" si="11"/>
        <v>-624</v>
      </c>
      <c r="CJ20" s="58">
        <f t="shared" si="16"/>
        <v>-333</v>
      </c>
      <c r="CK20" s="58">
        <f t="shared" si="12"/>
        <v>7816</v>
      </c>
      <c r="CL20" s="58">
        <f t="shared" si="13"/>
        <v>-5834</v>
      </c>
      <c r="CM20" s="58">
        <f t="shared" si="17"/>
        <v>10862</v>
      </c>
      <c r="CN20" s="58">
        <f t="shared" si="14"/>
        <v>-26409</v>
      </c>
      <c r="CO20" s="58">
        <f t="shared" si="15"/>
        <v>8105</v>
      </c>
    </row>
    <row r="21" spans="1:93" ht="14.5" x14ac:dyDescent="0.35">
      <c r="A21" s="9"/>
      <c r="B21" s="156" t="s">
        <v>314</v>
      </c>
      <c r="C21" s="157" t="s">
        <v>315</v>
      </c>
      <c r="D21" s="58">
        <v>0</v>
      </c>
      <c r="E21" s="58">
        <v>0</v>
      </c>
      <c r="F21" s="58">
        <v>0</v>
      </c>
      <c r="G21" s="58">
        <v>0</v>
      </c>
      <c r="H21" s="58">
        <v>0</v>
      </c>
      <c r="I21" s="58">
        <v>0</v>
      </c>
      <c r="J21" s="58">
        <v>0</v>
      </c>
      <c r="K21" s="58">
        <v>-843</v>
      </c>
      <c r="L21" s="58">
        <v>0</v>
      </c>
      <c r="M21" s="58">
        <v>0</v>
      </c>
      <c r="N21" s="58">
        <v>0</v>
      </c>
      <c r="O21" s="58">
        <v>2390</v>
      </c>
      <c r="P21" s="58">
        <v>0</v>
      </c>
      <c r="Q21" s="58">
        <v>-1111</v>
      </c>
      <c r="R21" s="58">
        <v>-1697</v>
      </c>
      <c r="S21" s="58">
        <v>-1506</v>
      </c>
      <c r="T21" s="58">
        <v>241</v>
      </c>
      <c r="U21" s="58">
        <v>538</v>
      </c>
      <c r="V21" s="58">
        <v>538</v>
      </c>
      <c r="W21" s="58">
        <v>3031</v>
      </c>
      <c r="X21" s="58">
        <v>65</v>
      </c>
      <c r="Y21" s="58">
        <v>550</v>
      </c>
      <c r="Z21" s="58">
        <v>733</v>
      </c>
      <c r="AA21" s="58">
        <v>2152</v>
      </c>
      <c r="AB21" s="58">
        <v>-222</v>
      </c>
      <c r="AC21" s="58">
        <v>-362</v>
      </c>
      <c r="AD21" s="58">
        <v>-105</v>
      </c>
      <c r="AE21" s="58">
        <v>1531</v>
      </c>
      <c r="AF21" s="58">
        <v>-1498</v>
      </c>
      <c r="AG21" s="58">
        <v>-882</v>
      </c>
      <c r="AH21" s="58">
        <v>-513</v>
      </c>
      <c r="AI21" s="58">
        <v>6826</v>
      </c>
      <c r="AJ21" s="58">
        <v>-997</v>
      </c>
      <c r="AK21" s="58">
        <v>-3340</v>
      </c>
      <c r="AL21" s="58">
        <v>-1250</v>
      </c>
      <c r="AM21" s="58">
        <v>4</v>
      </c>
      <c r="AN21" s="58">
        <v>321</v>
      </c>
      <c r="AO21" s="58">
        <v>14564</v>
      </c>
      <c r="AP21" s="58">
        <v>9022</v>
      </c>
      <c r="AQ21" s="58">
        <v>8958</v>
      </c>
      <c r="AR21" s="58">
        <v>457</v>
      </c>
      <c r="AS21" s="58">
        <v>753</v>
      </c>
      <c r="AT21" s="58">
        <v>122</v>
      </c>
      <c r="AU21" s="58">
        <v>-3478</v>
      </c>
      <c r="AV21" s="58">
        <v>-2568</v>
      </c>
      <c r="AW21" s="58">
        <v>-4583</v>
      </c>
      <c r="AX21" s="58">
        <v>-3636</v>
      </c>
      <c r="AY21" s="58">
        <v>-5781</v>
      </c>
      <c r="AZ21" s="58">
        <v>7966</v>
      </c>
      <c r="BA21" s="58">
        <v>21852</v>
      </c>
      <c r="BB21" s="58">
        <v>22996</v>
      </c>
      <c r="BC21" s="58">
        <v>21394</v>
      </c>
      <c r="BD21" s="58">
        <v>961</v>
      </c>
      <c r="BE21" s="58">
        <v>-406</v>
      </c>
      <c r="BF21" s="297">
        <v>3140</v>
      </c>
      <c r="BG21" s="297">
        <v>21970</v>
      </c>
      <c r="BH21" s="297">
        <v>-5480</v>
      </c>
      <c r="BI21" s="297">
        <v>-8993</v>
      </c>
      <c r="BJ21" s="297">
        <v>-11378</v>
      </c>
      <c r="BK21" s="297">
        <v>-4685</v>
      </c>
      <c r="BL21" s="297">
        <v>-640</v>
      </c>
      <c r="BM21" s="297">
        <v>-7419</v>
      </c>
      <c r="BN21" s="297">
        <v>-9100</v>
      </c>
      <c r="BO21" s="297">
        <v>-2018</v>
      </c>
      <c r="BP21" s="297">
        <v>2039</v>
      </c>
      <c r="BQ21" s="297">
        <v>4779</v>
      </c>
      <c r="BR21" s="297">
        <v>-7239</v>
      </c>
      <c r="BS21" s="297">
        <v>3854</v>
      </c>
      <c r="BT21" s="297">
        <v>-10233</v>
      </c>
      <c r="BU21" s="297"/>
      <c r="BV21" s="297"/>
      <c r="BW21" s="297"/>
      <c r="BX21" s="141"/>
      <c r="BY21" s="58">
        <v>0</v>
      </c>
      <c r="BZ21" s="58">
        <v>-843</v>
      </c>
      <c r="CA21" s="58">
        <v>2390</v>
      </c>
      <c r="CB21" s="58">
        <v>-1506</v>
      </c>
      <c r="CC21" s="58">
        <v>3031</v>
      </c>
      <c r="CD21" s="58">
        <v>2152</v>
      </c>
      <c r="CE21" s="58">
        <v>1531</v>
      </c>
      <c r="CF21" s="58">
        <v>6826</v>
      </c>
      <c r="CG21" s="58">
        <f t="shared" si="9"/>
        <v>4</v>
      </c>
      <c r="CH21" s="58">
        <f t="shared" si="10"/>
        <v>8958</v>
      </c>
      <c r="CI21" s="58">
        <f t="shared" si="11"/>
        <v>-3478</v>
      </c>
      <c r="CJ21" s="58">
        <f t="shared" si="16"/>
        <v>-5781</v>
      </c>
      <c r="CK21" s="58">
        <f t="shared" si="12"/>
        <v>21394</v>
      </c>
      <c r="CL21" s="58">
        <f t="shared" si="13"/>
        <v>21970</v>
      </c>
      <c r="CM21" s="58">
        <f t="shared" si="17"/>
        <v>-4685</v>
      </c>
      <c r="CN21" s="58">
        <f t="shared" si="14"/>
        <v>-2018</v>
      </c>
      <c r="CO21" s="58">
        <f t="shared" si="15"/>
        <v>3854</v>
      </c>
    </row>
    <row r="22" spans="1:93" ht="14.5" x14ac:dyDescent="0.35">
      <c r="A22" s="9"/>
      <c r="B22" s="156" t="s">
        <v>620</v>
      </c>
      <c r="C22" s="157" t="s">
        <v>272</v>
      </c>
      <c r="D22" s="58">
        <v>-572</v>
      </c>
      <c r="E22" s="58">
        <v>201</v>
      </c>
      <c r="F22" s="58">
        <v>7622</v>
      </c>
      <c r="G22" s="58">
        <v>-11033</v>
      </c>
      <c r="H22" s="58">
        <v>-619</v>
      </c>
      <c r="I22" s="58">
        <v>5362</v>
      </c>
      <c r="J22" s="58">
        <v>4281</v>
      </c>
      <c r="K22" s="58">
        <v>-36735</v>
      </c>
      <c r="L22" s="58">
        <v>-1879</v>
      </c>
      <c r="M22" s="58">
        <v>-1130</v>
      </c>
      <c r="N22" s="58">
        <v>-22319</v>
      </c>
      <c r="O22" s="58">
        <v>-26302</v>
      </c>
      <c r="P22" s="58">
        <v>-1784</v>
      </c>
      <c r="Q22" s="58">
        <v>-1900</v>
      </c>
      <c r="R22" s="58">
        <v>-1158</v>
      </c>
      <c r="S22" s="58">
        <v>-66044</v>
      </c>
      <c r="T22" s="58">
        <v>1528</v>
      </c>
      <c r="U22" s="58">
        <v>1493</v>
      </c>
      <c r="V22" s="58">
        <v>780</v>
      </c>
      <c r="W22" s="58">
        <v>15942</v>
      </c>
      <c r="X22" s="58">
        <v>2653</v>
      </c>
      <c r="Y22" s="58">
        <v>5927</v>
      </c>
      <c r="Z22" s="58">
        <v>11137</v>
      </c>
      <c r="AA22" s="58">
        <v>16552</v>
      </c>
      <c r="AB22" s="58">
        <v>6728</v>
      </c>
      <c r="AC22" s="58">
        <v>15812</v>
      </c>
      <c r="AD22" s="58">
        <v>20114</v>
      </c>
      <c r="AE22" s="58">
        <v>-424</v>
      </c>
      <c r="AF22" s="58">
        <v>8877</v>
      </c>
      <c r="AG22" s="58">
        <v>18759</v>
      </c>
      <c r="AH22" s="58">
        <v>23657</v>
      </c>
      <c r="AI22" s="58">
        <v>26115</v>
      </c>
      <c r="AJ22" s="58">
        <v>10972</v>
      </c>
      <c r="AK22" s="58">
        <v>16026</v>
      </c>
      <c r="AL22" s="58">
        <v>19599</v>
      </c>
      <c r="AM22" s="58">
        <v>72969</v>
      </c>
      <c r="AN22" s="58">
        <v>7876</v>
      </c>
      <c r="AO22" s="58">
        <v>3118</v>
      </c>
      <c r="AP22" s="58">
        <v>19887</v>
      </c>
      <c r="AQ22" s="58">
        <v>49204</v>
      </c>
      <c r="AR22" s="58">
        <v>4890</v>
      </c>
      <c r="AS22" s="58">
        <v>13716</v>
      </c>
      <c r="AT22" s="58">
        <v>21822</v>
      </c>
      <c r="AU22" s="58">
        <v>54648</v>
      </c>
      <c r="AV22" s="58">
        <v>9427</v>
      </c>
      <c r="AW22" s="58">
        <v>35248</v>
      </c>
      <c r="AX22" s="58">
        <v>49081</v>
      </c>
      <c r="AY22" s="58">
        <v>60116</v>
      </c>
      <c r="AZ22" s="58">
        <v>2659</v>
      </c>
      <c r="BA22" s="58">
        <v>18527</v>
      </c>
      <c r="BB22" s="58">
        <v>27252</v>
      </c>
      <c r="BC22" s="58">
        <v>38067</v>
      </c>
      <c r="BD22" s="58">
        <v>6762</v>
      </c>
      <c r="BE22" s="58">
        <v>19655</v>
      </c>
      <c r="BF22" s="297">
        <v>29391</v>
      </c>
      <c r="BG22" s="297">
        <v>33958</v>
      </c>
      <c r="BH22" s="297">
        <v>12308</v>
      </c>
      <c r="BI22" s="297">
        <v>23163</v>
      </c>
      <c r="BJ22" s="297">
        <v>34512</v>
      </c>
      <c r="BK22" s="297">
        <v>42825</v>
      </c>
      <c r="BL22" s="297">
        <v>-3521</v>
      </c>
      <c r="BM22" s="297">
        <v>48222</v>
      </c>
      <c r="BN22" s="297">
        <v>103073</v>
      </c>
      <c r="BO22" s="297">
        <v>133901</v>
      </c>
      <c r="BP22" s="297">
        <v>16469</v>
      </c>
      <c r="BQ22" s="297">
        <v>44493</v>
      </c>
      <c r="BR22" s="297">
        <v>67359</v>
      </c>
      <c r="BS22" s="297">
        <v>85901</v>
      </c>
      <c r="BT22" s="297">
        <v>20056</v>
      </c>
      <c r="BU22" s="297"/>
      <c r="BV22" s="297"/>
      <c r="BW22" s="297"/>
      <c r="BX22" s="141"/>
      <c r="BY22" s="58">
        <v>-11033</v>
      </c>
      <c r="BZ22" s="58">
        <v>-36735</v>
      </c>
      <c r="CA22" s="58">
        <v>-26302</v>
      </c>
      <c r="CB22" s="58">
        <v>-66044</v>
      </c>
      <c r="CC22" s="58">
        <v>15942</v>
      </c>
      <c r="CD22" s="58">
        <v>16552</v>
      </c>
      <c r="CE22" s="58">
        <v>-424</v>
      </c>
      <c r="CF22" s="58">
        <v>26115</v>
      </c>
      <c r="CG22" s="58">
        <f t="shared" si="9"/>
        <v>72969</v>
      </c>
      <c r="CH22" s="58">
        <f t="shared" si="10"/>
        <v>49204</v>
      </c>
      <c r="CI22" s="58">
        <f t="shared" si="11"/>
        <v>54648</v>
      </c>
      <c r="CJ22" s="58">
        <f t="shared" si="16"/>
        <v>60116</v>
      </c>
      <c r="CK22" s="58">
        <f t="shared" si="12"/>
        <v>38067</v>
      </c>
      <c r="CL22" s="58">
        <f t="shared" si="13"/>
        <v>33958</v>
      </c>
      <c r="CM22" s="58">
        <f t="shared" si="17"/>
        <v>42825</v>
      </c>
      <c r="CN22" s="58">
        <f t="shared" si="14"/>
        <v>133901</v>
      </c>
      <c r="CO22" s="58">
        <f t="shared" si="15"/>
        <v>85901</v>
      </c>
    </row>
    <row r="23" spans="1:93" ht="14.5" x14ac:dyDescent="0.35">
      <c r="A23" s="9"/>
      <c r="B23" s="156" t="s">
        <v>635</v>
      </c>
      <c r="C23" s="157" t="s">
        <v>316</v>
      </c>
      <c r="D23" s="58">
        <v>0</v>
      </c>
      <c r="E23" s="58">
        <v>0</v>
      </c>
      <c r="F23" s="58">
        <v>0</v>
      </c>
      <c r="G23" s="58">
        <v>0</v>
      </c>
      <c r="H23" s="58">
        <v>0</v>
      </c>
      <c r="I23" s="58">
        <v>0</v>
      </c>
      <c r="J23" s="58">
        <v>0</v>
      </c>
      <c r="K23" s="58">
        <v>-79348</v>
      </c>
      <c r="L23" s="58">
        <v>0</v>
      </c>
      <c r="M23" s="58">
        <v>0</v>
      </c>
      <c r="N23" s="58">
        <v>0</v>
      </c>
      <c r="O23" s="58">
        <v>0</v>
      </c>
      <c r="P23" s="58">
        <v>0</v>
      </c>
      <c r="Q23" s="58">
        <v>0</v>
      </c>
      <c r="R23" s="58">
        <v>0</v>
      </c>
      <c r="S23" s="58">
        <v>0</v>
      </c>
      <c r="T23" s="58">
        <v>0</v>
      </c>
      <c r="U23" s="58">
        <v>0</v>
      </c>
      <c r="V23" s="58">
        <v>0</v>
      </c>
      <c r="W23" s="58">
        <v>0</v>
      </c>
      <c r="X23" s="58">
        <v>0</v>
      </c>
      <c r="Y23" s="58">
        <v>0</v>
      </c>
      <c r="Z23" s="58">
        <v>0</v>
      </c>
      <c r="AA23" s="58">
        <v>9628</v>
      </c>
      <c r="AB23" s="58">
        <v>0</v>
      </c>
      <c r="AC23" s="58">
        <v>0</v>
      </c>
      <c r="AD23" s="58">
        <v>0</v>
      </c>
      <c r="AE23" s="58">
        <v>0</v>
      </c>
      <c r="AF23" s="58">
        <v>0</v>
      </c>
      <c r="AG23" s="58">
        <v>0</v>
      </c>
      <c r="AH23" s="58">
        <v>0</v>
      </c>
      <c r="AI23" s="58">
        <v>0</v>
      </c>
      <c r="AJ23" s="58">
        <v>0</v>
      </c>
      <c r="AK23" s="58">
        <v>0</v>
      </c>
      <c r="AL23" s="58">
        <v>0</v>
      </c>
      <c r="AM23" s="58">
        <v>0</v>
      </c>
      <c r="AN23" s="58">
        <v>0</v>
      </c>
      <c r="AO23" s="58">
        <v>0</v>
      </c>
      <c r="AP23" s="58">
        <v>0</v>
      </c>
      <c r="AQ23" s="58">
        <v>0</v>
      </c>
      <c r="AR23" s="58">
        <v>0</v>
      </c>
      <c r="AS23" s="58">
        <v>0</v>
      </c>
      <c r="AT23" s="58">
        <v>0</v>
      </c>
      <c r="AU23" s="58">
        <v>0</v>
      </c>
      <c r="AV23" s="58">
        <v>0</v>
      </c>
      <c r="AW23" s="58">
        <v>0</v>
      </c>
      <c r="AX23" s="58">
        <v>0</v>
      </c>
      <c r="AY23" s="58">
        <v>0</v>
      </c>
      <c r="AZ23" s="58">
        <v>0</v>
      </c>
      <c r="BA23" s="58">
        <v>0</v>
      </c>
      <c r="BB23" s="58">
        <v>0</v>
      </c>
      <c r="BC23" s="58">
        <v>0</v>
      </c>
      <c r="BD23" s="58">
        <v>0</v>
      </c>
      <c r="BE23" s="58">
        <v>0</v>
      </c>
      <c r="BF23" s="297">
        <v>0</v>
      </c>
      <c r="BG23" s="297">
        <v>0</v>
      </c>
      <c r="BH23" s="297">
        <v>0</v>
      </c>
      <c r="BI23" s="297">
        <v>0</v>
      </c>
      <c r="BJ23" s="297">
        <v>0</v>
      </c>
      <c r="BK23" s="297">
        <v>0</v>
      </c>
      <c r="BL23" s="297">
        <v>0</v>
      </c>
      <c r="BM23" s="297">
        <v>0</v>
      </c>
      <c r="BN23" s="297">
        <v>0</v>
      </c>
      <c r="BO23" s="297">
        <v>0</v>
      </c>
      <c r="BP23" s="297">
        <v>0</v>
      </c>
      <c r="BQ23" s="297">
        <v>0</v>
      </c>
      <c r="BR23" s="297">
        <v>0</v>
      </c>
      <c r="BS23" s="297">
        <v>0</v>
      </c>
      <c r="BT23" s="297">
        <v>0</v>
      </c>
      <c r="BU23" s="297"/>
      <c r="BV23" s="297"/>
      <c r="BW23" s="297"/>
      <c r="BX23" s="141"/>
      <c r="BY23" s="58">
        <v>0</v>
      </c>
      <c r="BZ23" s="58">
        <v>-79348</v>
      </c>
      <c r="CA23" s="58">
        <v>0</v>
      </c>
      <c r="CB23" s="58">
        <v>0</v>
      </c>
      <c r="CC23" s="58">
        <v>0</v>
      </c>
      <c r="CD23" s="58">
        <v>9628</v>
      </c>
      <c r="CE23" s="58">
        <v>0</v>
      </c>
      <c r="CF23" s="58">
        <v>0</v>
      </c>
      <c r="CG23" s="58">
        <f t="shared" si="9"/>
        <v>0</v>
      </c>
      <c r="CH23" s="58">
        <f t="shared" si="10"/>
        <v>0</v>
      </c>
      <c r="CI23" s="58">
        <f t="shared" si="11"/>
        <v>0</v>
      </c>
      <c r="CJ23" s="58">
        <f t="shared" si="16"/>
        <v>0</v>
      </c>
      <c r="CK23" s="58">
        <f t="shared" si="12"/>
        <v>0</v>
      </c>
      <c r="CL23" s="58">
        <f t="shared" si="13"/>
        <v>0</v>
      </c>
      <c r="CM23" s="58">
        <f t="shared" si="17"/>
        <v>0</v>
      </c>
      <c r="CN23" s="58">
        <f t="shared" si="14"/>
        <v>0</v>
      </c>
      <c r="CO23" s="58">
        <f t="shared" si="15"/>
        <v>0</v>
      </c>
    </row>
    <row r="24" spans="1:93" ht="14.5" x14ac:dyDescent="0.35">
      <c r="A24" s="9"/>
      <c r="B24" s="156" t="s">
        <v>290</v>
      </c>
      <c r="C24" s="157" t="s">
        <v>317</v>
      </c>
      <c r="D24" s="58"/>
      <c r="E24" s="58"/>
      <c r="F24" s="58"/>
      <c r="G24" s="58"/>
      <c r="H24" s="58"/>
      <c r="I24" s="58"/>
      <c r="J24" s="58"/>
      <c r="K24" s="58"/>
      <c r="L24" s="58"/>
      <c r="M24" s="58"/>
      <c r="N24" s="58"/>
      <c r="O24" s="58"/>
      <c r="P24" s="58"/>
      <c r="Q24" s="58"/>
      <c r="R24" s="58"/>
      <c r="S24" s="58">
        <v>0</v>
      </c>
      <c r="T24" s="58"/>
      <c r="U24" s="58"/>
      <c r="V24" s="58"/>
      <c r="W24" s="58">
        <v>0</v>
      </c>
      <c r="X24" s="58"/>
      <c r="Y24" s="58"/>
      <c r="Z24" s="58"/>
      <c r="AA24" s="58">
        <v>0</v>
      </c>
      <c r="AB24" s="58">
        <v>0</v>
      </c>
      <c r="AC24" s="58">
        <v>0</v>
      </c>
      <c r="AD24" s="58">
        <v>0</v>
      </c>
      <c r="AE24" s="58">
        <v>1196</v>
      </c>
      <c r="AF24" s="58">
        <v>0</v>
      </c>
      <c r="AG24" s="58">
        <v>819</v>
      </c>
      <c r="AH24" s="58">
        <v>1778</v>
      </c>
      <c r="AI24" s="58">
        <v>2549</v>
      </c>
      <c r="AJ24" s="58">
        <v>771</v>
      </c>
      <c r="AK24" s="58">
        <v>1452</v>
      </c>
      <c r="AL24" s="58">
        <v>2178</v>
      </c>
      <c r="AM24" s="58">
        <v>3835</v>
      </c>
      <c r="AN24" s="58">
        <v>1074</v>
      </c>
      <c r="AO24" s="58">
        <v>2058</v>
      </c>
      <c r="AP24" s="58">
        <v>2997</v>
      </c>
      <c r="AQ24" s="58">
        <v>2764</v>
      </c>
      <c r="AR24" s="58">
        <v>886.95699999999999</v>
      </c>
      <c r="AS24" s="58">
        <v>1605</v>
      </c>
      <c r="AT24" s="58">
        <v>2240</v>
      </c>
      <c r="AU24" s="58">
        <v>2073</v>
      </c>
      <c r="AV24" s="58">
        <v>635</v>
      </c>
      <c r="AW24" s="58">
        <v>1041</v>
      </c>
      <c r="AX24" s="58">
        <v>1332</v>
      </c>
      <c r="AY24" s="58">
        <v>1477</v>
      </c>
      <c r="AZ24" s="58">
        <v>759</v>
      </c>
      <c r="BA24" s="58">
        <v>1289</v>
      </c>
      <c r="BB24" s="58">
        <v>2065</v>
      </c>
      <c r="BC24" s="58">
        <v>2105</v>
      </c>
      <c r="BD24" s="58">
        <v>724</v>
      </c>
      <c r="BE24" s="58">
        <v>1741</v>
      </c>
      <c r="BF24" s="297">
        <v>2890</v>
      </c>
      <c r="BG24" s="297">
        <v>3809</v>
      </c>
      <c r="BH24" s="297">
        <v>1191</v>
      </c>
      <c r="BI24" s="297">
        <v>1801</v>
      </c>
      <c r="BJ24" s="297">
        <v>2693</v>
      </c>
      <c r="BK24" s="297">
        <v>5682</v>
      </c>
      <c r="BL24" s="297">
        <v>1421</v>
      </c>
      <c r="BM24" s="297">
        <v>4748</v>
      </c>
      <c r="BN24" s="297">
        <v>8514</v>
      </c>
      <c r="BO24" s="297">
        <v>10321</v>
      </c>
      <c r="BP24" s="297">
        <v>1782</v>
      </c>
      <c r="BQ24" s="297">
        <v>3345</v>
      </c>
      <c r="BR24" s="297">
        <v>4703</v>
      </c>
      <c r="BS24" s="297">
        <v>6769</v>
      </c>
      <c r="BT24" s="297">
        <v>2212</v>
      </c>
      <c r="BU24" s="297"/>
      <c r="BV24" s="297"/>
      <c r="BW24" s="297"/>
      <c r="BX24" s="141"/>
      <c r="BY24" s="58">
        <v>0</v>
      </c>
      <c r="BZ24" s="58">
        <v>0</v>
      </c>
      <c r="CA24" s="58">
        <v>0</v>
      </c>
      <c r="CB24" s="58">
        <v>0</v>
      </c>
      <c r="CC24" s="58">
        <v>0</v>
      </c>
      <c r="CD24" s="58">
        <v>0</v>
      </c>
      <c r="CE24" s="58">
        <v>1196</v>
      </c>
      <c r="CF24" s="58">
        <v>2549</v>
      </c>
      <c r="CG24" s="58">
        <f t="shared" si="9"/>
        <v>3835</v>
      </c>
      <c r="CH24" s="58">
        <f t="shared" si="10"/>
        <v>2764</v>
      </c>
      <c r="CI24" s="58">
        <f t="shared" si="11"/>
        <v>2073</v>
      </c>
      <c r="CJ24" s="58">
        <f t="shared" si="16"/>
        <v>1477</v>
      </c>
      <c r="CK24" s="58">
        <f t="shared" si="12"/>
        <v>2105</v>
      </c>
      <c r="CL24" s="58">
        <f t="shared" si="13"/>
        <v>3809</v>
      </c>
      <c r="CM24" s="58">
        <f t="shared" si="17"/>
        <v>5682</v>
      </c>
      <c r="CN24" s="58">
        <f t="shared" si="14"/>
        <v>10321</v>
      </c>
      <c r="CO24" s="58">
        <f t="shared" si="15"/>
        <v>6769</v>
      </c>
    </row>
    <row r="25" spans="1:93" ht="14.5" x14ac:dyDescent="0.35">
      <c r="A25" s="9"/>
      <c r="B25" s="156" t="s">
        <v>318</v>
      </c>
      <c r="C25" s="307" t="s">
        <v>319</v>
      </c>
      <c r="D25" s="58">
        <v>0</v>
      </c>
      <c r="E25" s="58">
        <v>0</v>
      </c>
      <c r="F25" s="58">
        <v>0</v>
      </c>
      <c r="G25" s="58">
        <v>0</v>
      </c>
      <c r="H25" s="58">
        <v>0</v>
      </c>
      <c r="I25" s="58">
        <v>0</v>
      </c>
      <c r="J25" s="58">
        <v>0</v>
      </c>
      <c r="K25" s="58">
        <v>0</v>
      </c>
      <c r="L25" s="58">
        <v>0</v>
      </c>
      <c r="M25" s="58">
        <v>0</v>
      </c>
      <c r="N25" s="58">
        <v>48581</v>
      </c>
      <c r="O25" s="58">
        <v>46507</v>
      </c>
      <c r="P25" s="58">
        <v>0</v>
      </c>
      <c r="Q25" s="58">
        <v>0</v>
      </c>
      <c r="R25" s="58">
        <v>0</v>
      </c>
      <c r="S25" s="58">
        <v>28561</v>
      </c>
      <c r="T25" s="58">
        <v>-2459</v>
      </c>
      <c r="U25" s="58">
        <v>-7423</v>
      </c>
      <c r="V25" s="58">
        <v>0</v>
      </c>
      <c r="W25" s="58">
        <v>-12115</v>
      </c>
      <c r="X25" s="58">
        <v>2671</v>
      </c>
      <c r="Y25" s="58">
        <v>7684</v>
      </c>
      <c r="Z25" s="58">
        <v>9042</v>
      </c>
      <c r="AA25" s="58">
        <v>10956</v>
      </c>
      <c r="AB25" s="58">
        <v>3263</v>
      </c>
      <c r="AC25" s="58">
        <v>-407</v>
      </c>
      <c r="AD25" s="58">
        <v>-1194</v>
      </c>
      <c r="AE25" s="58">
        <v>15288</v>
      </c>
      <c r="AF25" s="58">
        <v>1620</v>
      </c>
      <c r="AG25" s="58">
        <v>-3133</v>
      </c>
      <c r="AH25" s="58">
        <v>7638</v>
      </c>
      <c r="AI25" s="58">
        <v>8887</v>
      </c>
      <c r="AJ25" s="58">
        <v>8887</v>
      </c>
      <c r="AK25" s="58">
        <v>8887</v>
      </c>
      <c r="AL25" s="58">
        <v>8887</v>
      </c>
      <c r="AM25" s="58">
        <v>23828</v>
      </c>
      <c r="AN25" s="58">
        <v>610</v>
      </c>
      <c r="AO25" s="58">
        <v>1289</v>
      </c>
      <c r="AP25" s="58">
        <v>1973</v>
      </c>
      <c r="AQ25" s="58">
        <v>2691</v>
      </c>
      <c r="AR25" s="58">
        <v>207</v>
      </c>
      <c r="AS25" s="58">
        <v>3041</v>
      </c>
      <c r="AT25" s="58">
        <v>3394</v>
      </c>
      <c r="AU25" s="58">
        <v>3688</v>
      </c>
      <c r="AV25" s="58">
        <v>0</v>
      </c>
      <c r="AW25" s="58">
        <v>0</v>
      </c>
      <c r="AX25" s="58">
        <v>0</v>
      </c>
      <c r="AY25" s="58">
        <v>0</v>
      </c>
      <c r="AZ25" s="58">
        <v>0</v>
      </c>
      <c r="BA25" s="58">
        <v>0</v>
      </c>
      <c r="BB25" s="58">
        <v>0</v>
      </c>
      <c r="BC25" s="58">
        <v>0</v>
      </c>
      <c r="BD25" s="58">
        <v>0</v>
      </c>
      <c r="BE25" s="58">
        <v>0</v>
      </c>
      <c r="BF25" s="297">
        <v>0</v>
      </c>
      <c r="BG25" s="297">
        <v>0</v>
      </c>
      <c r="BH25" s="297">
        <v>0</v>
      </c>
      <c r="BI25" s="297">
        <v>0</v>
      </c>
      <c r="BJ25" s="297">
        <v>0</v>
      </c>
      <c r="BK25" s="297">
        <v>0</v>
      </c>
      <c r="BL25" s="297">
        <v>0</v>
      </c>
      <c r="BM25" s="297">
        <v>0</v>
      </c>
      <c r="BN25" s="297">
        <v>0</v>
      </c>
      <c r="BO25" s="297">
        <v>0</v>
      </c>
      <c r="BP25" s="297">
        <v>0</v>
      </c>
      <c r="BQ25" s="297">
        <v>0</v>
      </c>
      <c r="BR25" s="297">
        <v>0</v>
      </c>
      <c r="BS25" s="297">
        <v>0</v>
      </c>
      <c r="BT25" s="297">
        <v>0</v>
      </c>
      <c r="BU25" s="297"/>
      <c r="BV25" s="297"/>
      <c r="BW25" s="297"/>
      <c r="BX25" s="141"/>
      <c r="BY25" s="58">
        <v>0</v>
      </c>
      <c r="BZ25" s="58">
        <v>0</v>
      </c>
      <c r="CA25" s="58">
        <v>46507</v>
      </c>
      <c r="CB25" s="58">
        <v>28561</v>
      </c>
      <c r="CC25" s="58">
        <v>-12115</v>
      </c>
      <c r="CD25" s="58">
        <v>10956</v>
      </c>
      <c r="CE25" s="58">
        <v>15288</v>
      </c>
      <c r="CF25" s="58">
        <v>8887</v>
      </c>
      <c r="CG25" s="58">
        <f t="shared" si="9"/>
        <v>23828</v>
      </c>
      <c r="CH25" s="58">
        <f t="shared" si="10"/>
        <v>2691</v>
      </c>
      <c r="CI25" s="58">
        <f t="shared" si="11"/>
        <v>3688</v>
      </c>
      <c r="CJ25" s="58">
        <f t="shared" si="16"/>
        <v>0</v>
      </c>
      <c r="CK25" s="58">
        <f t="shared" si="12"/>
        <v>0</v>
      </c>
      <c r="CL25" s="58">
        <f t="shared" si="13"/>
        <v>0</v>
      </c>
      <c r="CM25" s="58">
        <f t="shared" si="17"/>
        <v>0</v>
      </c>
      <c r="CN25" s="58">
        <f t="shared" si="14"/>
        <v>0</v>
      </c>
      <c r="CO25" s="58">
        <f t="shared" si="15"/>
        <v>0</v>
      </c>
    </row>
    <row r="26" spans="1:93" ht="14.5" x14ac:dyDescent="0.35">
      <c r="A26" s="9"/>
      <c r="B26" s="156" t="s">
        <v>579</v>
      </c>
      <c r="C26" s="307" t="s">
        <v>584</v>
      </c>
      <c r="D26" s="297">
        <v>0</v>
      </c>
      <c r="E26" s="297">
        <v>0</v>
      </c>
      <c r="F26" s="297">
        <v>0</v>
      </c>
      <c r="G26" s="297">
        <v>0</v>
      </c>
      <c r="H26" s="297">
        <v>0</v>
      </c>
      <c r="I26" s="297">
        <v>0</v>
      </c>
      <c r="J26" s="297">
        <v>0</v>
      </c>
      <c r="K26" s="297">
        <v>0</v>
      </c>
      <c r="L26" s="297">
        <v>0</v>
      </c>
      <c r="M26" s="297">
        <v>0</v>
      </c>
      <c r="N26" s="297">
        <v>0</v>
      </c>
      <c r="O26" s="297">
        <v>0</v>
      </c>
      <c r="P26" s="297">
        <v>0</v>
      </c>
      <c r="Q26" s="297">
        <v>0</v>
      </c>
      <c r="R26" s="297">
        <v>0</v>
      </c>
      <c r="S26" s="297">
        <v>0</v>
      </c>
      <c r="T26" s="297">
        <v>0</v>
      </c>
      <c r="U26" s="297">
        <v>0</v>
      </c>
      <c r="V26" s="297">
        <v>0</v>
      </c>
      <c r="W26" s="297">
        <v>0</v>
      </c>
      <c r="X26" s="297">
        <v>0</v>
      </c>
      <c r="Y26" s="297">
        <v>0</v>
      </c>
      <c r="Z26" s="297">
        <v>0</v>
      </c>
      <c r="AA26" s="297">
        <v>0</v>
      </c>
      <c r="AB26" s="297">
        <v>0</v>
      </c>
      <c r="AC26" s="297">
        <v>0</v>
      </c>
      <c r="AD26" s="297">
        <v>0</v>
      </c>
      <c r="AE26" s="297">
        <v>0</v>
      </c>
      <c r="AF26" s="297">
        <v>0</v>
      </c>
      <c r="AG26" s="297">
        <v>0</v>
      </c>
      <c r="AH26" s="297">
        <v>0</v>
      </c>
      <c r="AI26" s="297">
        <v>0</v>
      </c>
      <c r="AJ26" s="297">
        <v>0</v>
      </c>
      <c r="AK26" s="297">
        <v>0</v>
      </c>
      <c r="AL26" s="297">
        <v>0</v>
      </c>
      <c r="AM26" s="297">
        <v>0</v>
      </c>
      <c r="AN26" s="297">
        <v>0</v>
      </c>
      <c r="AO26" s="297">
        <v>0</v>
      </c>
      <c r="AP26" s="297">
        <v>0</v>
      </c>
      <c r="AQ26" s="297">
        <v>0</v>
      </c>
      <c r="AR26" s="297">
        <v>0</v>
      </c>
      <c r="AS26" s="297">
        <v>0</v>
      </c>
      <c r="AT26" s="297">
        <v>0</v>
      </c>
      <c r="AU26" s="297">
        <v>0</v>
      </c>
      <c r="AV26" s="297">
        <v>0</v>
      </c>
      <c r="AW26" s="297">
        <v>0</v>
      </c>
      <c r="AX26" s="297">
        <v>0</v>
      </c>
      <c r="AY26" s="297">
        <v>0</v>
      </c>
      <c r="AZ26" s="297">
        <v>0</v>
      </c>
      <c r="BA26" s="297">
        <v>0</v>
      </c>
      <c r="BB26" s="297">
        <v>0</v>
      </c>
      <c r="BC26" s="297">
        <v>0</v>
      </c>
      <c r="BD26" s="297">
        <v>0</v>
      </c>
      <c r="BE26" s="297">
        <v>0</v>
      </c>
      <c r="BF26" s="297">
        <v>0</v>
      </c>
      <c r="BG26" s="297">
        <v>-48804</v>
      </c>
      <c r="BH26" s="297">
        <v>0</v>
      </c>
      <c r="BI26" s="297">
        <v>0</v>
      </c>
      <c r="BJ26" s="297">
        <v>0</v>
      </c>
      <c r="BK26" s="297">
        <v>4178</v>
      </c>
      <c r="BL26" s="297">
        <v>0</v>
      </c>
      <c r="BM26" s="297">
        <v>0</v>
      </c>
      <c r="BN26" s="297">
        <v>0</v>
      </c>
      <c r="BO26" s="297">
        <v>-29103</v>
      </c>
      <c r="BP26" s="297">
        <v>0</v>
      </c>
      <c r="BQ26" s="297">
        <v>0</v>
      </c>
      <c r="BR26" s="297">
        <v>0</v>
      </c>
      <c r="BS26" s="297">
        <v>0</v>
      </c>
      <c r="BT26" s="297">
        <v>0</v>
      </c>
      <c r="BU26" s="297"/>
      <c r="BV26" s="297"/>
      <c r="BW26" s="297"/>
      <c r="BX26" s="141"/>
      <c r="BY26" s="297"/>
      <c r="BZ26" s="297"/>
      <c r="CA26" s="297"/>
      <c r="CB26" s="297"/>
      <c r="CC26" s="297"/>
      <c r="CD26" s="297"/>
      <c r="CE26" s="297"/>
      <c r="CF26" s="297"/>
      <c r="CG26" s="297"/>
      <c r="CH26" s="297">
        <f>AQ26</f>
        <v>0</v>
      </c>
      <c r="CI26" s="297">
        <f>AU26</f>
        <v>0</v>
      </c>
      <c r="CJ26" s="297">
        <f>AY26</f>
        <v>0</v>
      </c>
      <c r="CK26" s="297">
        <f>BC26</f>
        <v>0</v>
      </c>
      <c r="CL26" s="297">
        <f>BG26</f>
        <v>-48804</v>
      </c>
      <c r="CM26" s="297">
        <f t="shared" si="17"/>
        <v>4178</v>
      </c>
      <c r="CN26" s="297">
        <f t="shared" si="14"/>
        <v>-29103</v>
      </c>
      <c r="CO26" s="297">
        <f t="shared" si="15"/>
        <v>0</v>
      </c>
    </row>
    <row r="27" spans="1:93" ht="14.5" x14ac:dyDescent="0.35">
      <c r="A27" s="9"/>
      <c r="B27" s="384" t="s">
        <v>634</v>
      </c>
      <c r="C27" s="308" t="s">
        <v>597</v>
      </c>
      <c r="D27" s="297">
        <v>0</v>
      </c>
      <c r="E27" s="297">
        <v>0</v>
      </c>
      <c r="F27" s="297">
        <v>0</v>
      </c>
      <c r="G27" s="297">
        <v>0</v>
      </c>
      <c r="H27" s="297">
        <v>0</v>
      </c>
      <c r="I27" s="297">
        <v>0</v>
      </c>
      <c r="J27" s="297">
        <v>0</v>
      </c>
      <c r="K27" s="297">
        <v>0</v>
      </c>
      <c r="L27" s="297">
        <v>0</v>
      </c>
      <c r="M27" s="297">
        <v>0</v>
      </c>
      <c r="N27" s="297">
        <v>0</v>
      </c>
      <c r="O27" s="297">
        <v>0</v>
      </c>
      <c r="P27" s="297">
        <v>0</v>
      </c>
      <c r="Q27" s="297">
        <v>0</v>
      </c>
      <c r="R27" s="297">
        <v>0</v>
      </c>
      <c r="S27" s="297">
        <v>0</v>
      </c>
      <c r="T27" s="297">
        <v>0</v>
      </c>
      <c r="U27" s="297">
        <v>0</v>
      </c>
      <c r="V27" s="297">
        <v>0</v>
      </c>
      <c r="W27" s="297">
        <v>0</v>
      </c>
      <c r="X27" s="297">
        <v>0</v>
      </c>
      <c r="Y27" s="297">
        <v>0</v>
      </c>
      <c r="Z27" s="297">
        <v>0</v>
      </c>
      <c r="AA27" s="297">
        <v>0</v>
      </c>
      <c r="AB27" s="297">
        <v>0</v>
      </c>
      <c r="AC27" s="297">
        <v>0</v>
      </c>
      <c r="AD27" s="297">
        <v>0</v>
      </c>
      <c r="AE27" s="297">
        <v>0</v>
      </c>
      <c r="AF27" s="297">
        <v>0</v>
      </c>
      <c r="AG27" s="297">
        <v>0</v>
      </c>
      <c r="AH27" s="297">
        <v>0</v>
      </c>
      <c r="AI27" s="297">
        <v>0</v>
      </c>
      <c r="AJ27" s="297">
        <v>0</v>
      </c>
      <c r="AK27" s="297">
        <v>0</v>
      </c>
      <c r="AL27" s="297">
        <v>0</v>
      </c>
      <c r="AM27" s="297">
        <v>0</v>
      </c>
      <c r="AN27" s="297">
        <v>0</v>
      </c>
      <c r="AO27" s="297">
        <v>0</v>
      </c>
      <c r="AP27" s="297">
        <v>0</v>
      </c>
      <c r="AQ27" s="297">
        <v>0</v>
      </c>
      <c r="AR27" s="297">
        <v>0</v>
      </c>
      <c r="AS27" s="297">
        <v>0</v>
      </c>
      <c r="AT27" s="297">
        <v>0</v>
      </c>
      <c r="AU27" s="297">
        <v>0</v>
      </c>
      <c r="AV27" s="297">
        <v>0</v>
      </c>
      <c r="AW27" s="297">
        <v>0</v>
      </c>
      <c r="AX27" s="297">
        <v>0</v>
      </c>
      <c r="AY27" s="297">
        <v>0</v>
      </c>
      <c r="AZ27" s="297">
        <v>0</v>
      </c>
      <c r="BA27" s="297">
        <v>0</v>
      </c>
      <c r="BB27" s="297">
        <v>0</v>
      </c>
      <c r="BC27" s="297">
        <v>0</v>
      </c>
      <c r="BD27" s="297">
        <v>0</v>
      </c>
      <c r="BE27" s="297">
        <v>0</v>
      </c>
      <c r="BF27" s="297">
        <v>0</v>
      </c>
      <c r="BG27" s="297">
        <v>0</v>
      </c>
      <c r="BH27" s="297">
        <v>0</v>
      </c>
      <c r="BI27" s="297">
        <v>0</v>
      </c>
      <c r="BJ27" s="297">
        <v>0</v>
      </c>
      <c r="BK27" s="297">
        <v>52744</v>
      </c>
      <c r="BL27" s="297">
        <v>0</v>
      </c>
      <c r="BM27" s="297">
        <v>0</v>
      </c>
      <c r="BN27" s="297">
        <v>0</v>
      </c>
      <c r="BO27" s="297">
        <v>0</v>
      </c>
      <c r="BP27" s="297">
        <v>0</v>
      </c>
      <c r="BQ27" s="297">
        <v>0</v>
      </c>
      <c r="BR27" s="297">
        <v>0</v>
      </c>
      <c r="BS27" s="297">
        <v>0</v>
      </c>
      <c r="BT27" s="297">
        <v>-3991</v>
      </c>
      <c r="BU27" s="297"/>
      <c r="BV27" s="297"/>
      <c r="BW27" s="297"/>
      <c r="BX27" s="141"/>
      <c r="BY27" s="304"/>
      <c r="BZ27" s="304"/>
      <c r="CA27" s="304"/>
      <c r="CB27" s="304"/>
      <c r="CC27" s="304"/>
      <c r="CD27" s="304"/>
      <c r="CE27" s="304"/>
      <c r="CF27" s="304"/>
      <c r="CG27" s="304"/>
      <c r="CH27" s="297"/>
      <c r="CI27" s="297"/>
      <c r="CJ27" s="297"/>
      <c r="CK27" s="297"/>
      <c r="CL27" s="297">
        <f>BG27</f>
        <v>0</v>
      </c>
      <c r="CM27" s="297">
        <f t="shared" si="17"/>
        <v>52744</v>
      </c>
      <c r="CN27" s="297">
        <f t="shared" si="14"/>
        <v>0</v>
      </c>
      <c r="CO27" s="297">
        <f t="shared" si="15"/>
        <v>0</v>
      </c>
    </row>
    <row r="28" spans="1:93" ht="14.5" x14ac:dyDescent="0.35">
      <c r="A28" s="9"/>
      <c r="B28" s="156" t="s">
        <v>580</v>
      </c>
      <c r="C28" s="307" t="s">
        <v>589</v>
      </c>
      <c r="D28" s="297">
        <v>0</v>
      </c>
      <c r="E28" s="297">
        <v>0</v>
      </c>
      <c r="F28" s="297">
        <v>0</v>
      </c>
      <c r="G28" s="297">
        <v>0</v>
      </c>
      <c r="H28" s="297">
        <v>0</v>
      </c>
      <c r="I28" s="297">
        <v>0</v>
      </c>
      <c r="J28" s="297">
        <v>0</v>
      </c>
      <c r="K28" s="297">
        <v>0</v>
      </c>
      <c r="L28" s="297">
        <v>0</v>
      </c>
      <c r="M28" s="297">
        <v>0</v>
      </c>
      <c r="N28" s="297">
        <v>0</v>
      </c>
      <c r="O28" s="297">
        <v>0</v>
      </c>
      <c r="P28" s="297">
        <v>0</v>
      </c>
      <c r="Q28" s="297">
        <v>0</v>
      </c>
      <c r="R28" s="297">
        <v>0</v>
      </c>
      <c r="S28" s="297">
        <v>0</v>
      </c>
      <c r="T28" s="297">
        <v>0</v>
      </c>
      <c r="U28" s="297">
        <v>0</v>
      </c>
      <c r="V28" s="297">
        <v>0</v>
      </c>
      <c r="W28" s="297">
        <v>0</v>
      </c>
      <c r="X28" s="297">
        <v>0</v>
      </c>
      <c r="Y28" s="297">
        <v>0</v>
      </c>
      <c r="Z28" s="297">
        <v>0</v>
      </c>
      <c r="AA28" s="297">
        <v>0</v>
      </c>
      <c r="AB28" s="297">
        <v>0</v>
      </c>
      <c r="AC28" s="297">
        <v>0</v>
      </c>
      <c r="AD28" s="297">
        <v>0</v>
      </c>
      <c r="AE28" s="297">
        <v>0</v>
      </c>
      <c r="AF28" s="297">
        <v>0</v>
      </c>
      <c r="AG28" s="297">
        <v>0</v>
      </c>
      <c r="AH28" s="297">
        <v>0</v>
      </c>
      <c r="AI28" s="297">
        <v>0</v>
      </c>
      <c r="AJ28" s="297">
        <v>0</v>
      </c>
      <c r="AK28" s="297">
        <v>0</v>
      </c>
      <c r="AL28" s="297">
        <v>0</v>
      </c>
      <c r="AM28" s="297">
        <v>0</v>
      </c>
      <c r="AN28" s="297">
        <v>0</v>
      </c>
      <c r="AO28" s="297">
        <v>0</v>
      </c>
      <c r="AP28" s="297">
        <v>0</v>
      </c>
      <c r="AQ28" s="297">
        <v>0</v>
      </c>
      <c r="AR28" s="297">
        <v>0</v>
      </c>
      <c r="AS28" s="297">
        <v>0</v>
      </c>
      <c r="AT28" s="297">
        <v>0</v>
      </c>
      <c r="AU28" s="297">
        <v>0</v>
      </c>
      <c r="AV28" s="297">
        <v>0</v>
      </c>
      <c r="AW28" s="297">
        <v>0</v>
      </c>
      <c r="AX28" s="297">
        <v>0</v>
      </c>
      <c r="AY28" s="297">
        <v>0</v>
      </c>
      <c r="AZ28" s="297">
        <v>0</v>
      </c>
      <c r="BA28" s="297">
        <v>0</v>
      </c>
      <c r="BB28" s="297">
        <v>0</v>
      </c>
      <c r="BC28" s="297">
        <v>0</v>
      </c>
      <c r="BD28" s="297">
        <v>0</v>
      </c>
      <c r="BE28" s="297">
        <v>0</v>
      </c>
      <c r="BF28" s="297">
        <v>0</v>
      </c>
      <c r="BG28" s="297">
        <v>0</v>
      </c>
      <c r="BH28" s="297">
        <v>0</v>
      </c>
      <c r="BI28" s="297">
        <v>0</v>
      </c>
      <c r="BJ28" s="297">
        <v>0</v>
      </c>
      <c r="BK28" s="297">
        <v>0</v>
      </c>
      <c r="BL28" s="297">
        <v>0</v>
      </c>
      <c r="BM28" s="297">
        <v>0</v>
      </c>
      <c r="BN28" s="297">
        <v>0</v>
      </c>
      <c r="BO28" s="297">
        <v>0</v>
      </c>
      <c r="BP28" s="297">
        <v>0</v>
      </c>
      <c r="BQ28" s="297">
        <v>0</v>
      </c>
      <c r="BR28" s="297">
        <v>0</v>
      </c>
      <c r="BS28" s="297">
        <v>0</v>
      </c>
      <c r="BT28" s="297">
        <v>0</v>
      </c>
      <c r="BU28" s="297"/>
      <c r="BV28" s="297"/>
      <c r="BW28" s="297"/>
      <c r="BX28" s="141"/>
      <c r="BY28" s="304"/>
      <c r="BZ28" s="304"/>
      <c r="CA28" s="304"/>
      <c r="CB28" s="304"/>
      <c r="CC28" s="304"/>
      <c r="CD28" s="304"/>
      <c r="CE28" s="304"/>
      <c r="CF28" s="304"/>
      <c r="CG28" s="304"/>
      <c r="CH28" s="297">
        <f>AQ28</f>
        <v>0</v>
      </c>
      <c r="CI28" s="297">
        <f>AU28</f>
        <v>0</v>
      </c>
      <c r="CJ28" s="297">
        <f>AY28</f>
        <v>0</v>
      </c>
      <c r="CK28" s="297">
        <f>BC28</f>
        <v>0</v>
      </c>
      <c r="CL28" s="297">
        <f>BG28</f>
        <v>0</v>
      </c>
      <c r="CM28" s="297">
        <f t="shared" si="17"/>
        <v>0</v>
      </c>
      <c r="CN28" s="297">
        <f t="shared" si="14"/>
        <v>0</v>
      </c>
      <c r="CO28" s="297">
        <f t="shared" si="15"/>
        <v>0</v>
      </c>
    </row>
    <row r="29" spans="1:93" ht="14.5" x14ac:dyDescent="0.35">
      <c r="A29" s="9"/>
      <c r="B29" s="156" t="s">
        <v>617</v>
      </c>
      <c r="C29" s="157" t="s">
        <v>320</v>
      </c>
      <c r="D29" s="297">
        <v>0</v>
      </c>
      <c r="E29" s="297">
        <v>0</v>
      </c>
      <c r="F29" s="297">
        <v>0</v>
      </c>
      <c r="G29" s="297">
        <v>0</v>
      </c>
      <c r="H29" s="297">
        <v>0</v>
      </c>
      <c r="I29" s="297">
        <v>0</v>
      </c>
      <c r="J29" s="297">
        <v>0</v>
      </c>
      <c r="K29" s="297">
        <v>0</v>
      </c>
      <c r="L29" s="297">
        <v>0</v>
      </c>
      <c r="M29" s="297">
        <v>0</v>
      </c>
      <c r="N29" s="297">
        <v>0</v>
      </c>
      <c r="O29" s="297">
        <v>0</v>
      </c>
      <c r="P29" s="297">
        <v>0</v>
      </c>
      <c r="Q29" s="297">
        <v>0</v>
      </c>
      <c r="R29" s="297">
        <v>0</v>
      </c>
      <c r="S29" s="297">
        <v>10083</v>
      </c>
      <c r="T29" s="297">
        <v>1372</v>
      </c>
      <c r="U29" s="297">
        <v>254</v>
      </c>
      <c r="V29" s="297">
        <v>0</v>
      </c>
      <c r="W29" s="297">
        <v>6378</v>
      </c>
      <c r="X29" s="297">
        <v>-1247</v>
      </c>
      <c r="Y29" s="297">
        <v>-3001</v>
      </c>
      <c r="Z29" s="297">
        <v>-4210</v>
      </c>
      <c r="AA29" s="297">
        <v>-5834</v>
      </c>
      <c r="AB29" s="297">
        <v>-2678</v>
      </c>
      <c r="AC29" s="297">
        <v>-4223</v>
      </c>
      <c r="AD29" s="297">
        <v>-4729</v>
      </c>
      <c r="AE29" s="297">
        <v>-5463</v>
      </c>
      <c r="AF29" s="297">
        <v>-2755</v>
      </c>
      <c r="AG29" s="297">
        <v>-2861</v>
      </c>
      <c r="AH29" s="297">
        <v>-2879</v>
      </c>
      <c r="AI29" s="297">
        <v>-2986</v>
      </c>
      <c r="AJ29" s="297">
        <v>-4</v>
      </c>
      <c r="AK29" s="297">
        <v>-456</v>
      </c>
      <c r="AL29" s="297">
        <v>-853</v>
      </c>
      <c r="AM29" s="297">
        <v>-982</v>
      </c>
      <c r="AN29" s="297">
        <v>243</v>
      </c>
      <c r="AO29" s="297">
        <v>603</v>
      </c>
      <c r="AP29" s="297">
        <v>204</v>
      </c>
      <c r="AQ29" s="297">
        <v>203</v>
      </c>
      <c r="AR29" s="297">
        <v>-89</v>
      </c>
      <c r="AS29" s="297">
        <v>581</v>
      </c>
      <c r="AT29" s="297">
        <v>259</v>
      </c>
      <c r="AU29" s="297">
        <v>-69151</v>
      </c>
      <c r="AV29" s="297">
        <v>-13579</v>
      </c>
      <c r="AW29" s="297">
        <v>-28045</v>
      </c>
      <c r="AX29" s="297">
        <v>-58117</v>
      </c>
      <c r="AY29" s="297">
        <v>-54285</v>
      </c>
      <c r="AZ29" s="297">
        <v>49873</v>
      </c>
      <c r="BA29" s="297">
        <v>30835</v>
      </c>
      <c r="BB29" s="297">
        <v>33875</v>
      </c>
      <c r="BC29" s="297">
        <v>70782</v>
      </c>
      <c r="BD29" s="297">
        <v>3221</v>
      </c>
      <c r="BE29" s="297">
        <v>-16946</v>
      </c>
      <c r="BF29" s="297">
        <v>-12282</v>
      </c>
      <c r="BG29" s="297">
        <v>-8771</v>
      </c>
      <c r="BH29" s="297">
        <v>-285</v>
      </c>
      <c r="BI29" s="297">
        <v>-869</v>
      </c>
      <c r="BJ29" s="297">
        <v>-771</v>
      </c>
      <c r="BK29" s="297">
        <v>-649</v>
      </c>
      <c r="BL29" s="297">
        <v>441</v>
      </c>
      <c r="BM29" s="297">
        <v>-82</v>
      </c>
      <c r="BN29" s="297">
        <v>183</v>
      </c>
      <c r="BO29" s="297">
        <v>-238</v>
      </c>
      <c r="BP29" s="297">
        <v>22</v>
      </c>
      <c r="BQ29" s="297">
        <v>437</v>
      </c>
      <c r="BR29" s="297">
        <v>207</v>
      </c>
      <c r="BS29" s="297">
        <v>554</v>
      </c>
      <c r="BT29" s="297">
        <v>-568</v>
      </c>
      <c r="BU29" s="297"/>
      <c r="BV29" s="297"/>
      <c r="BW29" s="297"/>
      <c r="BX29" s="141"/>
      <c r="BY29" s="56">
        <v>0</v>
      </c>
      <c r="BZ29" s="56">
        <v>0</v>
      </c>
      <c r="CA29" s="56">
        <v>0</v>
      </c>
      <c r="CB29" s="56">
        <v>10083</v>
      </c>
      <c r="CC29" s="56">
        <v>6378</v>
      </c>
      <c r="CD29" s="56">
        <v>-5834</v>
      </c>
      <c r="CE29" s="56">
        <v>-5463</v>
      </c>
      <c r="CF29" s="56">
        <v>-2986</v>
      </c>
      <c r="CG29" s="56">
        <f t="shared" si="9"/>
        <v>-982</v>
      </c>
      <c r="CH29" s="56">
        <f t="shared" si="10"/>
        <v>203</v>
      </c>
      <c r="CI29" s="56">
        <f t="shared" si="11"/>
        <v>-69151</v>
      </c>
      <c r="CJ29" s="56">
        <f t="shared" si="16"/>
        <v>-54285</v>
      </c>
      <c r="CK29" s="56">
        <f t="shared" si="12"/>
        <v>70782</v>
      </c>
      <c r="CL29" s="56">
        <f t="shared" si="13"/>
        <v>-8771</v>
      </c>
      <c r="CM29" s="297">
        <f t="shared" si="17"/>
        <v>-649</v>
      </c>
      <c r="CN29" s="297">
        <f t="shared" si="14"/>
        <v>-238</v>
      </c>
      <c r="CO29" s="297">
        <f t="shared" si="15"/>
        <v>554</v>
      </c>
    </row>
    <row r="30" spans="1:93" ht="14.5" x14ac:dyDescent="0.35">
      <c r="A30" s="9"/>
      <c r="B30" s="147"/>
      <c r="C30" s="161"/>
      <c r="D30" s="162"/>
      <c r="E30" s="162"/>
      <c r="F30" s="162"/>
      <c r="G30" s="162"/>
      <c r="H30" s="162"/>
      <c r="I30" s="162"/>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162"/>
      <c r="AJ30" s="162"/>
      <c r="AK30" s="162"/>
      <c r="AL30" s="162"/>
      <c r="AM30" s="162"/>
      <c r="AN30" s="162"/>
      <c r="AO30" s="162"/>
      <c r="AP30" s="162"/>
      <c r="AQ30" s="162"/>
      <c r="AR30" s="162"/>
      <c r="AS30" s="162"/>
      <c r="AT30" s="162"/>
      <c r="AU30" s="162"/>
      <c r="AV30" s="162"/>
      <c r="AW30" s="162"/>
      <c r="AX30" s="162"/>
      <c r="AY30" s="162"/>
      <c r="AZ30" s="162"/>
      <c r="BA30" s="162"/>
      <c r="BB30" s="162"/>
      <c r="BC30" s="162"/>
      <c r="BD30" s="162"/>
      <c r="BE30" s="162"/>
      <c r="BF30" s="311"/>
      <c r="BG30" s="162"/>
      <c r="BH30" s="162"/>
      <c r="BI30" s="311"/>
      <c r="BJ30" s="311"/>
      <c r="BK30" s="162"/>
      <c r="BL30" s="162"/>
      <c r="BM30" s="162"/>
      <c r="BN30" s="162"/>
      <c r="BO30" s="162"/>
      <c r="BP30" s="162"/>
      <c r="BQ30" s="162"/>
      <c r="BR30" s="162"/>
      <c r="BS30" s="162"/>
      <c r="BT30" s="162"/>
      <c r="BU30" s="162"/>
      <c r="BV30" s="162"/>
      <c r="BW30" s="162"/>
      <c r="BX30" s="141"/>
      <c r="BY30" s="162"/>
      <c r="BZ30" s="162"/>
      <c r="CA30" s="162"/>
      <c r="CB30" s="162"/>
      <c r="CC30" s="162"/>
      <c r="CD30" s="162"/>
      <c r="CE30" s="162"/>
      <c r="CF30" s="162"/>
      <c r="CG30" s="162"/>
      <c r="CH30" s="162"/>
      <c r="CI30" s="162"/>
      <c r="CJ30" s="162"/>
      <c r="CK30" s="162"/>
      <c r="CL30" s="162"/>
      <c r="CM30" s="162"/>
      <c r="CN30" s="162"/>
      <c r="CO30" s="162"/>
    </row>
    <row r="31" spans="1:93" ht="14.5" x14ac:dyDescent="0.35">
      <c r="A31" s="9"/>
      <c r="B31" s="153" t="s">
        <v>321</v>
      </c>
      <c r="C31" s="154" t="s">
        <v>322</v>
      </c>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304"/>
      <c r="BG31" s="56"/>
      <c r="BH31" s="56"/>
      <c r="BI31" s="304"/>
      <c r="BJ31" s="304"/>
      <c r="BK31" s="56"/>
      <c r="BL31" s="56"/>
      <c r="BM31" s="56"/>
      <c r="BN31" s="56"/>
      <c r="BO31" s="56"/>
      <c r="BP31" s="56"/>
      <c r="BQ31" s="56"/>
      <c r="BR31" s="56"/>
      <c r="BS31" s="56"/>
      <c r="BT31" s="56"/>
      <c r="BU31" s="56"/>
      <c r="BV31" s="56"/>
      <c r="BW31" s="56"/>
      <c r="BX31" s="141"/>
      <c r="BY31" s="56"/>
      <c r="BZ31" s="56"/>
      <c r="CA31" s="56"/>
      <c r="CB31" s="56"/>
      <c r="CC31" s="56"/>
      <c r="CD31" s="56"/>
      <c r="CE31" s="56"/>
      <c r="CF31" s="56"/>
      <c r="CG31" s="56"/>
      <c r="CH31" s="56"/>
      <c r="CI31" s="56"/>
      <c r="CJ31" s="56"/>
      <c r="CK31" s="56"/>
      <c r="CL31" s="56"/>
      <c r="CM31" s="56"/>
      <c r="CN31" s="56"/>
      <c r="CO31" s="56"/>
    </row>
    <row r="32" spans="1:93" ht="14.5" x14ac:dyDescent="0.35">
      <c r="A32" s="9"/>
      <c r="B32" s="308" t="s">
        <v>214</v>
      </c>
      <c r="C32" s="307" t="s">
        <v>323</v>
      </c>
      <c r="D32" s="297">
        <v>-20258</v>
      </c>
      <c r="E32" s="297">
        <v>-57343</v>
      </c>
      <c r="F32" s="297">
        <v>-92442</v>
      </c>
      <c r="G32" s="297">
        <v>7174</v>
      </c>
      <c r="H32" s="297">
        <v>-3257</v>
      </c>
      <c r="I32" s="297">
        <v>19172</v>
      </c>
      <c r="J32" s="297">
        <v>-8131</v>
      </c>
      <c r="K32" s="297">
        <v>1576</v>
      </c>
      <c r="L32" s="297">
        <v>-39595</v>
      </c>
      <c r="M32" s="297">
        <v>-69682</v>
      </c>
      <c r="N32" s="297">
        <v>-90053</v>
      </c>
      <c r="O32" s="297">
        <v>-40796</v>
      </c>
      <c r="P32" s="297">
        <v>-32697</v>
      </c>
      <c r="Q32" s="297">
        <v>-24121</v>
      </c>
      <c r="R32" s="297">
        <v>-81888</v>
      </c>
      <c r="S32" s="297">
        <v>-56058</v>
      </c>
      <c r="T32" s="297">
        <v>-2185</v>
      </c>
      <c r="U32" s="297">
        <v>-34701</v>
      </c>
      <c r="V32" s="297">
        <v>-1768</v>
      </c>
      <c r="W32" s="297">
        <v>111939</v>
      </c>
      <c r="X32" s="297">
        <v>-131661</v>
      </c>
      <c r="Y32" s="297">
        <v>-188982</v>
      </c>
      <c r="Z32" s="297">
        <v>-187470</v>
      </c>
      <c r="AA32" s="297">
        <v>-109139</v>
      </c>
      <c r="AB32" s="297">
        <v>-69485</v>
      </c>
      <c r="AC32" s="297">
        <v>-33194.692473989206</v>
      </c>
      <c r="AD32" s="297">
        <v>-82016</v>
      </c>
      <c r="AE32" s="297">
        <v>-11887</v>
      </c>
      <c r="AF32" s="297">
        <v>-54235</v>
      </c>
      <c r="AG32" s="297">
        <v>-57832</v>
      </c>
      <c r="AH32" s="297">
        <v>-63337</v>
      </c>
      <c r="AI32" s="297">
        <v>-6054</v>
      </c>
      <c r="AJ32" s="297">
        <v>44697</v>
      </c>
      <c r="AK32" s="297">
        <v>42735</v>
      </c>
      <c r="AL32" s="297">
        <v>32618</v>
      </c>
      <c r="AM32" s="297">
        <v>59384</v>
      </c>
      <c r="AN32" s="297">
        <v>-132219</v>
      </c>
      <c r="AO32" s="297">
        <v>-146664</v>
      </c>
      <c r="AP32" s="297">
        <v>-121183</v>
      </c>
      <c r="AQ32" s="297">
        <v>-104159</v>
      </c>
      <c r="AR32" s="297">
        <v>-120797</v>
      </c>
      <c r="AS32" s="297">
        <v>-104652.41999999998</v>
      </c>
      <c r="AT32" s="297">
        <v>-75742</v>
      </c>
      <c r="AU32" s="297">
        <v>-22424</v>
      </c>
      <c r="AV32" s="297">
        <v>-118780</v>
      </c>
      <c r="AW32" s="297">
        <v>-211234</v>
      </c>
      <c r="AX32" s="297">
        <v>-175678</v>
      </c>
      <c r="AY32" s="297">
        <v>27854</v>
      </c>
      <c r="AZ32" s="297">
        <v>57115.406215367955</v>
      </c>
      <c r="BA32" s="297">
        <v>277979</v>
      </c>
      <c r="BB32" s="297">
        <v>-19826</v>
      </c>
      <c r="BC32" s="297">
        <v>69748</v>
      </c>
      <c r="BD32" s="297">
        <v>-310552</v>
      </c>
      <c r="BE32" s="297">
        <v>-387353</v>
      </c>
      <c r="BF32" s="297">
        <v>-552523</v>
      </c>
      <c r="BG32" s="297">
        <v>-330272</v>
      </c>
      <c r="BH32" s="297">
        <v>-420069</v>
      </c>
      <c r="BI32" s="297">
        <v>-879654</v>
      </c>
      <c r="BJ32" s="297">
        <v>-706639</v>
      </c>
      <c r="BK32" s="297">
        <v>-422212</v>
      </c>
      <c r="BL32" s="297">
        <v>-90136</v>
      </c>
      <c r="BM32" s="297">
        <v>-266234</v>
      </c>
      <c r="BN32" s="297">
        <v>-284894</v>
      </c>
      <c r="BO32" s="297">
        <v>47793</v>
      </c>
      <c r="BP32" s="297">
        <v>-78072</v>
      </c>
      <c r="BQ32" s="297">
        <v>-208862</v>
      </c>
      <c r="BR32" s="297">
        <v>851</v>
      </c>
      <c r="BS32" s="297">
        <v>476905</v>
      </c>
      <c r="BT32" s="297">
        <v>-450091</v>
      </c>
      <c r="BU32" s="297"/>
      <c r="BV32" s="297"/>
      <c r="BW32" s="297"/>
      <c r="BX32" s="141"/>
      <c r="BY32" s="297">
        <v>7174</v>
      </c>
      <c r="BZ32" s="297">
        <v>1576</v>
      </c>
      <c r="CA32" s="297">
        <v>-40796</v>
      </c>
      <c r="CB32" s="297">
        <v>-56058</v>
      </c>
      <c r="CC32" s="297">
        <v>111939</v>
      </c>
      <c r="CD32" s="297">
        <v>-109139</v>
      </c>
      <c r="CE32" s="297">
        <v>-11887</v>
      </c>
      <c r="CF32" s="297">
        <v>-6054</v>
      </c>
      <c r="CG32" s="297">
        <f t="shared" si="9"/>
        <v>59384</v>
      </c>
      <c r="CH32" s="297">
        <f t="shared" ref="CH32:CH47" si="27">AQ32</f>
        <v>-104159</v>
      </c>
      <c r="CI32" s="297">
        <f t="shared" ref="CI32:CI47" si="28">AU32</f>
        <v>-22424</v>
      </c>
      <c r="CJ32" s="297">
        <f t="shared" ref="CJ32:CJ47" si="29">AY32</f>
        <v>27854</v>
      </c>
      <c r="CK32" s="297">
        <f t="shared" ref="CK32:CK47" si="30">BC32</f>
        <v>69748</v>
      </c>
      <c r="CL32" s="297">
        <f t="shared" ref="CL32:CL47" si="31">BG32</f>
        <v>-330272</v>
      </c>
      <c r="CM32" s="297">
        <f t="shared" ref="CM32:CM47" si="32">BK32</f>
        <v>-422212</v>
      </c>
      <c r="CN32" s="297">
        <f t="shared" ref="CN32:CN47" si="33">BO32</f>
        <v>47793</v>
      </c>
      <c r="CO32" s="297">
        <f t="shared" ref="CO32:CO47" si="34">BS32</f>
        <v>476905</v>
      </c>
    </row>
    <row r="33" spans="1:93" ht="14.5" x14ac:dyDescent="0.35">
      <c r="A33" s="9"/>
      <c r="B33" s="156" t="s">
        <v>324</v>
      </c>
      <c r="C33" s="157" t="s">
        <v>217</v>
      </c>
      <c r="D33" s="58">
        <v>7760</v>
      </c>
      <c r="E33" s="58">
        <v>1480</v>
      </c>
      <c r="F33" s="58">
        <v>-47797</v>
      </c>
      <c r="G33" s="58">
        <v>-103945</v>
      </c>
      <c r="H33" s="58">
        <v>-16026</v>
      </c>
      <c r="I33" s="58">
        <v>-10712</v>
      </c>
      <c r="J33" s="58">
        <v>47037</v>
      </c>
      <c r="K33" s="58">
        <v>79758</v>
      </c>
      <c r="L33" s="58">
        <v>10862</v>
      </c>
      <c r="M33" s="58">
        <v>-3403</v>
      </c>
      <c r="N33" s="58">
        <v>-31002</v>
      </c>
      <c r="O33" s="58">
        <v>-30942</v>
      </c>
      <c r="P33" s="58">
        <v>16483</v>
      </c>
      <c r="Q33" s="58">
        <v>7454</v>
      </c>
      <c r="R33" s="58">
        <v>5400</v>
      </c>
      <c r="S33" s="58">
        <v>-19559</v>
      </c>
      <c r="T33" s="58">
        <v>15914</v>
      </c>
      <c r="U33" s="58">
        <v>-22626</v>
      </c>
      <c r="V33" s="58">
        <v>-42511</v>
      </c>
      <c r="W33" s="58">
        <v>-13619</v>
      </c>
      <c r="X33" s="58">
        <v>31906</v>
      </c>
      <c r="Y33" s="58">
        <v>10414</v>
      </c>
      <c r="Z33" s="58">
        <v>-6000</v>
      </c>
      <c r="AA33" s="58">
        <v>10917</v>
      </c>
      <c r="AB33" s="58">
        <v>-16360</v>
      </c>
      <c r="AC33" s="58">
        <v>-53177</v>
      </c>
      <c r="AD33" s="58">
        <v>-60571</v>
      </c>
      <c r="AE33" s="58">
        <v>-86686</v>
      </c>
      <c r="AF33" s="58">
        <v>-74152</v>
      </c>
      <c r="AG33" s="58">
        <v>-79616</v>
      </c>
      <c r="AH33" s="58">
        <v>-34241</v>
      </c>
      <c r="AI33" s="58">
        <v>24314</v>
      </c>
      <c r="AJ33" s="58">
        <v>31394</v>
      </c>
      <c r="AK33" s="58">
        <v>62762</v>
      </c>
      <c r="AL33" s="58">
        <v>1468</v>
      </c>
      <c r="AM33" s="58">
        <v>-37305</v>
      </c>
      <c r="AN33" s="58">
        <v>32050</v>
      </c>
      <c r="AO33" s="58">
        <v>57396</v>
      </c>
      <c r="AP33" s="58">
        <v>43190</v>
      </c>
      <c r="AQ33" s="58">
        <v>-17279</v>
      </c>
      <c r="AR33" s="58">
        <v>-8136</v>
      </c>
      <c r="AS33" s="58">
        <v>-28336</v>
      </c>
      <c r="AT33" s="58">
        <v>-39684</v>
      </c>
      <c r="AU33" s="58">
        <v>-72954</v>
      </c>
      <c r="AV33" s="58">
        <v>14147</v>
      </c>
      <c r="AW33" s="58">
        <v>4163</v>
      </c>
      <c r="AX33" s="58">
        <v>-41601</v>
      </c>
      <c r="AY33" s="58">
        <v>-117182</v>
      </c>
      <c r="AZ33" s="58">
        <v>-88763.255295328039</v>
      </c>
      <c r="BA33" s="58">
        <v>-17065</v>
      </c>
      <c r="BB33" s="58">
        <v>34402</v>
      </c>
      <c r="BC33" s="58">
        <v>-29952</v>
      </c>
      <c r="BD33" s="58">
        <v>45323</v>
      </c>
      <c r="BE33" s="58">
        <v>-96109</v>
      </c>
      <c r="BF33" s="297">
        <v>-215287</v>
      </c>
      <c r="BG33" s="297">
        <v>-480939</v>
      </c>
      <c r="BH33" s="297">
        <v>49444</v>
      </c>
      <c r="BI33" s="297">
        <v>-240872</v>
      </c>
      <c r="BJ33" s="297">
        <v>-98708</v>
      </c>
      <c r="BK33" s="297">
        <v>-292741</v>
      </c>
      <c r="BL33" s="297">
        <v>3642</v>
      </c>
      <c r="BM33" s="297">
        <v>142433</v>
      </c>
      <c r="BN33" s="297">
        <v>211783</v>
      </c>
      <c r="BO33" s="297">
        <v>202564</v>
      </c>
      <c r="BP33" s="297">
        <v>-12461</v>
      </c>
      <c r="BQ33" s="297">
        <v>4020</v>
      </c>
      <c r="BR33" s="297">
        <v>-24495</v>
      </c>
      <c r="BS33" s="297">
        <v>-63027</v>
      </c>
      <c r="BT33" s="297">
        <v>8060</v>
      </c>
      <c r="BU33" s="297"/>
      <c r="BV33" s="297"/>
      <c r="BW33" s="297"/>
      <c r="BX33" s="141"/>
      <c r="BY33" s="58">
        <v>-103945</v>
      </c>
      <c r="BZ33" s="58">
        <v>79758</v>
      </c>
      <c r="CA33" s="58">
        <v>-30942</v>
      </c>
      <c r="CB33" s="58">
        <v>-19559</v>
      </c>
      <c r="CC33" s="58">
        <v>-13619</v>
      </c>
      <c r="CD33" s="58">
        <v>10917</v>
      </c>
      <c r="CE33" s="58">
        <v>-86686</v>
      </c>
      <c r="CF33" s="58">
        <v>24314</v>
      </c>
      <c r="CG33" s="58">
        <f t="shared" si="9"/>
        <v>-37305</v>
      </c>
      <c r="CH33" s="58">
        <f t="shared" si="27"/>
        <v>-17279</v>
      </c>
      <c r="CI33" s="58">
        <f t="shared" si="28"/>
        <v>-72954</v>
      </c>
      <c r="CJ33" s="58">
        <f t="shared" si="29"/>
        <v>-117182</v>
      </c>
      <c r="CK33" s="58">
        <f t="shared" si="30"/>
        <v>-29952</v>
      </c>
      <c r="CL33" s="58">
        <f t="shared" si="31"/>
        <v>-480939</v>
      </c>
      <c r="CM33" s="58">
        <f t="shared" si="32"/>
        <v>-292741</v>
      </c>
      <c r="CN33" s="58">
        <f t="shared" si="33"/>
        <v>202564</v>
      </c>
      <c r="CO33" s="58">
        <f t="shared" si="34"/>
        <v>-63027</v>
      </c>
    </row>
    <row r="34" spans="1:93" ht="14.5" x14ac:dyDescent="0.35">
      <c r="A34" s="9"/>
      <c r="B34" s="156" t="s">
        <v>325</v>
      </c>
      <c r="C34" s="157" t="s">
        <v>219</v>
      </c>
      <c r="D34" s="58">
        <v>-1498</v>
      </c>
      <c r="E34" s="58">
        <v>-8973</v>
      </c>
      <c r="F34" s="58">
        <v>-19998</v>
      </c>
      <c r="G34" s="58">
        <v>-13793</v>
      </c>
      <c r="H34" s="58">
        <v>-8559</v>
      </c>
      <c r="I34" s="58">
        <v>-886</v>
      </c>
      <c r="J34" s="58">
        <v>1467</v>
      </c>
      <c r="K34" s="58">
        <v>6604</v>
      </c>
      <c r="L34" s="58">
        <v>7533</v>
      </c>
      <c r="M34" s="58">
        <v>454</v>
      </c>
      <c r="N34" s="58">
        <v>18098</v>
      </c>
      <c r="O34" s="58">
        <v>6465</v>
      </c>
      <c r="P34" s="58">
        <v>-621</v>
      </c>
      <c r="Q34" s="58">
        <v>-8186</v>
      </c>
      <c r="R34" s="58">
        <v>-14217</v>
      </c>
      <c r="S34" s="58">
        <v>5215</v>
      </c>
      <c r="T34" s="58">
        <v>-1709</v>
      </c>
      <c r="U34" s="58">
        <v>-8379</v>
      </c>
      <c r="V34" s="58">
        <v>-12207</v>
      </c>
      <c r="W34" s="58">
        <v>-6246</v>
      </c>
      <c r="X34" s="58">
        <v>-8344</v>
      </c>
      <c r="Y34" s="58">
        <v>-16352</v>
      </c>
      <c r="Z34" s="58">
        <v>-6212</v>
      </c>
      <c r="AA34" s="58">
        <v>-21724</v>
      </c>
      <c r="AB34" s="58">
        <v>-5317</v>
      </c>
      <c r="AC34" s="58">
        <v>-18550</v>
      </c>
      <c r="AD34" s="58">
        <v>-17670</v>
      </c>
      <c r="AE34" s="58">
        <v>-33862</v>
      </c>
      <c r="AF34" s="58">
        <v>9537</v>
      </c>
      <c r="AG34" s="58">
        <v>18022</v>
      </c>
      <c r="AH34" s="58">
        <v>4261</v>
      </c>
      <c r="AI34" s="58">
        <v>-5909</v>
      </c>
      <c r="AJ34" s="58">
        <v>-21187</v>
      </c>
      <c r="AK34" s="58">
        <v>238</v>
      </c>
      <c r="AL34" s="58">
        <v>-3160</v>
      </c>
      <c r="AM34" s="58">
        <v>-1737</v>
      </c>
      <c r="AN34" s="58">
        <v>22935</v>
      </c>
      <c r="AO34" s="58">
        <v>43932</v>
      </c>
      <c r="AP34" s="58">
        <v>38056</v>
      </c>
      <c r="AQ34" s="58">
        <v>38009</v>
      </c>
      <c r="AR34" s="58">
        <v>-10251</v>
      </c>
      <c r="AS34" s="58">
        <v>-39671</v>
      </c>
      <c r="AT34" s="58">
        <v>-38394</v>
      </c>
      <c r="AU34" s="58">
        <v>-39929</v>
      </c>
      <c r="AV34" s="58">
        <v>-9453</v>
      </c>
      <c r="AW34" s="58">
        <v>-7250</v>
      </c>
      <c r="AX34" s="58">
        <v>-12119</v>
      </c>
      <c r="AY34" s="58">
        <v>26504</v>
      </c>
      <c r="AZ34" s="58">
        <v>-10853.768731656019</v>
      </c>
      <c r="BA34" s="58">
        <v>-14469</v>
      </c>
      <c r="BB34" s="58">
        <v>-28700</v>
      </c>
      <c r="BC34" s="58">
        <v>-12597</v>
      </c>
      <c r="BD34" s="58">
        <v>-685</v>
      </c>
      <c r="BE34" s="58">
        <v>3711</v>
      </c>
      <c r="BF34" s="297">
        <v>23760</v>
      </c>
      <c r="BG34" s="297">
        <v>66370</v>
      </c>
      <c r="BH34" s="297">
        <v>1251</v>
      </c>
      <c r="BI34" s="297">
        <v>-8179</v>
      </c>
      <c r="BJ34" s="297">
        <v>-10179</v>
      </c>
      <c r="BK34" s="297">
        <v>-29792</v>
      </c>
      <c r="BL34" s="297">
        <v>-37044</v>
      </c>
      <c r="BM34" s="297">
        <v>-54038</v>
      </c>
      <c r="BN34" s="297">
        <v>-95457</v>
      </c>
      <c r="BO34" s="297">
        <v>-79558</v>
      </c>
      <c r="BP34" s="297">
        <v>-12511</v>
      </c>
      <c r="BQ34" s="297">
        <v>-6786</v>
      </c>
      <c r="BR34" s="297">
        <v>-18568</v>
      </c>
      <c r="BS34" s="297">
        <v>-21500</v>
      </c>
      <c r="BT34" s="297">
        <v>-17706</v>
      </c>
      <c r="BU34" s="297"/>
      <c r="BV34" s="297"/>
      <c r="BW34" s="297"/>
      <c r="BX34" s="141"/>
      <c r="BY34" s="58">
        <v>-13793</v>
      </c>
      <c r="BZ34" s="58">
        <v>6604</v>
      </c>
      <c r="CA34" s="58">
        <v>6465</v>
      </c>
      <c r="CB34" s="58">
        <v>5215</v>
      </c>
      <c r="CC34" s="58">
        <v>-6246</v>
      </c>
      <c r="CD34" s="58">
        <v>-21724</v>
      </c>
      <c r="CE34" s="58">
        <v>-33862</v>
      </c>
      <c r="CF34" s="58">
        <v>-5909</v>
      </c>
      <c r="CG34" s="58">
        <f t="shared" si="9"/>
        <v>-1737</v>
      </c>
      <c r="CH34" s="58">
        <f t="shared" si="27"/>
        <v>38009</v>
      </c>
      <c r="CI34" s="58">
        <f t="shared" si="28"/>
        <v>-39929</v>
      </c>
      <c r="CJ34" s="58">
        <f t="shared" si="29"/>
        <v>26504</v>
      </c>
      <c r="CK34" s="58">
        <f t="shared" si="30"/>
        <v>-12597</v>
      </c>
      <c r="CL34" s="58">
        <f t="shared" si="31"/>
        <v>66370</v>
      </c>
      <c r="CM34" s="58">
        <f t="shared" si="32"/>
        <v>-29792</v>
      </c>
      <c r="CN34" s="58">
        <f t="shared" si="33"/>
        <v>-79558</v>
      </c>
      <c r="CO34" s="58">
        <f t="shared" si="34"/>
        <v>-21500</v>
      </c>
    </row>
    <row r="35" spans="1:93" ht="14.5" x14ac:dyDescent="0.35">
      <c r="A35" s="9"/>
      <c r="B35" s="308" t="s">
        <v>222</v>
      </c>
      <c r="C35" s="307" t="s">
        <v>326</v>
      </c>
      <c r="D35" s="297">
        <v>-97</v>
      </c>
      <c r="E35" s="297">
        <v>-7503</v>
      </c>
      <c r="F35" s="297">
        <v>-3313</v>
      </c>
      <c r="G35" s="297">
        <v>-7653</v>
      </c>
      <c r="H35" s="297">
        <v>1947</v>
      </c>
      <c r="I35" s="297">
        <v>10666</v>
      </c>
      <c r="J35" s="297">
        <v>21797</v>
      </c>
      <c r="K35" s="297">
        <v>42687</v>
      </c>
      <c r="L35" s="297">
        <v>8098</v>
      </c>
      <c r="M35" s="297">
        <v>7188</v>
      </c>
      <c r="N35" s="297">
        <v>937</v>
      </c>
      <c r="O35" s="297">
        <v>-8616</v>
      </c>
      <c r="P35" s="297">
        <v>-11067</v>
      </c>
      <c r="Q35" s="297">
        <v>-166</v>
      </c>
      <c r="R35" s="297">
        <v>2850</v>
      </c>
      <c r="S35" s="297">
        <v>-58710</v>
      </c>
      <c r="T35" s="297">
        <v>-21551</v>
      </c>
      <c r="U35" s="297">
        <v>-31639</v>
      </c>
      <c r="V35" s="297">
        <v>-44360</v>
      </c>
      <c r="W35" s="297">
        <v>-45730</v>
      </c>
      <c r="X35" s="297">
        <v>1836</v>
      </c>
      <c r="Y35" s="297">
        <v>6044</v>
      </c>
      <c r="Z35" s="297">
        <v>-6041</v>
      </c>
      <c r="AA35" s="297">
        <v>-24299</v>
      </c>
      <c r="AB35" s="297">
        <v>4537</v>
      </c>
      <c r="AC35" s="297">
        <v>-8616</v>
      </c>
      <c r="AD35" s="297">
        <v>-7766</v>
      </c>
      <c r="AE35" s="297">
        <v>-33352</v>
      </c>
      <c r="AF35" s="297">
        <v>-17941</v>
      </c>
      <c r="AG35" s="297">
        <v>-76976</v>
      </c>
      <c r="AH35" s="297">
        <v>-68408</v>
      </c>
      <c r="AI35" s="297">
        <v>-77084</v>
      </c>
      <c r="AJ35" s="297">
        <v>-14795</v>
      </c>
      <c r="AK35" s="297">
        <v>-34825</v>
      </c>
      <c r="AL35" s="297">
        <v>-39234</v>
      </c>
      <c r="AM35" s="297">
        <v>-64612</v>
      </c>
      <c r="AN35" s="297">
        <v>3289.3301202800358</v>
      </c>
      <c r="AO35" s="297">
        <v>-16924.892884326968</v>
      </c>
      <c r="AP35" s="297">
        <v>-55108.662806772336</v>
      </c>
      <c r="AQ35" s="297">
        <v>-70318.424153736996</v>
      </c>
      <c r="AR35" s="297">
        <v>-5774</v>
      </c>
      <c r="AS35" s="297">
        <v>7944</v>
      </c>
      <c r="AT35" s="297">
        <v>15399</v>
      </c>
      <c r="AU35" s="297">
        <v>21162</v>
      </c>
      <c r="AV35" s="297">
        <v>615</v>
      </c>
      <c r="AW35" s="297">
        <v>10998</v>
      </c>
      <c r="AX35" s="297">
        <v>55177</v>
      </c>
      <c r="AY35" s="297">
        <v>-14038</v>
      </c>
      <c r="AZ35" s="297">
        <v>55766.934317855979</v>
      </c>
      <c r="BA35" s="297">
        <v>43983</v>
      </c>
      <c r="BB35" s="297">
        <v>72796</v>
      </c>
      <c r="BC35" s="297">
        <v>9227</v>
      </c>
      <c r="BD35" s="297">
        <v>51648</v>
      </c>
      <c r="BE35" s="297">
        <v>-3470</v>
      </c>
      <c r="BF35" s="297">
        <v>48811</v>
      </c>
      <c r="BG35" s="297">
        <v>87612</v>
      </c>
      <c r="BH35" s="297">
        <v>1702</v>
      </c>
      <c r="BI35" s="297">
        <f>+-37109*0-54873</f>
        <v>-54873</v>
      </c>
      <c r="BJ35" s="297">
        <v>-29466</v>
      </c>
      <c r="BK35" s="297">
        <v>-134443</v>
      </c>
      <c r="BL35" s="297">
        <v>-63177</v>
      </c>
      <c r="BM35" s="297">
        <v>-8606</v>
      </c>
      <c r="BN35" s="297">
        <v>-20489</v>
      </c>
      <c r="BO35" s="297">
        <v>-77692</v>
      </c>
      <c r="BP35" s="297">
        <v>73686</v>
      </c>
      <c r="BQ35" s="297">
        <v>120812</v>
      </c>
      <c r="BR35" s="297">
        <v>169230</v>
      </c>
      <c r="BS35" s="297">
        <v>202696</v>
      </c>
      <c r="BT35" s="297">
        <v>46568</v>
      </c>
      <c r="BU35" s="297"/>
      <c r="BV35" s="297"/>
      <c r="BW35" s="297"/>
      <c r="BX35" s="141"/>
      <c r="BY35" s="297">
        <v>-7653</v>
      </c>
      <c r="BZ35" s="297">
        <v>42687</v>
      </c>
      <c r="CA35" s="297">
        <v>-8616</v>
      </c>
      <c r="CB35" s="297">
        <v>-58710</v>
      </c>
      <c r="CC35" s="297">
        <v>-45730</v>
      </c>
      <c r="CD35" s="297">
        <v>-24299</v>
      </c>
      <c r="CE35" s="297">
        <v>-33352</v>
      </c>
      <c r="CF35" s="297">
        <v>-77084</v>
      </c>
      <c r="CG35" s="297">
        <f t="shared" si="9"/>
        <v>-64612</v>
      </c>
      <c r="CH35" s="297">
        <f t="shared" si="27"/>
        <v>-70318.424153736996</v>
      </c>
      <c r="CI35" s="297">
        <f t="shared" si="28"/>
        <v>21162</v>
      </c>
      <c r="CJ35" s="297">
        <f t="shared" si="29"/>
        <v>-14038</v>
      </c>
      <c r="CK35" s="297">
        <f t="shared" si="30"/>
        <v>9227</v>
      </c>
      <c r="CL35" s="297">
        <f t="shared" si="31"/>
        <v>87612</v>
      </c>
      <c r="CM35" s="297">
        <f t="shared" si="32"/>
        <v>-134443</v>
      </c>
      <c r="CN35" s="297">
        <f t="shared" si="33"/>
        <v>-77692</v>
      </c>
      <c r="CO35" s="297">
        <f t="shared" si="34"/>
        <v>202696</v>
      </c>
    </row>
    <row r="36" spans="1:93" ht="14.5" x14ac:dyDescent="0.35">
      <c r="A36" s="9"/>
      <c r="B36" s="156" t="s">
        <v>226</v>
      </c>
      <c r="C36" s="157" t="s">
        <v>327</v>
      </c>
      <c r="D36" s="58">
        <v>-1044</v>
      </c>
      <c r="E36" s="58">
        <v>-1760</v>
      </c>
      <c r="F36" s="58">
        <v>-1804</v>
      </c>
      <c r="G36" s="58">
        <v>-6195</v>
      </c>
      <c r="H36" s="58">
        <v>-6478</v>
      </c>
      <c r="I36" s="58">
        <v>-750</v>
      </c>
      <c r="J36" s="58">
        <v>1285</v>
      </c>
      <c r="K36" s="58">
        <v>4600</v>
      </c>
      <c r="L36" s="58">
        <v>-1287</v>
      </c>
      <c r="M36" s="58">
        <v>-2610</v>
      </c>
      <c r="N36" s="58">
        <v>-3292</v>
      </c>
      <c r="O36" s="58">
        <v>-2959</v>
      </c>
      <c r="P36" s="58">
        <v>-4803</v>
      </c>
      <c r="Q36" s="58">
        <v>-9509</v>
      </c>
      <c r="R36" s="58">
        <v>-11029</v>
      </c>
      <c r="S36" s="58">
        <v>-5915</v>
      </c>
      <c r="T36" s="58">
        <v>567</v>
      </c>
      <c r="U36" s="58">
        <v>-7172</v>
      </c>
      <c r="V36" s="58">
        <v>-2202</v>
      </c>
      <c r="W36" s="58">
        <v>743</v>
      </c>
      <c r="X36" s="58">
        <v>6708</v>
      </c>
      <c r="Y36" s="58">
        <v>6610</v>
      </c>
      <c r="Z36" s="58">
        <v>4435</v>
      </c>
      <c r="AA36" s="58">
        <v>3329</v>
      </c>
      <c r="AB36" s="58">
        <v>1412</v>
      </c>
      <c r="AC36" s="58">
        <v>-8238</v>
      </c>
      <c r="AD36" s="58">
        <v>-6776</v>
      </c>
      <c r="AE36" s="58">
        <v>-4569</v>
      </c>
      <c r="AF36" s="58">
        <v>12579</v>
      </c>
      <c r="AG36" s="58">
        <v>-4297</v>
      </c>
      <c r="AH36" s="58">
        <v>8329</v>
      </c>
      <c r="AI36" s="58">
        <v>6831</v>
      </c>
      <c r="AJ36" s="58">
        <v>-10846</v>
      </c>
      <c r="AK36" s="58">
        <v>-7269</v>
      </c>
      <c r="AL36" s="58">
        <v>-6812</v>
      </c>
      <c r="AM36" s="58">
        <v>-4385</v>
      </c>
      <c r="AN36" s="58">
        <v>-1633</v>
      </c>
      <c r="AO36" s="58">
        <v>-3902</v>
      </c>
      <c r="AP36" s="58">
        <v>-15613</v>
      </c>
      <c r="AQ36" s="58">
        <v>-12103</v>
      </c>
      <c r="AR36" s="58">
        <v>13094</v>
      </c>
      <c r="AS36" s="58">
        <v>2695</v>
      </c>
      <c r="AT36" s="58">
        <v>-1269</v>
      </c>
      <c r="AU36" s="58">
        <v>-7902</v>
      </c>
      <c r="AV36" s="58">
        <v>11649</v>
      </c>
      <c r="AW36" s="58">
        <v>15572</v>
      </c>
      <c r="AX36" s="58">
        <v>5757</v>
      </c>
      <c r="AY36" s="58">
        <v>-7239</v>
      </c>
      <c r="AZ36" s="58">
        <v>-3955.7617608480014</v>
      </c>
      <c r="BA36" s="58">
        <v>-7072</v>
      </c>
      <c r="BB36" s="58">
        <v>4892</v>
      </c>
      <c r="BC36" s="58">
        <v>1656</v>
      </c>
      <c r="BD36" s="58">
        <v>-7833</v>
      </c>
      <c r="BE36" s="58">
        <v>2534</v>
      </c>
      <c r="BF36" s="297">
        <v>-4571</v>
      </c>
      <c r="BG36" s="297">
        <v>-24324</v>
      </c>
      <c r="BH36" s="297">
        <v>16210</v>
      </c>
      <c r="BI36" s="297">
        <v>-25185</v>
      </c>
      <c r="BJ36" s="297">
        <v>-60893</v>
      </c>
      <c r="BK36" s="297">
        <v>-34282</v>
      </c>
      <c r="BL36" s="297">
        <v>-19302</v>
      </c>
      <c r="BM36" s="297">
        <v>16075</v>
      </c>
      <c r="BN36" s="297">
        <v>20664</v>
      </c>
      <c r="BO36" s="297">
        <v>45318</v>
      </c>
      <c r="BP36" s="297">
        <v>-51561</v>
      </c>
      <c r="BQ36" s="297">
        <v>2327</v>
      </c>
      <c r="BR36" s="297">
        <v>-2478</v>
      </c>
      <c r="BS36" s="297">
        <v>-24892</v>
      </c>
      <c r="BT36" s="297">
        <v>-16705</v>
      </c>
      <c r="BU36" s="297"/>
      <c r="BV36" s="297"/>
      <c r="BW36" s="297"/>
      <c r="BX36" s="141"/>
      <c r="BY36" s="58">
        <v>-6195</v>
      </c>
      <c r="BZ36" s="58">
        <v>4600</v>
      </c>
      <c r="CA36" s="58">
        <v>-2959</v>
      </c>
      <c r="CB36" s="58">
        <v>-5915</v>
      </c>
      <c r="CC36" s="58">
        <v>743</v>
      </c>
      <c r="CD36" s="58">
        <v>3329</v>
      </c>
      <c r="CE36" s="58">
        <v>-4569</v>
      </c>
      <c r="CF36" s="58">
        <v>6831</v>
      </c>
      <c r="CG36" s="58">
        <f t="shared" si="9"/>
        <v>-4385</v>
      </c>
      <c r="CH36" s="58">
        <f t="shared" si="27"/>
        <v>-12103</v>
      </c>
      <c r="CI36" s="58">
        <f>AU36</f>
        <v>-7902</v>
      </c>
      <c r="CJ36" s="58">
        <f t="shared" si="29"/>
        <v>-7239</v>
      </c>
      <c r="CK36" s="58">
        <f t="shared" si="30"/>
        <v>1656</v>
      </c>
      <c r="CL36" s="58">
        <f t="shared" si="31"/>
        <v>-24324</v>
      </c>
      <c r="CM36" s="58">
        <f t="shared" si="32"/>
        <v>-34282</v>
      </c>
      <c r="CN36" s="58">
        <f t="shared" si="33"/>
        <v>45318</v>
      </c>
      <c r="CO36" s="58">
        <f t="shared" si="34"/>
        <v>-24892</v>
      </c>
    </row>
    <row r="37" spans="1:93" ht="14.5" x14ac:dyDescent="0.35">
      <c r="A37" s="9"/>
      <c r="B37" s="156" t="s">
        <v>515</v>
      </c>
      <c r="C37" s="157" t="s">
        <v>515</v>
      </c>
      <c r="D37" s="58">
        <v>0</v>
      </c>
      <c r="E37" s="58">
        <v>0</v>
      </c>
      <c r="F37" s="58">
        <v>0</v>
      </c>
      <c r="G37" s="58">
        <v>0</v>
      </c>
      <c r="H37" s="58">
        <v>0</v>
      </c>
      <c r="I37" s="58">
        <v>0</v>
      </c>
      <c r="J37" s="58">
        <v>0</v>
      </c>
      <c r="K37" s="58">
        <v>0</v>
      </c>
      <c r="L37" s="58">
        <v>0</v>
      </c>
      <c r="M37" s="58">
        <v>0</v>
      </c>
      <c r="N37" s="58">
        <v>0</v>
      </c>
      <c r="O37" s="58">
        <v>0</v>
      </c>
      <c r="P37" s="58">
        <v>0</v>
      </c>
      <c r="Q37" s="58">
        <v>0</v>
      </c>
      <c r="R37" s="58">
        <v>0</v>
      </c>
      <c r="S37" s="58">
        <v>0</v>
      </c>
      <c r="T37" s="58">
        <v>0</v>
      </c>
      <c r="U37" s="58">
        <v>0</v>
      </c>
      <c r="V37" s="58">
        <v>0</v>
      </c>
      <c r="W37" s="58">
        <v>0</v>
      </c>
      <c r="X37" s="58">
        <v>0</v>
      </c>
      <c r="Y37" s="58">
        <v>0</v>
      </c>
      <c r="Z37" s="58">
        <v>0</v>
      </c>
      <c r="AA37" s="58">
        <v>0</v>
      </c>
      <c r="AB37" s="58">
        <v>0</v>
      </c>
      <c r="AC37" s="58">
        <v>0</v>
      </c>
      <c r="AD37" s="58">
        <v>0</v>
      </c>
      <c r="AE37" s="58">
        <v>0</v>
      </c>
      <c r="AF37" s="58">
        <v>0</v>
      </c>
      <c r="AG37" s="58">
        <v>0</v>
      </c>
      <c r="AH37" s="58">
        <v>0</v>
      </c>
      <c r="AI37" s="58">
        <v>0</v>
      </c>
      <c r="AJ37" s="58">
        <v>0</v>
      </c>
      <c r="AK37" s="58">
        <v>0</v>
      </c>
      <c r="AL37" s="58">
        <v>0</v>
      </c>
      <c r="AM37" s="58">
        <v>0</v>
      </c>
      <c r="AN37" s="58">
        <v>0</v>
      </c>
      <c r="AO37" s="58">
        <v>0</v>
      </c>
      <c r="AP37" s="58">
        <v>0</v>
      </c>
      <c r="AQ37" s="58">
        <v>0</v>
      </c>
      <c r="AR37" s="58">
        <v>0</v>
      </c>
      <c r="AS37" s="58">
        <v>0</v>
      </c>
      <c r="AT37" s="58">
        <v>0</v>
      </c>
      <c r="AU37" s="58">
        <v>0</v>
      </c>
      <c r="AV37" s="58">
        <v>0</v>
      </c>
      <c r="AW37" s="58">
        <v>0</v>
      </c>
      <c r="AX37" s="58">
        <v>0</v>
      </c>
      <c r="AY37" s="58">
        <v>72470</v>
      </c>
      <c r="AZ37" s="58">
        <v>0</v>
      </c>
      <c r="BA37" s="58">
        <v>0</v>
      </c>
      <c r="BB37" s="58">
        <v>0</v>
      </c>
      <c r="BC37" s="58">
        <v>0</v>
      </c>
      <c r="BD37" s="58">
        <v>0</v>
      </c>
      <c r="BE37" s="58">
        <v>0</v>
      </c>
      <c r="BF37" s="297">
        <v>0</v>
      </c>
      <c r="BG37" s="297">
        <v>90470</v>
      </c>
      <c r="BH37" s="297">
        <v>0</v>
      </c>
      <c r="BI37" s="297">
        <v>0</v>
      </c>
      <c r="BJ37" s="297">
        <v>0</v>
      </c>
      <c r="BK37" s="297">
        <v>0</v>
      </c>
      <c r="BL37" s="297">
        <v>0</v>
      </c>
      <c r="BM37" s="297">
        <v>0</v>
      </c>
      <c r="BN37" s="297">
        <v>0</v>
      </c>
      <c r="BO37" s="297">
        <v>0</v>
      </c>
      <c r="BP37" s="297">
        <v>0</v>
      </c>
      <c r="BQ37" s="297">
        <v>0</v>
      </c>
      <c r="BR37" s="297">
        <v>0</v>
      </c>
      <c r="BS37" s="297">
        <v>0</v>
      </c>
      <c r="BT37" s="297">
        <v>0</v>
      </c>
      <c r="BU37" s="297"/>
      <c r="BV37" s="297"/>
      <c r="BW37" s="297"/>
      <c r="BX37" s="141"/>
      <c r="BY37" s="58">
        <v>0</v>
      </c>
      <c r="BZ37" s="58">
        <v>0</v>
      </c>
      <c r="CA37" s="58">
        <v>0</v>
      </c>
      <c r="CB37" s="58">
        <v>0</v>
      </c>
      <c r="CC37" s="58">
        <v>0</v>
      </c>
      <c r="CD37" s="58">
        <v>0</v>
      </c>
      <c r="CE37" s="58">
        <v>0</v>
      </c>
      <c r="CF37" s="58">
        <v>0</v>
      </c>
      <c r="CG37" s="58">
        <f t="shared" si="9"/>
        <v>0</v>
      </c>
      <c r="CH37" s="58">
        <v>0</v>
      </c>
      <c r="CI37" s="58">
        <f>AU37</f>
        <v>0</v>
      </c>
      <c r="CJ37" s="58">
        <f t="shared" si="29"/>
        <v>72470</v>
      </c>
      <c r="CK37" s="58">
        <f t="shared" si="30"/>
        <v>0</v>
      </c>
      <c r="CL37" s="58">
        <f t="shared" si="31"/>
        <v>90470</v>
      </c>
      <c r="CM37" s="58">
        <f t="shared" si="32"/>
        <v>0</v>
      </c>
      <c r="CN37" s="58">
        <f t="shared" si="33"/>
        <v>0</v>
      </c>
      <c r="CO37" s="58">
        <f t="shared" si="34"/>
        <v>0</v>
      </c>
    </row>
    <row r="38" spans="1:93" ht="14.5" x14ac:dyDescent="0.35">
      <c r="A38" s="9"/>
      <c r="B38" s="156" t="s">
        <v>237</v>
      </c>
      <c r="C38" s="157" t="s">
        <v>238</v>
      </c>
      <c r="D38" s="58">
        <v>-2187</v>
      </c>
      <c r="E38" s="58">
        <v>-2187</v>
      </c>
      <c r="F38" s="58">
        <v>-2086</v>
      </c>
      <c r="G38" s="58">
        <v>67</v>
      </c>
      <c r="H38" s="58">
        <v>0</v>
      </c>
      <c r="I38" s="58">
        <v>-869</v>
      </c>
      <c r="J38" s="58">
        <v>-869</v>
      </c>
      <c r="K38" s="58">
        <v>110</v>
      </c>
      <c r="L38" s="58">
        <v>0</v>
      </c>
      <c r="M38" s="58">
        <v>0</v>
      </c>
      <c r="N38" s="58">
        <v>0</v>
      </c>
      <c r="O38" s="58">
        <v>84</v>
      </c>
      <c r="P38" s="58">
        <v>-128</v>
      </c>
      <c r="Q38" s="58">
        <v>-33</v>
      </c>
      <c r="R38" s="58">
        <v>-3264</v>
      </c>
      <c r="S38" s="58">
        <v>-3503</v>
      </c>
      <c r="T38" s="58">
        <v>-328</v>
      </c>
      <c r="U38" s="58">
        <v>-756</v>
      </c>
      <c r="V38" s="58">
        <v>-533</v>
      </c>
      <c r="W38" s="58">
        <v>-422</v>
      </c>
      <c r="X38" s="58">
        <v>-3958</v>
      </c>
      <c r="Y38" s="58">
        <v>-17724</v>
      </c>
      <c r="Z38" s="58">
        <v>-16063</v>
      </c>
      <c r="AA38" s="58">
        <v>-12649</v>
      </c>
      <c r="AB38" s="58">
        <v>-787</v>
      </c>
      <c r="AC38" s="58">
        <v>-82</v>
      </c>
      <c r="AD38" s="58">
        <v>-18643</v>
      </c>
      <c r="AE38" s="58">
        <v>-19586</v>
      </c>
      <c r="AF38" s="58">
        <v>-958</v>
      </c>
      <c r="AG38" s="58">
        <v>-1922</v>
      </c>
      <c r="AH38" s="58">
        <v>-4298</v>
      </c>
      <c r="AI38" s="58">
        <v>-5288</v>
      </c>
      <c r="AJ38" s="58">
        <v>809</v>
      </c>
      <c r="AK38" s="58">
        <v>-157</v>
      </c>
      <c r="AL38" s="58">
        <v>-1352</v>
      </c>
      <c r="AM38" s="58">
        <v>-2309</v>
      </c>
      <c r="AN38" s="58">
        <v>-400</v>
      </c>
      <c r="AO38" s="58">
        <v>-813</v>
      </c>
      <c r="AP38" s="58">
        <v>-1676</v>
      </c>
      <c r="AQ38" s="58">
        <v>-3723</v>
      </c>
      <c r="AR38" s="58">
        <v>-505</v>
      </c>
      <c r="AS38" s="58">
        <v>-1223</v>
      </c>
      <c r="AT38" s="58">
        <v>-1780</v>
      </c>
      <c r="AU38" s="58">
        <v>10063</v>
      </c>
      <c r="AV38" s="58">
        <v>1271</v>
      </c>
      <c r="AW38" s="58">
        <v>-1887</v>
      </c>
      <c r="AX38" s="58">
        <v>-2303</v>
      </c>
      <c r="AY38" s="58">
        <v>-1090</v>
      </c>
      <c r="AZ38" s="58">
        <v>280</v>
      </c>
      <c r="BA38" s="58">
        <v>-7404</v>
      </c>
      <c r="BB38" s="58">
        <v>-7482</v>
      </c>
      <c r="BC38" s="58">
        <v>-6563</v>
      </c>
      <c r="BD38" s="58">
        <v>30</v>
      </c>
      <c r="BE38" s="58">
        <v>-4768</v>
      </c>
      <c r="BF38" s="297">
        <v>8718</v>
      </c>
      <c r="BG38" s="297">
        <v>35474</v>
      </c>
      <c r="BH38" s="297">
        <v>1281</v>
      </c>
      <c r="BI38" s="297">
        <v>4732</v>
      </c>
      <c r="BJ38" s="297">
        <v>5086</v>
      </c>
      <c r="BK38" s="297">
        <v>13162</v>
      </c>
      <c r="BL38" s="297">
        <v>392</v>
      </c>
      <c r="BM38" s="297">
        <v>1436</v>
      </c>
      <c r="BN38" s="297">
        <v>1956</v>
      </c>
      <c r="BO38" s="297">
        <v>-1869</v>
      </c>
      <c r="BP38" s="297">
        <v>748</v>
      </c>
      <c r="BQ38" s="297">
        <v>11103</v>
      </c>
      <c r="BR38" s="297">
        <v>11038</v>
      </c>
      <c r="BS38" s="297">
        <v>10903</v>
      </c>
      <c r="BT38" s="297">
        <v>-103</v>
      </c>
      <c r="BU38" s="297"/>
      <c r="BV38" s="297"/>
      <c r="BW38" s="297"/>
      <c r="BX38" s="141"/>
      <c r="BY38" s="58">
        <v>67</v>
      </c>
      <c r="BZ38" s="58">
        <v>110</v>
      </c>
      <c r="CA38" s="58">
        <v>84</v>
      </c>
      <c r="CB38" s="58">
        <v>-3503</v>
      </c>
      <c r="CC38" s="58">
        <v>-422</v>
      </c>
      <c r="CD38" s="58">
        <v>-12649</v>
      </c>
      <c r="CE38" s="58">
        <v>-19586</v>
      </c>
      <c r="CF38" s="58">
        <v>-5288</v>
      </c>
      <c r="CG38" s="58">
        <f t="shared" si="9"/>
        <v>-2309</v>
      </c>
      <c r="CH38" s="58">
        <f t="shared" si="27"/>
        <v>-3723</v>
      </c>
      <c r="CI38" s="58">
        <f>AU38</f>
        <v>10063</v>
      </c>
      <c r="CJ38" s="58">
        <f t="shared" si="29"/>
        <v>-1090</v>
      </c>
      <c r="CK38" s="58">
        <f t="shared" si="30"/>
        <v>-6563</v>
      </c>
      <c r="CL38" s="58">
        <f t="shared" si="31"/>
        <v>35474</v>
      </c>
      <c r="CM38" s="58">
        <f t="shared" si="32"/>
        <v>13162</v>
      </c>
      <c r="CN38" s="58">
        <f t="shared" si="33"/>
        <v>-1869</v>
      </c>
      <c r="CO38" s="58">
        <f t="shared" si="34"/>
        <v>10903</v>
      </c>
    </row>
    <row r="39" spans="1:93" ht="14.5" x14ac:dyDescent="0.35">
      <c r="A39" s="9"/>
      <c r="B39" s="156" t="s">
        <v>251</v>
      </c>
      <c r="C39" s="157" t="s">
        <v>328</v>
      </c>
      <c r="D39" s="58">
        <v>16702</v>
      </c>
      <c r="E39" s="58">
        <v>23332</v>
      </c>
      <c r="F39" s="58">
        <v>30943</v>
      </c>
      <c r="G39" s="58">
        <v>-32860</v>
      </c>
      <c r="H39" s="58">
        <v>23980</v>
      </c>
      <c r="I39" s="58">
        <v>168</v>
      </c>
      <c r="J39" s="58">
        <v>6921</v>
      </c>
      <c r="K39" s="58">
        <v>38879</v>
      </c>
      <c r="L39" s="58">
        <v>15116</v>
      </c>
      <c r="M39" s="58">
        <v>35695</v>
      </c>
      <c r="N39" s="58">
        <v>28549</v>
      </c>
      <c r="O39" s="58">
        <v>18554</v>
      </c>
      <c r="P39" s="58">
        <v>25233</v>
      </c>
      <c r="Q39" s="58">
        <v>31745</v>
      </c>
      <c r="R39" s="58">
        <v>41069</v>
      </c>
      <c r="S39" s="58">
        <v>32822</v>
      </c>
      <c r="T39" s="58">
        <v>-14151</v>
      </c>
      <c r="U39" s="58">
        <v>17343</v>
      </c>
      <c r="V39" s="58">
        <v>-10083</v>
      </c>
      <c r="W39" s="58">
        <v>-764</v>
      </c>
      <c r="X39" s="58">
        <v>-1336</v>
      </c>
      <c r="Y39" s="58">
        <v>16064</v>
      </c>
      <c r="Z39" s="58">
        <v>-9145</v>
      </c>
      <c r="AA39" s="58">
        <v>-12465</v>
      </c>
      <c r="AB39" s="58">
        <v>45156</v>
      </c>
      <c r="AC39" s="58">
        <v>44556</v>
      </c>
      <c r="AD39" s="58">
        <v>31247</v>
      </c>
      <c r="AE39" s="58">
        <v>-12217</v>
      </c>
      <c r="AF39" s="58">
        <v>43310</v>
      </c>
      <c r="AG39" s="58">
        <v>18671</v>
      </c>
      <c r="AH39" s="58">
        <v>9816</v>
      </c>
      <c r="AI39" s="58">
        <v>3189</v>
      </c>
      <c r="AJ39" s="58">
        <v>18155</v>
      </c>
      <c r="AK39" s="58">
        <v>46176</v>
      </c>
      <c r="AL39" s="58">
        <v>31818</v>
      </c>
      <c r="AM39" s="58">
        <v>61159</v>
      </c>
      <c r="AN39" s="58">
        <v>31116</v>
      </c>
      <c r="AO39" s="58">
        <v>58938</v>
      </c>
      <c r="AP39" s="58">
        <v>85567</v>
      </c>
      <c r="AQ39" s="58">
        <v>145736</v>
      </c>
      <c r="AR39" s="58">
        <v>35509</v>
      </c>
      <c r="AS39" s="58">
        <v>19710</v>
      </c>
      <c r="AT39" s="58">
        <v>23102</v>
      </c>
      <c r="AU39" s="58">
        <v>66378</v>
      </c>
      <c r="AV39" s="58">
        <v>54316</v>
      </c>
      <c r="AW39" s="58">
        <v>27664</v>
      </c>
      <c r="AX39" s="58">
        <v>-12678</v>
      </c>
      <c r="AY39" s="58">
        <v>-6350</v>
      </c>
      <c r="AZ39" s="58">
        <v>-77414.07302690798</v>
      </c>
      <c r="BA39" s="58">
        <v>-395344</v>
      </c>
      <c r="BB39" s="58">
        <v>-208944</v>
      </c>
      <c r="BC39" s="58">
        <v>-115360</v>
      </c>
      <c r="BD39" s="58">
        <v>139543</v>
      </c>
      <c r="BE39" s="58">
        <v>281610</v>
      </c>
      <c r="BF39" s="297">
        <v>212750</v>
      </c>
      <c r="BG39" s="297">
        <v>304134</v>
      </c>
      <c r="BH39" s="297">
        <v>-14660</v>
      </c>
      <c r="BI39" s="297">
        <v>299415</v>
      </c>
      <c r="BJ39" s="297">
        <v>4304</v>
      </c>
      <c r="BK39" s="297">
        <v>92850</v>
      </c>
      <c r="BL39" s="297">
        <v>-131212</v>
      </c>
      <c r="BM39" s="297">
        <v>-261778</v>
      </c>
      <c r="BN39" s="297">
        <v>-250415</v>
      </c>
      <c r="BO39" s="297">
        <v>-257065</v>
      </c>
      <c r="BP39" s="297">
        <v>33221</v>
      </c>
      <c r="BQ39" s="297">
        <v>-102611</v>
      </c>
      <c r="BR39" s="297">
        <v>-67237</v>
      </c>
      <c r="BS39" s="297">
        <v>-167581</v>
      </c>
      <c r="BT39" s="297">
        <v>208478</v>
      </c>
      <c r="BU39" s="297"/>
      <c r="BV39" s="297"/>
      <c r="BW39" s="297"/>
      <c r="BX39" s="141"/>
      <c r="BY39" s="58">
        <v>-32860</v>
      </c>
      <c r="BZ39" s="58">
        <v>38879</v>
      </c>
      <c r="CA39" s="58">
        <v>18554</v>
      </c>
      <c r="CB39" s="58">
        <v>32822</v>
      </c>
      <c r="CC39" s="58">
        <v>-764</v>
      </c>
      <c r="CD39" s="58">
        <v>-12465</v>
      </c>
      <c r="CE39" s="58">
        <v>-12217</v>
      </c>
      <c r="CF39" s="58">
        <v>3189</v>
      </c>
      <c r="CG39" s="58">
        <f t="shared" si="9"/>
        <v>61159</v>
      </c>
      <c r="CH39" s="58">
        <f t="shared" si="27"/>
        <v>145736</v>
      </c>
      <c r="CI39" s="58">
        <f t="shared" si="28"/>
        <v>66378</v>
      </c>
      <c r="CJ39" s="58">
        <f t="shared" si="29"/>
        <v>-6350</v>
      </c>
      <c r="CK39" s="58">
        <f t="shared" si="30"/>
        <v>-115360</v>
      </c>
      <c r="CL39" s="58">
        <f t="shared" si="31"/>
        <v>304134</v>
      </c>
      <c r="CM39" s="58">
        <f t="shared" si="32"/>
        <v>92850</v>
      </c>
      <c r="CN39" s="58">
        <f t="shared" si="33"/>
        <v>-257065</v>
      </c>
      <c r="CO39" s="58">
        <f t="shared" si="34"/>
        <v>-167581</v>
      </c>
    </row>
    <row r="40" spans="1:93" ht="14.5" x14ac:dyDescent="0.35">
      <c r="A40" s="9"/>
      <c r="B40" s="156" t="s">
        <v>261</v>
      </c>
      <c r="C40" s="157" t="s">
        <v>262</v>
      </c>
      <c r="D40" s="58">
        <v>-1011</v>
      </c>
      <c r="E40" s="58">
        <v>2986</v>
      </c>
      <c r="F40" s="58">
        <v>-1052</v>
      </c>
      <c r="G40" s="58">
        <v>-6001</v>
      </c>
      <c r="H40" s="58">
        <v>4163</v>
      </c>
      <c r="I40" s="58">
        <v>-5399</v>
      </c>
      <c r="J40" s="58">
        <v>-6182</v>
      </c>
      <c r="K40" s="58">
        <v>-29822</v>
      </c>
      <c r="L40" s="58">
        <v>582</v>
      </c>
      <c r="M40" s="58">
        <v>2772</v>
      </c>
      <c r="N40" s="58">
        <v>2467</v>
      </c>
      <c r="O40" s="58">
        <v>-3108</v>
      </c>
      <c r="P40" s="58">
        <v>11893</v>
      </c>
      <c r="Q40" s="58">
        <v>5202</v>
      </c>
      <c r="R40" s="58">
        <v>12769</v>
      </c>
      <c r="S40" s="58">
        <v>3492</v>
      </c>
      <c r="T40" s="58">
        <v>-2569</v>
      </c>
      <c r="U40" s="58">
        <v>-2252</v>
      </c>
      <c r="V40" s="58">
        <v>-3930</v>
      </c>
      <c r="W40" s="58">
        <v>-3374</v>
      </c>
      <c r="X40" s="58">
        <v>-2590</v>
      </c>
      <c r="Y40" s="58">
        <v>18376</v>
      </c>
      <c r="Z40" s="58">
        <v>17720</v>
      </c>
      <c r="AA40" s="58">
        <v>13055</v>
      </c>
      <c r="AB40" s="58">
        <v>-2081</v>
      </c>
      <c r="AC40" s="58">
        <v>-603</v>
      </c>
      <c r="AD40" s="58">
        <v>3876</v>
      </c>
      <c r="AE40" s="58">
        <v>6587</v>
      </c>
      <c r="AF40" s="58">
        <v>-12139</v>
      </c>
      <c r="AG40" s="58">
        <v>2912</v>
      </c>
      <c r="AH40" s="58">
        <v>-17881</v>
      </c>
      <c r="AI40" s="58">
        <v>-20900</v>
      </c>
      <c r="AJ40" s="58">
        <v>-12965</v>
      </c>
      <c r="AK40" s="58">
        <v>-14481</v>
      </c>
      <c r="AL40" s="58">
        <v>-13997</v>
      </c>
      <c r="AM40" s="58">
        <v>-12651</v>
      </c>
      <c r="AN40" s="58">
        <v>1908</v>
      </c>
      <c r="AO40" s="58">
        <v>2284</v>
      </c>
      <c r="AP40" s="58">
        <v>2474</v>
      </c>
      <c r="AQ40" s="58">
        <v>5593</v>
      </c>
      <c r="AR40" s="58">
        <v>4665</v>
      </c>
      <c r="AS40" s="58">
        <v>1402</v>
      </c>
      <c r="AT40" s="58">
        <v>-516</v>
      </c>
      <c r="AU40" s="58">
        <v>1207</v>
      </c>
      <c r="AV40" s="58">
        <v>95</v>
      </c>
      <c r="AW40" s="58">
        <v>-104</v>
      </c>
      <c r="AX40" s="58">
        <v>-817</v>
      </c>
      <c r="AY40" s="58">
        <v>22035</v>
      </c>
      <c r="AZ40" s="58">
        <v>-29206.523191595988</v>
      </c>
      <c r="BA40" s="58">
        <v>-37658</v>
      </c>
      <c r="BB40" s="58">
        <v>-33190</v>
      </c>
      <c r="BC40" s="58">
        <v>-22068</v>
      </c>
      <c r="BD40" s="58">
        <v>2488</v>
      </c>
      <c r="BE40" s="58">
        <v>8409</v>
      </c>
      <c r="BF40" s="297">
        <v>-10863</v>
      </c>
      <c r="BG40" s="297">
        <v>-16338</v>
      </c>
      <c r="BH40" s="297">
        <v>-3330</v>
      </c>
      <c r="BI40" s="297">
        <f>47373*0+65137</f>
        <v>65137</v>
      </c>
      <c r="BJ40" s="297">
        <v>88164</v>
      </c>
      <c r="BK40" s="297">
        <v>335</v>
      </c>
      <c r="BL40" s="297">
        <v>-22458</v>
      </c>
      <c r="BM40" s="297">
        <v>-77467</v>
      </c>
      <c r="BN40" s="297">
        <v>-60763</v>
      </c>
      <c r="BO40" s="297">
        <v>-81092</v>
      </c>
      <c r="BP40" s="297">
        <v>-8500</v>
      </c>
      <c r="BQ40" s="297">
        <v>11325</v>
      </c>
      <c r="BR40" s="297">
        <v>-12278</v>
      </c>
      <c r="BS40" s="297">
        <v>-3066</v>
      </c>
      <c r="BT40" s="297">
        <v>-3795</v>
      </c>
      <c r="BU40" s="297"/>
      <c r="BV40" s="297"/>
      <c r="BW40" s="297"/>
      <c r="BX40" s="141"/>
      <c r="BY40" s="58">
        <v>-6001</v>
      </c>
      <c r="BZ40" s="58">
        <v>-29822</v>
      </c>
      <c r="CA40" s="58">
        <v>-3108</v>
      </c>
      <c r="CB40" s="58">
        <v>3492</v>
      </c>
      <c r="CC40" s="58">
        <v>-3374</v>
      </c>
      <c r="CD40" s="58">
        <v>13055</v>
      </c>
      <c r="CE40" s="58">
        <v>6587</v>
      </c>
      <c r="CF40" s="58">
        <v>-20900</v>
      </c>
      <c r="CG40" s="58">
        <f t="shared" si="9"/>
        <v>-12651</v>
      </c>
      <c r="CH40" s="58">
        <f t="shared" si="27"/>
        <v>5593</v>
      </c>
      <c r="CI40" s="58">
        <f t="shared" si="28"/>
        <v>1207</v>
      </c>
      <c r="CJ40" s="58">
        <f t="shared" si="29"/>
        <v>22035</v>
      </c>
      <c r="CK40" s="58">
        <f t="shared" si="30"/>
        <v>-22068</v>
      </c>
      <c r="CL40" s="58">
        <f t="shared" si="31"/>
        <v>-16338</v>
      </c>
      <c r="CM40" s="58">
        <f t="shared" si="32"/>
        <v>335</v>
      </c>
      <c r="CN40" s="58">
        <f t="shared" si="33"/>
        <v>-81092</v>
      </c>
      <c r="CO40" s="58">
        <f t="shared" si="34"/>
        <v>-3066</v>
      </c>
    </row>
    <row r="41" spans="1:93" ht="14.5" x14ac:dyDescent="0.35">
      <c r="A41" s="9"/>
      <c r="B41" s="156" t="s">
        <v>263</v>
      </c>
      <c r="C41" s="157" t="s">
        <v>264</v>
      </c>
      <c r="D41" s="58">
        <v>6462</v>
      </c>
      <c r="E41" s="58">
        <v>5526</v>
      </c>
      <c r="F41" s="58">
        <v>18115</v>
      </c>
      <c r="G41" s="58">
        <v>-1262</v>
      </c>
      <c r="H41" s="58">
        <v>-288</v>
      </c>
      <c r="I41" s="58">
        <v>-18295</v>
      </c>
      <c r="J41" s="58">
        <v>-10336</v>
      </c>
      <c r="K41" s="58">
        <v>-16367</v>
      </c>
      <c r="L41" s="58">
        <v>12428</v>
      </c>
      <c r="M41" s="58">
        <v>28335</v>
      </c>
      <c r="N41" s="58">
        <v>50145</v>
      </c>
      <c r="O41" s="58">
        <v>49524</v>
      </c>
      <c r="P41" s="58">
        <v>9544</v>
      </c>
      <c r="Q41" s="58">
        <v>-16102</v>
      </c>
      <c r="R41" s="58">
        <v>2790</v>
      </c>
      <c r="S41" s="58">
        <v>-2678</v>
      </c>
      <c r="T41" s="58">
        <v>7718</v>
      </c>
      <c r="U41" s="58">
        <v>7806</v>
      </c>
      <c r="V41" s="58">
        <v>14090</v>
      </c>
      <c r="W41" s="58">
        <v>-1148</v>
      </c>
      <c r="X41" s="58">
        <v>-536</v>
      </c>
      <c r="Y41" s="58">
        <v>18965</v>
      </c>
      <c r="Z41" s="58">
        <v>39890</v>
      </c>
      <c r="AA41" s="58">
        <v>24523</v>
      </c>
      <c r="AB41" s="58">
        <v>-790</v>
      </c>
      <c r="AC41" s="58">
        <v>5681</v>
      </c>
      <c r="AD41" s="58">
        <v>18685</v>
      </c>
      <c r="AE41" s="58">
        <v>-9153</v>
      </c>
      <c r="AF41" s="58">
        <v>-6782</v>
      </c>
      <c r="AG41" s="58">
        <v>1364</v>
      </c>
      <c r="AH41" s="58">
        <v>7497</v>
      </c>
      <c r="AI41" s="58">
        <v>-3727</v>
      </c>
      <c r="AJ41" s="58">
        <v>-11076</v>
      </c>
      <c r="AK41" s="58">
        <v>-4151</v>
      </c>
      <c r="AL41" s="58">
        <v>2502</v>
      </c>
      <c r="AM41" s="58">
        <v>-7654</v>
      </c>
      <c r="AN41" s="58">
        <v>622</v>
      </c>
      <c r="AO41" s="58">
        <v>10727</v>
      </c>
      <c r="AP41" s="58">
        <v>32838</v>
      </c>
      <c r="AQ41" s="58">
        <v>27088</v>
      </c>
      <c r="AR41" s="58">
        <v>-12188</v>
      </c>
      <c r="AS41" s="58">
        <v>6389</v>
      </c>
      <c r="AT41" s="58">
        <v>37410</v>
      </c>
      <c r="AU41" s="58">
        <v>19937</v>
      </c>
      <c r="AV41" s="58">
        <v>-9223</v>
      </c>
      <c r="AW41" s="58">
        <v>6283</v>
      </c>
      <c r="AX41" s="58">
        <v>36056</v>
      </c>
      <c r="AY41" s="58">
        <v>2342</v>
      </c>
      <c r="AZ41" s="58">
        <v>-38738.910445583992</v>
      </c>
      <c r="BA41" s="58">
        <v>-32467</v>
      </c>
      <c r="BB41" s="58">
        <v>-6549</v>
      </c>
      <c r="BC41" s="58">
        <v>-19508</v>
      </c>
      <c r="BD41" s="58">
        <v>16532</v>
      </c>
      <c r="BE41" s="58">
        <v>46585</v>
      </c>
      <c r="BF41" s="297">
        <v>85623</v>
      </c>
      <c r="BG41" s="297">
        <v>63627</v>
      </c>
      <c r="BH41" s="297">
        <v>7291</v>
      </c>
      <c r="BI41" s="297">
        <v>56351</v>
      </c>
      <c r="BJ41" s="297">
        <v>98662</v>
      </c>
      <c r="BK41" s="297">
        <v>97212</v>
      </c>
      <c r="BL41" s="297">
        <v>-34313</v>
      </c>
      <c r="BM41" s="297">
        <v>-36377</v>
      </c>
      <c r="BN41" s="297">
        <v>2310</v>
      </c>
      <c r="BO41" s="297">
        <v>-39087</v>
      </c>
      <c r="BP41" s="297">
        <v>-25397</v>
      </c>
      <c r="BQ41" s="297">
        <v>-20733</v>
      </c>
      <c r="BR41" s="297">
        <v>27024</v>
      </c>
      <c r="BS41" s="297">
        <v>-39708</v>
      </c>
      <c r="BT41" s="297">
        <v>-24691</v>
      </c>
      <c r="BU41" s="297"/>
      <c r="BV41" s="297"/>
      <c r="BW41" s="297"/>
      <c r="BX41" s="141"/>
      <c r="BY41" s="58">
        <v>-1262</v>
      </c>
      <c r="BZ41" s="58">
        <v>-16367</v>
      </c>
      <c r="CA41" s="58">
        <v>49524</v>
      </c>
      <c r="CB41" s="58">
        <v>-2678</v>
      </c>
      <c r="CC41" s="58">
        <v>-1148</v>
      </c>
      <c r="CD41" s="58">
        <v>24523</v>
      </c>
      <c r="CE41" s="58">
        <v>-9153</v>
      </c>
      <c r="CF41" s="58">
        <v>-3727</v>
      </c>
      <c r="CG41" s="58">
        <f t="shared" si="9"/>
        <v>-7654</v>
      </c>
      <c r="CH41" s="58">
        <f t="shared" si="27"/>
        <v>27088</v>
      </c>
      <c r="CI41" s="58">
        <f t="shared" si="28"/>
        <v>19937</v>
      </c>
      <c r="CJ41" s="58">
        <f t="shared" si="29"/>
        <v>2342</v>
      </c>
      <c r="CK41" s="58">
        <f t="shared" si="30"/>
        <v>-19508</v>
      </c>
      <c r="CL41" s="58">
        <f t="shared" si="31"/>
        <v>63627</v>
      </c>
      <c r="CM41" s="58">
        <f t="shared" si="32"/>
        <v>97212</v>
      </c>
      <c r="CN41" s="58">
        <f t="shared" si="33"/>
        <v>-39087</v>
      </c>
      <c r="CO41" s="58">
        <f t="shared" si="34"/>
        <v>-39708</v>
      </c>
    </row>
    <row r="42" spans="1:93" ht="14.5" x14ac:dyDescent="0.35">
      <c r="A42" s="9"/>
      <c r="B42" s="156" t="s">
        <v>329</v>
      </c>
      <c r="C42" s="157" t="s">
        <v>330</v>
      </c>
      <c r="D42" s="58">
        <v>-2509</v>
      </c>
      <c r="E42" s="58">
        <v>-309</v>
      </c>
      <c r="F42" s="58">
        <v>16421</v>
      </c>
      <c r="G42" s="58">
        <v>15745</v>
      </c>
      <c r="H42" s="58">
        <v>12131</v>
      </c>
      <c r="I42" s="58">
        <v>10786</v>
      </c>
      <c r="J42" s="58">
        <v>1625</v>
      </c>
      <c r="K42" s="58">
        <v>4019</v>
      </c>
      <c r="L42" s="58">
        <v>-2266</v>
      </c>
      <c r="M42" s="58">
        <v>-6287</v>
      </c>
      <c r="N42" s="58">
        <v>-5962</v>
      </c>
      <c r="O42" s="58">
        <v>-942</v>
      </c>
      <c r="P42" s="58">
        <v>-8975</v>
      </c>
      <c r="Q42" s="58">
        <v>-11381</v>
      </c>
      <c r="R42" s="58">
        <v>-12233</v>
      </c>
      <c r="S42" s="58">
        <v>-1691</v>
      </c>
      <c r="T42" s="58">
        <v>-17018</v>
      </c>
      <c r="U42" s="58">
        <v>6656</v>
      </c>
      <c r="V42" s="58">
        <v>-4812</v>
      </c>
      <c r="W42" s="58">
        <v>388</v>
      </c>
      <c r="X42" s="58">
        <v>1524</v>
      </c>
      <c r="Y42" s="58">
        <v>1970</v>
      </c>
      <c r="Z42" s="58">
        <v>-3287</v>
      </c>
      <c r="AA42" s="58">
        <v>1842</v>
      </c>
      <c r="AB42" s="58">
        <v>7185</v>
      </c>
      <c r="AC42" s="58">
        <v>10429</v>
      </c>
      <c r="AD42" s="58">
        <v>9144</v>
      </c>
      <c r="AE42" s="58">
        <v>15727</v>
      </c>
      <c r="AF42" s="58">
        <v>12232</v>
      </c>
      <c r="AG42" s="58">
        <v>93</v>
      </c>
      <c r="AH42" s="58">
        <v>28426</v>
      </c>
      <c r="AI42" s="58">
        <v>13972</v>
      </c>
      <c r="AJ42" s="58">
        <v>-4422</v>
      </c>
      <c r="AK42" s="58">
        <v>-28655</v>
      </c>
      <c r="AL42" s="58">
        <v>-24679</v>
      </c>
      <c r="AM42" s="58">
        <v>-8079</v>
      </c>
      <c r="AN42" s="58">
        <v>-19570</v>
      </c>
      <c r="AO42" s="58">
        <v>-40509</v>
      </c>
      <c r="AP42" s="58">
        <v>-34219</v>
      </c>
      <c r="AQ42" s="58">
        <v>-46072</v>
      </c>
      <c r="AR42" s="58">
        <v>3998</v>
      </c>
      <c r="AS42" s="58">
        <v>48860</v>
      </c>
      <c r="AT42" s="58">
        <v>52717</v>
      </c>
      <c r="AU42" s="58">
        <v>87495</v>
      </c>
      <c r="AV42" s="58">
        <v>-17112</v>
      </c>
      <c r="AW42" s="58">
        <v>-28704</v>
      </c>
      <c r="AX42" s="58">
        <v>-2816</v>
      </c>
      <c r="AY42" s="58">
        <v>-43757</v>
      </c>
      <c r="AZ42" s="58">
        <v>9009.5605682600144</v>
      </c>
      <c r="BA42" s="58">
        <v>10489</v>
      </c>
      <c r="BB42" s="58">
        <v>5044</v>
      </c>
      <c r="BC42" s="58">
        <v>16175</v>
      </c>
      <c r="BD42" s="58">
        <v>-9088</v>
      </c>
      <c r="BE42" s="58">
        <v>-18157</v>
      </c>
      <c r="BF42" s="297">
        <v>-34510</v>
      </c>
      <c r="BG42" s="297">
        <v>-84574</v>
      </c>
      <c r="BH42" s="297">
        <v>-16672</v>
      </c>
      <c r="BI42" s="297">
        <v>-13891</v>
      </c>
      <c r="BJ42" s="297">
        <v>-22852</v>
      </c>
      <c r="BK42" s="297">
        <v>-11798</v>
      </c>
      <c r="BL42" s="297">
        <v>59078</v>
      </c>
      <c r="BM42" s="297">
        <v>91393</v>
      </c>
      <c r="BN42" s="297">
        <v>62374</v>
      </c>
      <c r="BO42" s="297">
        <v>58745</v>
      </c>
      <c r="BP42" s="297">
        <v>18194</v>
      </c>
      <c r="BQ42" s="297">
        <v>26665</v>
      </c>
      <c r="BR42" s="297">
        <v>20089</v>
      </c>
      <c r="BS42" s="297">
        <v>37732</v>
      </c>
      <c r="BT42" s="297">
        <v>55889</v>
      </c>
      <c r="BU42" s="297"/>
      <c r="BV42" s="297"/>
      <c r="BW42" s="297"/>
      <c r="BX42" s="141"/>
      <c r="BY42" s="58">
        <v>15745</v>
      </c>
      <c r="BZ42" s="58">
        <v>4019</v>
      </c>
      <c r="CA42" s="58">
        <v>-942</v>
      </c>
      <c r="CB42" s="58">
        <v>-1691</v>
      </c>
      <c r="CC42" s="58">
        <v>388</v>
      </c>
      <c r="CD42" s="58">
        <v>1842</v>
      </c>
      <c r="CE42" s="58">
        <v>15727</v>
      </c>
      <c r="CF42" s="58">
        <v>13972</v>
      </c>
      <c r="CG42" s="58">
        <f t="shared" si="9"/>
        <v>-8079</v>
      </c>
      <c r="CH42" s="58">
        <f t="shared" si="27"/>
        <v>-46072</v>
      </c>
      <c r="CI42" s="58">
        <f t="shared" si="28"/>
        <v>87495</v>
      </c>
      <c r="CJ42" s="58">
        <f t="shared" si="29"/>
        <v>-43757</v>
      </c>
      <c r="CK42" s="58">
        <f t="shared" si="30"/>
        <v>16175</v>
      </c>
      <c r="CL42" s="58">
        <f t="shared" si="31"/>
        <v>-84574</v>
      </c>
      <c r="CM42" s="58">
        <f t="shared" si="32"/>
        <v>-11798</v>
      </c>
      <c r="CN42" s="58">
        <f t="shared" si="33"/>
        <v>58745</v>
      </c>
      <c r="CO42" s="58">
        <f t="shared" si="34"/>
        <v>37732</v>
      </c>
    </row>
    <row r="43" spans="1:93" ht="14.5" x14ac:dyDescent="0.35">
      <c r="A43" s="9"/>
      <c r="B43" s="156" t="s">
        <v>273</v>
      </c>
      <c r="C43" s="157" t="s">
        <v>331</v>
      </c>
      <c r="D43" s="58">
        <v>6027</v>
      </c>
      <c r="E43" s="58">
        <v>6225</v>
      </c>
      <c r="F43" s="58">
        <v>5564</v>
      </c>
      <c r="G43" s="58">
        <v>4577</v>
      </c>
      <c r="H43" s="58">
        <v>-3315</v>
      </c>
      <c r="I43" s="58">
        <v>-8882</v>
      </c>
      <c r="J43" s="58">
        <v>-6623</v>
      </c>
      <c r="K43" s="58">
        <v>-1420</v>
      </c>
      <c r="L43" s="58">
        <v>152</v>
      </c>
      <c r="M43" s="58">
        <v>2817</v>
      </c>
      <c r="N43" s="58">
        <v>4783</v>
      </c>
      <c r="O43" s="58">
        <v>3972</v>
      </c>
      <c r="P43" s="58">
        <v>248</v>
      </c>
      <c r="Q43" s="58">
        <v>1602</v>
      </c>
      <c r="R43" s="58">
        <v>12039</v>
      </c>
      <c r="S43" s="58">
        <v>-322</v>
      </c>
      <c r="T43" s="58">
        <v>13771</v>
      </c>
      <c r="U43" s="58">
        <v>22034</v>
      </c>
      <c r="V43" s="58">
        <v>24615</v>
      </c>
      <c r="W43" s="58">
        <v>17522</v>
      </c>
      <c r="X43" s="58">
        <v>179</v>
      </c>
      <c r="Y43" s="58">
        <v>-3344</v>
      </c>
      <c r="Z43" s="58">
        <v>207</v>
      </c>
      <c r="AA43" s="58">
        <v>-2284</v>
      </c>
      <c r="AB43" s="58">
        <v>-2433</v>
      </c>
      <c r="AC43" s="58">
        <v>-3540</v>
      </c>
      <c r="AD43" s="58">
        <v>-6585</v>
      </c>
      <c r="AE43" s="58">
        <v>-3151</v>
      </c>
      <c r="AF43" s="58">
        <v>17850</v>
      </c>
      <c r="AG43" s="58">
        <v>3319</v>
      </c>
      <c r="AH43" s="58">
        <v>-1313</v>
      </c>
      <c r="AI43" s="58">
        <v>9853</v>
      </c>
      <c r="AJ43" s="58">
        <v>-25579</v>
      </c>
      <c r="AK43" s="58">
        <v>-25538</v>
      </c>
      <c r="AL43" s="58">
        <v>-4960</v>
      </c>
      <c r="AM43" s="58">
        <v>25584</v>
      </c>
      <c r="AN43" s="58">
        <v>-6262.274776083932</v>
      </c>
      <c r="AO43" s="58">
        <v>-3336</v>
      </c>
      <c r="AP43" s="58">
        <v>-27277</v>
      </c>
      <c r="AQ43" s="58">
        <v>-37649</v>
      </c>
      <c r="AR43" s="58">
        <v>1721</v>
      </c>
      <c r="AS43" s="58">
        <v>-13273.341082319021</v>
      </c>
      <c r="AT43" s="58">
        <v>-4694</v>
      </c>
      <c r="AU43" s="58">
        <v>7391</v>
      </c>
      <c r="AV43" s="58">
        <v>-9762</v>
      </c>
      <c r="AW43" s="58">
        <v>-6437</v>
      </c>
      <c r="AX43" s="58">
        <v>-12257</v>
      </c>
      <c r="AY43" s="58">
        <v>-7319</v>
      </c>
      <c r="AZ43" s="58">
        <v>9282.7426511480007</v>
      </c>
      <c r="BA43" s="58">
        <v>-43297</v>
      </c>
      <c r="BB43" s="58">
        <v>-81218</v>
      </c>
      <c r="BC43" s="58">
        <v>36624</v>
      </c>
      <c r="BD43" s="58">
        <v>3260</v>
      </c>
      <c r="BE43" s="58">
        <v>-5465</v>
      </c>
      <c r="BF43" s="297">
        <v>7694</v>
      </c>
      <c r="BG43" s="297">
        <v>8264</v>
      </c>
      <c r="BH43" s="297">
        <v>-29559</v>
      </c>
      <c r="BI43" s="297">
        <v>-15009</v>
      </c>
      <c r="BJ43" s="297">
        <v>-26363</v>
      </c>
      <c r="BK43" s="297">
        <v>-57836</v>
      </c>
      <c r="BL43" s="297">
        <v>-27287</v>
      </c>
      <c r="BM43" s="297">
        <v>-328</v>
      </c>
      <c r="BN43" s="297">
        <v>-6071</v>
      </c>
      <c r="BO43" s="297">
        <v>3812</v>
      </c>
      <c r="BP43" s="297">
        <v>-5265</v>
      </c>
      <c r="BQ43" s="297">
        <v>15310</v>
      </c>
      <c r="BR43" s="297">
        <v>23782</v>
      </c>
      <c r="BS43" s="297">
        <v>-28088</v>
      </c>
      <c r="BT43" s="297">
        <v>6395</v>
      </c>
      <c r="BU43" s="297"/>
      <c r="BV43" s="297"/>
      <c r="BW43" s="297"/>
      <c r="BX43" s="141"/>
      <c r="BY43" s="58">
        <v>4577</v>
      </c>
      <c r="BZ43" s="58">
        <v>-1420</v>
      </c>
      <c r="CA43" s="58">
        <v>3972</v>
      </c>
      <c r="CB43" s="58">
        <v>-322</v>
      </c>
      <c r="CC43" s="58">
        <v>17522</v>
      </c>
      <c r="CD43" s="58">
        <v>-2284</v>
      </c>
      <c r="CE43" s="58">
        <v>-3151</v>
      </c>
      <c r="CF43" s="58">
        <v>9853</v>
      </c>
      <c r="CG43" s="58">
        <f t="shared" si="9"/>
        <v>25584</v>
      </c>
      <c r="CH43" s="58">
        <f t="shared" si="27"/>
        <v>-37649</v>
      </c>
      <c r="CI43" s="58">
        <f t="shared" si="28"/>
        <v>7391</v>
      </c>
      <c r="CJ43" s="58">
        <f t="shared" si="29"/>
        <v>-7319</v>
      </c>
      <c r="CK43" s="58">
        <f t="shared" si="30"/>
        <v>36624</v>
      </c>
      <c r="CL43" s="58">
        <f t="shared" si="31"/>
        <v>8264</v>
      </c>
      <c r="CM43" s="58">
        <f t="shared" si="32"/>
        <v>-57836</v>
      </c>
      <c r="CN43" s="58">
        <f t="shared" si="33"/>
        <v>3812</v>
      </c>
      <c r="CO43" s="58">
        <f t="shared" si="34"/>
        <v>-28088</v>
      </c>
    </row>
    <row r="44" spans="1:93" ht="14.5" x14ac:dyDescent="0.35">
      <c r="A44" s="9"/>
      <c r="B44" s="156" t="s">
        <v>278</v>
      </c>
      <c r="C44" s="157" t="s">
        <v>279</v>
      </c>
      <c r="D44" s="58">
        <v>0</v>
      </c>
      <c r="E44" s="58">
        <v>0</v>
      </c>
      <c r="F44" s="58">
        <v>0</v>
      </c>
      <c r="G44" s="58">
        <v>0</v>
      </c>
      <c r="H44" s="58">
        <v>0</v>
      </c>
      <c r="I44" s="58">
        <v>0</v>
      </c>
      <c r="J44" s="58">
        <v>0</v>
      </c>
      <c r="K44" s="58">
        <v>0</v>
      </c>
      <c r="L44" s="58">
        <v>0</v>
      </c>
      <c r="M44" s="58">
        <v>0</v>
      </c>
      <c r="N44" s="58">
        <v>0</v>
      </c>
      <c r="O44" s="58">
        <v>0</v>
      </c>
      <c r="P44" s="58">
        <v>0</v>
      </c>
      <c r="Q44" s="58">
        <v>0</v>
      </c>
      <c r="R44" s="58">
        <v>0</v>
      </c>
      <c r="S44" s="58">
        <v>0</v>
      </c>
      <c r="T44" s="58">
        <v>0</v>
      </c>
      <c r="U44" s="58">
        <v>920</v>
      </c>
      <c r="V44" s="58">
        <v>2058</v>
      </c>
      <c r="W44" s="58">
        <v>3260</v>
      </c>
      <c r="X44" s="58">
        <v>998</v>
      </c>
      <c r="Y44" s="58">
        <v>2228</v>
      </c>
      <c r="Z44" s="58">
        <v>2774</v>
      </c>
      <c r="AA44" s="58">
        <v>2537</v>
      </c>
      <c r="AB44" s="58">
        <v>590</v>
      </c>
      <c r="AC44" s="58">
        <v>-605</v>
      </c>
      <c r="AD44" s="58">
        <v>3281</v>
      </c>
      <c r="AE44" s="58">
        <v>7188</v>
      </c>
      <c r="AF44" s="58">
        <v>9635</v>
      </c>
      <c r="AG44" s="58">
        <v>8050</v>
      </c>
      <c r="AH44" s="58">
        <v>20418</v>
      </c>
      <c r="AI44" s="58">
        <v>21514</v>
      </c>
      <c r="AJ44" s="58">
        <v>-4403</v>
      </c>
      <c r="AK44" s="58">
        <v>-11515</v>
      </c>
      <c r="AL44" s="58">
        <v>-11362</v>
      </c>
      <c r="AM44" s="58">
        <v>-14722</v>
      </c>
      <c r="AN44" s="58">
        <v>2116</v>
      </c>
      <c r="AO44" s="58">
        <v>6533</v>
      </c>
      <c r="AP44" s="58">
        <v>4864</v>
      </c>
      <c r="AQ44" s="58">
        <v>5409</v>
      </c>
      <c r="AR44" s="58">
        <v>3628</v>
      </c>
      <c r="AS44" s="58">
        <v>12024</v>
      </c>
      <c r="AT44" s="58">
        <v>18260</v>
      </c>
      <c r="AU44" s="58">
        <v>11764</v>
      </c>
      <c r="AV44" s="58">
        <v>2351</v>
      </c>
      <c r="AW44" s="58">
        <v>2971</v>
      </c>
      <c r="AX44" s="58">
        <v>10382</v>
      </c>
      <c r="AY44" s="58">
        <v>13205</v>
      </c>
      <c r="AZ44" s="58">
        <v>-13570.030907927983</v>
      </c>
      <c r="BA44" s="58">
        <v>-6793</v>
      </c>
      <c r="BB44" s="58">
        <v>-2090</v>
      </c>
      <c r="BC44" s="58">
        <v>9595</v>
      </c>
      <c r="BD44" s="58">
        <v>1087</v>
      </c>
      <c r="BE44" s="58">
        <v>5095</v>
      </c>
      <c r="BF44" s="297">
        <v>5069</v>
      </c>
      <c r="BG44" s="297">
        <v>2274</v>
      </c>
      <c r="BH44" s="297">
        <v>3831</v>
      </c>
      <c r="BI44" s="297">
        <v>6074</v>
      </c>
      <c r="BJ44" s="297">
        <v>8630</v>
      </c>
      <c r="BK44" s="297">
        <v>22703</v>
      </c>
      <c r="BL44" s="297">
        <v>8262</v>
      </c>
      <c r="BM44" s="297">
        <v>15259</v>
      </c>
      <c r="BN44" s="297">
        <v>15840</v>
      </c>
      <c r="BO44" s="297">
        <v>18931</v>
      </c>
      <c r="BP44" s="297">
        <v>5645</v>
      </c>
      <c r="BQ44" s="297">
        <v>-956</v>
      </c>
      <c r="BR44" s="297">
        <v>-3916</v>
      </c>
      <c r="BS44" s="297">
        <v>-26488</v>
      </c>
      <c r="BT44" s="297">
        <v>2875</v>
      </c>
      <c r="BU44" s="297"/>
      <c r="BV44" s="297"/>
      <c r="BW44" s="297"/>
      <c r="BX44" s="141"/>
      <c r="BY44" s="58">
        <v>0</v>
      </c>
      <c r="BZ44" s="58">
        <v>0</v>
      </c>
      <c r="CA44" s="58">
        <v>0</v>
      </c>
      <c r="CB44" s="58">
        <v>0</v>
      </c>
      <c r="CC44" s="58">
        <v>3260</v>
      </c>
      <c r="CD44" s="58">
        <v>2537</v>
      </c>
      <c r="CE44" s="58">
        <v>7188</v>
      </c>
      <c r="CF44" s="58">
        <v>21514</v>
      </c>
      <c r="CG44" s="58">
        <f t="shared" si="9"/>
        <v>-14722</v>
      </c>
      <c r="CH44" s="58">
        <f t="shared" si="27"/>
        <v>5409</v>
      </c>
      <c r="CI44" s="58">
        <f t="shared" si="28"/>
        <v>11764</v>
      </c>
      <c r="CJ44" s="58">
        <f t="shared" si="29"/>
        <v>13205</v>
      </c>
      <c r="CK44" s="58">
        <f t="shared" si="30"/>
        <v>9595</v>
      </c>
      <c r="CL44" s="58">
        <f t="shared" si="31"/>
        <v>2274</v>
      </c>
      <c r="CM44" s="58">
        <f t="shared" si="32"/>
        <v>22703</v>
      </c>
      <c r="CN44" s="58">
        <f t="shared" si="33"/>
        <v>18931</v>
      </c>
      <c r="CO44" s="58">
        <f t="shared" si="34"/>
        <v>-26488</v>
      </c>
    </row>
    <row r="45" spans="1:93" ht="14.5" x14ac:dyDescent="0.35">
      <c r="A45" s="9"/>
      <c r="B45" s="156" t="s">
        <v>280</v>
      </c>
      <c r="C45" s="157" t="s">
        <v>332</v>
      </c>
      <c r="D45" s="58">
        <v>-590</v>
      </c>
      <c r="E45" s="58">
        <v>-1180</v>
      </c>
      <c r="F45" s="58">
        <v>-1770</v>
      </c>
      <c r="G45" s="58">
        <v>-2360</v>
      </c>
      <c r="H45" s="58">
        <v>-590</v>
      </c>
      <c r="I45" s="58">
        <v>-1180</v>
      </c>
      <c r="J45" s="58">
        <v>-1769</v>
      </c>
      <c r="K45" s="58">
        <v>-2360</v>
      </c>
      <c r="L45" s="58">
        <v>-589</v>
      </c>
      <c r="M45" s="58">
        <v>-207</v>
      </c>
      <c r="N45" s="58">
        <v>-855</v>
      </c>
      <c r="O45" s="58">
        <v>-1460</v>
      </c>
      <c r="P45" s="58">
        <v>-610</v>
      </c>
      <c r="Q45" s="58">
        <v>-1237</v>
      </c>
      <c r="R45" s="58">
        <v>-1472</v>
      </c>
      <c r="S45" s="58">
        <v>985</v>
      </c>
      <c r="T45" s="58">
        <v>-768</v>
      </c>
      <c r="U45" s="58">
        <v>608</v>
      </c>
      <c r="V45" s="58">
        <v>7992</v>
      </c>
      <c r="W45" s="58">
        <v>-2220</v>
      </c>
      <c r="X45" s="58">
        <v>-3509</v>
      </c>
      <c r="Y45" s="58">
        <v>-8153</v>
      </c>
      <c r="Z45" s="58">
        <v>-11514</v>
      </c>
      <c r="AA45" s="58">
        <v>-14667</v>
      </c>
      <c r="AB45" s="58">
        <v>-1924</v>
      </c>
      <c r="AC45" s="58">
        <v>-6359</v>
      </c>
      <c r="AD45" s="58">
        <v>-7546</v>
      </c>
      <c r="AE45" s="58">
        <v>-17775</v>
      </c>
      <c r="AF45" s="58">
        <v>-5766</v>
      </c>
      <c r="AG45" s="58">
        <v>-12365</v>
      </c>
      <c r="AH45" s="58">
        <v>-14122</v>
      </c>
      <c r="AI45" s="58">
        <v>-25786</v>
      </c>
      <c r="AJ45" s="58">
        <v>-1387</v>
      </c>
      <c r="AK45" s="58">
        <v>-11089</v>
      </c>
      <c r="AL45" s="58">
        <v>-15154</v>
      </c>
      <c r="AM45" s="58">
        <v>-17885</v>
      </c>
      <c r="AN45" s="58">
        <v>-7102</v>
      </c>
      <c r="AO45" s="58">
        <v>-16956</v>
      </c>
      <c r="AP45" s="58">
        <v>-36826</v>
      </c>
      <c r="AQ45" s="58">
        <v>-39034</v>
      </c>
      <c r="AR45" s="58">
        <v>-5831</v>
      </c>
      <c r="AS45" s="58">
        <v>-24527</v>
      </c>
      <c r="AT45" s="58">
        <v>-34146</v>
      </c>
      <c r="AU45" s="58">
        <v>-42786</v>
      </c>
      <c r="AV45" s="58">
        <v>-1932</v>
      </c>
      <c r="AW45" s="58">
        <v>-13171</v>
      </c>
      <c r="AX45" s="58">
        <v>-24250</v>
      </c>
      <c r="AY45" s="58">
        <v>-43492</v>
      </c>
      <c r="AZ45" s="58">
        <v>-4978</v>
      </c>
      <c r="BA45" s="58">
        <v>-11652</v>
      </c>
      <c r="BB45" s="58">
        <v>-21778</v>
      </c>
      <c r="BC45" s="58">
        <v>-29986</v>
      </c>
      <c r="BD45" s="58">
        <v>-7478</v>
      </c>
      <c r="BE45" s="58">
        <v>-15011</v>
      </c>
      <c r="BF45" s="297">
        <v>-20642</v>
      </c>
      <c r="BG45" s="297">
        <v>-51057</v>
      </c>
      <c r="BH45" s="297">
        <v>-7428</v>
      </c>
      <c r="BI45" s="297">
        <v>-20345</v>
      </c>
      <c r="BJ45" s="297">
        <v>-37112</v>
      </c>
      <c r="BK45" s="297">
        <v>58390</v>
      </c>
      <c r="BL45" s="297">
        <v>-19300</v>
      </c>
      <c r="BM45" s="297">
        <v>-35419</v>
      </c>
      <c r="BN45" s="297">
        <v>-73461</v>
      </c>
      <c r="BO45" s="297">
        <v>-102295</v>
      </c>
      <c r="BP45" s="297">
        <v>-33653</v>
      </c>
      <c r="BQ45" s="297">
        <v>-52032</v>
      </c>
      <c r="BR45" s="297">
        <v>-74798</v>
      </c>
      <c r="BS45" s="297">
        <v>-92539</v>
      </c>
      <c r="BT45" s="297">
        <v>-19703</v>
      </c>
      <c r="BU45" s="297"/>
      <c r="BV45" s="297"/>
      <c r="BW45" s="297"/>
      <c r="BX45" s="141"/>
      <c r="BY45" s="58">
        <v>-2360</v>
      </c>
      <c r="BZ45" s="58">
        <v>-2360</v>
      </c>
      <c r="CA45" s="58">
        <v>-1460</v>
      </c>
      <c r="CB45" s="58">
        <v>985</v>
      </c>
      <c r="CC45" s="58">
        <v>-2220</v>
      </c>
      <c r="CD45" s="58">
        <v>-14667</v>
      </c>
      <c r="CE45" s="58">
        <v>-17775</v>
      </c>
      <c r="CF45" s="58">
        <v>-25786</v>
      </c>
      <c r="CG45" s="58">
        <f t="shared" si="9"/>
        <v>-17885</v>
      </c>
      <c r="CH45" s="58">
        <f t="shared" si="27"/>
        <v>-39034</v>
      </c>
      <c r="CI45" s="58">
        <f t="shared" si="28"/>
        <v>-42786</v>
      </c>
      <c r="CJ45" s="58">
        <f t="shared" si="29"/>
        <v>-43492</v>
      </c>
      <c r="CK45" s="58">
        <f t="shared" si="30"/>
        <v>-29986</v>
      </c>
      <c r="CL45" s="58">
        <f t="shared" si="31"/>
        <v>-51057</v>
      </c>
      <c r="CM45" s="58">
        <f t="shared" si="32"/>
        <v>58390</v>
      </c>
      <c r="CN45" s="58">
        <f t="shared" si="33"/>
        <v>-102295</v>
      </c>
      <c r="CO45" s="58">
        <f t="shared" si="34"/>
        <v>-92539</v>
      </c>
    </row>
    <row r="46" spans="1:93" ht="14.5" x14ac:dyDescent="0.35">
      <c r="A46" s="9"/>
      <c r="B46" s="156" t="s">
        <v>333</v>
      </c>
      <c r="C46" s="157" t="s">
        <v>334</v>
      </c>
      <c r="D46" s="58">
        <v>-10409</v>
      </c>
      <c r="E46" s="58">
        <v>-7423</v>
      </c>
      <c r="F46" s="58">
        <v>-17473</v>
      </c>
      <c r="G46" s="58">
        <v>-28848</v>
      </c>
      <c r="H46" s="58">
        <v>-9586</v>
      </c>
      <c r="I46" s="58">
        <v>-32989</v>
      </c>
      <c r="J46" s="58">
        <v>-46477</v>
      </c>
      <c r="K46" s="58">
        <v>-51953</v>
      </c>
      <c r="L46" s="58">
        <v>-16209</v>
      </c>
      <c r="M46" s="58">
        <v>-13475</v>
      </c>
      <c r="N46" s="58">
        <v>-18668</v>
      </c>
      <c r="O46" s="58">
        <v>-31661</v>
      </c>
      <c r="P46" s="58">
        <v>-9434</v>
      </c>
      <c r="Q46" s="58">
        <v>-19449</v>
      </c>
      <c r="R46" s="58">
        <v>-29951</v>
      </c>
      <c r="S46" s="58">
        <v>-40730</v>
      </c>
      <c r="T46" s="58">
        <v>-47610</v>
      </c>
      <c r="U46" s="58">
        <v>-66154</v>
      </c>
      <c r="V46" s="58">
        <v>-88029</v>
      </c>
      <c r="W46" s="58">
        <v>-111740</v>
      </c>
      <c r="X46" s="58">
        <v>-56469</v>
      </c>
      <c r="Y46" s="58">
        <v>-66099</v>
      </c>
      <c r="Z46" s="58">
        <v>-86049</v>
      </c>
      <c r="AA46" s="58">
        <v>-92669</v>
      </c>
      <c r="AB46" s="58">
        <v>-18605</v>
      </c>
      <c r="AC46" s="58">
        <v>-41328</v>
      </c>
      <c r="AD46" s="58">
        <v>-75311</v>
      </c>
      <c r="AE46" s="58">
        <v>-97616</v>
      </c>
      <c r="AF46" s="58">
        <v>-45080</v>
      </c>
      <c r="AG46" s="58">
        <v>-68825</v>
      </c>
      <c r="AH46" s="58">
        <v>-120895</v>
      </c>
      <c r="AI46" s="58">
        <v>-139530</v>
      </c>
      <c r="AJ46" s="58">
        <v>-60890</v>
      </c>
      <c r="AK46" s="58">
        <v>-82877</v>
      </c>
      <c r="AL46" s="58">
        <v>-132748</v>
      </c>
      <c r="AM46" s="58">
        <v>-150412</v>
      </c>
      <c r="AN46" s="58">
        <v>-50908</v>
      </c>
      <c r="AO46" s="58">
        <v>-67705</v>
      </c>
      <c r="AP46" s="58">
        <v>-118159</v>
      </c>
      <c r="AQ46" s="58">
        <v>-131414</v>
      </c>
      <c r="AR46" s="58">
        <v>-44494</v>
      </c>
      <c r="AS46" s="58">
        <v>-47402</v>
      </c>
      <c r="AT46" s="58">
        <v>-93713</v>
      </c>
      <c r="AU46" s="58">
        <v>-96439</v>
      </c>
      <c r="AV46" s="58">
        <v>-45582</v>
      </c>
      <c r="AW46" s="58">
        <v>-46497</v>
      </c>
      <c r="AX46" s="58">
        <v>-91013</v>
      </c>
      <c r="AY46" s="58">
        <v>-92019</v>
      </c>
      <c r="AZ46" s="58">
        <v>-49061</v>
      </c>
      <c r="BA46" s="58">
        <v>-50068</v>
      </c>
      <c r="BB46" s="58">
        <v>-117228</v>
      </c>
      <c r="BC46" s="58">
        <v>-121772</v>
      </c>
      <c r="BD46" s="58">
        <v>-87000</v>
      </c>
      <c r="BE46" s="58">
        <v>-87686</v>
      </c>
      <c r="BF46" s="58">
        <v>-145641</v>
      </c>
      <c r="BG46" s="297">
        <v>-146311</v>
      </c>
      <c r="BH46" s="297">
        <v>-62738</v>
      </c>
      <c r="BI46" s="297">
        <v>-66745</v>
      </c>
      <c r="BJ46" s="297">
        <v>-136604</v>
      </c>
      <c r="BK46" s="297">
        <v>-137869</v>
      </c>
      <c r="BL46" s="297">
        <v>-76439</v>
      </c>
      <c r="BM46" s="297">
        <v>-78603</v>
      </c>
      <c r="BN46" s="297">
        <v>-111584</v>
      </c>
      <c r="BO46" s="297">
        <v>-114391</v>
      </c>
      <c r="BP46" s="297">
        <v>-65562</v>
      </c>
      <c r="BQ46" s="297">
        <v>-68402</v>
      </c>
      <c r="BR46" s="297">
        <v>-157988</v>
      </c>
      <c r="BS46" s="297">
        <v>-180446</v>
      </c>
      <c r="BT46" s="297">
        <v>-117234</v>
      </c>
      <c r="BU46" s="297"/>
      <c r="BV46" s="297"/>
      <c r="BW46" s="297"/>
      <c r="BX46" s="141"/>
      <c r="BY46" s="58">
        <v>-28848</v>
      </c>
      <c r="BZ46" s="58">
        <v>-51953</v>
      </c>
      <c r="CA46" s="58">
        <v>-31661</v>
      </c>
      <c r="CB46" s="58">
        <v>-40730</v>
      </c>
      <c r="CC46" s="58">
        <v>-111740</v>
      </c>
      <c r="CD46" s="58">
        <v>-92669</v>
      </c>
      <c r="CE46" s="58">
        <v>-97616</v>
      </c>
      <c r="CF46" s="58">
        <v>-139530</v>
      </c>
      <c r="CG46" s="58">
        <f t="shared" si="9"/>
        <v>-150412</v>
      </c>
      <c r="CH46" s="58">
        <f t="shared" si="27"/>
        <v>-131414</v>
      </c>
      <c r="CI46" s="58">
        <f t="shared" si="28"/>
        <v>-96439</v>
      </c>
      <c r="CJ46" s="58">
        <f t="shared" si="29"/>
        <v>-92019</v>
      </c>
      <c r="CK46" s="58">
        <f t="shared" si="30"/>
        <v>-121772</v>
      </c>
      <c r="CL46" s="58">
        <f t="shared" si="31"/>
        <v>-146311</v>
      </c>
      <c r="CM46" s="58">
        <f t="shared" si="32"/>
        <v>-137869</v>
      </c>
      <c r="CN46" s="58">
        <f t="shared" si="33"/>
        <v>-114391</v>
      </c>
      <c r="CO46" s="58">
        <f t="shared" si="34"/>
        <v>-180446</v>
      </c>
    </row>
    <row r="47" spans="1:93" ht="14.5" x14ac:dyDescent="0.35">
      <c r="A47" s="9"/>
      <c r="B47" s="156" t="s">
        <v>335</v>
      </c>
      <c r="C47" s="156" t="s">
        <v>336</v>
      </c>
      <c r="D47" s="157">
        <v>-8511</v>
      </c>
      <c r="E47" s="58">
        <v>-22805</v>
      </c>
      <c r="F47" s="58">
        <v>-32908</v>
      </c>
      <c r="G47" s="58">
        <v>-20916</v>
      </c>
      <c r="H47" s="58">
        <v>-334</v>
      </c>
      <c r="I47" s="58">
        <v>-1154</v>
      </c>
      <c r="J47" s="58">
        <v>-454</v>
      </c>
      <c r="K47" s="58">
        <v>-21914</v>
      </c>
      <c r="L47" s="58">
        <v>-3701</v>
      </c>
      <c r="M47" s="58">
        <v>-15516</v>
      </c>
      <c r="N47" s="58">
        <v>-27207</v>
      </c>
      <c r="O47" s="58">
        <v>-26935</v>
      </c>
      <c r="P47" s="58">
        <v>-2654</v>
      </c>
      <c r="Q47" s="58">
        <v>-22940</v>
      </c>
      <c r="R47" s="58">
        <v>-46622</v>
      </c>
      <c r="S47" s="58">
        <v>-65623</v>
      </c>
      <c r="T47" s="58">
        <v>-7843</v>
      </c>
      <c r="U47" s="58">
        <v>-14468</v>
      </c>
      <c r="V47" s="58">
        <v>-36248</v>
      </c>
      <c r="W47" s="58">
        <v>-43347</v>
      </c>
      <c r="X47" s="58">
        <v>-5309</v>
      </c>
      <c r="Y47" s="58">
        <v>-6900</v>
      </c>
      <c r="Z47" s="58">
        <v>-6900</v>
      </c>
      <c r="AA47" s="58">
        <v>-9193</v>
      </c>
      <c r="AB47" s="58">
        <v>0</v>
      </c>
      <c r="AC47" s="58">
        <v>-1167</v>
      </c>
      <c r="AD47" s="58">
        <v>-1167</v>
      </c>
      <c r="AE47" s="58">
        <v>-1167</v>
      </c>
      <c r="AF47" s="58">
        <v>-19457</v>
      </c>
      <c r="AG47" s="58">
        <v>-19457</v>
      </c>
      <c r="AH47" s="58">
        <v>-42600</v>
      </c>
      <c r="AI47" s="58">
        <v>-51977</v>
      </c>
      <c r="AJ47" s="58">
        <v>-48270</v>
      </c>
      <c r="AK47" s="58">
        <v>-77467</v>
      </c>
      <c r="AL47" s="58">
        <v>-93988</v>
      </c>
      <c r="AM47" s="58">
        <v>-102415</v>
      </c>
      <c r="AN47" s="58">
        <v>-41576.330120280036</v>
      </c>
      <c r="AO47" s="58">
        <v>-84198.107115673032</v>
      </c>
      <c r="AP47" s="58">
        <v>-89023.337193227664</v>
      </c>
      <c r="AQ47" s="58">
        <v>-97335.575846263004</v>
      </c>
      <c r="AR47" s="58">
        <v>-4657</v>
      </c>
      <c r="AS47" s="58">
        <v>-21547</v>
      </c>
      <c r="AT47" s="58">
        <v>-43502</v>
      </c>
      <c r="AU47" s="58">
        <v>-68365</v>
      </c>
      <c r="AV47" s="58">
        <v>-21148</v>
      </c>
      <c r="AW47" s="58">
        <v>-28004</v>
      </c>
      <c r="AX47" s="58">
        <v>-45665</v>
      </c>
      <c r="AY47" s="58">
        <v>-62012</v>
      </c>
      <c r="AZ47" s="58">
        <v>-16430</v>
      </c>
      <c r="BA47" s="58">
        <v>-18287</v>
      </c>
      <c r="BB47" s="58">
        <v>-22117</v>
      </c>
      <c r="BC47" s="58">
        <v>-29801</v>
      </c>
      <c r="BD47" s="58">
        <v>-6681</v>
      </c>
      <c r="BE47" s="58">
        <v>-10498</v>
      </c>
      <c r="BF47" s="58">
        <v>-10498</v>
      </c>
      <c r="BG47" s="58">
        <v>-12361</v>
      </c>
      <c r="BH47" s="297">
        <v>-4592</v>
      </c>
      <c r="BI47" s="297">
        <v>-7934</v>
      </c>
      <c r="BJ47" s="297">
        <v>-8926</v>
      </c>
      <c r="BK47" s="297">
        <v>-10798</v>
      </c>
      <c r="BL47" s="297">
        <v>-3466</v>
      </c>
      <c r="BM47" s="297">
        <v>-100350</v>
      </c>
      <c r="BN47" s="297">
        <v>-131809</v>
      </c>
      <c r="BO47" s="297">
        <v>-176370</v>
      </c>
      <c r="BP47" s="297">
        <v>-49410</v>
      </c>
      <c r="BQ47" s="297">
        <v>-95955</v>
      </c>
      <c r="BR47" s="297">
        <v>-133301</v>
      </c>
      <c r="BS47" s="297">
        <v>-59956</v>
      </c>
      <c r="BT47" s="297">
        <v>-10629</v>
      </c>
      <c r="BU47" s="297"/>
      <c r="BV47" s="297"/>
      <c r="BW47" s="297"/>
      <c r="BX47" s="141"/>
      <c r="BY47" s="56">
        <v>-20916</v>
      </c>
      <c r="BZ47" s="56">
        <v>-21914</v>
      </c>
      <c r="CA47" s="56">
        <v>-26935</v>
      </c>
      <c r="CB47" s="56">
        <v>-65623</v>
      </c>
      <c r="CC47" s="56">
        <v>-43347</v>
      </c>
      <c r="CD47" s="56">
        <v>-9193</v>
      </c>
      <c r="CE47" s="56">
        <v>-1167</v>
      </c>
      <c r="CF47" s="56">
        <v>-51977</v>
      </c>
      <c r="CG47" s="56">
        <f t="shared" si="9"/>
        <v>-102415</v>
      </c>
      <c r="CH47" s="56">
        <f t="shared" si="27"/>
        <v>-97335.575846263004</v>
      </c>
      <c r="CI47" s="56">
        <f t="shared" si="28"/>
        <v>-68365</v>
      </c>
      <c r="CJ47" s="56">
        <f t="shared" si="29"/>
        <v>-62012</v>
      </c>
      <c r="CK47" s="56">
        <f t="shared" si="30"/>
        <v>-29801</v>
      </c>
      <c r="CL47" s="56">
        <f t="shared" si="31"/>
        <v>-12361</v>
      </c>
      <c r="CM47" s="58">
        <f t="shared" si="32"/>
        <v>-10798</v>
      </c>
      <c r="CN47" s="58">
        <f t="shared" si="33"/>
        <v>-176370</v>
      </c>
      <c r="CO47" s="58">
        <f t="shared" si="34"/>
        <v>-59956</v>
      </c>
    </row>
    <row r="48" spans="1:93" ht="14.5" x14ac:dyDescent="0.35">
      <c r="A48" s="9"/>
      <c r="B48" s="147"/>
      <c r="C48" s="161"/>
      <c r="D48" s="162"/>
      <c r="E48" s="162"/>
      <c r="F48" s="162"/>
      <c r="G48" s="162"/>
      <c r="H48" s="162"/>
      <c r="I48" s="162"/>
      <c r="J48" s="162"/>
      <c r="K48" s="162"/>
      <c r="L48" s="162"/>
      <c r="M48" s="162"/>
      <c r="N48" s="162"/>
      <c r="O48" s="162"/>
      <c r="P48" s="162"/>
      <c r="Q48" s="162"/>
      <c r="R48" s="162"/>
      <c r="S48" s="162"/>
      <c r="T48" s="162"/>
      <c r="U48" s="162"/>
      <c r="V48" s="162"/>
      <c r="W48" s="162"/>
      <c r="X48" s="162"/>
      <c r="Y48" s="162"/>
      <c r="Z48" s="162"/>
      <c r="AA48" s="162"/>
      <c r="AB48" s="162"/>
      <c r="AC48" s="162"/>
      <c r="AD48" s="162"/>
      <c r="AE48" s="162"/>
      <c r="AF48" s="162"/>
      <c r="AG48" s="162"/>
      <c r="AH48" s="163"/>
      <c r="AI48" s="163"/>
      <c r="AJ48" s="163"/>
      <c r="AK48" s="163"/>
      <c r="AL48" s="163"/>
      <c r="AM48" s="163"/>
      <c r="AN48" s="163"/>
      <c r="AO48" s="163"/>
      <c r="AP48" s="163"/>
      <c r="AQ48" s="163"/>
      <c r="AR48" s="163"/>
      <c r="AS48" s="56"/>
      <c r="AT48" s="56"/>
      <c r="AU48" s="56"/>
      <c r="AV48" s="56"/>
      <c r="AW48" s="56"/>
      <c r="AX48" s="56"/>
      <c r="AY48" s="56"/>
      <c r="AZ48" s="56"/>
      <c r="BA48" s="56"/>
      <c r="BB48" s="56"/>
      <c r="BC48" s="56"/>
      <c r="BD48" s="56"/>
      <c r="BE48" s="56"/>
      <c r="BF48" s="56"/>
      <c r="BG48" s="56" t="s">
        <v>581</v>
      </c>
      <c r="BH48" s="56"/>
      <c r="BI48" s="56"/>
      <c r="BJ48" s="56"/>
      <c r="BK48" s="56"/>
      <c r="BL48" s="56"/>
      <c r="BM48" s="56"/>
      <c r="BN48" s="56"/>
      <c r="BO48" s="56"/>
      <c r="BP48" s="56"/>
      <c r="BQ48" s="56"/>
      <c r="BR48" s="56"/>
      <c r="BS48" s="56"/>
      <c r="BT48" s="56"/>
      <c r="BU48" s="56"/>
      <c r="BV48" s="56"/>
      <c r="BW48" s="56"/>
      <c r="BX48" s="141"/>
      <c r="BY48" s="162"/>
      <c r="BZ48" s="162"/>
      <c r="CA48" s="162"/>
      <c r="CB48" s="162"/>
      <c r="CC48" s="162"/>
      <c r="CD48" s="162"/>
      <c r="CE48" s="162"/>
      <c r="CF48" s="162"/>
      <c r="CG48" s="162"/>
      <c r="CH48" s="162"/>
      <c r="CI48" s="162"/>
      <c r="CJ48" s="162"/>
      <c r="CK48" s="162"/>
      <c r="CL48" s="162"/>
      <c r="CM48" s="162"/>
      <c r="CN48" s="162"/>
      <c r="CO48" s="162"/>
    </row>
    <row r="49" spans="1:93" ht="14.5" x14ac:dyDescent="0.35">
      <c r="A49" s="9"/>
      <c r="B49" s="100" t="s">
        <v>337</v>
      </c>
      <c r="C49" s="100" t="s">
        <v>338</v>
      </c>
      <c r="D49" s="148">
        <v>-22097</v>
      </c>
      <c r="E49" s="148">
        <v>-55586</v>
      </c>
      <c r="F49" s="148">
        <v>-93492</v>
      </c>
      <c r="G49" s="148">
        <v>-139789</v>
      </c>
      <c r="H49" s="148">
        <v>-9108</v>
      </c>
      <c r="I49" s="148">
        <v>-44411</v>
      </c>
      <c r="J49" s="148">
        <v>-57511</v>
      </c>
      <c r="K49" s="148">
        <v>-73402</v>
      </c>
      <c r="L49" s="148">
        <v>-34749</v>
      </c>
      <c r="M49" s="148">
        <v>-64920</v>
      </c>
      <c r="N49" s="148">
        <v>-96931</v>
      </c>
      <c r="O49" s="148">
        <v>-139643</v>
      </c>
      <c r="P49" s="148">
        <v>-44695</v>
      </c>
      <c r="Q49" s="148">
        <v>-104850</v>
      </c>
      <c r="R49" s="148">
        <v>-181393</v>
      </c>
      <c r="S49" s="148">
        <v>-244820</v>
      </c>
      <c r="T49" s="148">
        <v>-50396</v>
      </c>
      <c r="U49" s="148">
        <v>-895550</v>
      </c>
      <c r="V49" s="148">
        <v>-938758</v>
      </c>
      <c r="W49" s="148">
        <v>-988580</v>
      </c>
      <c r="X49" s="148">
        <v>-24491</v>
      </c>
      <c r="Y49" s="148">
        <v>-65583</v>
      </c>
      <c r="Z49" s="148">
        <v>-106786</v>
      </c>
      <c r="AA49" s="148">
        <v>-197074</v>
      </c>
      <c r="AB49" s="148">
        <v>-57153</v>
      </c>
      <c r="AC49" s="148">
        <v>-109593</v>
      </c>
      <c r="AD49" s="148">
        <v>-164279</v>
      </c>
      <c r="AE49" s="148">
        <v>-210109</v>
      </c>
      <c r="AF49" s="148">
        <v>-39393</v>
      </c>
      <c r="AG49" s="148">
        <v>-79357</v>
      </c>
      <c r="AH49" s="148">
        <v>-116340</v>
      </c>
      <c r="AI49" s="148">
        <v>-158542</v>
      </c>
      <c r="AJ49" s="148">
        <v>-26291.340084747004</v>
      </c>
      <c r="AK49" s="148">
        <v>-65779</v>
      </c>
      <c r="AL49" s="148">
        <v>-95215</v>
      </c>
      <c r="AM49" s="148">
        <v>-124582</v>
      </c>
      <c r="AN49" s="148">
        <v>-20182</v>
      </c>
      <c r="AO49" s="148">
        <v>-59877</v>
      </c>
      <c r="AP49" s="148">
        <v>-89902</v>
      </c>
      <c r="AQ49" s="148">
        <v>-119193.1</v>
      </c>
      <c r="AR49" s="148">
        <v>-25107</v>
      </c>
      <c r="AS49" s="148">
        <v>-57955</v>
      </c>
      <c r="AT49" s="148">
        <v>-103704</v>
      </c>
      <c r="AU49" s="148">
        <v>-166588</v>
      </c>
      <c r="AV49" s="148">
        <v>-41397</v>
      </c>
      <c r="AW49" s="148">
        <v>-115458</v>
      </c>
      <c r="AX49" s="148">
        <v>-167684</v>
      </c>
      <c r="AY49" s="148">
        <v>-268547</v>
      </c>
      <c r="AZ49" s="148">
        <v>-41906</v>
      </c>
      <c r="BA49" s="148">
        <v>-72279</v>
      </c>
      <c r="BB49" s="148">
        <v>-94433</v>
      </c>
      <c r="BC49" s="148">
        <v>-122768</v>
      </c>
      <c r="BD49" s="148">
        <v>-39675.554000000004</v>
      </c>
      <c r="BE49" s="148">
        <v>-85238.554000000004</v>
      </c>
      <c r="BF49" s="148">
        <v>-146614</v>
      </c>
      <c r="BG49" s="148">
        <v>-171011</v>
      </c>
      <c r="BH49" s="148">
        <v>-65436</v>
      </c>
      <c r="BI49" s="148">
        <v>-123144</v>
      </c>
      <c r="BJ49" s="148">
        <v>-227061</v>
      </c>
      <c r="BK49" s="148">
        <f t="shared" ref="BK49:BV49" si="35">SUM(BK50:BK62)</f>
        <v>-1063907</v>
      </c>
      <c r="BL49" s="148">
        <f t="shared" si="35"/>
        <v>-98701</v>
      </c>
      <c r="BM49" s="148">
        <f t="shared" si="35"/>
        <v>-207017</v>
      </c>
      <c r="BN49" s="148">
        <f t="shared" si="35"/>
        <v>-501332</v>
      </c>
      <c r="BO49" s="148">
        <f t="shared" si="35"/>
        <v>-735209</v>
      </c>
      <c r="BP49" s="148">
        <f t="shared" si="35"/>
        <v>-192570</v>
      </c>
      <c r="BQ49" s="148">
        <f t="shared" si="35"/>
        <v>-345829</v>
      </c>
      <c r="BR49" s="148">
        <f t="shared" si="35"/>
        <v>-450945</v>
      </c>
      <c r="BS49" s="148">
        <f t="shared" ref="BS49" si="36">SUM(BS50:BS62)</f>
        <v>-640086</v>
      </c>
      <c r="BT49" s="148">
        <f t="shared" si="35"/>
        <v>-107309</v>
      </c>
      <c r="BU49" s="148">
        <f t="shared" si="35"/>
        <v>0</v>
      </c>
      <c r="BV49" s="148">
        <f t="shared" si="35"/>
        <v>0</v>
      </c>
      <c r="BW49" s="148">
        <f t="shared" ref="BW49" si="37">SUM(BW50:BW62)</f>
        <v>0</v>
      </c>
      <c r="BX49" s="141"/>
      <c r="BY49" s="148">
        <f t="shared" ref="BY49:CJ49" si="38">SUM(BY50:BY62)</f>
        <v>-139789</v>
      </c>
      <c r="BZ49" s="148">
        <f t="shared" si="38"/>
        <v>-73402</v>
      </c>
      <c r="CA49" s="148">
        <f t="shared" si="38"/>
        <v>-139643</v>
      </c>
      <c r="CB49" s="148">
        <f t="shared" si="38"/>
        <v>-244820</v>
      </c>
      <c r="CC49" s="148">
        <f t="shared" si="38"/>
        <v>-988580</v>
      </c>
      <c r="CD49" s="148">
        <f t="shared" si="38"/>
        <v>-197074</v>
      </c>
      <c r="CE49" s="148">
        <f t="shared" si="38"/>
        <v>-210109</v>
      </c>
      <c r="CF49" s="148">
        <f t="shared" si="38"/>
        <v>-158542</v>
      </c>
      <c r="CG49" s="148">
        <f t="shared" si="38"/>
        <v>-124582</v>
      </c>
      <c r="CH49" s="148">
        <f t="shared" si="38"/>
        <v>-119193.1</v>
      </c>
      <c r="CI49" s="148">
        <f t="shared" si="38"/>
        <v>-166588</v>
      </c>
      <c r="CJ49" s="148">
        <f t="shared" si="38"/>
        <v>-268547</v>
      </c>
      <c r="CK49" s="148">
        <f>SUM(CK50:CK62)</f>
        <v>-122768</v>
      </c>
      <c r="CL49" s="148">
        <f>SUM(CL50:CL62)</f>
        <v>-171011</v>
      </c>
      <c r="CM49" s="148">
        <f>SUM(CM50:CM62)</f>
        <v>-1063907</v>
      </c>
      <c r="CN49" s="148">
        <f>SUM(CN50:CN62)</f>
        <v>-735209</v>
      </c>
      <c r="CO49" s="148">
        <f>SUM(CO50:CO62)</f>
        <v>-640086</v>
      </c>
    </row>
    <row r="50" spans="1:93" ht="14.5" x14ac:dyDescent="0.35">
      <c r="A50" s="9"/>
      <c r="B50" s="156" t="s">
        <v>339</v>
      </c>
      <c r="C50" s="157" t="s">
        <v>340</v>
      </c>
      <c r="D50" s="58">
        <v>-117</v>
      </c>
      <c r="E50" s="58">
        <v>-339</v>
      </c>
      <c r="F50" s="58">
        <v>-479</v>
      </c>
      <c r="G50" s="58">
        <v>-297</v>
      </c>
      <c r="H50" s="58">
        <v>0</v>
      </c>
      <c r="I50" s="58">
        <v>-136</v>
      </c>
      <c r="J50" s="58">
        <v>-151</v>
      </c>
      <c r="K50" s="58">
        <v>-564</v>
      </c>
      <c r="L50" s="58">
        <v>0</v>
      </c>
      <c r="M50" s="58">
        <v>0</v>
      </c>
      <c r="N50" s="58">
        <v>0</v>
      </c>
      <c r="O50" s="58">
        <v>0</v>
      </c>
      <c r="P50" s="58">
        <v>0</v>
      </c>
      <c r="Q50" s="58">
        <v>0</v>
      </c>
      <c r="R50" s="58">
        <v>0</v>
      </c>
      <c r="S50" s="58">
        <v>0</v>
      </c>
      <c r="T50" s="58">
        <v>0</v>
      </c>
      <c r="U50" s="58">
        <v>0</v>
      </c>
      <c r="V50" s="58">
        <v>0</v>
      </c>
      <c r="W50" s="58">
        <v>0</v>
      </c>
      <c r="X50" s="58">
        <v>0</v>
      </c>
      <c r="Y50" s="58">
        <v>0</v>
      </c>
      <c r="Z50" s="58">
        <v>0</v>
      </c>
      <c r="AA50" s="58">
        <v>0</v>
      </c>
      <c r="AB50" s="58">
        <v>0</v>
      </c>
      <c r="AC50" s="58">
        <v>0</v>
      </c>
      <c r="AD50" s="58">
        <v>0</v>
      </c>
      <c r="AE50" s="58">
        <v>0</v>
      </c>
      <c r="AF50" s="58">
        <v>0</v>
      </c>
      <c r="AG50" s="58">
        <v>0</v>
      </c>
      <c r="AH50" s="58">
        <v>0</v>
      </c>
      <c r="AI50" s="58">
        <v>0</v>
      </c>
      <c r="AJ50" s="58">
        <v>0</v>
      </c>
      <c r="AK50" s="58">
        <v>0</v>
      </c>
      <c r="AL50" s="58">
        <v>0</v>
      </c>
      <c r="AM50" s="58">
        <v>0</v>
      </c>
      <c r="AN50" s="58">
        <v>0</v>
      </c>
      <c r="AO50" s="58">
        <v>0</v>
      </c>
      <c r="AP50" s="58">
        <v>0</v>
      </c>
      <c r="AQ50" s="58">
        <v>0</v>
      </c>
      <c r="AR50" s="58">
        <v>0</v>
      </c>
      <c r="AS50" s="58">
        <v>0</v>
      </c>
      <c r="AT50" s="58">
        <v>0</v>
      </c>
      <c r="AU50" s="58">
        <v>0</v>
      </c>
      <c r="AV50" s="58">
        <v>0</v>
      </c>
      <c r="AW50" s="58">
        <v>0</v>
      </c>
      <c r="AX50" s="58">
        <v>0</v>
      </c>
      <c r="AY50" s="58">
        <v>0</v>
      </c>
      <c r="AZ50" s="58">
        <v>0</v>
      </c>
      <c r="BA50" s="58">
        <v>0</v>
      </c>
      <c r="BB50" s="58">
        <v>0</v>
      </c>
      <c r="BC50" s="58">
        <v>0</v>
      </c>
      <c r="BD50" s="58">
        <v>0</v>
      </c>
      <c r="BE50" s="58">
        <v>0</v>
      </c>
      <c r="BF50" s="58">
        <v>0</v>
      </c>
      <c r="BG50" s="58">
        <v>0</v>
      </c>
      <c r="BH50" s="58">
        <v>0</v>
      </c>
      <c r="BI50" s="58">
        <v>0</v>
      </c>
      <c r="BJ50" s="58">
        <v>0</v>
      </c>
      <c r="BK50" s="58">
        <v>0</v>
      </c>
      <c r="BL50" s="58">
        <v>0</v>
      </c>
      <c r="BM50" s="58">
        <v>0</v>
      </c>
      <c r="BN50" s="58">
        <v>0</v>
      </c>
      <c r="BO50" s="58">
        <v>0</v>
      </c>
      <c r="BP50" s="58">
        <v>0</v>
      </c>
      <c r="BQ50" s="58">
        <v>0</v>
      </c>
      <c r="BR50" s="58">
        <v>0</v>
      </c>
      <c r="BS50" s="58">
        <v>0</v>
      </c>
      <c r="BT50" s="58">
        <v>0</v>
      </c>
      <c r="BU50" s="58"/>
      <c r="BV50" s="58"/>
      <c r="BW50" s="58"/>
      <c r="BX50" s="141"/>
      <c r="BY50" s="58">
        <v>-297</v>
      </c>
      <c r="BZ50" s="58">
        <v>-564</v>
      </c>
      <c r="CA50" s="58">
        <v>0</v>
      </c>
      <c r="CB50" s="58">
        <v>0</v>
      </c>
      <c r="CC50" s="58">
        <v>0</v>
      </c>
      <c r="CD50" s="58">
        <v>0</v>
      </c>
      <c r="CE50" s="58">
        <v>0</v>
      </c>
      <c r="CF50" s="58">
        <v>0</v>
      </c>
      <c r="CG50" s="58">
        <f t="shared" ref="CG50:CG62" si="39">AM50</f>
        <v>0</v>
      </c>
      <c r="CH50" s="58">
        <f t="shared" ref="CH50:CH62" si="40">AQ50</f>
        <v>0</v>
      </c>
      <c r="CI50" s="58">
        <f t="shared" ref="CI50:CI62" si="41">AU50</f>
        <v>0</v>
      </c>
      <c r="CJ50" s="58">
        <f t="shared" ref="CJ50:CJ62" si="42">AY50</f>
        <v>0</v>
      </c>
      <c r="CK50" s="58">
        <f t="shared" ref="CK50:CK62" si="43">BC50</f>
        <v>0</v>
      </c>
      <c r="CL50" s="58">
        <f>BG50</f>
        <v>0</v>
      </c>
      <c r="CM50" s="58">
        <f>BK50</f>
        <v>0</v>
      </c>
      <c r="CN50" s="58">
        <f t="shared" ref="CN50:CN62" si="44">BO50</f>
        <v>0</v>
      </c>
      <c r="CO50" s="58">
        <f t="shared" ref="CO50:CO62" si="45">BS50</f>
        <v>0</v>
      </c>
    </row>
    <row r="51" spans="1:93" ht="14.5" x14ac:dyDescent="0.35">
      <c r="A51" s="9"/>
      <c r="B51" s="156" t="s">
        <v>341</v>
      </c>
      <c r="C51" s="157" t="s">
        <v>342</v>
      </c>
      <c r="D51" s="58">
        <v>0</v>
      </c>
      <c r="E51" s="58">
        <v>0</v>
      </c>
      <c r="F51" s="58">
        <v>0</v>
      </c>
      <c r="G51" s="58">
        <v>0</v>
      </c>
      <c r="H51" s="58">
        <v>0</v>
      </c>
      <c r="I51" s="58">
        <v>0</v>
      </c>
      <c r="J51" s="58">
        <v>0</v>
      </c>
      <c r="K51" s="58">
        <v>0</v>
      </c>
      <c r="L51" s="58">
        <v>0</v>
      </c>
      <c r="M51" s="58">
        <v>0</v>
      </c>
      <c r="N51" s="58">
        <v>0</v>
      </c>
      <c r="O51" s="58">
        <v>0</v>
      </c>
      <c r="P51" s="58">
        <v>0</v>
      </c>
      <c r="Q51" s="58">
        <v>0</v>
      </c>
      <c r="R51" s="58">
        <v>0</v>
      </c>
      <c r="S51" s="58">
        <v>0</v>
      </c>
      <c r="T51" s="58">
        <v>0</v>
      </c>
      <c r="U51" s="58">
        <v>-797843</v>
      </c>
      <c r="V51" s="58">
        <v>-803346</v>
      </c>
      <c r="W51" s="58">
        <v>-599778</v>
      </c>
      <c r="X51" s="58">
        <v>0</v>
      </c>
      <c r="Y51" s="58">
        <v>0</v>
      </c>
      <c r="Z51" s="58">
        <v>0</v>
      </c>
      <c r="AA51" s="58">
        <v>0</v>
      </c>
      <c r="AB51" s="58">
        <v>0</v>
      </c>
      <c r="AC51" s="58">
        <v>0</v>
      </c>
      <c r="AD51" s="58">
        <v>0</v>
      </c>
      <c r="AE51" s="58">
        <v>0</v>
      </c>
      <c r="AF51" s="58">
        <v>0</v>
      </c>
      <c r="AG51" s="58">
        <v>0</v>
      </c>
      <c r="AH51" s="58">
        <v>0</v>
      </c>
      <c r="AI51" s="58">
        <v>0</v>
      </c>
      <c r="AJ51" s="58">
        <v>0</v>
      </c>
      <c r="AK51" s="58">
        <v>0</v>
      </c>
      <c r="AL51" s="58">
        <v>0</v>
      </c>
      <c r="AM51" s="58">
        <v>0</v>
      </c>
      <c r="AN51" s="58">
        <v>0</v>
      </c>
      <c r="AO51" s="58">
        <v>0</v>
      </c>
      <c r="AP51" s="58">
        <v>0</v>
      </c>
      <c r="AQ51" s="58">
        <v>0</v>
      </c>
      <c r="AR51" s="58">
        <v>0</v>
      </c>
      <c r="AS51" s="58">
        <v>0</v>
      </c>
      <c r="AT51" s="58">
        <v>0</v>
      </c>
      <c r="AU51" s="58">
        <v>0</v>
      </c>
      <c r="AV51" s="58">
        <v>0</v>
      </c>
      <c r="AW51" s="58">
        <v>0</v>
      </c>
      <c r="AX51" s="58">
        <v>0</v>
      </c>
      <c r="AY51" s="58">
        <v>0</v>
      </c>
      <c r="AZ51" s="58">
        <v>0</v>
      </c>
      <c r="BA51" s="58">
        <v>0</v>
      </c>
      <c r="BB51" s="58">
        <v>0</v>
      </c>
      <c r="BC51" s="58">
        <v>0</v>
      </c>
      <c r="BD51" s="58">
        <v>0</v>
      </c>
      <c r="BE51" s="58">
        <v>0</v>
      </c>
      <c r="BF51" s="58">
        <v>0</v>
      </c>
      <c r="BG51" s="58">
        <v>0</v>
      </c>
      <c r="BH51" s="58">
        <v>0</v>
      </c>
      <c r="BI51" s="58">
        <v>0</v>
      </c>
      <c r="BJ51" s="58">
        <v>0</v>
      </c>
      <c r="BK51" s="58">
        <v>0</v>
      </c>
      <c r="BL51" s="58">
        <v>0</v>
      </c>
      <c r="BM51" s="58">
        <v>0</v>
      </c>
      <c r="BN51" s="58">
        <v>0</v>
      </c>
      <c r="BO51" s="58">
        <v>0</v>
      </c>
      <c r="BP51" s="58">
        <v>0</v>
      </c>
      <c r="BQ51" s="58">
        <v>0</v>
      </c>
      <c r="BR51" s="58">
        <v>0</v>
      </c>
      <c r="BS51" s="58">
        <v>0</v>
      </c>
      <c r="BT51" s="58">
        <v>0</v>
      </c>
      <c r="BU51" s="58"/>
      <c r="BV51" s="58"/>
      <c r="BW51" s="58"/>
      <c r="BX51" s="141"/>
      <c r="BY51" s="58">
        <v>0</v>
      </c>
      <c r="BZ51" s="58">
        <v>0</v>
      </c>
      <c r="CA51" s="58">
        <v>0</v>
      </c>
      <c r="CB51" s="58">
        <v>0</v>
      </c>
      <c r="CC51" s="58">
        <v>-599778</v>
      </c>
      <c r="CD51" s="58">
        <v>0</v>
      </c>
      <c r="CE51" s="58">
        <v>0</v>
      </c>
      <c r="CF51" s="58">
        <v>0</v>
      </c>
      <c r="CG51" s="58">
        <f t="shared" si="39"/>
        <v>0</v>
      </c>
      <c r="CH51" s="58">
        <f t="shared" si="40"/>
        <v>0</v>
      </c>
      <c r="CI51" s="58">
        <f t="shared" si="41"/>
        <v>0</v>
      </c>
      <c r="CJ51" s="58">
        <f t="shared" si="42"/>
        <v>0</v>
      </c>
      <c r="CK51" s="58">
        <f t="shared" si="43"/>
        <v>0</v>
      </c>
      <c r="CL51" s="58">
        <f t="shared" ref="CL51:CL62" si="46">BG51</f>
        <v>0</v>
      </c>
      <c r="CM51" s="58">
        <f t="shared" ref="CM51:CM56" si="47">BK51</f>
        <v>0</v>
      </c>
      <c r="CN51" s="58">
        <f t="shared" si="44"/>
        <v>0</v>
      </c>
      <c r="CO51" s="58">
        <f t="shared" si="45"/>
        <v>0</v>
      </c>
    </row>
    <row r="52" spans="1:93" ht="14.5" x14ac:dyDescent="0.35">
      <c r="A52" s="9"/>
      <c r="B52" s="156" t="s">
        <v>599</v>
      </c>
      <c r="C52" s="157" t="s">
        <v>615</v>
      </c>
      <c r="D52" s="58">
        <v>0</v>
      </c>
      <c r="E52" s="58">
        <v>0</v>
      </c>
      <c r="F52" s="58">
        <v>0</v>
      </c>
      <c r="G52" s="58">
        <v>0</v>
      </c>
      <c r="H52" s="58">
        <v>0</v>
      </c>
      <c r="I52" s="58">
        <v>0</v>
      </c>
      <c r="J52" s="58">
        <v>0</v>
      </c>
      <c r="K52" s="58">
        <v>0</v>
      </c>
      <c r="L52" s="58">
        <v>0</v>
      </c>
      <c r="M52" s="58">
        <v>0</v>
      </c>
      <c r="N52" s="58">
        <v>0</v>
      </c>
      <c r="O52" s="58">
        <v>0</v>
      </c>
      <c r="P52" s="58">
        <v>0</v>
      </c>
      <c r="Q52" s="58">
        <v>0</v>
      </c>
      <c r="R52" s="58">
        <v>0</v>
      </c>
      <c r="S52" s="58">
        <v>0</v>
      </c>
      <c r="T52" s="58">
        <v>0</v>
      </c>
      <c r="U52" s="58">
        <v>0</v>
      </c>
      <c r="V52" s="58">
        <v>0</v>
      </c>
      <c r="W52" s="58">
        <v>0</v>
      </c>
      <c r="X52" s="58">
        <v>0</v>
      </c>
      <c r="Y52" s="58">
        <v>0</v>
      </c>
      <c r="Z52" s="58">
        <v>0</v>
      </c>
      <c r="AA52" s="58">
        <v>0</v>
      </c>
      <c r="AB52" s="58">
        <v>0</v>
      </c>
      <c r="AC52" s="58">
        <v>0</v>
      </c>
      <c r="AD52" s="58">
        <v>0</v>
      </c>
      <c r="AE52" s="58">
        <v>0</v>
      </c>
      <c r="AF52" s="58">
        <v>0</v>
      </c>
      <c r="AG52" s="58">
        <v>0</v>
      </c>
      <c r="AH52" s="58">
        <v>0</v>
      </c>
      <c r="AI52" s="58">
        <v>0</v>
      </c>
      <c r="AJ52" s="58">
        <v>0</v>
      </c>
      <c r="AK52" s="58">
        <v>0</v>
      </c>
      <c r="AL52" s="58">
        <v>0</v>
      </c>
      <c r="AM52" s="58">
        <v>0</v>
      </c>
      <c r="AN52" s="58">
        <v>0</v>
      </c>
      <c r="AO52" s="58">
        <v>0</v>
      </c>
      <c r="AP52" s="58">
        <v>0</v>
      </c>
      <c r="AQ52" s="58">
        <v>0</v>
      </c>
      <c r="AR52" s="58">
        <v>0</v>
      </c>
      <c r="AS52" s="58">
        <v>0</v>
      </c>
      <c r="AT52" s="58">
        <v>0</v>
      </c>
      <c r="AU52" s="58">
        <v>0</v>
      </c>
      <c r="AV52" s="58">
        <v>0</v>
      </c>
      <c r="AW52" s="58">
        <v>0</v>
      </c>
      <c r="AX52" s="58">
        <v>0</v>
      </c>
      <c r="AY52" s="58">
        <v>0</v>
      </c>
      <c r="AZ52" s="58">
        <v>0</v>
      </c>
      <c r="BA52" s="58">
        <v>0</v>
      </c>
      <c r="BB52" s="58">
        <v>0</v>
      </c>
      <c r="BC52" s="58">
        <v>0</v>
      </c>
      <c r="BD52" s="58">
        <v>0</v>
      </c>
      <c r="BE52" s="58">
        <v>0</v>
      </c>
      <c r="BF52" s="58">
        <v>0</v>
      </c>
      <c r="BG52" s="58">
        <v>0</v>
      </c>
      <c r="BH52" s="58">
        <v>0</v>
      </c>
      <c r="BI52" s="58">
        <v>0</v>
      </c>
      <c r="BJ52" s="58">
        <v>0</v>
      </c>
      <c r="BK52" s="58">
        <v>-621987</v>
      </c>
      <c r="BL52" s="58">
        <v>0</v>
      </c>
      <c r="BM52" s="58">
        <v>0</v>
      </c>
      <c r="BN52" s="58">
        <v>0</v>
      </c>
      <c r="BO52" s="58">
        <v>0</v>
      </c>
      <c r="BP52" s="58">
        <v>0</v>
      </c>
      <c r="BQ52" s="58">
        <v>0</v>
      </c>
      <c r="BR52" s="58">
        <v>0</v>
      </c>
      <c r="BS52" s="58">
        <v>0</v>
      </c>
      <c r="BT52" s="58">
        <v>0</v>
      </c>
      <c r="BU52" s="58"/>
      <c r="BV52" s="58"/>
      <c r="BW52" s="58"/>
      <c r="BX52" s="141"/>
      <c r="BY52" s="58"/>
      <c r="BZ52" s="58"/>
      <c r="CA52" s="58"/>
      <c r="CB52" s="58"/>
      <c r="CC52" s="58"/>
      <c r="CD52" s="58"/>
      <c r="CE52" s="58"/>
      <c r="CF52" s="58"/>
      <c r="CG52" s="58"/>
      <c r="CH52" s="58"/>
      <c r="CI52" s="58"/>
      <c r="CJ52" s="58"/>
      <c r="CK52" s="58"/>
      <c r="CL52" s="58">
        <f t="shared" si="46"/>
        <v>0</v>
      </c>
      <c r="CM52" s="58">
        <f t="shared" si="47"/>
        <v>-621987</v>
      </c>
      <c r="CN52" s="58">
        <f t="shared" si="44"/>
        <v>0</v>
      </c>
      <c r="CO52" s="58">
        <f t="shared" si="45"/>
        <v>0</v>
      </c>
    </row>
    <row r="53" spans="1:93" ht="14.5" x14ac:dyDescent="0.35">
      <c r="A53" s="9"/>
      <c r="B53" s="156" t="s">
        <v>583</v>
      </c>
      <c r="C53" s="157" t="s">
        <v>616</v>
      </c>
      <c r="D53" s="58">
        <v>0</v>
      </c>
      <c r="E53" s="58">
        <v>0</v>
      </c>
      <c r="F53" s="58">
        <v>0</v>
      </c>
      <c r="G53" s="58">
        <v>0</v>
      </c>
      <c r="H53" s="58">
        <v>0</v>
      </c>
      <c r="I53" s="58">
        <v>0</v>
      </c>
      <c r="J53" s="58">
        <v>0</v>
      </c>
      <c r="K53" s="58">
        <v>0</v>
      </c>
      <c r="L53" s="58">
        <v>0</v>
      </c>
      <c r="M53" s="58">
        <v>0</v>
      </c>
      <c r="N53" s="58">
        <v>0</v>
      </c>
      <c r="O53" s="58">
        <v>0</v>
      </c>
      <c r="P53" s="58">
        <v>0</v>
      </c>
      <c r="Q53" s="58">
        <v>0</v>
      </c>
      <c r="R53" s="58">
        <v>0</v>
      </c>
      <c r="S53" s="58">
        <v>0</v>
      </c>
      <c r="T53" s="58">
        <v>0</v>
      </c>
      <c r="U53" s="58">
        <v>0</v>
      </c>
      <c r="V53" s="58">
        <v>0</v>
      </c>
      <c r="W53" s="58">
        <v>0</v>
      </c>
      <c r="X53" s="58">
        <v>0</v>
      </c>
      <c r="Y53" s="58">
        <v>0</v>
      </c>
      <c r="Z53" s="58">
        <v>0</v>
      </c>
      <c r="AA53" s="58">
        <v>0</v>
      </c>
      <c r="AB53" s="58">
        <v>0</v>
      </c>
      <c r="AC53" s="58">
        <v>0</v>
      </c>
      <c r="AD53" s="58">
        <v>0</v>
      </c>
      <c r="AE53" s="58">
        <v>0</v>
      </c>
      <c r="AF53" s="58">
        <v>0</v>
      </c>
      <c r="AG53" s="58">
        <v>0</v>
      </c>
      <c r="AH53" s="58">
        <v>0</v>
      </c>
      <c r="AI53" s="58">
        <v>0</v>
      </c>
      <c r="AJ53" s="58">
        <v>0</v>
      </c>
      <c r="AK53" s="58">
        <v>0</v>
      </c>
      <c r="AL53" s="58">
        <v>0</v>
      </c>
      <c r="AM53" s="58">
        <v>0</v>
      </c>
      <c r="AN53" s="58">
        <v>0</v>
      </c>
      <c r="AO53" s="58">
        <v>0</v>
      </c>
      <c r="AP53" s="58">
        <v>0</v>
      </c>
      <c r="AQ53" s="58">
        <v>0</v>
      </c>
      <c r="AR53" s="58">
        <v>0</v>
      </c>
      <c r="AS53" s="58">
        <v>0</v>
      </c>
      <c r="AT53" s="58">
        <v>0</v>
      </c>
      <c r="AU53" s="58">
        <v>0</v>
      </c>
      <c r="AV53" s="58">
        <v>0</v>
      </c>
      <c r="AW53" s="58">
        <v>0</v>
      </c>
      <c r="AX53" s="58">
        <v>0</v>
      </c>
      <c r="AY53" s="58">
        <v>0</v>
      </c>
      <c r="AZ53" s="58">
        <v>0</v>
      </c>
      <c r="BA53" s="58">
        <v>0</v>
      </c>
      <c r="BB53" s="58">
        <v>0</v>
      </c>
      <c r="BC53" s="58">
        <v>0</v>
      </c>
      <c r="BD53" s="58">
        <v>0</v>
      </c>
      <c r="BE53" s="58">
        <v>0</v>
      </c>
      <c r="BF53" s="58">
        <v>0</v>
      </c>
      <c r="BG53" s="58">
        <v>0</v>
      </c>
      <c r="BH53" s="58">
        <v>0</v>
      </c>
      <c r="BI53" s="58">
        <v>0</v>
      </c>
      <c r="BJ53" s="58">
        <v>0</v>
      </c>
      <c r="BK53" s="58">
        <v>0</v>
      </c>
      <c r="BL53" s="58">
        <v>0</v>
      </c>
      <c r="BM53" s="58">
        <v>0</v>
      </c>
      <c r="BN53" s="58">
        <v>0</v>
      </c>
      <c r="BO53" s="58">
        <v>0</v>
      </c>
      <c r="BP53" s="58">
        <v>0</v>
      </c>
      <c r="BQ53" s="58">
        <v>0</v>
      </c>
      <c r="BR53" s="58">
        <v>0</v>
      </c>
      <c r="BS53" s="58">
        <v>0</v>
      </c>
      <c r="BT53" s="58">
        <v>0</v>
      </c>
      <c r="BU53" s="58"/>
      <c r="BV53" s="58"/>
      <c r="BW53" s="58"/>
      <c r="BX53" s="141"/>
      <c r="BY53" s="58"/>
      <c r="BZ53" s="58"/>
      <c r="CA53" s="58"/>
      <c r="CB53" s="58"/>
      <c r="CC53" s="58"/>
      <c r="CD53" s="58"/>
      <c r="CE53" s="58"/>
      <c r="CF53" s="58"/>
      <c r="CG53" s="58"/>
      <c r="CH53" s="58"/>
      <c r="CI53" s="58"/>
      <c r="CJ53" s="58"/>
      <c r="CK53" s="58"/>
      <c r="CL53" s="58">
        <f t="shared" si="46"/>
        <v>0</v>
      </c>
      <c r="CM53" s="58">
        <f t="shared" si="47"/>
        <v>0</v>
      </c>
      <c r="CN53" s="58">
        <f t="shared" si="44"/>
        <v>0</v>
      </c>
      <c r="CO53" s="58">
        <f t="shared" si="45"/>
        <v>0</v>
      </c>
    </row>
    <row r="54" spans="1:93" ht="14.5" x14ac:dyDescent="0.35">
      <c r="A54" s="9"/>
      <c r="B54" s="156" t="s">
        <v>613</v>
      </c>
      <c r="C54" s="157" t="s">
        <v>614</v>
      </c>
      <c r="D54" s="58">
        <v>0</v>
      </c>
      <c r="E54" s="58">
        <v>0</v>
      </c>
      <c r="F54" s="58">
        <v>0</v>
      </c>
      <c r="G54" s="58">
        <v>0</v>
      </c>
      <c r="H54" s="58">
        <v>0</v>
      </c>
      <c r="I54" s="58">
        <v>0</v>
      </c>
      <c r="J54" s="58">
        <v>0</v>
      </c>
      <c r="K54" s="58">
        <v>0</v>
      </c>
      <c r="L54" s="58">
        <v>0</v>
      </c>
      <c r="M54" s="58">
        <v>0</v>
      </c>
      <c r="N54" s="58">
        <v>0</v>
      </c>
      <c r="O54" s="58">
        <v>0</v>
      </c>
      <c r="P54" s="58">
        <v>0</v>
      </c>
      <c r="Q54" s="58">
        <v>0</v>
      </c>
      <c r="R54" s="58">
        <v>0</v>
      </c>
      <c r="S54" s="58">
        <v>0</v>
      </c>
      <c r="T54" s="58">
        <v>0</v>
      </c>
      <c r="U54" s="58">
        <v>0</v>
      </c>
      <c r="V54" s="58">
        <v>0</v>
      </c>
      <c r="W54" s="58">
        <v>0</v>
      </c>
      <c r="X54" s="58">
        <v>0</v>
      </c>
      <c r="Y54" s="58">
        <v>0</v>
      </c>
      <c r="Z54" s="58">
        <v>0</v>
      </c>
      <c r="AA54" s="58">
        <v>0</v>
      </c>
      <c r="AB54" s="58">
        <v>0</v>
      </c>
      <c r="AC54" s="58">
        <v>0</v>
      </c>
      <c r="AD54" s="58">
        <v>0</v>
      </c>
      <c r="AE54" s="58">
        <v>0</v>
      </c>
      <c r="AF54" s="58">
        <v>0</v>
      </c>
      <c r="AG54" s="58">
        <v>0</v>
      </c>
      <c r="AH54" s="58">
        <v>0</v>
      </c>
      <c r="AI54" s="58">
        <v>0</v>
      </c>
      <c r="AJ54" s="58">
        <v>0</v>
      </c>
      <c r="AK54" s="58">
        <v>0</v>
      </c>
      <c r="AL54" s="58">
        <v>0</v>
      </c>
      <c r="AM54" s="58">
        <v>0</v>
      </c>
      <c r="AN54" s="58">
        <v>0</v>
      </c>
      <c r="AO54" s="58">
        <v>0</v>
      </c>
      <c r="AP54" s="58">
        <v>0</v>
      </c>
      <c r="AQ54" s="58">
        <v>0</v>
      </c>
      <c r="AR54" s="58">
        <v>0</v>
      </c>
      <c r="AS54" s="58">
        <v>0</v>
      </c>
      <c r="AT54" s="58">
        <v>0</v>
      </c>
      <c r="AU54" s="58">
        <v>0</v>
      </c>
      <c r="AV54" s="58">
        <v>0</v>
      </c>
      <c r="AW54" s="58">
        <v>0</v>
      </c>
      <c r="AX54" s="58">
        <v>0</v>
      </c>
      <c r="AY54" s="58">
        <v>0</v>
      </c>
      <c r="AZ54" s="58">
        <v>0</v>
      </c>
      <c r="BA54" s="58">
        <v>0</v>
      </c>
      <c r="BB54" s="58">
        <v>0</v>
      </c>
      <c r="BC54" s="58">
        <v>0</v>
      </c>
      <c r="BD54" s="58">
        <v>0</v>
      </c>
      <c r="BE54" s="58">
        <v>0</v>
      </c>
      <c r="BF54" s="58">
        <v>0</v>
      </c>
      <c r="BG54" s="58">
        <v>0</v>
      </c>
      <c r="BH54" s="58">
        <v>0</v>
      </c>
      <c r="BI54" s="58">
        <v>0</v>
      </c>
      <c r="BJ54" s="58">
        <v>0</v>
      </c>
      <c r="BK54" s="58">
        <v>0</v>
      </c>
      <c r="BL54" s="58">
        <v>0</v>
      </c>
      <c r="BM54" s="58">
        <v>3111</v>
      </c>
      <c r="BN54" s="58">
        <v>-166673</v>
      </c>
      <c r="BO54" s="58">
        <v>-166673</v>
      </c>
      <c r="BP54" s="58">
        <v>-90884</v>
      </c>
      <c r="BQ54" s="58">
        <v>-121627</v>
      </c>
      <c r="BR54" s="58">
        <v>-133371</v>
      </c>
      <c r="BS54" s="58">
        <v>-150093</v>
      </c>
      <c r="BT54" s="58">
        <v>-12825</v>
      </c>
      <c r="BU54" s="58"/>
      <c r="BV54" s="58"/>
      <c r="BW54" s="58"/>
      <c r="BX54" s="141"/>
      <c r="BY54" s="58"/>
      <c r="BZ54" s="58"/>
      <c r="CA54" s="58"/>
      <c r="CB54" s="58"/>
      <c r="CC54" s="58"/>
      <c r="CD54" s="58"/>
      <c r="CE54" s="58"/>
      <c r="CF54" s="58"/>
      <c r="CG54" s="58"/>
      <c r="CH54" s="58"/>
      <c r="CI54" s="58"/>
      <c r="CJ54" s="58"/>
      <c r="CK54" s="58"/>
      <c r="CL54" s="58"/>
      <c r="CM54" s="58">
        <f>BK54</f>
        <v>0</v>
      </c>
      <c r="CN54" s="58">
        <f t="shared" si="44"/>
        <v>-166673</v>
      </c>
      <c r="CO54" s="58">
        <f t="shared" si="45"/>
        <v>-150093</v>
      </c>
    </row>
    <row r="55" spans="1:93" ht="14.5" x14ac:dyDescent="0.35">
      <c r="A55" s="9"/>
      <c r="B55" s="156" t="s">
        <v>343</v>
      </c>
      <c r="C55" s="157" t="s">
        <v>344</v>
      </c>
      <c r="D55" s="58">
        <v>0</v>
      </c>
      <c r="E55" s="58">
        <v>0</v>
      </c>
      <c r="F55" s="58">
        <v>0</v>
      </c>
      <c r="G55" s="58">
        <v>0</v>
      </c>
      <c r="H55" s="58">
        <v>0</v>
      </c>
      <c r="I55" s="58">
        <v>0</v>
      </c>
      <c r="J55" s="58">
        <v>0</v>
      </c>
      <c r="K55" s="58">
        <v>0</v>
      </c>
      <c r="L55" s="58">
        <v>0</v>
      </c>
      <c r="M55" s="58">
        <v>0</v>
      </c>
      <c r="N55" s="58">
        <v>0</v>
      </c>
      <c r="O55" s="58">
        <v>0</v>
      </c>
      <c r="P55" s="58">
        <v>0</v>
      </c>
      <c r="Q55" s="58">
        <v>0</v>
      </c>
      <c r="R55" s="58">
        <v>0</v>
      </c>
      <c r="S55" s="58">
        <v>0</v>
      </c>
      <c r="T55" s="58">
        <v>0</v>
      </c>
      <c r="U55" s="58">
        <v>0</v>
      </c>
      <c r="V55" s="58">
        <v>0</v>
      </c>
      <c r="W55" s="58">
        <v>-203568</v>
      </c>
      <c r="X55" s="58">
        <v>0</v>
      </c>
      <c r="Y55" s="58">
        <v>0</v>
      </c>
      <c r="Z55" s="58">
        <v>0</v>
      </c>
      <c r="AA55" s="58">
        <v>0</v>
      </c>
      <c r="AB55" s="58">
        <v>0</v>
      </c>
      <c r="AC55" s="58">
        <v>0</v>
      </c>
      <c r="AD55" s="58">
        <v>0</v>
      </c>
      <c r="AE55" s="58">
        <v>0</v>
      </c>
      <c r="AF55" s="58">
        <v>0</v>
      </c>
      <c r="AG55" s="58">
        <v>0</v>
      </c>
      <c r="AH55" s="58">
        <v>0</v>
      </c>
      <c r="AI55" s="58">
        <v>0</v>
      </c>
      <c r="AJ55" s="58">
        <v>0</v>
      </c>
      <c r="AK55" s="58">
        <v>0</v>
      </c>
      <c r="AL55" s="58">
        <v>0</v>
      </c>
      <c r="AM55" s="58">
        <v>0</v>
      </c>
      <c r="AN55" s="58">
        <v>0</v>
      </c>
      <c r="AO55" s="58">
        <v>0</v>
      </c>
      <c r="AP55" s="58">
        <v>0</v>
      </c>
      <c r="AQ55" s="58">
        <v>0</v>
      </c>
      <c r="AR55" s="58">
        <v>0</v>
      </c>
      <c r="AS55" s="58">
        <v>0</v>
      </c>
      <c r="AT55" s="58">
        <v>0</v>
      </c>
      <c r="AU55" s="58">
        <v>0</v>
      </c>
      <c r="AV55" s="58">
        <v>0</v>
      </c>
      <c r="AW55" s="58">
        <v>0</v>
      </c>
      <c r="AX55" s="58">
        <v>0</v>
      </c>
      <c r="AY55" s="58">
        <v>0</v>
      </c>
      <c r="AZ55" s="58">
        <v>0</v>
      </c>
      <c r="BA55" s="58">
        <v>0</v>
      </c>
      <c r="BB55" s="58">
        <v>0</v>
      </c>
      <c r="BC55" s="58">
        <v>0</v>
      </c>
      <c r="BD55" s="58">
        <v>0</v>
      </c>
      <c r="BE55" s="58">
        <v>0</v>
      </c>
      <c r="BF55" s="58">
        <v>0</v>
      </c>
      <c r="BG55" s="58">
        <v>0</v>
      </c>
      <c r="BH55" s="58">
        <v>0</v>
      </c>
      <c r="BI55" s="58">
        <v>0</v>
      </c>
      <c r="BJ55" s="58">
        <v>0</v>
      </c>
      <c r="BK55" s="58">
        <v>0</v>
      </c>
      <c r="BL55" s="58">
        <v>0</v>
      </c>
      <c r="BM55" s="58">
        <v>0</v>
      </c>
      <c r="BN55" s="58">
        <v>0</v>
      </c>
      <c r="BO55" s="58">
        <v>0</v>
      </c>
      <c r="BP55" s="58">
        <v>0</v>
      </c>
      <c r="BQ55" s="58">
        <v>0</v>
      </c>
      <c r="BR55" s="58">
        <v>0</v>
      </c>
      <c r="BS55" s="58">
        <v>0</v>
      </c>
      <c r="BT55" s="58">
        <v>0</v>
      </c>
      <c r="BU55" s="58"/>
      <c r="BV55" s="58"/>
      <c r="BW55" s="58"/>
      <c r="BX55" s="141"/>
      <c r="BY55" s="58">
        <v>0</v>
      </c>
      <c r="BZ55" s="58">
        <v>0</v>
      </c>
      <c r="CA55" s="58">
        <v>0</v>
      </c>
      <c r="CB55" s="58">
        <v>0</v>
      </c>
      <c r="CC55" s="58">
        <v>-203568</v>
      </c>
      <c r="CD55" s="58">
        <v>0</v>
      </c>
      <c r="CE55" s="58">
        <v>0</v>
      </c>
      <c r="CF55" s="58">
        <v>0</v>
      </c>
      <c r="CG55" s="58">
        <f t="shared" si="39"/>
        <v>0</v>
      </c>
      <c r="CH55" s="58">
        <f t="shared" si="40"/>
        <v>0</v>
      </c>
      <c r="CI55" s="58">
        <f t="shared" si="41"/>
        <v>0</v>
      </c>
      <c r="CJ55" s="58">
        <f t="shared" si="42"/>
        <v>0</v>
      </c>
      <c r="CK55" s="58">
        <f t="shared" si="43"/>
        <v>0</v>
      </c>
      <c r="CL55" s="58">
        <f t="shared" si="46"/>
        <v>0</v>
      </c>
      <c r="CM55" s="58">
        <f t="shared" si="47"/>
        <v>0</v>
      </c>
      <c r="CN55" s="58">
        <f t="shared" si="44"/>
        <v>0</v>
      </c>
      <c r="CO55" s="58">
        <f t="shared" si="45"/>
        <v>0</v>
      </c>
    </row>
    <row r="56" spans="1:93" ht="14.5" x14ac:dyDescent="0.35">
      <c r="A56" s="9"/>
      <c r="B56" s="308" t="s">
        <v>345</v>
      </c>
      <c r="C56" s="307" t="s">
        <v>346</v>
      </c>
      <c r="D56" s="297">
        <v>-19812</v>
      </c>
      <c r="E56" s="297">
        <v>-52968</v>
      </c>
      <c r="F56" s="297">
        <v>-90734</v>
      </c>
      <c r="G56" s="297">
        <v>-137229</v>
      </c>
      <c r="H56" s="297">
        <v>-41099</v>
      </c>
      <c r="I56" s="297">
        <v>-76404</v>
      </c>
      <c r="J56" s="297">
        <v>-89487</v>
      </c>
      <c r="K56" s="297">
        <v>-107239</v>
      </c>
      <c r="L56" s="297">
        <v>-34749</v>
      </c>
      <c r="M56" s="297">
        <v>-64920</v>
      </c>
      <c r="N56" s="297">
        <v>-96931</v>
      </c>
      <c r="O56" s="297">
        <v>-139643</v>
      </c>
      <c r="P56" s="297">
        <v>-44695</v>
      </c>
      <c r="Q56" s="297">
        <v>-104850</v>
      </c>
      <c r="R56" s="297">
        <v>-181393</v>
      </c>
      <c r="S56" s="297">
        <v>-245147</v>
      </c>
      <c r="T56" s="297">
        <v>-50544</v>
      </c>
      <c r="U56" s="297">
        <v>-97855</v>
      </c>
      <c r="V56" s="297">
        <v>-135560</v>
      </c>
      <c r="W56" s="297">
        <v>-185382</v>
      </c>
      <c r="X56" s="297">
        <v>-24491</v>
      </c>
      <c r="Y56" s="297">
        <v>-65583</v>
      </c>
      <c r="Z56" s="297">
        <v>-107716</v>
      </c>
      <c r="AA56" s="297">
        <v>-198112</v>
      </c>
      <c r="AB56" s="297">
        <v>-57153</v>
      </c>
      <c r="AC56" s="297">
        <v>-110086</v>
      </c>
      <c r="AD56" s="297">
        <v>-164772</v>
      </c>
      <c r="AE56" s="297">
        <v>-211112</v>
      </c>
      <c r="AF56" s="297">
        <v>-43133</v>
      </c>
      <c r="AG56" s="297">
        <v>-86250</v>
      </c>
      <c r="AH56" s="297">
        <v>-125033</v>
      </c>
      <c r="AI56" s="297">
        <v>-162530.92561000001</v>
      </c>
      <c r="AJ56" s="297">
        <v>-25992.340084747004</v>
      </c>
      <c r="AK56" s="297">
        <v>-63182</v>
      </c>
      <c r="AL56" s="297">
        <v>-98437</v>
      </c>
      <c r="AM56" s="297">
        <v>-127839</v>
      </c>
      <c r="AN56" s="297">
        <v>-20447</v>
      </c>
      <c r="AO56" s="297">
        <v>-60142</v>
      </c>
      <c r="AP56" s="297">
        <v>-89108</v>
      </c>
      <c r="AQ56" s="297">
        <v>-122908</v>
      </c>
      <c r="AR56" s="297">
        <v>-26184</v>
      </c>
      <c r="AS56" s="297">
        <v>-59927</v>
      </c>
      <c r="AT56" s="297">
        <v>-105676</v>
      </c>
      <c r="AU56" s="297">
        <v>-168560</v>
      </c>
      <c r="AV56" s="297">
        <v>-46450</v>
      </c>
      <c r="AW56" s="297">
        <v>-120578</v>
      </c>
      <c r="AX56" s="297">
        <v>-172843</v>
      </c>
      <c r="AY56" s="297">
        <v>-273706</v>
      </c>
      <c r="AZ56" s="297">
        <v>-41906</v>
      </c>
      <c r="BA56" s="297">
        <v>-72454</v>
      </c>
      <c r="BB56" s="297">
        <v>-100133</v>
      </c>
      <c r="BC56" s="297">
        <v>-128993</v>
      </c>
      <c r="BD56" s="297">
        <v>-40200.554000000004</v>
      </c>
      <c r="BE56" s="297">
        <v>-86288.554000000004</v>
      </c>
      <c r="BF56" s="297">
        <v>-148189</v>
      </c>
      <c r="BG56" s="297">
        <v>-233096</v>
      </c>
      <c r="BH56" s="297">
        <v>-65961</v>
      </c>
      <c r="BI56" s="297">
        <v>-124194</v>
      </c>
      <c r="BJ56" s="297">
        <v>-228636</v>
      </c>
      <c r="BK56" s="297">
        <v>-444020</v>
      </c>
      <c r="BL56" s="297">
        <v>-99226</v>
      </c>
      <c r="BM56" s="297">
        <v>-211178</v>
      </c>
      <c r="BN56" s="297">
        <v>-336234</v>
      </c>
      <c r="BO56" s="297">
        <v>-570286</v>
      </c>
      <c r="BP56" s="297">
        <v>-102211</v>
      </c>
      <c r="BQ56" s="297">
        <v>-225062</v>
      </c>
      <c r="BR56" s="297">
        <v>-319709</v>
      </c>
      <c r="BS56" s="297">
        <v>-494670</v>
      </c>
      <c r="BT56" s="297">
        <v>-95959</v>
      </c>
      <c r="BU56" s="297"/>
      <c r="BV56" s="297"/>
      <c r="BW56" s="297"/>
      <c r="BX56" s="141"/>
      <c r="BY56" s="297">
        <v>-137229</v>
      </c>
      <c r="BZ56" s="297">
        <v>-107239</v>
      </c>
      <c r="CA56" s="297">
        <v>-139643</v>
      </c>
      <c r="CB56" s="297">
        <v>-245147</v>
      </c>
      <c r="CC56" s="297">
        <v>-185382</v>
      </c>
      <c r="CD56" s="297">
        <v>-198112</v>
      </c>
      <c r="CE56" s="297">
        <v>-211112</v>
      </c>
      <c r="CF56" s="297">
        <v>-162530.92561000001</v>
      </c>
      <c r="CG56" s="297">
        <f t="shared" si="39"/>
        <v>-127839</v>
      </c>
      <c r="CH56" s="297">
        <f t="shared" si="40"/>
        <v>-122908</v>
      </c>
      <c r="CI56" s="297">
        <f t="shared" si="41"/>
        <v>-168560</v>
      </c>
      <c r="CJ56" s="297">
        <f t="shared" si="42"/>
        <v>-273706</v>
      </c>
      <c r="CK56" s="297">
        <f t="shared" si="43"/>
        <v>-128993</v>
      </c>
      <c r="CL56" s="297">
        <f t="shared" si="46"/>
        <v>-233096</v>
      </c>
      <c r="CM56" s="297">
        <f t="shared" si="47"/>
        <v>-444020</v>
      </c>
      <c r="CN56" s="297">
        <f t="shared" si="44"/>
        <v>-570286</v>
      </c>
      <c r="CO56" s="297">
        <f t="shared" si="45"/>
        <v>-494670</v>
      </c>
    </row>
    <row r="57" spans="1:93" ht="14.5" x14ac:dyDescent="0.35">
      <c r="A57" s="9"/>
      <c r="B57" s="156" t="s">
        <v>347</v>
      </c>
      <c r="C57" s="157" t="s">
        <v>348</v>
      </c>
      <c r="D57" s="58">
        <v>0</v>
      </c>
      <c r="E57" s="58">
        <v>0</v>
      </c>
      <c r="F57" s="58">
        <v>0</v>
      </c>
      <c r="G57" s="58">
        <v>534</v>
      </c>
      <c r="H57" s="58">
        <v>31991</v>
      </c>
      <c r="I57" s="58">
        <v>32057</v>
      </c>
      <c r="J57" s="58">
        <v>32057</v>
      </c>
      <c r="K57" s="58">
        <v>34401</v>
      </c>
      <c r="L57" s="58">
        <v>0</v>
      </c>
      <c r="M57" s="58">
        <v>0</v>
      </c>
      <c r="N57" s="58">
        <v>0</v>
      </c>
      <c r="O57" s="58">
        <v>0</v>
      </c>
      <c r="P57" s="58">
        <v>0</v>
      </c>
      <c r="Q57" s="58">
        <v>0</v>
      </c>
      <c r="R57" s="58">
        <v>0</v>
      </c>
      <c r="S57" s="58">
        <v>0</v>
      </c>
      <c r="T57" s="58">
        <v>0</v>
      </c>
      <c r="U57" s="58">
        <v>0</v>
      </c>
      <c r="V57" s="58">
        <v>0</v>
      </c>
      <c r="W57" s="58">
        <v>0</v>
      </c>
      <c r="X57" s="58">
        <v>0</v>
      </c>
      <c r="Y57" s="58">
        <v>0</v>
      </c>
      <c r="Z57" s="58">
        <v>0</v>
      </c>
      <c r="AA57" s="58">
        <v>0</v>
      </c>
      <c r="AB57" s="58">
        <v>0</v>
      </c>
      <c r="AC57" s="58">
        <v>0</v>
      </c>
      <c r="AD57" s="58">
        <v>0</v>
      </c>
      <c r="AE57" s="58">
        <v>0</v>
      </c>
      <c r="AF57" s="58">
        <v>0</v>
      </c>
      <c r="AG57" s="58">
        <v>0</v>
      </c>
      <c r="AH57" s="58">
        <v>0</v>
      </c>
      <c r="AI57" s="58">
        <v>0</v>
      </c>
      <c r="AJ57" s="58">
        <v>0</v>
      </c>
      <c r="AK57" s="58">
        <v>0</v>
      </c>
      <c r="AL57" s="58">
        <v>0</v>
      </c>
      <c r="AM57" s="58">
        <v>0</v>
      </c>
      <c r="AN57" s="58">
        <v>0</v>
      </c>
      <c r="AO57" s="58">
        <v>0</v>
      </c>
      <c r="AP57" s="58">
        <v>0</v>
      </c>
      <c r="AQ57" s="58">
        <v>0</v>
      </c>
      <c r="AR57" s="58">
        <v>0</v>
      </c>
      <c r="AS57" s="58">
        <v>0</v>
      </c>
      <c r="AT57" s="58">
        <v>0</v>
      </c>
      <c r="AU57" s="58">
        <v>0</v>
      </c>
      <c r="AV57" s="58">
        <v>5000</v>
      </c>
      <c r="AW57" s="58">
        <v>5000</v>
      </c>
      <c r="AX57" s="58">
        <v>5000</v>
      </c>
      <c r="AY57" s="58">
        <v>5000</v>
      </c>
      <c r="AZ57" s="58">
        <v>0</v>
      </c>
      <c r="BA57" s="58">
        <v>0</v>
      </c>
      <c r="BB57" s="58">
        <v>5000</v>
      </c>
      <c r="BC57" s="58">
        <v>5000</v>
      </c>
      <c r="BD57" s="58">
        <v>0</v>
      </c>
      <c r="BE57" s="58">
        <v>0</v>
      </c>
      <c r="BF57" s="297">
        <v>0</v>
      </c>
      <c r="BG57" s="58">
        <v>0</v>
      </c>
      <c r="BH57" s="297">
        <v>0</v>
      </c>
      <c r="BI57" s="297">
        <v>0</v>
      </c>
      <c r="BJ57" s="297">
        <v>0</v>
      </c>
      <c r="BK57" s="58">
        <v>0</v>
      </c>
      <c r="BL57" s="58">
        <v>0</v>
      </c>
      <c r="BM57" s="58">
        <v>0</v>
      </c>
      <c r="BN57" s="58">
        <v>0</v>
      </c>
      <c r="BO57" s="58">
        <v>0</v>
      </c>
      <c r="BP57" s="58">
        <v>0</v>
      </c>
      <c r="BQ57" s="58">
        <v>0</v>
      </c>
      <c r="BR57" s="58">
        <v>0</v>
      </c>
      <c r="BS57" s="58">
        <v>0</v>
      </c>
      <c r="BT57" s="58"/>
      <c r="BU57" s="58"/>
      <c r="BV57" s="58"/>
      <c r="BW57" s="58"/>
      <c r="BX57" s="141"/>
      <c r="BY57" s="58">
        <v>534</v>
      </c>
      <c r="BZ57" s="58">
        <v>34401</v>
      </c>
      <c r="CA57" s="58">
        <v>0</v>
      </c>
      <c r="CB57" s="58">
        <v>0</v>
      </c>
      <c r="CC57" s="58">
        <v>0</v>
      </c>
      <c r="CD57" s="58">
        <v>0</v>
      </c>
      <c r="CE57" s="58">
        <v>0</v>
      </c>
      <c r="CF57" s="58">
        <v>0</v>
      </c>
      <c r="CG57" s="58">
        <f t="shared" si="39"/>
        <v>0</v>
      </c>
      <c r="CH57" s="58">
        <f t="shared" si="40"/>
        <v>0</v>
      </c>
      <c r="CI57" s="58">
        <f t="shared" si="41"/>
        <v>0</v>
      </c>
      <c r="CJ57" s="58">
        <f t="shared" si="42"/>
        <v>5000</v>
      </c>
      <c r="CK57" s="58">
        <f t="shared" si="43"/>
        <v>5000</v>
      </c>
      <c r="CL57" s="58">
        <f t="shared" si="46"/>
        <v>0</v>
      </c>
      <c r="CM57" s="58">
        <f t="shared" ref="CM57:CM62" si="48">BK57</f>
        <v>0</v>
      </c>
      <c r="CN57" s="58">
        <f t="shared" si="44"/>
        <v>0</v>
      </c>
      <c r="CO57" s="58">
        <f t="shared" si="45"/>
        <v>0</v>
      </c>
    </row>
    <row r="58" spans="1:93" ht="14.5" x14ac:dyDescent="0.35">
      <c r="A58" s="9"/>
      <c r="B58" s="308" t="s">
        <v>349</v>
      </c>
      <c r="C58" s="307" t="s">
        <v>309</v>
      </c>
      <c r="D58" s="58">
        <v>0</v>
      </c>
      <c r="E58" s="58">
        <v>553</v>
      </c>
      <c r="F58" s="58">
        <v>553</v>
      </c>
      <c r="G58" s="58">
        <v>35</v>
      </c>
      <c r="H58" s="58">
        <v>0</v>
      </c>
      <c r="I58" s="58">
        <v>72</v>
      </c>
      <c r="J58" s="58">
        <v>70</v>
      </c>
      <c r="K58" s="58">
        <v>0</v>
      </c>
      <c r="L58" s="58">
        <v>0</v>
      </c>
      <c r="M58" s="58">
        <v>0</v>
      </c>
      <c r="N58" s="58">
        <v>0</v>
      </c>
      <c r="O58" s="58">
        <v>0</v>
      </c>
      <c r="P58" s="58">
        <v>0</v>
      </c>
      <c r="Q58" s="58">
        <v>0</v>
      </c>
      <c r="R58" s="58">
        <v>0</v>
      </c>
      <c r="S58" s="58">
        <v>327</v>
      </c>
      <c r="T58" s="58">
        <v>148</v>
      </c>
      <c r="U58" s="58">
        <v>148</v>
      </c>
      <c r="V58" s="58">
        <v>148</v>
      </c>
      <c r="W58" s="58">
        <v>148</v>
      </c>
      <c r="X58" s="58">
        <v>0</v>
      </c>
      <c r="Y58" s="58">
        <v>0</v>
      </c>
      <c r="Z58" s="58">
        <v>930</v>
      </c>
      <c r="AA58" s="58">
        <v>1038</v>
      </c>
      <c r="AB58" s="58">
        <v>0</v>
      </c>
      <c r="AC58" s="58">
        <v>493</v>
      </c>
      <c r="AD58" s="58">
        <v>493</v>
      </c>
      <c r="AE58" s="58">
        <v>1003</v>
      </c>
      <c r="AF58" s="58">
        <v>3740</v>
      </c>
      <c r="AG58" s="58">
        <v>6893</v>
      </c>
      <c r="AH58" s="58">
        <v>8693</v>
      </c>
      <c r="AI58" s="58">
        <v>3988.9256100000002</v>
      </c>
      <c r="AJ58" s="58">
        <v>-299</v>
      </c>
      <c r="AK58" s="58">
        <v>-2597</v>
      </c>
      <c r="AL58" s="58">
        <v>3222</v>
      </c>
      <c r="AM58" s="58">
        <v>3257</v>
      </c>
      <c r="AN58" s="58">
        <v>265</v>
      </c>
      <c r="AO58" s="58">
        <v>265</v>
      </c>
      <c r="AP58" s="58">
        <v>265</v>
      </c>
      <c r="AQ58" s="58">
        <v>4791.8999999999996</v>
      </c>
      <c r="AR58" s="58">
        <v>0</v>
      </c>
      <c r="AS58" s="58">
        <v>895</v>
      </c>
      <c r="AT58" s="58">
        <v>895</v>
      </c>
      <c r="AU58" s="58">
        <v>895</v>
      </c>
      <c r="AV58" s="58">
        <v>53</v>
      </c>
      <c r="AW58" s="58">
        <v>120</v>
      </c>
      <c r="AX58" s="58">
        <v>159</v>
      </c>
      <c r="AY58" s="58">
        <v>159</v>
      </c>
      <c r="AZ58" s="58">
        <v>0</v>
      </c>
      <c r="BA58" s="58">
        <v>175</v>
      </c>
      <c r="BB58" s="58">
        <v>700</v>
      </c>
      <c r="BC58" s="58">
        <v>1225</v>
      </c>
      <c r="BD58" s="58">
        <v>525</v>
      </c>
      <c r="BE58" s="58">
        <v>1050</v>
      </c>
      <c r="BF58" s="297">
        <v>1575</v>
      </c>
      <c r="BG58" s="58">
        <v>2100</v>
      </c>
      <c r="BH58" s="297">
        <v>525</v>
      </c>
      <c r="BI58" s="297">
        <v>1050</v>
      </c>
      <c r="BJ58" s="297">
        <v>1575</v>
      </c>
      <c r="BK58" s="58">
        <v>2100</v>
      </c>
      <c r="BL58" s="58">
        <v>525</v>
      </c>
      <c r="BM58" s="58">
        <v>1050</v>
      </c>
      <c r="BN58" s="58">
        <v>1575</v>
      </c>
      <c r="BO58" s="58">
        <v>1750</v>
      </c>
      <c r="BP58" s="58">
        <v>525</v>
      </c>
      <c r="BQ58" s="58">
        <v>860</v>
      </c>
      <c r="BR58" s="58">
        <v>2135</v>
      </c>
      <c r="BS58" s="58">
        <v>4677</v>
      </c>
      <c r="BT58" s="58">
        <v>1475</v>
      </c>
      <c r="BU58" s="58"/>
      <c r="BV58" s="58"/>
      <c r="BW58" s="58"/>
      <c r="BX58" s="141"/>
      <c r="BY58" s="58">
        <v>35</v>
      </c>
      <c r="BZ58" s="58">
        <v>0</v>
      </c>
      <c r="CA58" s="58">
        <v>0</v>
      </c>
      <c r="CB58" s="58">
        <v>327</v>
      </c>
      <c r="CC58" s="58">
        <v>148</v>
      </c>
      <c r="CD58" s="58">
        <v>1038</v>
      </c>
      <c r="CE58" s="58">
        <v>1003</v>
      </c>
      <c r="CF58" s="58">
        <v>3988.9256100000002</v>
      </c>
      <c r="CG58" s="58">
        <f t="shared" si="39"/>
        <v>3257</v>
      </c>
      <c r="CH58" s="58">
        <f t="shared" si="40"/>
        <v>4791.8999999999996</v>
      </c>
      <c r="CI58" s="58">
        <f t="shared" si="41"/>
        <v>895</v>
      </c>
      <c r="CJ58" s="58">
        <f t="shared" si="42"/>
        <v>159</v>
      </c>
      <c r="CK58" s="58">
        <f t="shared" si="43"/>
        <v>1225</v>
      </c>
      <c r="CL58" s="58">
        <f t="shared" si="46"/>
        <v>2100</v>
      </c>
      <c r="CM58" s="58">
        <f t="shared" si="48"/>
        <v>2100</v>
      </c>
      <c r="CN58" s="58">
        <f t="shared" si="44"/>
        <v>1750</v>
      </c>
      <c r="CO58" s="58">
        <f t="shared" si="45"/>
        <v>4677</v>
      </c>
    </row>
    <row r="59" spans="1:93" ht="14.5" x14ac:dyDescent="0.35">
      <c r="A59" s="9"/>
      <c r="B59" s="308" t="s">
        <v>350</v>
      </c>
      <c r="C59" s="307" t="s">
        <v>351</v>
      </c>
      <c r="D59" s="58">
        <v>-2168</v>
      </c>
      <c r="E59" s="58">
        <v>-2832</v>
      </c>
      <c r="F59" s="58">
        <v>-2832</v>
      </c>
      <c r="G59" s="58">
        <v>-2832</v>
      </c>
      <c r="H59" s="58">
        <v>0</v>
      </c>
      <c r="I59" s="58">
        <v>0</v>
      </c>
      <c r="J59" s="58">
        <v>0</v>
      </c>
      <c r="K59" s="58">
        <v>0</v>
      </c>
      <c r="L59" s="58">
        <v>0</v>
      </c>
      <c r="M59" s="58">
        <v>0</v>
      </c>
      <c r="N59" s="58">
        <v>0</v>
      </c>
      <c r="O59" s="58">
        <v>0</v>
      </c>
      <c r="P59" s="58">
        <v>0</v>
      </c>
      <c r="Q59" s="58">
        <v>0</v>
      </c>
      <c r="R59" s="58">
        <v>0</v>
      </c>
      <c r="S59" s="58">
        <v>0</v>
      </c>
      <c r="T59" s="58">
        <v>0</v>
      </c>
      <c r="U59" s="58">
        <v>0</v>
      </c>
      <c r="V59" s="58">
        <v>0</v>
      </c>
      <c r="W59" s="58">
        <v>0</v>
      </c>
      <c r="X59" s="58">
        <v>0</v>
      </c>
      <c r="Y59" s="58">
        <v>0</v>
      </c>
      <c r="Z59" s="58">
        <v>0</v>
      </c>
      <c r="AA59" s="58">
        <v>0</v>
      </c>
      <c r="AB59" s="58">
        <v>0</v>
      </c>
      <c r="AC59" s="58">
        <v>0</v>
      </c>
      <c r="AD59" s="58">
        <v>0</v>
      </c>
      <c r="AE59" s="58">
        <v>0</v>
      </c>
      <c r="AF59" s="58">
        <v>0</v>
      </c>
      <c r="AG59" s="58">
        <v>0</v>
      </c>
      <c r="AH59" s="58">
        <v>0</v>
      </c>
      <c r="AI59" s="58">
        <v>0</v>
      </c>
      <c r="AJ59" s="58">
        <v>0</v>
      </c>
      <c r="AK59" s="58">
        <v>0</v>
      </c>
      <c r="AL59" s="58">
        <v>0</v>
      </c>
      <c r="AM59" s="58">
        <v>0</v>
      </c>
      <c r="AN59" s="58">
        <v>0</v>
      </c>
      <c r="AO59" s="58">
        <v>0</v>
      </c>
      <c r="AP59" s="58">
        <v>-1059</v>
      </c>
      <c r="AQ59" s="58">
        <v>0</v>
      </c>
      <c r="AR59" s="58">
        <v>0</v>
      </c>
      <c r="AS59" s="58">
        <v>0</v>
      </c>
      <c r="AT59" s="58">
        <v>0</v>
      </c>
      <c r="AU59" s="58">
        <v>0</v>
      </c>
      <c r="AV59" s="58">
        <v>0</v>
      </c>
      <c r="AW59" s="58">
        <v>0</v>
      </c>
      <c r="AX59" s="58">
        <v>0</v>
      </c>
      <c r="AY59" s="58">
        <v>0</v>
      </c>
      <c r="AZ59" s="58">
        <v>0</v>
      </c>
      <c r="BA59" s="58">
        <v>0</v>
      </c>
      <c r="BB59" s="58">
        <v>0</v>
      </c>
      <c r="BC59" s="58">
        <v>0</v>
      </c>
      <c r="BD59" s="58">
        <v>0</v>
      </c>
      <c r="BE59" s="58">
        <v>0</v>
      </c>
      <c r="BF59" s="58">
        <v>0</v>
      </c>
      <c r="BG59" s="58">
        <v>0</v>
      </c>
      <c r="BH59" s="58">
        <v>0</v>
      </c>
      <c r="BI59" s="58">
        <v>0</v>
      </c>
      <c r="BJ59" s="58">
        <v>0</v>
      </c>
      <c r="BK59" s="58">
        <v>0</v>
      </c>
      <c r="BL59" s="58">
        <v>0</v>
      </c>
      <c r="BM59" s="58">
        <v>0</v>
      </c>
      <c r="BN59" s="58">
        <v>0</v>
      </c>
      <c r="BO59" s="58">
        <v>0</v>
      </c>
      <c r="BP59" s="58">
        <v>0</v>
      </c>
      <c r="BQ59" s="58">
        <v>0</v>
      </c>
      <c r="BR59" s="58">
        <v>0</v>
      </c>
      <c r="BS59" s="58">
        <v>0</v>
      </c>
      <c r="BT59" s="58">
        <v>0</v>
      </c>
      <c r="BU59" s="58"/>
      <c r="BV59" s="58"/>
      <c r="BW59" s="58"/>
      <c r="BX59" s="141"/>
      <c r="BY59" s="58">
        <v>-2832</v>
      </c>
      <c r="BZ59" s="58">
        <v>0</v>
      </c>
      <c r="CA59" s="58">
        <v>0</v>
      </c>
      <c r="CB59" s="58">
        <v>0</v>
      </c>
      <c r="CC59" s="58">
        <v>0</v>
      </c>
      <c r="CD59" s="58">
        <v>0</v>
      </c>
      <c r="CE59" s="58">
        <v>0</v>
      </c>
      <c r="CF59" s="58">
        <v>0</v>
      </c>
      <c r="CG59" s="58">
        <f t="shared" si="39"/>
        <v>0</v>
      </c>
      <c r="CH59" s="58">
        <f t="shared" si="40"/>
        <v>0</v>
      </c>
      <c r="CI59" s="58">
        <f t="shared" si="41"/>
        <v>0</v>
      </c>
      <c r="CJ59" s="58">
        <f t="shared" si="42"/>
        <v>0</v>
      </c>
      <c r="CK59" s="58">
        <f t="shared" si="43"/>
        <v>0</v>
      </c>
      <c r="CL59" s="58">
        <f t="shared" si="46"/>
        <v>0</v>
      </c>
      <c r="CM59" s="58">
        <f t="shared" si="48"/>
        <v>0</v>
      </c>
      <c r="CN59" s="58">
        <f t="shared" si="44"/>
        <v>0</v>
      </c>
      <c r="CO59" s="58">
        <f t="shared" si="45"/>
        <v>0</v>
      </c>
    </row>
    <row r="60" spans="1:93" ht="14.5" x14ac:dyDescent="0.35">
      <c r="A60" s="9"/>
      <c r="B60" s="308" t="s">
        <v>577</v>
      </c>
      <c r="C60" s="307" t="s">
        <v>588</v>
      </c>
      <c r="D60" s="297">
        <v>0</v>
      </c>
      <c r="E60" s="297">
        <v>0</v>
      </c>
      <c r="F60" s="297">
        <v>0</v>
      </c>
      <c r="G60" s="297">
        <v>0</v>
      </c>
      <c r="H60" s="297">
        <v>0</v>
      </c>
      <c r="I60" s="297">
        <v>0</v>
      </c>
      <c r="J60" s="297">
        <v>0</v>
      </c>
      <c r="K60" s="297">
        <v>0</v>
      </c>
      <c r="L60" s="297">
        <v>0</v>
      </c>
      <c r="M60" s="297">
        <v>0</v>
      </c>
      <c r="N60" s="297">
        <v>0</v>
      </c>
      <c r="O60" s="297">
        <v>0</v>
      </c>
      <c r="P60" s="297">
        <v>0</v>
      </c>
      <c r="Q60" s="297">
        <v>0</v>
      </c>
      <c r="R60" s="297">
        <v>0</v>
      </c>
      <c r="S60" s="297">
        <v>0</v>
      </c>
      <c r="T60" s="297">
        <v>0</v>
      </c>
      <c r="U60" s="297">
        <v>0</v>
      </c>
      <c r="V60" s="297">
        <v>0</v>
      </c>
      <c r="W60" s="297">
        <v>0</v>
      </c>
      <c r="X60" s="297">
        <v>0</v>
      </c>
      <c r="Y60" s="297">
        <v>0</v>
      </c>
      <c r="Z60" s="297">
        <v>0</v>
      </c>
      <c r="AA60" s="297">
        <v>0</v>
      </c>
      <c r="AB60" s="297">
        <v>0</v>
      </c>
      <c r="AC60" s="297">
        <v>0</v>
      </c>
      <c r="AD60" s="297">
        <v>0</v>
      </c>
      <c r="AE60" s="297">
        <v>0</v>
      </c>
      <c r="AF60" s="297">
        <v>0</v>
      </c>
      <c r="AG60" s="297">
        <v>0</v>
      </c>
      <c r="AH60" s="297">
        <v>0</v>
      </c>
      <c r="AI60" s="297">
        <v>0</v>
      </c>
      <c r="AJ60" s="297">
        <v>0</v>
      </c>
      <c r="AK60" s="297">
        <v>0</v>
      </c>
      <c r="AL60" s="297">
        <v>0</v>
      </c>
      <c r="AM60" s="297">
        <v>0</v>
      </c>
      <c r="AN60" s="297">
        <v>0</v>
      </c>
      <c r="AO60" s="297">
        <v>0</v>
      </c>
      <c r="AP60" s="297">
        <v>0</v>
      </c>
      <c r="AQ60" s="297">
        <v>0</v>
      </c>
      <c r="AR60" s="297">
        <v>0</v>
      </c>
      <c r="AS60" s="297">
        <v>0</v>
      </c>
      <c r="AT60" s="297">
        <v>0</v>
      </c>
      <c r="AU60" s="297">
        <v>0</v>
      </c>
      <c r="AV60" s="297">
        <v>0</v>
      </c>
      <c r="AW60" s="297">
        <v>0</v>
      </c>
      <c r="AX60" s="297">
        <v>0</v>
      </c>
      <c r="AY60" s="297">
        <v>0</v>
      </c>
      <c r="AZ60" s="297">
        <v>0</v>
      </c>
      <c r="BA60" s="297">
        <v>0</v>
      </c>
      <c r="BB60" s="297">
        <v>0</v>
      </c>
      <c r="BC60" s="297">
        <v>0</v>
      </c>
      <c r="BD60" s="297">
        <v>0</v>
      </c>
      <c r="BE60" s="297">
        <v>0</v>
      </c>
      <c r="BF60" s="297">
        <v>0</v>
      </c>
      <c r="BG60" s="297">
        <v>22306</v>
      </c>
      <c r="BH60" s="297">
        <v>0</v>
      </c>
      <c r="BI60" s="297">
        <v>0</v>
      </c>
      <c r="BJ60" s="297">
        <v>0</v>
      </c>
      <c r="BK60" s="297">
        <v>0</v>
      </c>
      <c r="BL60" s="297">
        <v>0</v>
      </c>
      <c r="BM60" s="297">
        <v>0</v>
      </c>
      <c r="BN60" s="297">
        <v>0</v>
      </c>
      <c r="BO60" s="297">
        <v>0</v>
      </c>
      <c r="BP60" s="297">
        <v>0</v>
      </c>
      <c r="BQ60" s="297">
        <v>0</v>
      </c>
      <c r="BR60" s="297">
        <v>0</v>
      </c>
      <c r="BS60" s="297">
        <v>0</v>
      </c>
      <c r="BT60" s="297">
        <v>0</v>
      </c>
      <c r="BU60" s="297"/>
      <c r="BV60" s="297"/>
      <c r="BW60" s="297"/>
      <c r="BX60" s="141"/>
      <c r="BY60" s="297"/>
      <c r="BZ60" s="297"/>
      <c r="CA60" s="297"/>
      <c r="CB60" s="297"/>
      <c r="CC60" s="297"/>
      <c r="CD60" s="297"/>
      <c r="CE60" s="297"/>
      <c r="CF60" s="297"/>
      <c r="CG60" s="297"/>
      <c r="CH60" s="297">
        <f>AQ60</f>
        <v>0</v>
      </c>
      <c r="CI60" s="297">
        <f>AU60</f>
        <v>0</v>
      </c>
      <c r="CJ60" s="297">
        <f>AY60</f>
        <v>0</v>
      </c>
      <c r="CK60" s="297">
        <f>BC60</f>
        <v>0</v>
      </c>
      <c r="CL60" s="297">
        <f>BG60</f>
        <v>22306</v>
      </c>
      <c r="CM60" s="297">
        <f t="shared" si="48"/>
        <v>0</v>
      </c>
      <c r="CN60" s="297">
        <f t="shared" si="44"/>
        <v>0</v>
      </c>
      <c r="CO60" s="297">
        <f t="shared" si="45"/>
        <v>0</v>
      </c>
    </row>
    <row r="61" spans="1:93" ht="14.5" x14ac:dyDescent="0.35">
      <c r="A61" s="9"/>
      <c r="B61" s="308" t="s">
        <v>576</v>
      </c>
      <c r="C61" s="307" t="s">
        <v>587</v>
      </c>
      <c r="D61" s="297">
        <v>0</v>
      </c>
      <c r="E61" s="297">
        <v>0</v>
      </c>
      <c r="F61" s="297">
        <v>0</v>
      </c>
      <c r="G61" s="297">
        <v>0</v>
      </c>
      <c r="H61" s="297">
        <v>0</v>
      </c>
      <c r="I61" s="297">
        <v>0</v>
      </c>
      <c r="J61" s="297">
        <v>0</v>
      </c>
      <c r="K61" s="297">
        <v>0</v>
      </c>
      <c r="L61" s="297">
        <v>0</v>
      </c>
      <c r="M61" s="297">
        <v>0</v>
      </c>
      <c r="N61" s="297">
        <v>0</v>
      </c>
      <c r="O61" s="297">
        <v>0</v>
      </c>
      <c r="P61" s="297">
        <v>0</v>
      </c>
      <c r="Q61" s="297">
        <v>0</v>
      </c>
      <c r="R61" s="297">
        <v>0</v>
      </c>
      <c r="S61" s="297">
        <v>0</v>
      </c>
      <c r="T61" s="297">
        <v>0</v>
      </c>
      <c r="U61" s="297">
        <v>0</v>
      </c>
      <c r="V61" s="297">
        <v>0</v>
      </c>
      <c r="W61" s="297">
        <v>0</v>
      </c>
      <c r="X61" s="297">
        <v>0</v>
      </c>
      <c r="Y61" s="297">
        <v>0</v>
      </c>
      <c r="Z61" s="297">
        <v>0</v>
      </c>
      <c r="AA61" s="297">
        <v>0</v>
      </c>
      <c r="AB61" s="297">
        <v>0</v>
      </c>
      <c r="AC61" s="297">
        <v>0</v>
      </c>
      <c r="AD61" s="297">
        <v>0</v>
      </c>
      <c r="AE61" s="297">
        <v>0</v>
      </c>
      <c r="AF61" s="297">
        <v>0</v>
      </c>
      <c r="AG61" s="297">
        <v>0</v>
      </c>
      <c r="AH61" s="297">
        <v>0</v>
      </c>
      <c r="AI61" s="297">
        <v>0</v>
      </c>
      <c r="AJ61" s="297">
        <v>0</v>
      </c>
      <c r="AK61" s="297">
        <v>0</v>
      </c>
      <c r="AL61" s="297">
        <v>0</v>
      </c>
      <c r="AM61" s="297">
        <v>0</v>
      </c>
      <c r="AN61" s="297">
        <v>0</v>
      </c>
      <c r="AO61" s="297">
        <v>0</v>
      </c>
      <c r="AP61" s="297">
        <v>0</v>
      </c>
      <c r="AQ61" s="297">
        <v>0</v>
      </c>
      <c r="AR61" s="297">
        <v>0</v>
      </c>
      <c r="AS61" s="297">
        <v>0</v>
      </c>
      <c r="AT61" s="297">
        <v>0</v>
      </c>
      <c r="AU61" s="297">
        <v>0</v>
      </c>
      <c r="AV61" s="297">
        <v>0</v>
      </c>
      <c r="AW61" s="297">
        <v>0</v>
      </c>
      <c r="AX61" s="297">
        <v>0</v>
      </c>
      <c r="AY61" s="297">
        <v>0</v>
      </c>
      <c r="AZ61" s="297">
        <v>0</v>
      </c>
      <c r="BA61" s="297">
        <v>0</v>
      </c>
      <c r="BB61" s="297">
        <v>0</v>
      </c>
      <c r="BC61" s="297">
        <v>0</v>
      </c>
      <c r="BD61" s="297">
        <v>0</v>
      </c>
      <c r="BE61" s="297">
        <v>0</v>
      </c>
      <c r="BF61" s="297">
        <v>0</v>
      </c>
      <c r="BG61" s="297">
        <v>37679</v>
      </c>
      <c r="BH61" s="297">
        <v>0</v>
      </c>
      <c r="BI61" s="297">
        <v>0</v>
      </c>
      <c r="BJ61" s="297">
        <v>0</v>
      </c>
      <c r="BK61" s="297">
        <v>0</v>
      </c>
      <c r="BL61" s="297">
        <v>0</v>
      </c>
      <c r="BM61" s="297">
        <v>0</v>
      </c>
      <c r="BN61" s="297">
        <v>0</v>
      </c>
      <c r="BO61" s="297">
        <v>0</v>
      </c>
      <c r="BP61" s="297">
        <v>0</v>
      </c>
      <c r="BQ61" s="297">
        <v>0</v>
      </c>
      <c r="BR61" s="297">
        <v>0</v>
      </c>
      <c r="BS61" s="297">
        <v>0</v>
      </c>
      <c r="BT61" s="297">
        <v>0</v>
      </c>
      <c r="BU61" s="297"/>
      <c r="BV61" s="297"/>
      <c r="BW61" s="297"/>
      <c r="BX61" s="141"/>
      <c r="BY61" s="297"/>
      <c r="BZ61" s="297"/>
      <c r="CA61" s="297"/>
      <c r="CB61" s="297"/>
      <c r="CC61" s="297"/>
      <c r="CD61" s="297"/>
      <c r="CE61" s="297"/>
      <c r="CF61" s="297"/>
      <c r="CG61" s="297"/>
      <c r="CH61" s="297">
        <f>AQ61</f>
        <v>0</v>
      </c>
      <c r="CI61" s="297">
        <f>AU61</f>
        <v>0</v>
      </c>
      <c r="CJ61" s="297">
        <f>AY61</f>
        <v>0</v>
      </c>
      <c r="CK61" s="297">
        <f>BC61</f>
        <v>0</v>
      </c>
      <c r="CL61" s="297">
        <f t="shared" si="46"/>
        <v>37679</v>
      </c>
      <c r="CM61" s="297">
        <f t="shared" si="48"/>
        <v>0</v>
      </c>
      <c r="CN61" s="297">
        <f t="shared" si="44"/>
        <v>0</v>
      </c>
      <c r="CO61" s="297">
        <f t="shared" si="45"/>
        <v>0</v>
      </c>
    </row>
    <row r="62" spans="1:93" ht="14.5" x14ac:dyDescent="0.35">
      <c r="A62" s="9"/>
      <c r="B62" s="156" t="s">
        <v>489</v>
      </c>
      <c r="C62" s="157" t="s">
        <v>490</v>
      </c>
      <c r="D62" s="58">
        <v>0</v>
      </c>
      <c r="E62" s="58">
        <v>0</v>
      </c>
      <c r="F62" s="58">
        <v>0</v>
      </c>
      <c r="G62" s="58">
        <v>0</v>
      </c>
      <c r="H62" s="58">
        <v>0</v>
      </c>
      <c r="I62" s="58">
        <v>0</v>
      </c>
      <c r="J62" s="58">
        <v>0</v>
      </c>
      <c r="K62" s="58">
        <v>0</v>
      </c>
      <c r="L62" s="58">
        <v>0</v>
      </c>
      <c r="M62" s="58">
        <v>0</v>
      </c>
      <c r="N62" s="58">
        <v>0</v>
      </c>
      <c r="O62" s="58">
        <v>0</v>
      </c>
      <c r="P62" s="58">
        <v>0</v>
      </c>
      <c r="Q62" s="58">
        <v>0</v>
      </c>
      <c r="R62" s="58">
        <v>0</v>
      </c>
      <c r="S62" s="58">
        <v>0</v>
      </c>
      <c r="T62" s="58">
        <v>0</v>
      </c>
      <c r="U62" s="58">
        <v>0</v>
      </c>
      <c r="V62" s="58">
        <v>0</v>
      </c>
      <c r="W62" s="58">
        <v>0</v>
      </c>
      <c r="X62" s="58">
        <v>0</v>
      </c>
      <c r="Y62" s="58">
        <v>0</v>
      </c>
      <c r="Z62" s="58">
        <v>0</v>
      </c>
      <c r="AA62" s="58">
        <v>0</v>
      </c>
      <c r="AB62" s="58">
        <v>0</v>
      </c>
      <c r="AC62" s="58">
        <v>0</v>
      </c>
      <c r="AD62" s="58">
        <v>0</v>
      </c>
      <c r="AE62" s="58">
        <v>0</v>
      </c>
      <c r="AF62" s="58">
        <v>0</v>
      </c>
      <c r="AG62" s="58">
        <v>0</v>
      </c>
      <c r="AH62" s="58">
        <v>0</v>
      </c>
      <c r="AI62" s="58">
        <v>0</v>
      </c>
      <c r="AJ62" s="58">
        <v>0</v>
      </c>
      <c r="AK62" s="58">
        <v>0</v>
      </c>
      <c r="AL62" s="58">
        <v>0</v>
      </c>
      <c r="AM62" s="58">
        <v>0</v>
      </c>
      <c r="AN62" s="58">
        <v>0</v>
      </c>
      <c r="AO62" s="58">
        <v>0</v>
      </c>
      <c r="AP62" s="58">
        <v>0</v>
      </c>
      <c r="AQ62" s="58">
        <v>-1077</v>
      </c>
      <c r="AR62" s="58">
        <v>1077</v>
      </c>
      <c r="AS62" s="58">
        <v>1077</v>
      </c>
      <c r="AT62" s="58">
        <v>1077</v>
      </c>
      <c r="AU62" s="58">
        <v>1077</v>
      </c>
      <c r="AV62" s="58">
        <v>0</v>
      </c>
      <c r="AW62" s="58">
        <v>0</v>
      </c>
      <c r="AX62" s="58">
        <v>0</v>
      </c>
      <c r="AY62" s="58">
        <v>0</v>
      </c>
      <c r="AZ62" s="58">
        <v>0</v>
      </c>
      <c r="BA62" s="58">
        <v>0</v>
      </c>
      <c r="BB62" s="58">
        <v>0</v>
      </c>
      <c r="BC62" s="58">
        <v>0</v>
      </c>
      <c r="BD62" s="58">
        <v>0</v>
      </c>
      <c r="BE62" s="58">
        <v>0</v>
      </c>
      <c r="BF62" s="58">
        <v>0</v>
      </c>
      <c r="BG62" s="58">
        <v>0</v>
      </c>
      <c r="BH62" s="58">
        <v>0</v>
      </c>
      <c r="BI62" s="58">
        <v>0</v>
      </c>
      <c r="BJ62" s="58">
        <v>0</v>
      </c>
      <c r="BK62" s="58">
        <v>0</v>
      </c>
      <c r="BL62" s="58">
        <v>0</v>
      </c>
      <c r="BM62" s="58">
        <v>0</v>
      </c>
      <c r="BN62" s="58">
        <v>0</v>
      </c>
      <c r="BO62" s="58">
        <v>0</v>
      </c>
      <c r="BP62" s="58">
        <v>0</v>
      </c>
      <c r="BQ62" s="58">
        <v>0</v>
      </c>
      <c r="BR62" s="58">
        <v>0</v>
      </c>
      <c r="BS62" s="58">
        <v>0</v>
      </c>
      <c r="BT62" s="58">
        <v>0</v>
      </c>
      <c r="BU62" s="58"/>
      <c r="BV62" s="58"/>
      <c r="BW62" s="58"/>
      <c r="BX62" s="141"/>
      <c r="BY62" s="58">
        <v>0</v>
      </c>
      <c r="BZ62" s="58">
        <v>0</v>
      </c>
      <c r="CA62" s="58">
        <v>0</v>
      </c>
      <c r="CB62" s="58">
        <v>0</v>
      </c>
      <c r="CC62" s="58">
        <v>0</v>
      </c>
      <c r="CD62" s="58">
        <v>0</v>
      </c>
      <c r="CE62" s="58">
        <v>0</v>
      </c>
      <c r="CF62" s="58">
        <v>0</v>
      </c>
      <c r="CG62" s="58">
        <f t="shared" si="39"/>
        <v>0</v>
      </c>
      <c r="CH62" s="58">
        <f t="shared" si="40"/>
        <v>-1077</v>
      </c>
      <c r="CI62" s="58">
        <f t="shared" si="41"/>
        <v>1077</v>
      </c>
      <c r="CJ62" s="58">
        <f t="shared" si="42"/>
        <v>0</v>
      </c>
      <c r="CK62" s="58">
        <f t="shared" si="43"/>
        <v>0</v>
      </c>
      <c r="CL62" s="58">
        <f t="shared" si="46"/>
        <v>0</v>
      </c>
      <c r="CM62" s="58">
        <f t="shared" si="48"/>
        <v>0</v>
      </c>
      <c r="CN62" s="58">
        <f t="shared" si="44"/>
        <v>0</v>
      </c>
      <c r="CO62" s="58">
        <f t="shared" si="45"/>
        <v>0</v>
      </c>
    </row>
    <row r="63" spans="1:93" ht="14.5" x14ac:dyDescent="0.35">
      <c r="A63" s="9"/>
      <c r="B63" s="147"/>
      <c r="C63" s="161"/>
      <c r="D63" s="164"/>
      <c r="E63" s="164"/>
      <c r="F63" s="164"/>
      <c r="G63" s="164"/>
      <c r="H63" s="164"/>
      <c r="I63" s="164"/>
      <c r="J63" s="164"/>
      <c r="K63" s="164"/>
      <c r="L63" s="164"/>
      <c r="M63" s="164"/>
      <c r="N63" s="164"/>
      <c r="O63" s="164"/>
      <c r="P63" s="164"/>
      <c r="Q63" s="164"/>
      <c r="R63" s="164"/>
      <c r="S63" s="164"/>
      <c r="T63" s="164"/>
      <c r="U63" s="164"/>
      <c r="V63" s="164"/>
      <c r="W63" s="164"/>
      <c r="X63" s="164"/>
      <c r="Y63" s="164"/>
      <c r="Z63" s="164"/>
      <c r="AA63" s="164"/>
      <c r="AB63" s="164"/>
      <c r="AC63" s="164"/>
      <c r="AD63" s="164"/>
      <c r="AE63" s="164"/>
      <c r="AF63" s="164"/>
      <c r="AG63" s="164"/>
      <c r="AH63" s="164"/>
      <c r="AI63" s="164"/>
      <c r="AJ63" s="164"/>
      <c r="AK63" s="164"/>
      <c r="AL63" s="164"/>
      <c r="AM63" s="164"/>
      <c r="AN63" s="164"/>
      <c r="AO63" s="164"/>
      <c r="AP63" s="164"/>
      <c r="AQ63" s="164"/>
      <c r="AR63" s="164"/>
      <c r="AS63" s="164"/>
      <c r="AT63" s="164"/>
      <c r="AU63" s="164"/>
      <c r="AV63" s="164"/>
      <c r="AW63" s="164"/>
      <c r="AX63" s="164"/>
      <c r="AY63" s="164"/>
      <c r="AZ63" s="164"/>
      <c r="BA63" s="164"/>
      <c r="BB63" s="164"/>
      <c r="BC63" s="164"/>
      <c r="BD63" s="164"/>
      <c r="BE63" s="164"/>
      <c r="BF63" s="164"/>
      <c r="BG63" s="164"/>
      <c r="BH63" s="164"/>
      <c r="BI63" s="164"/>
      <c r="BJ63" s="164"/>
      <c r="BK63" s="164"/>
      <c r="BL63" s="164"/>
      <c r="BM63" s="164"/>
      <c r="BN63" s="164"/>
      <c r="BO63" s="164"/>
      <c r="BP63" s="164"/>
      <c r="BQ63" s="164"/>
      <c r="BR63" s="164"/>
      <c r="BS63" s="164"/>
      <c r="BT63" s="164"/>
      <c r="BU63" s="164"/>
      <c r="BV63" s="164"/>
      <c r="BW63" s="164"/>
      <c r="BX63" s="141"/>
      <c r="BY63" s="164"/>
      <c r="BZ63" s="164"/>
      <c r="CA63" s="164"/>
      <c r="CB63" s="164"/>
      <c r="CC63" s="164"/>
      <c r="CD63" s="164"/>
      <c r="CE63" s="164"/>
      <c r="CF63" s="164"/>
      <c r="CG63" s="164"/>
      <c r="CH63" s="164"/>
      <c r="CI63" s="164"/>
      <c r="CJ63" s="164"/>
      <c r="CK63" s="164"/>
      <c r="CL63" s="164"/>
      <c r="CM63" s="155"/>
      <c r="CN63" s="155"/>
      <c r="CO63" s="155"/>
    </row>
    <row r="64" spans="1:93" ht="14.5" x14ac:dyDescent="0.35">
      <c r="A64" s="9"/>
      <c r="B64" s="100" t="s">
        <v>352</v>
      </c>
      <c r="C64" s="100" t="s">
        <v>353</v>
      </c>
      <c r="D64" s="148">
        <v>-8713</v>
      </c>
      <c r="E64" s="148">
        <v>66553</v>
      </c>
      <c r="F64" s="148">
        <v>12766</v>
      </c>
      <c r="G64" s="148">
        <v>57981</v>
      </c>
      <c r="H64" s="148">
        <v>-22389</v>
      </c>
      <c r="I64" s="148">
        <v>-97190</v>
      </c>
      <c r="J64" s="148">
        <v>193044</v>
      </c>
      <c r="K64" s="148">
        <v>108130</v>
      </c>
      <c r="L64" s="148">
        <v>-49549</v>
      </c>
      <c r="M64" s="148">
        <v>-172371</v>
      </c>
      <c r="N64" s="148">
        <v>14183</v>
      </c>
      <c r="O64" s="148">
        <v>3972</v>
      </c>
      <c r="P64" s="148">
        <v>-20773</v>
      </c>
      <c r="Q64" s="148">
        <v>-101694</v>
      </c>
      <c r="R64" s="148">
        <v>163027</v>
      </c>
      <c r="S64" s="148">
        <v>833431</v>
      </c>
      <c r="T64" s="148">
        <v>56598</v>
      </c>
      <c r="U64" s="148">
        <v>-33869</v>
      </c>
      <c r="V64" s="148">
        <v>-138092</v>
      </c>
      <c r="W64" s="148">
        <v>-145841</v>
      </c>
      <c r="X64" s="148">
        <v>119893</v>
      </c>
      <c r="Y64" s="148">
        <v>29063</v>
      </c>
      <c r="Z64" s="148">
        <v>-182668</v>
      </c>
      <c r="AA64" s="148">
        <v>319551</v>
      </c>
      <c r="AB64" s="148">
        <v>-15753</v>
      </c>
      <c r="AC64" s="148">
        <v>-60349</v>
      </c>
      <c r="AD64" s="148">
        <v>178381</v>
      </c>
      <c r="AE64" s="148">
        <v>96598</v>
      </c>
      <c r="AF64" s="148">
        <v>-548</v>
      </c>
      <c r="AG64" s="148">
        <v>-85061</v>
      </c>
      <c r="AH64" s="148">
        <v>-411185</v>
      </c>
      <c r="AI64" s="148">
        <v>-338216</v>
      </c>
      <c r="AJ64" s="148">
        <v>-19725</v>
      </c>
      <c r="AK64" s="148">
        <v>-304859</v>
      </c>
      <c r="AL64" s="148">
        <v>-318298</v>
      </c>
      <c r="AM64" s="148">
        <v>-394271</v>
      </c>
      <c r="AN64" s="148">
        <v>-13037</v>
      </c>
      <c r="AO64" s="148">
        <v>-153659</v>
      </c>
      <c r="AP64" s="148">
        <v>-293801</v>
      </c>
      <c r="AQ64" s="148">
        <v>-448591</v>
      </c>
      <c r="AR64" s="148">
        <v>-354083.95699999999</v>
      </c>
      <c r="AS64" s="148">
        <v>-401938</v>
      </c>
      <c r="AT64" s="148">
        <v>-443743</v>
      </c>
      <c r="AU64" s="148">
        <v>-591388</v>
      </c>
      <c r="AV64" s="148">
        <v>-131356</v>
      </c>
      <c r="AW64" s="148">
        <v>-170252</v>
      </c>
      <c r="AX64" s="148">
        <v>-174454</v>
      </c>
      <c r="AY64" s="148">
        <v>-179609</v>
      </c>
      <c r="AZ64" s="148">
        <v>486454</v>
      </c>
      <c r="BA64" s="148">
        <v>481104</v>
      </c>
      <c r="BB64" s="148">
        <v>474874</v>
      </c>
      <c r="BC64" s="148">
        <v>289717</v>
      </c>
      <c r="BD64" s="148">
        <v>-121733</v>
      </c>
      <c r="BE64" s="148">
        <v>-126589</v>
      </c>
      <c r="BF64" s="148">
        <v>-270768</v>
      </c>
      <c r="BG64" s="148">
        <v>-383312</v>
      </c>
      <c r="BH64" s="148">
        <v>62486</v>
      </c>
      <c r="BI64" s="148">
        <v>-32547</v>
      </c>
      <c r="BJ64" s="148">
        <f t="shared" ref="BJ64:BW64" si="49">SUM(BJ65:BJ80)</f>
        <v>962494</v>
      </c>
      <c r="BK64" s="148">
        <f t="shared" si="49"/>
        <v>923561</v>
      </c>
      <c r="BL64" s="148">
        <f t="shared" si="49"/>
        <v>-86186</v>
      </c>
      <c r="BM64" s="148">
        <f t="shared" si="49"/>
        <v>-131835</v>
      </c>
      <c r="BN64" s="148">
        <f t="shared" si="49"/>
        <v>-211560</v>
      </c>
      <c r="BO64" s="148">
        <f t="shared" si="49"/>
        <v>48134</v>
      </c>
      <c r="BP64" s="148">
        <f t="shared" si="49"/>
        <v>328672</v>
      </c>
      <c r="BQ64" s="148">
        <f t="shared" si="49"/>
        <v>463427</v>
      </c>
      <c r="BR64" s="148">
        <f t="shared" si="49"/>
        <v>177697</v>
      </c>
      <c r="BS64" s="148">
        <f t="shared" ref="BS64" si="50">SUM(BS65:BS80)</f>
        <v>-151687</v>
      </c>
      <c r="BT64" s="148">
        <f t="shared" si="49"/>
        <v>-528923</v>
      </c>
      <c r="BU64" s="148">
        <f t="shared" si="49"/>
        <v>0</v>
      </c>
      <c r="BV64" s="148">
        <f t="shared" si="49"/>
        <v>0</v>
      </c>
      <c r="BW64" s="148">
        <f t="shared" si="49"/>
        <v>0</v>
      </c>
      <c r="BX64" s="141"/>
      <c r="BY64" s="148">
        <v>57981</v>
      </c>
      <c r="BZ64" s="148">
        <v>108130</v>
      </c>
      <c r="CA64" s="148">
        <v>3972</v>
      </c>
      <c r="CB64" s="148">
        <v>833431</v>
      </c>
      <c r="CC64" s="148">
        <v>-145841</v>
      </c>
      <c r="CD64" s="148">
        <v>319551</v>
      </c>
      <c r="CE64" s="148">
        <f t="shared" ref="CE64:CO64" si="51">SUM(CE65:CE80)</f>
        <v>96598</v>
      </c>
      <c r="CF64" s="148">
        <f t="shared" si="51"/>
        <v>-338216</v>
      </c>
      <c r="CG64" s="148">
        <f t="shared" si="51"/>
        <v>-394271</v>
      </c>
      <c r="CH64" s="148">
        <f t="shared" si="51"/>
        <v>-448591</v>
      </c>
      <c r="CI64" s="148">
        <f t="shared" si="51"/>
        <v>-591388</v>
      </c>
      <c r="CJ64" s="148">
        <f t="shared" si="51"/>
        <v>-179609</v>
      </c>
      <c r="CK64" s="148">
        <f t="shared" si="51"/>
        <v>289717</v>
      </c>
      <c r="CL64" s="148">
        <f t="shared" si="51"/>
        <v>-383312</v>
      </c>
      <c r="CM64" s="148">
        <f t="shared" si="51"/>
        <v>923561</v>
      </c>
      <c r="CN64" s="148">
        <f t="shared" si="51"/>
        <v>48134</v>
      </c>
      <c r="CO64" s="148">
        <f t="shared" si="51"/>
        <v>-151687</v>
      </c>
    </row>
    <row r="65" spans="1:93" ht="14.5" x14ac:dyDescent="0.35">
      <c r="A65" s="9"/>
      <c r="B65" s="156" t="s">
        <v>354</v>
      </c>
      <c r="C65" s="157" t="s">
        <v>355</v>
      </c>
      <c r="D65" s="58">
        <v>-20372</v>
      </c>
      <c r="E65" s="58">
        <v>-38386</v>
      </c>
      <c r="F65" s="58">
        <v>-118011</v>
      </c>
      <c r="G65" s="58">
        <v>-119238</v>
      </c>
      <c r="H65" s="58">
        <v>-16609</v>
      </c>
      <c r="I65" s="58">
        <v>-48593</v>
      </c>
      <c r="J65" s="58">
        <v>-143916</v>
      </c>
      <c r="K65" s="58">
        <v>-230586</v>
      </c>
      <c r="L65" s="58">
        <v>-22405</v>
      </c>
      <c r="M65" s="58">
        <v>-56001</v>
      </c>
      <c r="N65" s="58">
        <v>-110385</v>
      </c>
      <c r="O65" s="58">
        <v>-127064</v>
      </c>
      <c r="P65" s="58">
        <v>-27781</v>
      </c>
      <c r="Q65" s="58">
        <v>-43868</v>
      </c>
      <c r="R65" s="58">
        <v>-55435</v>
      </c>
      <c r="S65" s="58">
        <v>-72603</v>
      </c>
      <c r="T65" s="58">
        <v>-24323</v>
      </c>
      <c r="U65" s="58">
        <v>-46120</v>
      </c>
      <c r="V65" s="58">
        <v>-350239</v>
      </c>
      <c r="W65" s="58">
        <v>-392605</v>
      </c>
      <c r="X65" s="58">
        <v>-19543</v>
      </c>
      <c r="Y65" s="58">
        <v>-328001</v>
      </c>
      <c r="Z65" s="58">
        <v>-546617</v>
      </c>
      <c r="AA65" s="58">
        <v>-561017</v>
      </c>
      <c r="AB65" s="58">
        <v>-20031</v>
      </c>
      <c r="AC65" s="58">
        <v>-40379</v>
      </c>
      <c r="AD65" s="58">
        <v>-686938</v>
      </c>
      <c r="AE65" s="58">
        <v>-758364</v>
      </c>
      <c r="AF65" s="58">
        <v>-19054</v>
      </c>
      <c r="AG65" s="58">
        <v>-103567</v>
      </c>
      <c r="AH65" s="58">
        <v>-322699</v>
      </c>
      <c r="AI65" s="58">
        <v>-547398</v>
      </c>
      <c r="AJ65" s="58">
        <v>-19725</v>
      </c>
      <c r="AK65" s="58">
        <v>-316863</v>
      </c>
      <c r="AL65" s="58">
        <v>-331655</v>
      </c>
      <c r="AM65" s="58">
        <v>-411636</v>
      </c>
      <c r="AN65" s="58">
        <v>-12360</v>
      </c>
      <c r="AO65" s="58">
        <v>-91590</v>
      </c>
      <c r="AP65" s="58">
        <v>-177819</v>
      </c>
      <c r="AQ65" s="58">
        <v>-282618</v>
      </c>
      <c r="AR65" s="58">
        <v>-303766</v>
      </c>
      <c r="AS65" s="58">
        <v>-314129</v>
      </c>
      <c r="AT65" s="58">
        <v>-318442</v>
      </c>
      <c r="AU65" s="58">
        <v>-414627</v>
      </c>
      <c r="AV65" s="58">
        <v>-1184</v>
      </c>
      <c r="AW65" s="58">
        <v>-2369</v>
      </c>
      <c r="AX65" s="58">
        <v>-3554</v>
      </c>
      <c r="AY65" s="58">
        <v>-4739</v>
      </c>
      <c r="AZ65" s="58">
        <v>-1186</v>
      </c>
      <c r="BA65" s="58">
        <v>-2371</v>
      </c>
      <c r="BB65" s="58">
        <v>-3556</v>
      </c>
      <c r="BC65" s="58">
        <v>-184153</v>
      </c>
      <c r="BD65" s="58">
        <v>-2135569</v>
      </c>
      <c r="BE65" s="58">
        <v>-2136541</v>
      </c>
      <c r="BF65" s="58">
        <v>-2257636</v>
      </c>
      <c r="BG65" s="58">
        <v>-2343289</v>
      </c>
      <c r="BH65" s="58">
        <v>-313045</v>
      </c>
      <c r="BI65" s="58">
        <v>-386846</v>
      </c>
      <c r="BJ65" s="58">
        <f>-387569</f>
        <v>-387569</v>
      </c>
      <c r="BK65" s="58">
        <v>-388504</v>
      </c>
      <c r="BL65" s="58">
        <v>-624</v>
      </c>
      <c r="BM65" s="58">
        <v>-82118</v>
      </c>
      <c r="BN65" s="58">
        <v>-163457</v>
      </c>
      <c r="BO65" s="58">
        <v>-163794</v>
      </c>
      <c r="BP65" s="58">
        <v>-243210</v>
      </c>
      <c r="BQ65" s="58">
        <v>-243365</v>
      </c>
      <c r="BR65" s="58">
        <v>-921220</v>
      </c>
      <c r="BS65" s="58">
        <v>-1102548</v>
      </c>
      <c r="BT65" s="58">
        <v>-219240</v>
      </c>
      <c r="BU65" s="58"/>
      <c r="BV65" s="58"/>
      <c r="BW65" s="58"/>
      <c r="BX65" s="141"/>
      <c r="BY65" s="58">
        <v>-119238</v>
      </c>
      <c r="BZ65" s="58">
        <v>-230586</v>
      </c>
      <c r="CA65" s="58">
        <v>-127064</v>
      </c>
      <c r="CB65" s="58">
        <v>-72603</v>
      </c>
      <c r="CC65" s="58">
        <v>-392605</v>
      </c>
      <c r="CD65" s="58">
        <v>-561017</v>
      </c>
      <c r="CE65" s="58">
        <v>-758364</v>
      </c>
      <c r="CF65" s="58">
        <v>-547398</v>
      </c>
      <c r="CG65" s="58">
        <f t="shared" ref="CG65:CG80" si="52">AM65</f>
        <v>-411636</v>
      </c>
      <c r="CH65" s="58">
        <f t="shared" ref="CH65:CH79" si="53">AQ65</f>
        <v>-282618</v>
      </c>
      <c r="CI65" s="58">
        <f t="shared" ref="CI65:CI79" si="54">AU65</f>
        <v>-414627</v>
      </c>
      <c r="CJ65" s="58">
        <f t="shared" ref="CJ65:CJ80" si="55">AY65</f>
        <v>-4739</v>
      </c>
      <c r="CK65" s="58">
        <f t="shared" ref="CK65:CK80" si="56">BC65</f>
        <v>-184153</v>
      </c>
      <c r="CL65" s="58">
        <f t="shared" ref="CL65:CL80" si="57">BG65</f>
        <v>-2343289</v>
      </c>
      <c r="CM65" s="58">
        <f t="shared" ref="CM65:CM80" si="58">BK65</f>
        <v>-388504</v>
      </c>
      <c r="CN65" s="58">
        <f t="shared" ref="CN65:CN80" si="59">BO65</f>
        <v>-163794</v>
      </c>
      <c r="CO65" s="58">
        <f t="shared" ref="CO65" si="60">BS65</f>
        <v>-1102548</v>
      </c>
    </row>
    <row r="66" spans="1:93" ht="14.5" x14ac:dyDescent="0.35">
      <c r="A66" s="9"/>
      <c r="B66" s="156" t="s">
        <v>636</v>
      </c>
      <c r="C66" s="157" t="s">
        <v>637</v>
      </c>
      <c r="D66" s="58">
        <v>0</v>
      </c>
      <c r="E66" s="58">
        <v>0</v>
      </c>
      <c r="F66" s="58">
        <v>0</v>
      </c>
      <c r="G66" s="58">
        <v>0</v>
      </c>
      <c r="H66" s="58">
        <v>0</v>
      </c>
      <c r="I66" s="58">
        <v>0</v>
      </c>
      <c r="J66" s="58">
        <v>0</v>
      </c>
      <c r="K66" s="58">
        <v>0</v>
      </c>
      <c r="L66" s="58">
        <v>0</v>
      </c>
      <c r="M66" s="58">
        <v>0</v>
      </c>
      <c r="N66" s="58">
        <v>0</v>
      </c>
      <c r="O66" s="58">
        <v>0</v>
      </c>
      <c r="P66" s="58">
        <v>0</v>
      </c>
      <c r="Q66" s="58">
        <v>0</v>
      </c>
      <c r="R66" s="58">
        <v>0</v>
      </c>
      <c r="S66" s="58">
        <v>0</v>
      </c>
      <c r="T66" s="58">
        <v>0</v>
      </c>
      <c r="U66" s="58">
        <v>0</v>
      </c>
      <c r="V66" s="58">
        <v>0</v>
      </c>
      <c r="W66" s="58">
        <v>0</v>
      </c>
      <c r="X66" s="58">
        <v>0</v>
      </c>
      <c r="Y66" s="58">
        <v>0</v>
      </c>
      <c r="Z66" s="58">
        <v>0</v>
      </c>
      <c r="AA66" s="58">
        <v>0</v>
      </c>
      <c r="AB66" s="58">
        <v>0</v>
      </c>
      <c r="AC66" s="58">
        <v>0</v>
      </c>
      <c r="AD66" s="58">
        <v>0</v>
      </c>
      <c r="AE66" s="58">
        <v>0</v>
      </c>
      <c r="AF66" s="58">
        <v>0</v>
      </c>
      <c r="AG66" s="58">
        <v>0</v>
      </c>
      <c r="AH66" s="58">
        <v>0</v>
      </c>
      <c r="AI66" s="58">
        <v>0</v>
      </c>
      <c r="AJ66" s="58">
        <v>0</v>
      </c>
      <c r="AK66" s="58">
        <v>0</v>
      </c>
      <c r="AL66" s="58">
        <v>0</v>
      </c>
      <c r="AM66" s="58">
        <v>0</v>
      </c>
      <c r="AN66" s="58">
        <v>0</v>
      </c>
      <c r="AO66" s="58">
        <v>0</v>
      </c>
      <c r="AP66" s="58">
        <v>0</v>
      </c>
      <c r="AQ66" s="58">
        <v>0</v>
      </c>
      <c r="AR66" s="58">
        <v>0</v>
      </c>
      <c r="AS66" s="58">
        <v>0</v>
      </c>
      <c r="AT66" s="58">
        <v>0</v>
      </c>
      <c r="AU66" s="58">
        <v>0</v>
      </c>
      <c r="AV66" s="58">
        <v>0</v>
      </c>
      <c r="AW66" s="58">
        <v>0</v>
      </c>
      <c r="AX66" s="58">
        <v>0</v>
      </c>
      <c r="AY66" s="58">
        <v>0</v>
      </c>
      <c r="AZ66" s="58">
        <v>0</v>
      </c>
      <c r="BA66" s="58">
        <v>0</v>
      </c>
      <c r="BB66" s="58">
        <v>0</v>
      </c>
      <c r="BC66" s="58">
        <v>0</v>
      </c>
      <c r="BD66" s="58">
        <v>0</v>
      </c>
      <c r="BE66" s="58">
        <v>0</v>
      </c>
      <c r="BF66" s="58">
        <v>0</v>
      </c>
      <c r="BG66" s="58">
        <v>0</v>
      </c>
      <c r="BH66" s="58">
        <v>0</v>
      </c>
      <c r="BI66" s="58">
        <v>0</v>
      </c>
      <c r="BJ66" s="58">
        <v>0</v>
      </c>
      <c r="BK66" s="58">
        <v>0</v>
      </c>
      <c r="BL66" s="58">
        <v>0</v>
      </c>
      <c r="BM66" s="58">
        <v>0</v>
      </c>
      <c r="BN66" s="58">
        <v>0</v>
      </c>
      <c r="BO66" s="58">
        <v>0</v>
      </c>
      <c r="BP66" s="58">
        <v>0</v>
      </c>
      <c r="BQ66" s="58">
        <v>0</v>
      </c>
      <c r="BR66" s="58">
        <v>-1000000</v>
      </c>
      <c r="BS66" s="58">
        <v>-1000000</v>
      </c>
      <c r="BT66" s="58">
        <v>-59298</v>
      </c>
      <c r="BU66" s="58"/>
      <c r="BV66" s="58"/>
      <c r="BW66" s="58"/>
      <c r="BX66" s="141"/>
      <c r="BY66" s="58"/>
      <c r="BZ66" s="58"/>
      <c r="CA66" s="58"/>
      <c r="CB66" s="58"/>
      <c r="CC66" s="58"/>
      <c r="CD66" s="58"/>
      <c r="CE66" s="58"/>
      <c r="CF66" s="58"/>
      <c r="CG66" s="58"/>
      <c r="CH66" s="58"/>
      <c r="CI66" s="58"/>
      <c r="CJ66" s="58"/>
      <c r="CK66" s="58"/>
      <c r="CL66" s="58"/>
      <c r="CM66" s="58">
        <v>0</v>
      </c>
      <c r="CN66" s="58">
        <v>0</v>
      </c>
      <c r="CO66" s="58">
        <f t="shared" ref="CO66:CO67" si="61">BS66</f>
        <v>-1000000</v>
      </c>
    </row>
    <row r="67" spans="1:93" ht="14.5" x14ac:dyDescent="0.35">
      <c r="A67" s="9"/>
      <c r="B67" s="156" t="s">
        <v>595</v>
      </c>
      <c r="C67" s="157" t="s">
        <v>596</v>
      </c>
      <c r="D67" s="58">
        <v>0</v>
      </c>
      <c r="E67" s="58">
        <v>0</v>
      </c>
      <c r="F67" s="58">
        <v>0</v>
      </c>
      <c r="G67" s="58">
        <v>0</v>
      </c>
      <c r="H67" s="58">
        <v>0</v>
      </c>
      <c r="I67" s="58">
        <v>-340</v>
      </c>
      <c r="J67" s="58">
        <v>-1358</v>
      </c>
      <c r="K67" s="58">
        <v>-1358</v>
      </c>
      <c r="L67" s="58">
        <v>0</v>
      </c>
      <c r="M67" s="58">
        <v>0</v>
      </c>
      <c r="N67" s="58">
        <v>0</v>
      </c>
      <c r="O67" s="58">
        <v>0</v>
      </c>
      <c r="P67" s="58">
        <v>0</v>
      </c>
      <c r="Q67" s="58">
        <v>0</v>
      </c>
      <c r="R67" s="58">
        <v>0</v>
      </c>
      <c r="S67" s="58">
        <v>0</v>
      </c>
      <c r="T67" s="58">
        <v>0</v>
      </c>
      <c r="U67" s="58">
        <v>0</v>
      </c>
      <c r="V67" s="58">
        <v>0</v>
      </c>
      <c r="W67" s="58">
        <v>0</v>
      </c>
      <c r="X67" s="58">
        <v>0</v>
      </c>
      <c r="Y67" s="58">
        <v>0</v>
      </c>
      <c r="Z67" s="58">
        <v>0</v>
      </c>
      <c r="AA67" s="58">
        <v>0</v>
      </c>
      <c r="AB67" s="58">
        <v>0</v>
      </c>
      <c r="AC67" s="58">
        <v>0</v>
      </c>
      <c r="AD67" s="58">
        <v>0</v>
      </c>
      <c r="AE67" s="58">
        <v>0</v>
      </c>
      <c r="AF67" s="58">
        <v>0</v>
      </c>
      <c r="AG67" s="58">
        <v>0</v>
      </c>
      <c r="AH67" s="58">
        <v>0</v>
      </c>
      <c r="AI67" s="58">
        <v>0</v>
      </c>
      <c r="AJ67" s="58">
        <v>0</v>
      </c>
      <c r="AK67" s="58">
        <v>0</v>
      </c>
      <c r="AL67" s="58">
        <v>0</v>
      </c>
      <c r="AM67" s="58">
        <v>0</v>
      </c>
      <c r="AN67" s="58">
        <v>0</v>
      </c>
      <c r="AO67" s="58">
        <v>0</v>
      </c>
      <c r="AP67" s="58">
        <v>0</v>
      </c>
      <c r="AQ67" s="58">
        <v>0</v>
      </c>
      <c r="AR67" s="58">
        <v>0</v>
      </c>
      <c r="AS67" s="58">
        <v>0</v>
      </c>
      <c r="AT67" s="58">
        <v>0</v>
      </c>
      <c r="AU67" s="58">
        <v>0</v>
      </c>
      <c r="AV67" s="58">
        <v>0</v>
      </c>
      <c r="AW67" s="58">
        <v>0</v>
      </c>
      <c r="AX67" s="58">
        <v>0</v>
      </c>
      <c r="AY67" s="58">
        <v>0</v>
      </c>
      <c r="AZ67" s="58">
        <v>0</v>
      </c>
      <c r="BA67" s="58">
        <v>0</v>
      </c>
      <c r="BB67" s="58">
        <v>0</v>
      </c>
      <c r="BC67" s="58">
        <v>0</v>
      </c>
      <c r="BD67" s="58">
        <v>0</v>
      </c>
      <c r="BE67" s="58">
        <v>0</v>
      </c>
      <c r="BF67" s="58">
        <v>0</v>
      </c>
      <c r="BG67" s="58">
        <v>0</v>
      </c>
      <c r="BH67" s="58">
        <v>0</v>
      </c>
      <c r="BI67" s="58">
        <v>0</v>
      </c>
      <c r="BJ67" s="58">
        <v>1000000</v>
      </c>
      <c r="BK67" s="58">
        <v>1000000</v>
      </c>
      <c r="BL67" s="58">
        <v>0</v>
      </c>
      <c r="BM67" s="58">
        <v>0</v>
      </c>
      <c r="BN67" s="58">
        <v>0</v>
      </c>
      <c r="BO67" s="58">
        <v>0</v>
      </c>
      <c r="BP67" s="58">
        <v>0</v>
      </c>
      <c r="BQ67" s="58">
        <v>0</v>
      </c>
      <c r="BR67" s="58">
        <v>1500000</v>
      </c>
      <c r="BS67" s="58">
        <v>1500000</v>
      </c>
      <c r="BT67" s="58">
        <v>0</v>
      </c>
      <c r="BU67" s="58"/>
      <c r="BV67" s="58"/>
      <c r="BW67" s="58"/>
      <c r="BX67" s="141"/>
      <c r="BY67" s="58">
        <v>0</v>
      </c>
      <c r="BZ67" s="58">
        <v>-1358</v>
      </c>
      <c r="CA67" s="58">
        <v>0</v>
      </c>
      <c r="CB67" s="58">
        <v>0</v>
      </c>
      <c r="CC67" s="58">
        <v>0</v>
      </c>
      <c r="CD67" s="58">
        <v>0</v>
      </c>
      <c r="CE67" s="58">
        <v>0</v>
      </c>
      <c r="CF67" s="58">
        <v>0</v>
      </c>
      <c r="CG67" s="58">
        <f t="shared" si="52"/>
        <v>0</v>
      </c>
      <c r="CH67" s="58">
        <f t="shared" si="53"/>
        <v>0</v>
      </c>
      <c r="CI67" s="58">
        <f t="shared" si="54"/>
        <v>0</v>
      </c>
      <c r="CJ67" s="58">
        <f t="shared" si="55"/>
        <v>0</v>
      </c>
      <c r="CK67" s="58">
        <f t="shared" si="56"/>
        <v>0</v>
      </c>
      <c r="CL67" s="58">
        <f t="shared" si="57"/>
        <v>0</v>
      </c>
      <c r="CM67" s="58">
        <f t="shared" si="58"/>
        <v>1000000</v>
      </c>
      <c r="CN67" s="58">
        <f t="shared" si="59"/>
        <v>0</v>
      </c>
      <c r="CO67" s="58">
        <f t="shared" si="61"/>
        <v>1500000</v>
      </c>
    </row>
    <row r="68" spans="1:93" ht="14.5" x14ac:dyDescent="0.35">
      <c r="A68" s="9"/>
      <c r="B68" s="156" t="s">
        <v>608</v>
      </c>
      <c r="C68" s="157" t="s">
        <v>609</v>
      </c>
      <c r="D68" s="58">
        <v>0</v>
      </c>
      <c r="E68" s="58">
        <v>0</v>
      </c>
      <c r="F68" s="58">
        <v>0</v>
      </c>
      <c r="G68" s="58">
        <v>0</v>
      </c>
      <c r="H68" s="58">
        <v>0</v>
      </c>
      <c r="I68" s="58">
        <v>0</v>
      </c>
      <c r="J68" s="58">
        <v>0</v>
      </c>
      <c r="K68" s="58">
        <v>0</v>
      </c>
      <c r="L68" s="58">
        <v>0</v>
      </c>
      <c r="M68" s="58">
        <v>0</v>
      </c>
      <c r="N68" s="58">
        <v>0</v>
      </c>
      <c r="O68" s="58">
        <v>0</v>
      </c>
      <c r="P68" s="58">
        <v>0</v>
      </c>
      <c r="Q68" s="58">
        <v>0</v>
      </c>
      <c r="R68" s="58">
        <v>0</v>
      </c>
      <c r="S68" s="58">
        <v>0</v>
      </c>
      <c r="T68" s="58">
        <v>0</v>
      </c>
      <c r="U68" s="58">
        <v>0</v>
      </c>
      <c r="V68" s="58">
        <v>0</v>
      </c>
      <c r="W68" s="58">
        <v>0</v>
      </c>
      <c r="X68" s="58">
        <v>0</v>
      </c>
      <c r="Y68" s="58">
        <v>0</v>
      </c>
      <c r="Z68" s="58">
        <v>0</v>
      </c>
      <c r="AA68" s="58">
        <v>0</v>
      </c>
      <c r="AB68" s="58">
        <v>0</v>
      </c>
      <c r="AC68" s="58">
        <v>0</v>
      </c>
      <c r="AD68" s="58">
        <v>0</v>
      </c>
      <c r="AE68" s="58">
        <v>0</v>
      </c>
      <c r="AF68" s="58">
        <v>0</v>
      </c>
      <c r="AG68" s="58">
        <v>0</v>
      </c>
      <c r="AH68" s="58">
        <v>0</v>
      </c>
      <c r="AI68" s="58">
        <v>0</v>
      </c>
      <c r="AJ68" s="58">
        <v>0</v>
      </c>
      <c r="AK68" s="58">
        <v>0</v>
      </c>
      <c r="AL68" s="58">
        <v>0</v>
      </c>
      <c r="AM68" s="58">
        <v>0</v>
      </c>
      <c r="AN68" s="58">
        <v>0</v>
      </c>
      <c r="AO68" s="58">
        <v>0</v>
      </c>
      <c r="AP68" s="58">
        <v>0</v>
      </c>
      <c r="AQ68" s="58">
        <v>0</v>
      </c>
      <c r="AR68" s="58">
        <v>0</v>
      </c>
      <c r="AS68" s="58">
        <v>0</v>
      </c>
      <c r="AT68" s="58">
        <v>0</v>
      </c>
      <c r="AU68" s="58">
        <v>0</v>
      </c>
      <c r="AV68" s="58">
        <v>0</v>
      </c>
      <c r="AW68" s="58">
        <v>0</v>
      </c>
      <c r="AX68" s="58">
        <v>0</v>
      </c>
      <c r="AY68" s="58">
        <v>0</v>
      </c>
      <c r="AZ68" s="58">
        <v>0</v>
      </c>
      <c r="BA68" s="58">
        <v>0</v>
      </c>
      <c r="BB68" s="58">
        <v>0</v>
      </c>
      <c r="BC68" s="58">
        <v>0</v>
      </c>
      <c r="BD68" s="58">
        <v>0</v>
      </c>
      <c r="BE68" s="58">
        <v>0</v>
      </c>
      <c r="BF68" s="58">
        <v>0</v>
      </c>
      <c r="BG68" s="58">
        <v>0</v>
      </c>
      <c r="BH68" s="58">
        <v>0</v>
      </c>
      <c r="BI68" s="58">
        <v>0</v>
      </c>
      <c r="BJ68" s="58">
        <v>0</v>
      </c>
      <c r="BK68" s="58">
        <v>0</v>
      </c>
      <c r="BL68" s="58">
        <v>-72208</v>
      </c>
      <c r="BM68" s="58">
        <v>-72208</v>
      </c>
      <c r="BN68" s="58">
        <v>-147008</v>
      </c>
      <c r="BO68" s="58">
        <v>-147008</v>
      </c>
      <c r="BP68" s="58">
        <v>-64195</v>
      </c>
      <c r="BQ68" s="58">
        <v>-64195</v>
      </c>
      <c r="BR68" s="58">
        <v>-128305</v>
      </c>
      <c r="BS68" s="58">
        <v>-128305</v>
      </c>
      <c r="BT68" s="58">
        <v>0</v>
      </c>
      <c r="BU68" s="58"/>
      <c r="BV68" s="58"/>
      <c r="BW68" s="58"/>
      <c r="BX68" s="141"/>
      <c r="BY68" s="58"/>
      <c r="BZ68" s="58"/>
      <c r="CA68" s="58"/>
      <c r="CB68" s="58"/>
      <c r="CC68" s="58"/>
      <c r="CD68" s="58"/>
      <c r="CE68" s="58"/>
      <c r="CF68" s="58"/>
      <c r="CG68" s="58"/>
      <c r="CH68" s="58"/>
      <c r="CI68" s="58"/>
      <c r="CJ68" s="58"/>
      <c r="CK68" s="58"/>
      <c r="CL68" s="58">
        <f>BG68</f>
        <v>0</v>
      </c>
      <c r="CM68" s="58">
        <f>BK68</f>
        <v>0</v>
      </c>
      <c r="CN68" s="58">
        <f t="shared" si="59"/>
        <v>-147008</v>
      </c>
      <c r="CO68" s="58">
        <f t="shared" ref="CO68:CO80" si="62">BS68</f>
        <v>-128305</v>
      </c>
    </row>
    <row r="69" spans="1:93" ht="14.5" x14ac:dyDescent="0.35">
      <c r="A69" s="9"/>
      <c r="B69" s="156" t="s">
        <v>356</v>
      </c>
      <c r="C69" s="157" t="s">
        <v>357</v>
      </c>
      <c r="D69" s="58">
        <v>-2304</v>
      </c>
      <c r="E69" s="58">
        <v>-4635</v>
      </c>
      <c r="F69" s="58">
        <v>-6995</v>
      </c>
      <c r="G69" s="58">
        <v>-9384</v>
      </c>
      <c r="H69" s="58">
        <v>-1605</v>
      </c>
      <c r="I69" s="58">
        <v>-4112</v>
      </c>
      <c r="J69" s="58">
        <v>-6647</v>
      </c>
      <c r="K69" s="58">
        <v>-27392</v>
      </c>
      <c r="L69" s="58">
        <v>-28790</v>
      </c>
      <c r="M69" s="58">
        <v>-58085</v>
      </c>
      <c r="N69" s="58">
        <v>-88104</v>
      </c>
      <c r="O69" s="58">
        <v>-99981</v>
      </c>
      <c r="P69" s="58">
        <v>-2322</v>
      </c>
      <c r="Q69" s="58">
        <v>-4669</v>
      </c>
      <c r="R69" s="58">
        <v>-7038</v>
      </c>
      <c r="S69" s="58">
        <v>-9428</v>
      </c>
      <c r="T69" s="58">
        <v>-2416</v>
      </c>
      <c r="U69" s="58">
        <v>-4851</v>
      </c>
      <c r="V69" s="58">
        <v>-7307</v>
      </c>
      <c r="W69" s="58">
        <v>-9783</v>
      </c>
      <c r="X69" s="58">
        <v>-2496</v>
      </c>
      <c r="Y69" s="58">
        <v>-3332</v>
      </c>
      <c r="Z69" s="58">
        <v>-5010</v>
      </c>
      <c r="AA69" s="58">
        <v>-5063</v>
      </c>
      <c r="AB69" s="58">
        <v>-163</v>
      </c>
      <c r="AC69" s="58">
        <v>-331</v>
      </c>
      <c r="AD69" s="58">
        <v>-502</v>
      </c>
      <c r="AE69" s="58">
        <v>-10468</v>
      </c>
      <c r="AF69" s="58">
        <v>0</v>
      </c>
      <c r="AG69" s="58">
        <v>0</v>
      </c>
      <c r="AH69" s="58">
        <v>0</v>
      </c>
      <c r="AI69" s="58">
        <v>0</v>
      </c>
      <c r="AJ69" s="58">
        <v>0</v>
      </c>
      <c r="AK69" s="58">
        <v>0</v>
      </c>
      <c r="AL69" s="58">
        <v>0</v>
      </c>
      <c r="AM69" s="58">
        <v>0</v>
      </c>
      <c r="AN69" s="58">
        <v>0</v>
      </c>
      <c r="AO69" s="58">
        <v>0</v>
      </c>
      <c r="AP69" s="58">
        <v>0</v>
      </c>
      <c r="AQ69" s="58">
        <v>0</v>
      </c>
      <c r="AR69" s="58">
        <v>0</v>
      </c>
      <c r="AS69" s="58">
        <v>0</v>
      </c>
      <c r="AT69" s="58">
        <v>0</v>
      </c>
      <c r="AU69" s="58">
        <v>0</v>
      </c>
      <c r="AV69" s="58">
        <v>0</v>
      </c>
      <c r="AW69" s="58">
        <v>0</v>
      </c>
      <c r="AX69" s="58">
        <v>0</v>
      </c>
      <c r="AY69" s="58">
        <v>0</v>
      </c>
      <c r="AZ69" s="58">
        <v>0</v>
      </c>
      <c r="BA69" s="58">
        <v>0</v>
      </c>
      <c r="BB69" s="58">
        <v>0</v>
      </c>
      <c r="BC69" s="58">
        <v>0</v>
      </c>
      <c r="BD69" s="58">
        <v>0</v>
      </c>
      <c r="BE69" s="58">
        <v>0</v>
      </c>
      <c r="BF69" s="58">
        <v>0</v>
      </c>
      <c r="BG69" s="58">
        <v>0</v>
      </c>
      <c r="BH69" s="58">
        <v>0</v>
      </c>
      <c r="BI69" s="58">
        <v>0</v>
      </c>
      <c r="BJ69" s="58">
        <v>0</v>
      </c>
      <c r="BK69" s="58">
        <v>0</v>
      </c>
      <c r="BL69" s="58">
        <v>0</v>
      </c>
      <c r="BM69" s="58">
        <v>0</v>
      </c>
      <c r="BN69" s="58">
        <v>0</v>
      </c>
      <c r="BO69" s="58">
        <v>0</v>
      </c>
      <c r="BP69" s="58">
        <v>0</v>
      </c>
      <c r="BQ69" s="58">
        <v>0</v>
      </c>
      <c r="BR69" s="58">
        <v>0</v>
      </c>
      <c r="BS69" s="58">
        <v>0</v>
      </c>
      <c r="BT69" s="58">
        <v>0</v>
      </c>
      <c r="BU69" s="58"/>
      <c r="BV69" s="58"/>
      <c r="BW69" s="58"/>
      <c r="BX69" s="141"/>
      <c r="BY69" s="58">
        <v>-9384</v>
      </c>
      <c r="BZ69" s="58">
        <v>-27392</v>
      </c>
      <c r="CA69" s="58">
        <v>-99981</v>
      </c>
      <c r="CB69" s="58">
        <v>-9428</v>
      </c>
      <c r="CC69" s="58">
        <v>-9783</v>
      </c>
      <c r="CD69" s="58">
        <v>-5063</v>
      </c>
      <c r="CE69" s="58">
        <v>-10468</v>
      </c>
      <c r="CF69" s="58">
        <v>0</v>
      </c>
      <c r="CG69" s="58">
        <f>AM69</f>
        <v>0</v>
      </c>
      <c r="CH69" s="58">
        <f>AQ69</f>
        <v>0</v>
      </c>
      <c r="CI69" s="58">
        <f>AU69</f>
        <v>0</v>
      </c>
      <c r="CJ69" s="58">
        <f>AY69</f>
        <v>0</v>
      </c>
      <c r="CK69" s="58">
        <f>BC69</f>
        <v>0</v>
      </c>
      <c r="CL69" s="58">
        <f>BG69</f>
        <v>0</v>
      </c>
      <c r="CM69" s="58">
        <f>BK69</f>
        <v>0</v>
      </c>
      <c r="CN69" s="58">
        <f>BO69</f>
        <v>0</v>
      </c>
      <c r="CO69" s="58">
        <f>BS69</f>
        <v>0</v>
      </c>
    </row>
    <row r="70" spans="1:93" ht="14.5" x14ac:dyDescent="0.35">
      <c r="A70" s="9"/>
      <c r="B70" s="156" t="s">
        <v>618</v>
      </c>
      <c r="C70" s="157" t="s">
        <v>619</v>
      </c>
      <c r="D70" s="58">
        <v>0</v>
      </c>
      <c r="E70" s="58">
        <v>0</v>
      </c>
      <c r="F70" s="58">
        <v>0</v>
      </c>
      <c r="G70" s="58">
        <v>0</v>
      </c>
      <c r="H70" s="58">
        <v>0</v>
      </c>
      <c r="I70" s="58">
        <v>0</v>
      </c>
      <c r="J70" s="58">
        <v>0</v>
      </c>
      <c r="K70" s="58">
        <v>0</v>
      </c>
      <c r="L70" s="58">
        <v>0</v>
      </c>
      <c r="M70" s="58">
        <v>0</v>
      </c>
      <c r="N70" s="58">
        <v>0</v>
      </c>
      <c r="O70" s="58">
        <v>0</v>
      </c>
      <c r="P70" s="58">
        <v>0</v>
      </c>
      <c r="Q70" s="58">
        <v>0</v>
      </c>
      <c r="R70" s="58">
        <v>0</v>
      </c>
      <c r="S70" s="58">
        <v>0</v>
      </c>
      <c r="T70" s="58">
        <v>0</v>
      </c>
      <c r="U70" s="58">
        <v>0</v>
      </c>
      <c r="V70" s="58">
        <v>0</v>
      </c>
      <c r="W70" s="58">
        <v>0</v>
      </c>
      <c r="X70" s="58">
        <v>0</v>
      </c>
      <c r="Y70" s="58">
        <v>0</v>
      </c>
      <c r="Z70" s="58">
        <v>0</v>
      </c>
      <c r="AA70" s="58">
        <v>0</v>
      </c>
      <c r="AB70" s="58">
        <v>0</v>
      </c>
      <c r="AC70" s="58">
        <v>0</v>
      </c>
      <c r="AD70" s="58">
        <v>0</v>
      </c>
      <c r="AE70" s="58">
        <v>0</v>
      </c>
      <c r="AF70" s="58">
        <v>0</v>
      </c>
      <c r="AG70" s="58">
        <v>0</v>
      </c>
      <c r="AH70" s="58">
        <v>0</v>
      </c>
      <c r="AI70" s="58">
        <v>0</v>
      </c>
      <c r="AJ70" s="58">
        <v>0</v>
      </c>
      <c r="AK70" s="58">
        <v>0</v>
      </c>
      <c r="AL70" s="58">
        <v>0</v>
      </c>
      <c r="AM70" s="58">
        <v>0</v>
      </c>
      <c r="AN70" s="58">
        <v>0</v>
      </c>
      <c r="AO70" s="58">
        <v>0</v>
      </c>
      <c r="AP70" s="58">
        <v>0</v>
      </c>
      <c r="AQ70" s="58">
        <v>0</v>
      </c>
      <c r="AR70" s="58">
        <v>0</v>
      </c>
      <c r="AS70" s="58">
        <v>0</v>
      </c>
      <c r="AT70" s="58">
        <v>0</v>
      </c>
      <c r="AU70" s="58">
        <v>0</v>
      </c>
      <c r="AV70" s="58">
        <v>0</v>
      </c>
      <c r="AW70" s="58">
        <v>0</v>
      </c>
      <c r="AX70" s="58">
        <v>0</v>
      </c>
      <c r="AY70" s="58">
        <v>0</v>
      </c>
      <c r="AZ70" s="58">
        <v>0</v>
      </c>
      <c r="BA70" s="58">
        <v>0</v>
      </c>
      <c r="BB70" s="58">
        <v>0</v>
      </c>
      <c r="BC70" s="58">
        <v>0</v>
      </c>
      <c r="BD70" s="58">
        <v>0</v>
      </c>
      <c r="BE70" s="58">
        <v>0</v>
      </c>
      <c r="BF70" s="58">
        <v>0</v>
      </c>
      <c r="BG70" s="58">
        <v>0</v>
      </c>
      <c r="BH70" s="58">
        <v>0</v>
      </c>
      <c r="BI70" s="58">
        <v>0</v>
      </c>
      <c r="BJ70" s="58">
        <v>0</v>
      </c>
      <c r="BK70" s="58">
        <v>0</v>
      </c>
      <c r="BL70" s="58">
        <v>0</v>
      </c>
      <c r="BM70" s="58">
        <v>81000</v>
      </c>
      <c r="BN70" s="58">
        <v>170591</v>
      </c>
      <c r="BO70" s="58">
        <v>544612</v>
      </c>
      <c r="BP70" s="58">
        <v>684214</v>
      </c>
      <c r="BQ70" s="58">
        <v>849335</v>
      </c>
      <c r="BR70" s="58">
        <v>850574</v>
      </c>
      <c r="BS70" s="58">
        <v>850483</v>
      </c>
      <c r="BT70" s="58">
        <v>2912</v>
      </c>
      <c r="BU70" s="58"/>
      <c r="BV70" s="58"/>
      <c r="BW70" s="58"/>
      <c r="BX70" s="141"/>
      <c r="BY70" s="58"/>
      <c r="BZ70" s="58"/>
      <c r="CA70" s="58"/>
      <c r="CB70" s="58"/>
      <c r="CC70" s="58"/>
      <c r="CD70" s="58"/>
      <c r="CE70" s="58"/>
      <c r="CF70" s="58"/>
      <c r="CG70" s="58"/>
      <c r="CH70" s="58"/>
      <c r="CI70" s="58"/>
      <c r="CJ70" s="58"/>
      <c r="CK70" s="58"/>
      <c r="CL70" s="58"/>
      <c r="CM70" s="58">
        <f t="shared" ref="CM70" si="63">BK70</f>
        <v>0</v>
      </c>
      <c r="CN70" s="58">
        <f t="shared" si="59"/>
        <v>544612</v>
      </c>
      <c r="CO70" s="58">
        <f t="shared" si="62"/>
        <v>850483</v>
      </c>
    </row>
    <row r="71" spans="1:93" ht="14.5" x14ac:dyDescent="0.35">
      <c r="A71" s="9"/>
      <c r="B71" s="156" t="s">
        <v>509</v>
      </c>
      <c r="C71" s="157" t="s">
        <v>510</v>
      </c>
      <c r="D71" s="58">
        <v>0</v>
      </c>
      <c r="E71" s="58">
        <v>0</v>
      </c>
      <c r="F71" s="58">
        <v>0</v>
      </c>
      <c r="G71" s="58">
        <v>0</v>
      </c>
      <c r="H71" s="58">
        <v>0</v>
      </c>
      <c r="I71" s="58">
        <v>0</v>
      </c>
      <c r="J71" s="58">
        <v>0</v>
      </c>
      <c r="K71" s="58">
        <v>0</v>
      </c>
      <c r="L71" s="58">
        <v>0</v>
      </c>
      <c r="M71" s="58">
        <v>0</v>
      </c>
      <c r="N71" s="58">
        <v>0</v>
      </c>
      <c r="O71" s="58">
        <v>0</v>
      </c>
      <c r="P71" s="58">
        <v>0</v>
      </c>
      <c r="Q71" s="58">
        <v>0</v>
      </c>
      <c r="R71" s="58">
        <v>0</v>
      </c>
      <c r="S71" s="58">
        <v>0</v>
      </c>
      <c r="T71" s="58">
        <v>0</v>
      </c>
      <c r="U71" s="58">
        <v>0</v>
      </c>
      <c r="V71" s="58">
        <v>0</v>
      </c>
      <c r="W71" s="58">
        <v>0</v>
      </c>
      <c r="X71" s="58">
        <v>0</v>
      </c>
      <c r="Y71" s="58">
        <v>0</v>
      </c>
      <c r="Z71" s="58">
        <v>0</v>
      </c>
      <c r="AA71" s="58">
        <v>0</v>
      </c>
      <c r="AB71" s="58">
        <v>0</v>
      </c>
      <c r="AC71" s="58">
        <v>0</v>
      </c>
      <c r="AD71" s="58">
        <v>0</v>
      </c>
      <c r="AE71" s="58">
        <v>0</v>
      </c>
      <c r="AF71" s="58">
        <v>0</v>
      </c>
      <c r="AG71" s="58">
        <v>0</v>
      </c>
      <c r="AH71" s="58">
        <v>0</v>
      </c>
      <c r="AI71" s="58">
        <v>0</v>
      </c>
      <c r="AJ71" s="58">
        <v>0</v>
      </c>
      <c r="AK71" s="58">
        <v>0</v>
      </c>
      <c r="AL71" s="58">
        <v>0</v>
      </c>
      <c r="AM71" s="58">
        <v>0</v>
      </c>
      <c r="AN71" s="58">
        <v>0</v>
      </c>
      <c r="AO71" s="58">
        <v>0</v>
      </c>
      <c r="AP71" s="58">
        <v>0</v>
      </c>
      <c r="AQ71" s="58">
        <v>0</v>
      </c>
      <c r="AR71" s="58">
        <v>0</v>
      </c>
      <c r="AS71" s="58">
        <v>0</v>
      </c>
      <c r="AT71" s="58">
        <v>0</v>
      </c>
      <c r="AU71" s="58">
        <v>0</v>
      </c>
      <c r="AV71" s="58">
        <v>-2497</v>
      </c>
      <c r="AW71" s="58">
        <v>-5452</v>
      </c>
      <c r="AX71" s="58">
        <v>-8468</v>
      </c>
      <c r="AY71" s="58">
        <v>-12437</v>
      </c>
      <c r="AZ71" s="58">
        <v>-3822</v>
      </c>
      <c r="BA71" s="58">
        <v>-7987</v>
      </c>
      <c r="BB71" s="58">
        <v>-13032</v>
      </c>
      <c r="BC71" s="58">
        <v>-17318</v>
      </c>
      <c r="BD71" s="58">
        <v>-4227</v>
      </c>
      <c r="BE71" s="58">
        <v>-8111</v>
      </c>
      <c r="BF71" s="58">
        <v>-11560</v>
      </c>
      <c r="BG71" s="58">
        <v>-16309</v>
      </c>
      <c r="BH71" s="58">
        <v>-3560</v>
      </c>
      <c r="BI71" s="58">
        <v>-7177</v>
      </c>
      <c r="BJ71" s="58">
        <f>-13913</f>
        <v>-13913</v>
      </c>
      <c r="BK71" s="58">
        <v>-18818</v>
      </c>
      <c r="BL71" s="58">
        <v>-7151</v>
      </c>
      <c r="BM71" s="58">
        <v>-13972</v>
      </c>
      <c r="BN71" s="58">
        <v>-24459</v>
      </c>
      <c r="BO71" s="58">
        <v>-31357</v>
      </c>
      <c r="BP71" s="58">
        <v>-7242</v>
      </c>
      <c r="BQ71" s="58">
        <v>-15879</v>
      </c>
      <c r="BR71" s="58">
        <v>-24930</v>
      </c>
      <c r="BS71" s="58">
        <v>-35113</v>
      </c>
      <c r="BT71" s="58">
        <v>-9605</v>
      </c>
      <c r="BU71" s="58"/>
      <c r="BV71" s="58"/>
      <c r="BW71" s="58"/>
      <c r="BX71" s="141"/>
      <c r="BY71" s="58">
        <v>0</v>
      </c>
      <c r="BZ71" s="58">
        <v>0</v>
      </c>
      <c r="CA71" s="58">
        <v>0</v>
      </c>
      <c r="CB71" s="58">
        <v>0</v>
      </c>
      <c r="CC71" s="58">
        <v>0</v>
      </c>
      <c r="CD71" s="58">
        <v>0</v>
      </c>
      <c r="CE71" s="58">
        <v>0</v>
      </c>
      <c r="CF71" s="58">
        <v>0</v>
      </c>
      <c r="CG71" s="58">
        <f>AM71</f>
        <v>0</v>
      </c>
      <c r="CH71" s="58">
        <f>AQ71</f>
        <v>0</v>
      </c>
      <c r="CI71" s="58">
        <f t="shared" ref="CI71:CI77" si="64">AU71</f>
        <v>0</v>
      </c>
      <c r="CJ71" s="58">
        <f t="shared" ref="CJ71:CJ77" si="65">AY71</f>
        <v>-12437</v>
      </c>
      <c r="CK71" s="58">
        <f t="shared" ref="CK71:CK77" si="66">BC71</f>
        <v>-17318</v>
      </c>
      <c r="CL71" s="58">
        <f t="shared" ref="CL71:CL77" si="67">BG71</f>
        <v>-16309</v>
      </c>
      <c r="CM71" s="58">
        <f t="shared" ref="CM71:CM77" si="68">BK71</f>
        <v>-18818</v>
      </c>
      <c r="CN71" s="58">
        <f t="shared" ref="CN71:CN77" si="69">BO71</f>
        <v>-31357</v>
      </c>
      <c r="CO71" s="58">
        <f t="shared" ref="CO71:CO77" si="70">BS71</f>
        <v>-35113</v>
      </c>
    </row>
    <row r="72" spans="1:93" ht="14.5" x14ac:dyDescent="0.35">
      <c r="A72" s="9"/>
      <c r="B72" s="308" t="s">
        <v>582</v>
      </c>
      <c r="C72" s="307" t="s">
        <v>586</v>
      </c>
      <c r="D72" s="58">
        <v>0</v>
      </c>
      <c r="E72" s="58">
        <v>0</v>
      </c>
      <c r="F72" s="58">
        <v>0</v>
      </c>
      <c r="G72" s="58">
        <v>0</v>
      </c>
      <c r="H72" s="58">
        <v>0</v>
      </c>
      <c r="I72" s="58">
        <v>0</v>
      </c>
      <c r="J72" s="58">
        <v>0</v>
      </c>
      <c r="K72" s="58">
        <v>0</v>
      </c>
      <c r="L72" s="58">
        <v>0</v>
      </c>
      <c r="M72" s="58">
        <v>0</v>
      </c>
      <c r="N72" s="58">
        <v>0</v>
      </c>
      <c r="O72" s="58">
        <v>0</v>
      </c>
      <c r="P72" s="58">
        <v>0</v>
      </c>
      <c r="Q72" s="58">
        <v>0</v>
      </c>
      <c r="R72" s="58">
        <v>0</v>
      </c>
      <c r="S72" s="58">
        <v>0</v>
      </c>
      <c r="T72" s="58">
        <v>0</v>
      </c>
      <c r="U72" s="58">
        <v>0</v>
      </c>
      <c r="V72" s="58">
        <v>0</v>
      </c>
      <c r="W72" s="58">
        <v>0</v>
      </c>
      <c r="X72" s="58">
        <v>0</v>
      </c>
      <c r="Y72" s="58">
        <v>0</v>
      </c>
      <c r="Z72" s="58">
        <v>0</v>
      </c>
      <c r="AA72" s="58">
        <v>0</v>
      </c>
      <c r="AB72" s="58">
        <v>0</v>
      </c>
      <c r="AC72" s="58">
        <v>0</v>
      </c>
      <c r="AD72" s="58">
        <v>0</v>
      </c>
      <c r="AE72" s="58">
        <v>0</v>
      </c>
      <c r="AF72" s="58">
        <v>0</v>
      </c>
      <c r="AG72" s="58">
        <v>0</v>
      </c>
      <c r="AH72" s="58">
        <v>0</v>
      </c>
      <c r="AI72" s="58">
        <v>0</v>
      </c>
      <c r="AJ72" s="58">
        <v>0</v>
      </c>
      <c r="AK72" s="58">
        <v>0</v>
      </c>
      <c r="AL72" s="58">
        <v>0</v>
      </c>
      <c r="AM72" s="58">
        <v>0</v>
      </c>
      <c r="AN72" s="58">
        <v>0</v>
      </c>
      <c r="AO72" s="58">
        <v>0</v>
      </c>
      <c r="AP72" s="58">
        <v>0</v>
      </c>
      <c r="AQ72" s="58">
        <v>0</v>
      </c>
      <c r="AR72" s="58">
        <v>0</v>
      </c>
      <c r="AS72" s="58">
        <v>0</v>
      </c>
      <c r="AT72" s="58">
        <v>0</v>
      </c>
      <c r="AU72" s="58">
        <v>0</v>
      </c>
      <c r="AV72" s="58">
        <v>0</v>
      </c>
      <c r="AW72" s="58">
        <v>0</v>
      </c>
      <c r="AX72" s="58">
        <v>0</v>
      </c>
      <c r="AY72" s="58">
        <v>0</v>
      </c>
      <c r="AZ72" s="58">
        <v>0</v>
      </c>
      <c r="BA72" s="58">
        <v>0</v>
      </c>
      <c r="BB72" s="58">
        <v>0</v>
      </c>
      <c r="BC72" s="58">
        <v>0</v>
      </c>
      <c r="BD72" s="58">
        <v>0</v>
      </c>
      <c r="BE72" s="58">
        <v>0</v>
      </c>
      <c r="BF72" s="58">
        <v>0</v>
      </c>
      <c r="BG72" s="58">
        <v>-1648</v>
      </c>
      <c r="BH72" s="58">
        <v>-3749</v>
      </c>
      <c r="BI72" s="58">
        <v>-20264</v>
      </c>
      <c r="BJ72" s="58">
        <f>-54970</f>
        <v>-54970</v>
      </c>
      <c r="BK72" s="58">
        <v>-54970</v>
      </c>
      <c r="BL72" s="58">
        <v>0</v>
      </c>
      <c r="BM72" s="58">
        <v>0</v>
      </c>
      <c r="BN72" s="58">
        <v>0</v>
      </c>
      <c r="BO72" s="58">
        <v>0</v>
      </c>
      <c r="BP72" s="58">
        <v>0</v>
      </c>
      <c r="BQ72" s="58">
        <v>0</v>
      </c>
      <c r="BR72" s="58">
        <v>0</v>
      </c>
      <c r="BS72" s="58">
        <v>0</v>
      </c>
      <c r="BT72" s="58">
        <v>0</v>
      </c>
      <c r="BU72" s="58"/>
      <c r="BV72" s="58"/>
      <c r="BW72" s="58"/>
      <c r="BX72" s="141"/>
      <c r="BY72" s="58"/>
      <c r="BZ72" s="58"/>
      <c r="CA72" s="58"/>
      <c r="CB72" s="58"/>
      <c r="CC72" s="58"/>
      <c r="CD72" s="58"/>
      <c r="CE72" s="58"/>
      <c r="CF72" s="58"/>
      <c r="CG72" s="58"/>
      <c r="CH72" s="58">
        <f>AQ72</f>
        <v>0</v>
      </c>
      <c r="CI72" s="58">
        <f t="shared" si="64"/>
        <v>0</v>
      </c>
      <c r="CJ72" s="58">
        <f t="shared" si="65"/>
        <v>0</v>
      </c>
      <c r="CK72" s="58">
        <f t="shared" si="66"/>
        <v>0</v>
      </c>
      <c r="CL72" s="58">
        <f t="shared" si="67"/>
        <v>-1648</v>
      </c>
      <c r="CM72" s="58">
        <f t="shared" si="68"/>
        <v>-54970</v>
      </c>
      <c r="CN72" s="58">
        <f t="shared" si="69"/>
        <v>0</v>
      </c>
      <c r="CO72" s="58">
        <f t="shared" si="70"/>
        <v>0</v>
      </c>
    </row>
    <row r="73" spans="1:93" ht="14.5" x14ac:dyDescent="0.35">
      <c r="A73" s="9"/>
      <c r="B73" s="308" t="s">
        <v>364</v>
      </c>
      <c r="C73" s="307" t="s">
        <v>365</v>
      </c>
      <c r="D73" s="58">
        <v>0</v>
      </c>
      <c r="E73" s="58">
        <v>0</v>
      </c>
      <c r="F73" s="58">
        <v>0</v>
      </c>
      <c r="G73" s="58">
        <v>0</v>
      </c>
      <c r="H73" s="58">
        <v>0</v>
      </c>
      <c r="I73" s="58">
        <v>0</v>
      </c>
      <c r="J73" s="58">
        <v>0</v>
      </c>
      <c r="K73" s="58">
        <v>0</v>
      </c>
      <c r="L73" s="58">
        <v>0</v>
      </c>
      <c r="M73" s="58">
        <v>0</v>
      </c>
      <c r="N73" s="58">
        <v>0</v>
      </c>
      <c r="O73" s="58">
        <v>0</v>
      </c>
      <c r="P73" s="58">
        <v>0</v>
      </c>
      <c r="Q73" s="58">
        <v>0</v>
      </c>
      <c r="R73" s="58">
        <v>0</v>
      </c>
      <c r="S73" s="58">
        <v>0</v>
      </c>
      <c r="T73" s="58">
        <v>0</v>
      </c>
      <c r="U73" s="58">
        <v>0</v>
      </c>
      <c r="V73" s="58">
        <v>0</v>
      </c>
      <c r="W73" s="58">
        <v>0</v>
      </c>
      <c r="X73" s="58">
        <v>0</v>
      </c>
      <c r="Y73" s="58">
        <v>0</v>
      </c>
      <c r="Z73" s="58">
        <v>0</v>
      </c>
      <c r="AA73" s="58">
        <v>516709</v>
      </c>
      <c r="AB73" s="58">
        <v>0</v>
      </c>
      <c r="AC73" s="58">
        <v>0</v>
      </c>
      <c r="AD73" s="58">
        <v>0</v>
      </c>
      <c r="AE73" s="58">
        <v>0</v>
      </c>
      <c r="AF73" s="58">
        <v>0</v>
      </c>
      <c r="AG73" s="58">
        <v>0</v>
      </c>
      <c r="AH73" s="58">
        <v>0</v>
      </c>
      <c r="AI73" s="58">
        <v>0</v>
      </c>
      <c r="AJ73" s="58">
        <v>0</v>
      </c>
      <c r="AK73" s="58">
        <v>0</v>
      </c>
      <c r="AL73" s="58">
        <v>0</v>
      </c>
      <c r="AM73" s="58">
        <v>0</v>
      </c>
      <c r="AN73" s="58">
        <v>0</v>
      </c>
      <c r="AO73" s="58">
        <v>0</v>
      </c>
      <c r="AP73" s="58">
        <v>0</v>
      </c>
      <c r="AQ73" s="58">
        <v>0</v>
      </c>
      <c r="AR73" s="58">
        <v>0</v>
      </c>
      <c r="AS73" s="58">
        <v>0</v>
      </c>
      <c r="AT73" s="58">
        <v>0</v>
      </c>
      <c r="AU73" s="58">
        <v>0</v>
      </c>
      <c r="AV73" s="58">
        <v>0</v>
      </c>
      <c r="AW73" s="58">
        <v>0</v>
      </c>
      <c r="AX73" s="58">
        <v>0</v>
      </c>
      <c r="AY73" s="58">
        <v>0</v>
      </c>
      <c r="AZ73" s="58">
        <v>0</v>
      </c>
      <c r="BA73" s="58">
        <v>0</v>
      </c>
      <c r="BB73" s="58">
        <v>0</v>
      </c>
      <c r="BC73" s="58">
        <v>0</v>
      </c>
      <c r="BD73" s="58">
        <v>0</v>
      </c>
      <c r="BE73" s="58">
        <v>0</v>
      </c>
      <c r="BF73" s="58">
        <v>0</v>
      </c>
      <c r="BG73" s="58">
        <v>0</v>
      </c>
      <c r="BH73" s="58">
        <v>0</v>
      </c>
      <c r="BI73" s="58">
        <v>0</v>
      </c>
      <c r="BJ73" s="58">
        <v>0</v>
      </c>
      <c r="BK73" s="58">
        <v>0</v>
      </c>
      <c r="BL73" s="58">
        <v>0</v>
      </c>
      <c r="BM73" s="58">
        <v>0</v>
      </c>
      <c r="BN73" s="58">
        <v>0</v>
      </c>
      <c r="BO73" s="58">
        <v>0</v>
      </c>
      <c r="BP73" s="58">
        <v>0</v>
      </c>
      <c r="BQ73" s="58">
        <v>0</v>
      </c>
      <c r="BR73" s="58">
        <v>0</v>
      </c>
      <c r="BS73" s="58">
        <v>0</v>
      </c>
      <c r="BT73" s="58">
        <v>0</v>
      </c>
      <c r="BU73" s="58"/>
      <c r="BV73" s="58"/>
      <c r="BW73" s="58"/>
      <c r="BX73" s="141"/>
      <c r="BY73" s="58">
        <v>0</v>
      </c>
      <c r="BZ73" s="58">
        <v>0</v>
      </c>
      <c r="CA73" s="58">
        <v>0</v>
      </c>
      <c r="CB73" s="58">
        <v>0</v>
      </c>
      <c r="CC73" s="58">
        <v>0</v>
      </c>
      <c r="CD73" s="58">
        <v>516709</v>
      </c>
      <c r="CE73" s="58">
        <v>0</v>
      </c>
      <c r="CF73" s="58">
        <v>0</v>
      </c>
      <c r="CG73" s="58">
        <f>AM73</f>
        <v>0</v>
      </c>
      <c r="CH73" s="58">
        <f>AQ73</f>
        <v>0</v>
      </c>
      <c r="CI73" s="58">
        <f t="shared" si="64"/>
        <v>0</v>
      </c>
      <c r="CJ73" s="58">
        <f t="shared" si="65"/>
        <v>0</v>
      </c>
      <c r="CK73" s="58">
        <f t="shared" si="66"/>
        <v>0</v>
      </c>
      <c r="CL73" s="58">
        <f t="shared" si="67"/>
        <v>0</v>
      </c>
      <c r="CM73" s="58">
        <f t="shared" si="68"/>
        <v>0</v>
      </c>
      <c r="CN73" s="58">
        <f t="shared" si="69"/>
        <v>0</v>
      </c>
      <c r="CO73" s="58">
        <f t="shared" si="70"/>
        <v>0</v>
      </c>
    </row>
    <row r="74" spans="1:93" ht="14.5" x14ac:dyDescent="0.35">
      <c r="A74" s="9"/>
      <c r="B74" s="156" t="s">
        <v>366</v>
      </c>
      <c r="C74" s="157" t="s">
        <v>367</v>
      </c>
      <c r="D74" s="58">
        <v>0</v>
      </c>
      <c r="E74" s="58">
        <v>-15598</v>
      </c>
      <c r="F74" s="58">
        <v>-15599</v>
      </c>
      <c r="G74" s="58">
        <v>-15666</v>
      </c>
      <c r="H74" s="58">
        <v>-4175</v>
      </c>
      <c r="I74" s="58">
        <v>-44145</v>
      </c>
      <c r="J74" s="58">
        <v>-44145</v>
      </c>
      <c r="K74" s="58">
        <v>-44234</v>
      </c>
      <c r="L74" s="58">
        <v>-5311</v>
      </c>
      <c r="M74" s="58">
        <v>-64889</v>
      </c>
      <c r="N74" s="58">
        <v>-64889</v>
      </c>
      <c r="O74" s="58">
        <v>-64993</v>
      </c>
      <c r="P74" s="58">
        <v>-2323</v>
      </c>
      <c r="Q74" s="58">
        <v>-64810</v>
      </c>
      <c r="R74" s="58">
        <v>-64805</v>
      </c>
      <c r="S74" s="58">
        <v>-64939</v>
      </c>
      <c r="T74" s="58">
        <v>-2428</v>
      </c>
      <c r="U74" s="58">
        <v>-84102</v>
      </c>
      <c r="V74" s="58">
        <v>-84358</v>
      </c>
      <c r="W74" s="58">
        <v>-84488</v>
      </c>
      <c r="X74" s="58">
        <v>-993</v>
      </c>
      <c r="Y74" s="58">
        <v>-28237</v>
      </c>
      <c r="Z74" s="58">
        <v>-28237</v>
      </c>
      <c r="AA74" s="58">
        <v>-28372</v>
      </c>
      <c r="AB74" s="58">
        <v>-928</v>
      </c>
      <c r="AC74" s="58">
        <v>-25008</v>
      </c>
      <c r="AD74" s="58">
        <v>-25008</v>
      </c>
      <c r="AE74" s="58">
        <v>-50399</v>
      </c>
      <c r="AF74" s="58">
        <v>0</v>
      </c>
      <c r="AG74" s="58">
        <v>0</v>
      </c>
      <c r="AH74" s="58">
        <v>-106992</v>
      </c>
      <c r="AI74" s="58">
        <v>-106991</v>
      </c>
      <c r="AJ74" s="58">
        <v>0</v>
      </c>
      <c r="AK74" s="58">
        <v>0</v>
      </c>
      <c r="AL74" s="58">
        <v>-43475</v>
      </c>
      <c r="AM74" s="58">
        <v>-84467</v>
      </c>
      <c r="AN74" s="58">
        <v>-677</v>
      </c>
      <c r="AO74" s="58">
        <v>-60779</v>
      </c>
      <c r="AP74" s="58">
        <v>-106765</v>
      </c>
      <c r="AQ74" s="58">
        <v>-156756</v>
      </c>
      <c r="AR74" s="58">
        <v>-49987</v>
      </c>
      <c r="AS74" s="58">
        <v>-84254</v>
      </c>
      <c r="AT74" s="58">
        <v>-118400</v>
      </c>
      <c r="AU74" s="58">
        <v>-165590</v>
      </c>
      <c r="AV74" s="58">
        <v>-127675</v>
      </c>
      <c r="AW74" s="58">
        <v>-152664</v>
      </c>
      <c r="AX74" s="58">
        <v>-152665</v>
      </c>
      <c r="AY74" s="58">
        <v>-152666</v>
      </c>
      <c r="AZ74" s="58">
        <v>-6</v>
      </c>
      <c r="BA74" s="58">
        <v>-6</v>
      </c>
      <c r="BB74" s="58">
        <v>-6</v>
      </c>
      <c r="BC74" s="58">
        <v>-56</v>
      </c>
      <c r="BD74" s="58">
        <v>0</v>
      </c>
      <c r="BE74" s="58">
        <v>0</v>
      </c>
      <c r="BF74" s="58">
        <v>-21238</v>
      </c>
      <c r="BG74" s="58">
        <v>-43309</v>
      </c>
      <c r="BH74" s="58">
        <v>-22160</v>
      </c>
      <c r="BI74" s="58">
        <v>-22160</v>
      </c>
      <c r="BJ74" s="58">
        <v>-22160</v>
      </c>
      <c r="BK74" s="58">
        <v>-59599</v>
      </c>
      <c r="BL74" s="58">
        <v>-2620</v>
      </c>
      <c r="BM74" s="58">
        <v>-32679</v>
      </c>
      <c r="BN74" s="58">
        <v>-32676</v>
      </c>
      <c r="BO74" s="58">
        <v>-135347</v>
      </c>
      <c r="BP74" s="58">
        <v>-34900</v>
      </c>
      <c r="BQ74" s="58">
        <v>-34900</v>
      </c>
      <c r="BR74" s="58">
        <v>-69039</v>
      </c>
      <c r="BS74" s="58">
        <v>-91101</v>
      </c>
      <c r="BT74" s="58">
        <v>-176010</v>
      </c>
      <c r="BU74" s="58"/>
      <c r="BV74" s="58"/>
      <c r="BW74" s="58"/>
      <c r="BX74" s="141"/>
      <c r="BY74" s="58">
        <v>-15666</v>
      </c>
      <c r="BZ74" s="58">
        <v>-44234</v>
      </c>
      <c r="CA74" s="58">
        <v>-64993</v>
      </c>
      <c r="CB74" s="58">
        <v>-64939</v>
      </c>
      <c r="CC74" s="58">
        <v>-84488</v>
      </c>
      <c r="CD74" s="58">
        <v>-28372</v>
      </c>
      <c r="CE74" s="58">
        <v>-50399</v>
      </c>
      <c r="CF74" s="58">
        <v>-106991</v>
      </c>
      <c r="CG74" s="58">
        <f>AM74</f>
        <v>-84467</v>
      </c>
      <c r="CH74" s="58">
        <f>AQ74</f>
        <v>-156756</v>
      </c>
      <c r="CI74" s="58">
        <f t="shared" si="64"/>
        <v>-165590</v>
      </c>
      <c r="CJ74" s="58">
        <f t="shared" si="65"/>
        <v>-152666</v>
      </c>
      <c r="CK74" s="58">
        <f t="shared" si="66"/>
        <v>-56</v>
      </c>
      <c r="CL74" s="58">
        <f t="shared" si="67"/>
        <v>-43309</v>
      </c>
      <c r="CM74" s="58">
        <f t="shared" si="68"/>
        <v>-59599</v>
      </c>
      <c r="CN74" s="58">
        <f t="shared" si="69"/>
        <v>-135347</v>
      </c>
      <c r="CO74" s="58">
        <f t="shared" si="70"/>
        <v>-91101</v>
      </c>
    </row>
    <row r="75" spans="1:93" ht="14.5" x14ac:dyDescent="0.35">
      <c r="A75" s="9"/>
      <c r="B75" s="165" t="s">
        <v>486</v>
      </c>
      <c r="C75" s="166" t="s">
        <v>487</v>
      </c>
      <c r="D75" s="167">
        <v>0</v>
      </c>
      <c r="E75" s="167">
        <v>0</v>
      </c>
      <c r="F75" s="167">
        <v>0</v>
      </c>
      <c r="G75" s="167">
        <v>0</v>
      </c>
      <c r="H75" s="167">
        <v>0</v>
      </c>
      <c r="I75" s="167">
        <v>0</v>
      </c>
      <c r="J75" s="167">
        <v>0</v>
      </c>
      <c r="K75" s="167">
        <v>0</v>
      </c>
      <c r="L75" s="167">
        <v>0</v>
      </c>
      <c r="M75" s="167">
        <v>0</v>
      </c>
      <c r="N75" s="167">
        <v>0</v>
      </c>
      <c r="O75" s="167">
        <v>0</v>
      </c>
      <c r="P75" s="167">
        <v>0</v>
      </c>
      <c r="Q75" s="167">
        <v>0</v>
      </c>
      <c r="R75" s="167">
        <v>0</v>
      </c>
      <c r="S75" s="167">
        <v>0</v>
      </c>
      <c r="T75" s="167">
        <v>0</v>
      </c>
      <c r="U75" s="167">
        <v>0</v>
      </c>
      <c r="V75" s="167">
        <v>0</v>
      </c>
      <c r="W75" s="167">
        <v>0</v>
      </c>
      <c r="X75" s="167">
        <v>0</v>
      </c>
      <c r="Y75" s="167">
        <v>0</v>
      </c>
      <c r="Z75" s="167">
        <v>0</v>
      </c>
      <c r="AA75" s="167">
        <v>0</v>
      </c>
      <c r="AB75" s="167">
        <v>0</v>
      </c>
      <c r="AC75" s="167">
        <v>0</v>
      </c>
      <c r="AD75" s="167">
        <v>0</v>
      </c>
      <c r="AE75" s="167">
        <v>0</v>
      </c>
      <c r="AF75" s="167">
        <v>0</v>
      </c>
      <c r="AG75" s="167">
        <v>0</v>
      </c>
      <c r="AH75" s="167">
        <v>0</v>
      </c>
      <c r="AI75" s="167">
        <v>0</v>
      </c>
      <c r="AJ75" s="167">
        <v>0</v>
      </c>
      <c r="AK75" s="167">
        <v>0</v>
      </c>
      <c r="AL75" s="167">
        <v>0</v>
      </c>
      <c r="AM75" s="167">
        <v>0</v>
      </c>
      <c r="AN75" s="167">
        <v>0</v>
      </c>
      <c r="AO75" s="167">
        <v>-1290</v>
      </c>
      <c r="AP75" s="167">
        <v>-9217</v>
      </c>
      <c r="AQ75" s="167">
        <v>-9217</v>
      </c>
      <c r="AR75" s="167">
        <v>0</v>
      </c>
      <c r="AS75" s="167">
        <v>-3225</v>
      </c>
      <c r="AT75" s="167">
        <v>-6571</v>
      </c>
      <c r="AU75" s="167">
        <v>-9362</v>
      </c>
      <c r="AV75" s="167">
        <v>0</v>
      </c>
      <c r="AW75" s="167">
        <v>-9767</v>
      </c>
      <c r="AX75" s="167">
        <v>-9767</v>
      </c>
      <c r="AY75" s="167">
        <v>-9767</v>
      </c>
      <c r="AZ75" s="167">
        <v>0</v>
      </c>
      <c r="BA75" s="167">
        <v>0</v>
      </c>
      <c r="BB75" s="167">
        <v>0</v>
      </c>
      <c r="BC75" s="167">
        <v>0</v>
      </c>
      <c r="BD75" s="167">
        <v>0</v>
      </c>
      <c r="BE75" s="167">
        <v>0</v>
      </c>
      <c r="BF75" s="58">
        <v>1603</v>
      </c>
      <c r="BG75" s="167">
        <v>3186</v>
      </c>
      <c r="BH75" s="58">
        <v>0</v>
      </c>
      <c r="BI75" s="167">
        <v>0</v>
      </c>
      <c r="BJ75" s="167">
        <f>-1115</f>
        <v>-1115</v>
      </c>
      <c r="BK75" s="167">
        <v>5050</v>
      </c>
      <c r="BM75" s="167">
        <v>-3305</v>
      </c>
      <c r="BN75" s="167">
        <v>-3305</v>
      </c>
      <c r="BO75" s="167">
        <v>-6791</v>
      </c>
      <c r="BP75" s="167">
        <v>-2825</v>
      </c>
      <c r="BQ75" s="167">
        <v>-2825</v>
      </c>
      <c r="BR75" s="58">
        <v>-2825</v>
      </c>
      <c r="BS75" s="167">
        <v>-2825</v>
      </c>
      <c r="BT75" s="167">
        <v>-13917</v>
      </c>
      <c r="BU75" s="167"/>
      <c r="BV75" s="58"/>
      <c r="BW75" s="167"/>
      <c r="BX75" s="141"/>
      <c r="BY75" s="167"/>
      <c r="BZ75" s="167"/>
      <c r="CA75" s="167"/>
      <c r="CB75" s="167"/>
      <c r="CC75" s="167"/>
      <c r="CD75" s="167">
        <v>0</v>
      </c>
      <c r="CE75" s="167">
        <v>0</v>
      </c>
      <c r="CF75" s="167">
        <v>0</v>
      </c>
      <c r="CG75" s="167">
        <f>AM75</f>
        <v>0</v>
      </c>
      <c r="CH75" s="167">
        <f>AQ75</f>
        <v>-9217</v>
      </c>
      <c r="CI75" s="167">
        <f t="shared" si="64"/>
        <v>-9362</v>
      </c>
      <c r="CJ75" s="167">
        <f t="shared" si="65"/>
        <v>-9767</v>
      </c>
      <c r="CK75" s="167">
        <f t="shared" si="66"/>
        <v>0</v>
      </c>
      <c r="CL75" s="167">
        <f t="shared" si="67"/>
        <v>3186</v>
      </c>
      <c r="CM75" s="167">
        <f t="shared" si="68"/>
        <v>5050</v>
      </c>
      <c r="CN75" s="167">
        <f t="shared" si="69"/>
        <v>-6791</v>
      </c>
      <c r="CO75" s="167">
        <f t="shared" si="70"/>
        <v>-2825</v>
      </c>
    </row>
    <row r="76" spans="1:93" ht="14.5" x14ac:dyDescent="0.35">
      <c r="A76" s="9"/>
      <c r="B76" s="165" t="s">
        <v>492</v>
      </c>
      <c r="C76" s="166" t="s">
        <v>493</v>
      </c>
      <c r="D76" s="167">
        <v>0</v>
      </c>
      <c r="E76" s="167">
        <v>0</v>
      </c>
      <c r="F76" s="167">
        <v>0</v>
      </c>
      <c r="G76" s="167">
        <v>0</v>
      </c>
      <c r="H76" s="167">
        <v>0</v>
      </c>
      <c r="I76" s="167">
        <v>0</v>
      </c>
      <c r="J76" s="167">
        <v>0</v>
      </c>
      <c r="K76" s="167">
        <v>0</v>
      </c>
      <c r="L76" s="167">
        <v>0</v>
      </c>
      <c r="M76" s="167">
        <v>0</v>
      </c>
      <c r="N76" s="167">
        <v>0</v>
      </c>
      <c r="O76" s="167">
        <v>0</v>
      </c>
      <c r="P76" s="167">
        <v>0</v>
      </c>
      <c r="Q76" s="167">
        <v>0</v>
      </c>
      <c r="R76" s="167">
        <v>0</v>
      </c>
      <c r="S76" s="167">
        <v>0</v>
      </c>
      <c r="T76" s="167">
        <v>0</v>
      </c>
      <c r="U76" s="167">
        <v>0</v>
      </c>
      <c r="V76" s="167">
        <v>0</v>
      </c>
      <c r="W76" s="167">
        <v>0</v>
      </c>
      <c r="X76" s="167">
        <v>0</v>
      </c>
      <c r="Y76" s="167">
        <v>0</v>
      </c>
      <c r="Z76" s="167">
        <v>0</v>
      </c>
      <c r="AA76" s="167">
        <v>0</v>
      </c>
      <c r="AB76" s="167">
        <v>0</v>
      </c>
      <c r="AC76" s="167">
        <v>0</v>
      </c>
      <c r="AD76" s="167">
        <v>0</v>
      </c>
      <c r="AE76" s="167">
        <v>0</v>
      </c>
      <c r="AF76" s="167">
        <v>0</v>
      </c>
      <c r="AG76" s="167">
        <v>0</v>
      </c>
      <c r="AH76" s="167">
        <v>0</v>
      </c>
      <c r="AI76" s="167">
        <v>0</v>
      </c>
      <c r="AJ76" s="167">
        <v>0</v>
      </c>
      <c r="AK76" s="167">
        <v>0</v>
      </c>
      <c r="AL76" s="167">
        <v>0</v>
      </c>
      <c r="AM76" s="167">
        <v>0</v>
      </c>
      <c r="AN76" s="167">
        <v>0</v>
      </c>
      <c r="AO76" s="167">
        <v>0</v>
      </c>
      <c r="AP76" s="167">
        <v>0</v>
      </c>
      <c r="AQ76" s="167">
        <v>0</v>
      </c>
      <c r="AR76" s="167">
        <v>-330.95699999999999</v>
      </c>
      <c r="AS76" s="167">
        <v>-330</v>
      </c>
      <c r="AT76" s="167">
        <v>-330</v>
      </c>
      <c r="AU76" s="167">
        <v>-1809</v>
      </c>
      <c r="AV76" s="167">
        <v>0</v>
      </c>
      <c r="AW76" s="167">
        <v>0</v>
      </c>
      <c r="AX76" s="167">
        <v>0</v>
      </c>
      <c r="AY76" s="167">
        <v>0</v>
      </c>
      <c r="AZ76" s="167">
        <v>-2944</v>
      </c>
      <c r="BA76" s="167">
        <v>-2944</v>
      </c>
      <c r="BB76" s="167">
        <v>-2944</v>
      </c>
      <c r="BC76" s="167">
        <v>-3168</v>
      </c>
      <c r="BD76" s="167">
        <v>0</v>
      </c>
      <c r="BE76" s="167">
        <v>0</v>
      </c>
      <c r="BF76" s="58">
        <v>0</v>
      </c>
      <c r="BG76" s="167">
        <v>-5</v>
      </c>
      <c r="BH76" s="58">
        <v>0</v>
      </c>
      <c r="BI76" s="167">
        <v>-1100</v>
      </c>
      <c r="BJ76" s="167">
        <v>0</v>
      </c>
      <c r="BK76" s="167">
        <v>-1819</v>
      </c>
      <c r="BL76" s="58">
        <v>-3583</v>
      </c>
      <c r="BM76" s="167">
        <v>-8553</v>
      </c>
      <c r="BN76" s="167">
        <v>-11246</v>
      </c>
      <c r="BO76" s="167">
        <v>-12181</v>
      </c>
      <c r="BP76" s="167">
        <v>-3170</v>
      </c>
      <c r="BQ76" s="167">
        <v>-24744</v>
      </c>
      <c r="BR76" s="167">
        <v>-26558</v>
      </c>
      <c r="BS76" s="167">
        <v>-142278</v>
      </c>
      <c r="BT76" s="167">
        <v>-53765</v>
      </c>
      <c r="BU76" s="167"/>
      <c r="BV76" s="167"/>
      <c r="BW76" s="167"/>
      <c r="BX76" s="141"/>
      <c r="BY76" s="167">
        <v>0</v>
      </c>
      <c r="BZ76" s="167">
        <v>0</v>
      </c>
      <c r="CA76" s="167">
        <v>0</v>
      </c>
      <c r="CB76" s="167">
        <v>0</v>
      </c>
      <c r="CC76" s="167">
        <v>0</v>
      </c>
      <c r="CD76" s="167">
        <v>0</v>
      </c>
      <c r="CE76" s="167">
        <v>0</v>
      </c>
      <c r="CF76" s="167">
        <v>0</v>
      </c>
      <c r="CG76" s="167">
        <f>AM76</f>
        <v>0</v>
      </c>
      <c r="CH76" s="167">
        <v>0</v>
      </c>
      <c r="CI76" s="167">
        <f t="shared" si="64"/>
        <v>-1809</v>
      </c>
      <c r="CJ76" s="167">
        <f t="shared" si="65"/>
        <v>0</v>
      </c>
      <c r="CK76" s="167">
        <f t="shared" si="66"/>
        <v>-3168</v>
      </c>
      <c r="CL76" s="167">
        <f t="shared" si="67"/>
        <v>-5</v>
      </c>
      <c r="CM76" s="167">
        <f t="shared" si="68"/>
        <v>-1819</v>
      </c>
      <c r="CN76" s="167">
        <f t="shared" si="69"/>
        <v>-12181</v>
      </c>
      <c r="CO76" s="167">
        <f t="shared" si="70"/>
        <v>-142278</v>
      </c>
    </row>
    <row r="77" spans="1:93" ht="14.5" x14ac:dyDescent="0.35">
      <c r="A77" s="9"/>
      <c r="B77" s="156" t="s">
        <v>368</v>
      </c>
      <c r="C77" s="166" t="s">
        <v>369</v>
      </c>
      <c r="D77" s="167">
        <v>0</v>
      </c>
      <c r="E77" s="58">
        <v>0</v>
      </c>
      <c r="F77" s="58">
        <v>0</v>
      </c>
      <c r="G77" s="58">
        <v>0</v>
      </c>
      <c r="H77" s="58">
        <v>0</v>
      </c>
      <c r="I77" s="58">
        <v>0</v>
      </c>
      <c r="J77" s="58">
        <v>0</v>
      </c>
      <c r="K77" s="58">
        <v>-13682</v>
      </c>
      <c r="L77" s="58">
        <v>-1607</v>
      </c>
      <c r="M77" s="58">
        <v>-1960</v>
      </c>
      <c r="N77" s="58">
        <v>-5275</v>
      </c>
      <c r="O77" s="58">
        <v>-6281</v>
      </c>
      <c r="P77" s="58">
        <v>0</v>
      </c>
      <c r="Q77" s="58">
        <v>0</v>
      </c>
      <c r="R77" s="58">
        <v>0</v>
      </c>
      <c r="S77" s="58">
        <v>-4229</v>
      </c>
      <c r="T77" s="58">
        <v>0</v>
      </c>
      <c r="U77" s="58">
        <v>5429</v>
      </c>
      <c r="V77" s="58">
        <v>5429</v>
      </c>
      <c r="W77" s="58">
        <v>5683</v>
      </c>
      <c r="X77" s="58">
        <v>0</v>
      </c>
      <c r="Y77" s="58">
        <v>0</v>
      </c>
      <c r="Z77" s="58">
        <v>6714</v>
      </c>
      <c r="AA77" s="58">
        <v>6714</v>
      </c>
      <c r="AB77" s="58">
        <v>0</v>
      </c>
      <c r="AC77" s="58">
        <v>0</v>
      </c>
      <c r="AD77" s="58">
        <v>5650</v>
      </c>
      <c r="AE77" s="58">
        <v>5650</v>
      </c>
      <c r="AF77" s="58">
        <v>0</v>
      </c>
      <c r="AG77" s="58">
        <v>0</v>
      </c>
      <c r="AH77" s="58">
        <v>0</v>
      </c>
      <c r="AI77" s="58">
        <v>0</v>
      </c>
      <c r="AJ77" s="58">
        <v>0</v>
      </c>
      <c r="AK77" s="58">
        <v>12004</v>
      </c>
      <c r="AL77" s="58">
        <v>12004</v>
      </c>
      <c r="AM77" s="58">
        <v>12004</v>
      </c>
      <c r="AN77" s="58">
        <v>0</v>
      </c>
      <c r="AO77" s="58">
        <v>0</v>
      </c>
      <c r="AP77" s="58">
        <v>0</v>
      </c>
      <c r="AQ77" s="58">
        <v>0</v>
      </c>
      <c r="AR77" s="58">
        <v>0</v>
      </c>
      <c r="AS77" s="58">
        <v>0</v>
      </c>
      <c r="AT77" s="58">
        <v>0</v>
      </c>
      <c r="AU77" s="58">
        <v>0</v>
      </c>
      <c r="AV77" s="58">
        <v>0</v>
      </c>
      <c r="AW77" s="58">
        <v>0</v>
      </c>
      <c r="AX77" s="58">
        <v>0</v>
      </c>
      <c r="AY77" s="58">
        <v>0</v>
      </c>
      <c r="AZ77" s="58">
        <v>0</v>
      </c>
      <c r="BA77" s="58">
        <v>0</v>
      </c>
      <c r="BB77" s="58">
        <v>0</v>
      </c>
      <c r="BC77" s="58">
        <v>0</v>
      </c>
      <c r="BD77" s="58">
        <v>0</v>
      </c>
      <c r="BE77" s="58">
        <v>0</v>
      </c>
      <c r="BF77" s="58">
        <v>0</v>
      </c>
      <c r="BG77" s="58">
        <v>0</v>
      </c>
      <c r="BH77" s="58">
        <v>0</v>
      </c>
      <c r="BI77" s="58">
        <v>0</v>
      </c>
      <c r="BJ77" s="58">
        <v>0</v>
      </c>
      <c r="BK77" s="58">
        <v>0</v>
      </c>
      <c r="BL77" s="58">
        <v>0</v>
      </c>
      <c r="BM77" s="58">
        <v>0</v>
      </c>
      <c r="BN77" s="58">
        <v>0</v>
      </c>
      <c r="BO77" s="58">
        <v>0</v>
      </c>
      <c r="BP77" s="58">
        <v>0</v>
      </c>
      <c r="BQ77" s="58">
        <v>0</v>
      </c>
      <c r="BR77" s="58">
        <v>0</v>
      </c>
      <c r="BS77" s="58">
        <v>0</v>
      </c>
      <c r="BT77" s="58">
        <v>0</v>
      </c>
      <c r="BU77" s="58"/>
      <c r="BV77" s="58"/>
      <c r="BW77" s="58"/>
      <c r="BX77" s="141"/>
      <c r="BY77" s="167">
        <v>0</v>
      </c>
      <c r="BZ77" s="167">
        <v>-13682</v>
      </c>
      <c r="CA77" s="167">
        <v>-6281</v>
      </c>
      <c r="CB77" s="167">
        <v>-4229</v>
      </c>
      <c r="CC77" s="167">
        <v>5683</v>
      </c>
      <c r="CD77" s="167">
        <v>6714</v>
      </c>
      <c r="CE77" s="167">
        <v>5650</v>
      </c>
      <c r="CF77" s="167">
        <v>0</v>
      </c>
      <c r="CG77" s="167">
        <f>AM77</f>
        <v>12004</v>
      </c>
      <c r="CH77" s="167">
        <f>AQ77</f>
        <v>0</v>
      </c>
      <c r="CI77" s="167">
        <f t="shared" si="64"/>
        <v>0</v>
      </c>
      <c r="CJ77" s="167">
        <f t="shared" si="65"/>
        <v>0</v>
      </c>
      <c r="CK77" s="167">
        <f t="shared" si="66"/>
        <v>0</v>
      </c>
      <c r="CL77" s="58">
        <f t="shared" si="67"/>
        <v>0</v>
      </c>
      <c r="CM77" s="58">
        <f t="shared" si="68"/>
        <v>0</v>
      </c>
      <c r="CN77" s="58">
        <f t="shared" si="69"/>
        <v>0</v>
      </c>
      <c r="CO77" s="58">
        <f t="shared" si="70"/>
        <v>0</v>
      </c>
    </row>
    <row r="78" spans="1:93" ht="14.5" x14ac:dyDescent="0.35">
      <c r="A78" s="9"/>
      <c r="B78" s="156" t="s">
        <v>358</v>
      </c>
      <c r="C78" s="157" t="s">
        <v>359</v>
      </c>
      <c r="D78" s="58">
        <v>0</v>
      </c>
      <c r="E78" s="58">
        <v>107345</v>
      </c>
      <c r="F78" s="58">
        <v>135544</v>
      </c>
      <c r="G78" s="58">
        <v>184442</v>
      </c>
      <c r="H78" s="58">
        <v>0</v>
      </c>
      <c r="I78" s="58">
        <v>0</v>
      </c>
      <c r="J78" s="58">
        <v>389110</v>
      </c>
      <c r="K78" s="58">
        <v>425382</v>
      </c>
      <c r="L78" s="58">
        <v>8564</v>
      </c>
      <c r="M78" s="58">
        <v>8564</v>
      </c>
      <c r="N78" s="58">
        <v>282836</v>
      </c>
      <c r="O78" s="58">
        <v>302291</v>
      </c>
      <c r="P78" s="58">
        <v>11653</v>
      </c>
      <c r="Q78" s="58">
        <v>11653</v>
      </c>
      <c r="R78" s="58">
        <v>290305</v>
      </c>
      <c r="S78" s="58">
        <v>984630</v>
      </c>
      <c r="T78" s="58">
        <v>85765</v>
      </c>
      <c r="U78" s="58">
        <v>95775</v>
      </c>
      <c r="V78" s="58">
        <v>298383</v>
      </c>
      <c r="W78" s="58">
        <v>335352</v>
      </c>
      <c r="X78" s="58">
        <v>142925</v>
      </c>
      <c r="Y78" s="58">
        <v>388633</v>
      </c>
      <c r="Z78" s="58">
        <v>390482</v>
      </c>
      <c r="AA78" s="58">
        <v>390580</v>
      </c>
      <c r="AB78" s="58">
        <v>5369</v>
      </c>
      <c r="AC78" s="58">
        <v>5369</v>
      </c>
      <c r="AD78" s="58">
        <v>885179</v>
      </c>
      <c r="AE78" s="58">
        <v>910179</v>
      </c>
      <c r="AF78" s="58">
        <v>18506</v>
      </c>
      <c r="AG78" s="58">
        <v>18506</v>
      </c>
      <c r="AH78" s="58">
        <v>18506</v>
      </c>
      <c r="AI78" s="58">
        <v>316173</v>
      </c>
      <c r="AJ78" s="58">
        <v>0</v>
      </c>
      <c r="AK78" s="58">
        <v>0</v>
      </c>
      <c r="AL78" s="58">
        <v>44828</v>
      </c>
      <c r="AM78" s="58">
        <v>89828</v>
      </c>
      <c r="AN78" s="58">
        <v>0</v>
      </c>
      <c r="AO78" s="58">
        <v>0</v>
      </c>
      <c r="AP78" s="58">
        <v>0</v>
      </c>
      <c r="AQ78" s="58">
        <v>0</v>
      </c>
      <c r="AR78" s="58">
        <v>0</v>
      </c>
      <c r="AS78" s="58">
        <v>0</v>
      </c>
      <c r="AT78" s="58">
        <v>0</v>
      </c>
      <c r="AU78" s="58">
        <v>0</v>
      </c>
      <c r="AV78" s="58">
        <v>0</v>
      </c>
      <c r="AW78" s="58">
        <v>0</v>
      </c>
      <c r="AX78" s="58">
        <v>0</v>
      </c>
      <c r="AY78" s="58">
        <v>0</v>
      </c>
      <c r="AZ78" s="58">
        <v>494412</v>
      </c>
      <c r="BA78" s="58">
        <v>494412</v>
      </c>
      <c r="BB78" s="58">
        <v>494412</v>
      </c>
      <c r="BC78" s="58">
        <v>494412</v>
      </c>
      <c r="BD78" s="58">
        <v>2018063</v>
      </c>
      <c r="BE78" s="58">
        <v>2018063</v>
      </c>
      <c r="BF78" s="58">
        <v>2018063</v>
      </c>
      <c r="BG78" s="58">
        <v>2018062</v>
      </c>
      <c r="BH78" s="58">
        <v>405000</v>
      </c>
      <c r="BI78" s="58">
        <v>405000</v>
      </c>
      <c r="BJ78" s="58">
        <f>442221</f>
        <v>442221</v>
      </c>
      <c r="BK78" s="58">
        <v>442221</v>
      </c>
      <c r="BL78" s="58">
        <v>0</v>
      </c>
      <c r="BM78" s="58">
        <v>0</v>
      </c>
      <c r="BN78" s="58">
        <v>0</v>
      </c>
      <c r="BO78" s="58">
        <v>0</v>
      </c>
      <c r="BP78" s="58">
        <v>0</v>
      </c>
      <c r="BQ78" s="58">
        <v>0</v>
      </c>
      <c r="BR78" s="58">
        <v>0</v>
      </c>
      <c r="BS78" s="58">
        <v>0</v>
      </c>
      <c r="BT78" s="58">
        <v>0</v>
      </c>
      <c r="BU78" s="58"/>
      <c r="BV78" s="58"/>
      <c r="BW78" s="58"/>
      <c r="BX78" s="141"/>
      <c r="BY78" s="58">
        <v>184442</v>
      </c>
      <c r="BZ78" s="58">
        <v>425382</v>
      </c>
      <c r="CA78" s="58">
        <v>302291</v>
      </c>
      <c r="CB78" s="58">
        <v>984630</v>
      </c>
      <c r="CC78" s="58">
        <v>335352</v>
      </c>
      <c r="CD78" s="58">
        <v>390580</v>
      </c>
      <c r="CE78" s="58">
        <v>910179</v>
      </c>
      <c r="CF78" s="58">
        <v>316173</v>
      </c>
      <c r="CG78" s="58">
        <f t="shared" si="52"/>
        <v>89828</v>
      </c>
      <c r="CH78" s="58">
        <f t="shared" si="53"/>
        <v>0</v>
      </c>
      <c r="CI78" s="58">
        <f t="shared" si="54"/>
        <v>0</v>
      </c>
      <c r="CJ78" s="58">
        <f t="shared" si="55"/>
        <v>0</v>
      </c>
      <c r="CK78" s="58">
        <f t="shared" si="56"/>
        <v>494412</v>
      </c>
      <c r="CL78" s="58">
        <f t="shared" si="57"/>
        <v>2018062</v>
      </c>
      <c r="CM78" s="58">
        <f t="shared" si="58"/>
        <v>442221</v>
      </c>
      <c r="CN78" s="58">
        <f t="shared" si="59"/>
        <v>0</v>
      </c>
      <c r="CO78" s="58">
        <f t="shared" si="62"/>
        <v>0</v>
      </c>
    </row>
    <row r="79" spans="1:93" ht="14.5" x14ac:dyDescent="0.35">
      <c r="A79" s="9"/>
      <c r="B79" s="156" t="s">
        <v>360</v>
      </c>
      <c r="C79" s="157" t="s">
        <v>361</v>
      </c>
      <c r="D79" s="58">
        <v>0</v>
      </c>
      <c r="E79" s="58">
        <v>0</v>
      </c>
      <c r="F79" s="58">
        <v>0</v>
      </c>
      <c r="G79" s="58">
        <v>0</v>
      </c>
      <c r="H79" s="58">
        <v>0</v>
      </c>
      <c r="I79" s="58">
        <v>0</v>
      </c>
      <c r="J79" s="58">
        <v>0</v>
      </c>
      <c r="K79" s="58">
        <v>0</v>
      </c>
      <c r="L79" s="58">
        <v>0</v>
      </c>
      <c r="M79" s="58">
        <v>0</v>
      </c>
      <c r="N79" s="58">
        <v>0</v>
      </c>
      <c r="O79" s="58">
        <v>0</v>
      </c>
      <c r="P79" s="58">
        <v>0</v>
      </c>
      <c r="Q79" s="58">
        <v>0</v>
      </c>
      <c r="R79" s="58">
        <v>0</v>
      </c>
      <c r="S79" s="58">
        <v>0</v>
      </c>
      <c r="T79" s="58">
        <v>0</v>
      </c>
      <c r="U79" s="58">
        <v>0</v>
      </c>
      <c r="V79" s="58">
        <v>0</v>
      </c>
      <c r="W79" s="58">
        <v>0</v>
      </c>
      <c r="X79" s="58">
        <v>0</v>
      </c>
      <c r="Y79" s="58">
        <v>0</v>
      </c>
      <c r="Z79" s="58">
        <v>0</v>
      </c>
      <c r="AA79" s="58">
        <v>0</v>
      </c>
      <c r="AB79" s="58">
        <v>0</v>
      </c>
      <c r="AC79" s="58">
        <v>0</v>
      </c>
      <c r="AD79" s="58">
        <v>0</v>
      </c>
      <c r="AE79" s="58">
        <v>0</v>
      </c>
      <c r="AF79" s="58">
        <v>0</v>
      </c>
      <c r="AG79" s="58">
        <v>0</v>
      </c>
      <c r="AH79" s="58">
        <v>0</v>
      </c>
      <c r="AI79" s="58">
        <v>0</v>
      </c>
      <c r="AJ79" s="58">
        <v>0</v>
      </c>
      <c r="AK79" s="58">
        <v>0</v>
      </c>
      <c r="AL79" s="58">
        <v>0</v>
      </c>
      <c r="AM79" s="58">
        <v>0</v>
      </c>
      <c r="AN79" s="58">
        <v>0</v>
      </c>
      <c r="AO79" s="58">
        <v>0</v>
      </c>
      <c r="AP79" s="58">
        <v>0</v>
      </c>
      <c r="AQ79" s="58">
        <v>0</v>
      </c>
      <c r="AR79" s="58">
        <v>0</v>
      </c>
      <c r="AS79" s="58">
        <v>0</v>
      </c>
      <c r="AT79" s="58">
        <v>0</v>
      </c>
      <c r="AU79" s="58">
        <v>0</v>
      </c>
      <c r="AV79" s="58">
        <v>0</v>
      </c>
      <c r="AW79" s="58">
        <v>0</v>
      </c>
      <c r="AX79" s="58">
        <v>0</v>
      </c>
      <c r="AY79" s="58">
        <v>0</v>
      </c>
      <c r="AZ79" s="58">
        <v>0</v>
      </c>
      <c r="BA79" s="58">
        <v>0</v>
      </c>
      <c r="BB79" s="58">
        <v>0</v>
      </c>
      <c r="BC79" s="58">
        <v>0</v>
      </c>
      <c r="BD79" s="58">
        <v>0</v>
      </c>
      <c r="BE79" s="58">
        <v>0</v>
      </c>
      <c r="BF79" s="58">
        <v>0</v>
      </c>
      <c r="BG79" s="58">
        <v>0</v>
      </c>
      <c r="BH79" s="58">
        <v>0</v>
      </c>
      <c r="BI79" s="58">
        <v>0</v>
      </c>
      <c r="BJ79" s="58">
        <v>0</v>
      </c>
      <c r="BK79" s="58">
        <v>0</v>
      </c>
      <c r="BL79" s="58">
        <v>0</v>
      </c>
      <c r="BM79" s="58">
        <v>0</v>
      </c>
      <c r="BN79" s="58">
        <v>0</v>
      </c>
      <c r="BO79" s="58">
        <v>0</v>
      </c>
      <c r="BP79" s="58">
        <v>0</v>
      </c>
      <c r="BQ79" s="58">
        <v>0</v>
      </c>
      <c r="BR79" s="58">
        <v>0</v>
      </c>
      <c r="BS79" s="58">
        <v>0</v>
      </c>
      <c r="BT79" s="58">
        <v>0</v>
      </c>
      <c r="BU79" s="58"/>
      <c r="BV79" s="58"/>
      <c r="BW79" s="58"/>
      <c r="BX79" s="141"/>
      <c r="BY79" s="58">
        <v>0</v>
      </c>
      <c r="BZ79" s="58">
        <v>0</v>
      </c>
      <c r="CA79" s="58">
        <v>0</v>
      </c>
      <c r="CB79" s="58">
        <v>0</v>
      </c>
      <c r="CC79" s="58">
        <v>0</v>
      </c>
      <c r="CD79" s="58">
        <v>0</v>
      </c>
      <c r="CE79" s="58">
        <v>0</v>
      </c>
      <c r="CF79" s="58">
        <v>0</v>
      </c>
      <c r="CG79" s="58">
        <f t="shared" si="52"/>
        <v>0</v>
      </c>
      <c r="CH79" s="58">
        <f t="shared" si="53"/>
        <v>0</v>
      </c>
      <c r="CI79" s="58">
        <f t="shared" si="54"/>
        <v>0</v>
      </c>
      <c r="CJ79" s="58">
        <f t="shared" si="55"/>
        <v>0</v>
      </c>
      <c r="CK79" s="58">
        <f t="shared" si="56"/>
        <v>0</v>
      </c>
      <c r="CL79" s="58">
        <f t="shared" si="57"/>
        <v>0</v>
      </c>
      <c r="CM79" s="58">
        <f t="shared" si="58"/>
        <v>0</v>
      </c>
      <c r="CN79" s="58">
        <f t="shared" si="59"/>
        <v>0</v>
      </c>
      <c r="CO79" s="58">
        <f t="shared" si="62"/>
        <v>0</v>
      </c>
    </row>
    <row r="80" spans="1:93" ht="14.5" x14ac:dyDescent="0.35">
      <c r="A80" s="9"/>
      <c r="B80" s="156" t="s">
        <v>362</v>
      </c>
      <c r="C80" s="157" t="s">
        <v>363</v>
      </c>
      <c r="D80" s="58">
        <v>13963</v>
      </c>
      <c r="E80" s="58">
        <v>17827</v>
      </c>
      <c r="F80" s="58">
        <v>17827</v>
      </c>
      <c r="G80" s="58">
        <v>17827</v>
      </c>
      <c r="H80" s="58">
        <v>0</v>
      </c>
      <c r="I80" s="58">
        <v>0</v>
      </c>
      <c r="J80" s="58">
        <v>0</v>
      </c>
      <c r="K80" s="58">
        <v>0</v>
      </c>
      <c r="L80" s="58">
        <v>0</v>
      </c>
      <c r="M80" s="58">
        <v>0</v>
      </c>
      <c r="N80" s="58">
        <v>0</v>
      </c>
      <c r="O80" s="58">
        <v>0</v>
      </c>
      <c r="P80" s="58">
        <v>0</v>
      </c>
      <c r="Q80" s="58">
        <v>0</v>
      </c>
      <c r="R80" s="58">
        <v>0</v>
      </c>
      <c r="S80" s="58">
        <v>0</v>
      </c>
      <c r="T80" s="58">
        <v>0</v>
      </c>
      <c r="U80" s="58">
        <v>0</v>
      </c>
      <c r="V80" s="58">
        <v>0</v>
      </c>
      <c r="W80" s="58">
        <v>0</v>
      </c>
      <c r="X80" s="58">
        <v>0</v>
      </c>
      <c r="Y80" s="58">
        <v>0</v>
      </c>
      <c r="Z80" s="58">
        <v>0</v>
      </c>
      <c r="AA80" s="58">
        <v>0</v>
      </c>
      <c r="AB80" s="58">
        <v>0</v>
      </c>
      <c r="AC80" s="58">
        <v>0</v>
      </c>
      <c r="AD80" s="58">
        <v>0</v>
      </c>
      <c r="AE80" s="58">
        <v>0</v>
      </c>
      <c r="AF80" s="58">
        <v>0</v>
      </c>
      <c r="AG80" s="58">
        <v>0</v>
      </c>
      <c r="AH80" s="58">
        <v>0</v>
      </c>
      <c r="AI80" s="58">
        <v>0</v>
      </c>
      <c r="AJ80" s="58">
        <v>0</v>
      </c>
      <c r="AK80" s="58">
        <v>0</v>
      </c>
      <c r="AL80" s="58">
        <v>0</v>
      </c>
      <c r="AM80" s="58">
        <v>0</v>
      </c>
      <c r="AN80" s="58">
        <v>0</v>
      </c>
      <c r="AO80" s="58">
        <v>0</v>
      </c>
      <c r="AP80" s="58">
        <v>0</v>
      </c>
      <c r="AQ80" s="58">
        <v>0</v>
      </c>
      <c r="AR80" s="58">
        <v>0</v>
      </c>
      <c r="AS80" s="58">
        <v>0</v>
      </c>
      <c r="AT80" s="58">
        <v>0</v>
      </c>
      <c r="AU80" s="58">
        <v>0</v>
      </c>
      <c r="AV80" s="58">
        <v>0</v>
      </c>
      <c r="AW80" s="58">
        <v>0</v>
      </c>
      <c r="AX80" s="58">
        <v>0</v>
      </c>
      <c r="AY80" s="58">
        <v>0</v>
      </c>
      <c r="AZ80" s="58">
        <v>0</v>
      </c>
      <c r="BA80" s="58">
        <v>0</v>
      </c>
      <c r="BB80" s="58">
        <v>0</v>
      </c>
      <c r="BC80" s="58">
        <v>0</v>
      </c>
      <c r="BD80" s="58">
        <v>0</v>
      </c>
      <c r="BE80" s="58">
        <v>0</v>
      </c>
      <c r="BF80" s="58">
        <v>0</v>
      </c>
      <c r="BG80" s="58">
        <v>0</v>
      </c>
      <c r="BH80" s="58">
        <v>0</v>
      </c>
      <c r="BI80" s="58">
        <v>0</v>
      </c>
      <c r="BJ80" s="58">
        <v>0</v>
      </c>
      <c r="BK80" s="58">
        <v>0</v>
      </c>
      <c r="BL80" s="58">
        <v>0</v>
      </c>
      <c r="BM80" s="58">
        <v>0</v>
      </c>
      <c r="BN80" s="58">
        <v>0</v>
      </c>
      <c r="BO80" s="58">
        <v>0</v>
      </c>
      <c r="BP80" s="58">
        <v>0</v>
      </c>
      <c r="BQ80" s="58">
        <v>0</v>
      </c>
      <c r="BR80" s="58">
        <v>0</v>
      </c>
      <c r="BS80" s="58">
        <v>0</v>
      </c>
      <c r="BT80" s="58">
        <v>0</v>
      </c>
      <c r="BU80" s="58"/>
      <c r="BV80" s="58"/>
      <c r="BW80" s="58"/>
      <c r="BX80" s="141"/>
      <c r="BY80" s="58">
        <v>17827</v>
      </c>
      <c r="BZ80" s="58">
        <v>0</v>
      </c>
      <c r="CA80" s="58">
        <v>0</v>
      </c>
      <c r="CB80" s="58">
        <v>0</v>
      </c>
      <c r="CC80" s="58">
        <v>0</v>
      </c>
      <c r="CD80" s="58">
        <v>0</v>
      </c>
      <c r="CE80" s="58">
        <v>0</v>
      </c>
      <c r="CF80" s="58">
        <v>0</v>
      </c>
      <c r="CG80" s="58">
        <f t="shared" si="52"/>
        <v>0</v>
      </c>
      <c r="CH80" s="58">
        <f>AQ80</f>
        <v>0</v>
      </c>
      <c r="CI80" s="58">
        <f>AU80</f>
        <v>0</v>
      </c>
      <c r="CJ80" s="58">
        <f t="shared" si="55"/>
        <v>0</v>
      </c>
      <c r="CK80" s="58">
        <f t="shared" si="56"/>
        <v>0</v>
      </c>
      <c r="CL80" s="58">
        <f t="shared" si="57"/>
        <v>0</v>
      </c>
      <c r="CM80" s="58">
        <f t="shared" si="58"/>
        <v>0</v>
      </c>
      <c r="CN80" s="58">
        <f t="shared" si="59"/>
        <v>0</v>
      </c>
      <c r="CO80" s="58">
        <f t="shared" si="62"/>
        <v>0</v>
      </c>
    </row>
    <row r="81" spans="1:93" ht="14.5" x14ac:dyDescent="0.35">
      <c r="A81" s="9"/>
      <c r="B81" s="56"/>
      <c r="C81" s="168"/>
      <c r="D81" s="56"/>
      <c r="E81" s="56"/>
      <c r="F81" s="56"/>
      <c r="G81" s="56"/>
      <c r="H81" s="56"/>
      <c r="I81" s="56"/>
      <c r="J81" s="56"/>
      <c r="K81" s="56"/>
      <c r="L81" s="56"/>
      <c r="M81" s="56"/>
      <c r="N81" s="56"/>
      <c r="O81" s="56"/>
      <c r="P81" s="56"/>
      <c r="Q81" s="56"/>
      <c r="R81" s="56"/>
      <c r="S81" s="56"/>
      <c r="T81" s="56"/>
      <c r="U81" s="56"/>
      <c r="V81" s="56"/>
      <c r="W81" s="56"/>
      <c r="X81" s="56"/>
      <c r="Y81" s="56"/>
      <c r="Z81" s="56"/>
      <c r="AA81" s="56"/>
      <c r="AB81" s="56"/>
      <c r="AC81" s="56"/>
      <c r="AD81" s="56"/>
      <c r="AE81" s="56"/>
      <c r="AF81" s="56"/>
      <c r="AG81" s="56"/>
      <c r="AH81" s="56"/>
      <c r="AI81" s="56"/>
      <c r="AJ81" s="56"/>
      <c r="AK81" s="56"/>
      <c r="AL81" s="56"/>
      <c r="AM81" s="56"/>
      <c r="AN81" s="56"/>
      <c r="AO81" s="56"/>
      <c r="AP81" s="56"/>
      <c r="AQ81" s="56"/>
      <c r="AR81" s="56"/>
      <c r="AS81" s="56"/>
      <c r="AT81" s="56"/>
      <c r="AU81" s="56"/>
      <c r="AV81" s="56"/>
      <c r="AW81" s="56"/>
      <c r="AX81" s="56"/>
      <c r="AY81" s="56"/>
      <c r="AZ81" s="56"/>
      <c r="BA81" s="56"/>
      <c r="BB81" s="56"/>
      <c r="BC81" s="56"/>
      <c r="BD81" s="56"/>
      <c r="BE81" s="56"/>
      <c r="BF81" s="56"/>
      <c r="BG81" s="56"/>
      <c r="BH81" s="56"/>
      <c r="BI81" s="56"/>
      <c r="BJ81" s="56"/>
      <c r="BK81" s="56"/>
      <c r="BL81" s="56"/>
      <c r="BM81" s="56"/>
      <c r="BN81" s="56"/>
      <c r="BO81" s="56"/>
      <c r="BP81" s="56"/>
      <c r="BQ81" s="56"/>
      <c r="BR81" s="56"/>
      <c r="BS81" s="56"/>
      <c r="BT81" s="56"/>
      <c r="BU81" s="56"/>
      <c r="BV81" s="56"/>
      <c r="BW81" s="56"/>
      <c r="BX81" s="141"/>
      <c r="BY81" s="56"/>
      <c r="BZ81" s="56"/>
      <c r="CA81" s="56"/>
      <c r="CB81" s="56"/>
      <c r="CC81" s="56"/>
      <c r="CD81" s="56"/>
      <c r="CE81" s="56"/>
      <c r="CF81" s="56"/>
      <c r="CG81" s="56"/>
      <c r="CH81" s="56"/>
      <c r="CI81" s="56"/>
      <c r="CJ81" s="56"/>
      <c r="CK81" s="56"/>
      <c r="CL81" s="56"/>
      <c r="CM81" s="56"/>
      <c r="CN81" s="56"/>
      <c r="CO81" s="56"/>
    </row>
    <row r="82" spans="1:93" ht="14.5" x14ac:dyDescent="0.35">
      <c r="A82" s="9"/>
      <c r="B82" s="147"/>
      <c r="C82" s="161"/>
      <c r="D82" s="162"/>
      <c r="E82" s="162"/>
      <c r="F82" s="162"/>
      <c r="G82" s="162"/>
      <c r="H82" s="162"/>
      <c r="I82" s="162"/>
      <c r="J82" s="162"/>
      <c r="K82" s="162"/>
      <c r="L82" s="162"/>
      <c r="M82" s="164"/>
      <c r="N82" s="164"/>
      <c r="O82" s="164"/>
      <c r="P82" s="164"/>
      <c r="Q82" s="164"/>
      <c r="R82" s="164"/>
      <c r="S82" s="164"/>
      <c r="T82" s="164"/>
      <c r="U82" s="164"/>
      <c r="V82" s="164"/>
      <c r="W82" s="164"/>
      <c r="X82" s="164"/>
      <c r="Y82" s="164"/>
      <c r="Z82" s="164"/>
      <c r="AA82" s="164"/>
      <c r="AB82" s="164"/>
      <c r="AC82" s="164"/>
      <c r="AD82" s="164"/>
      <c r="AE82" s="164"/>
      <c r="AF82" s="164"/>
      <c r="AG82" s="164"/>
      <c r="AH82" s="164"/>
      <c r="AI82" s="164"/>
      <c r="AJ82" s="164"/>
      <c r="AK82" s="164"/>
      <c r="AL82" s="164"/>
      <c r="AM82" s="164"/>
      <c r="AN82" s="164"/>
      <c r="AO82" s="164"/>
      <c r="AP82" s="164"/>
      <c r="AQ82" s="164"/>
      <c r="AR82" s="164"/>
      <c r="AS82" s="164"/>
      <c r="AT82" s="164"/>
      <c r="AU82" s="164"/>
      <c r="AV82" s="164"/>
      <c r="AW82" s="164"/>
      <c r="AX82" s="164"/>
      <c r="AY82" s="164"/>
      <c r="AZ82" s="164"/>
      <c r="BA82" s="164"/>
      <c r="BB82" s="164"/>
      <c r="BC82" s="164"/>
      <c r="BD82" s="164"/>
      <c r="BE82" s="164"/>
      <c r="BF82" s="164"/>
      <c r="BG82" s="164"/>
      <c r="BH82" s="164"/>
      <c r="BI82" s="164"/>
      <c r="BJ82" s="164"/>
      <c r="BK82" s="164"/>
      <c r="BL82" s="164"/>
      <c r="BM82" s="164"/>
      <c r="BN82" s="164"/>
      <c r="BO82" s="164"/>
      <c r="BP82" s="164"/>
      <c r="BQ82" s="164"/>
      <c r="BR82" s="164"/>
      <c r="BS82" s="164"/>
      <c r="BT82" s="164"/>
      <c r="BU82" s="164"/>
      <c r="BV82" s="164"/>
      <c r="BW82" s="164"/>
      <c r="BX82" s="141"/>
      <c r="BY82" s="164"/>
      <c r="BZ82" s="164"/>
      <c r="CA82" s="164"/>
      <c r="CB82" s="164"/>
      <c r="CC82" s="164"/>
      <c r="CD82" s="164"/>
      <c r="CE82" s="164"/>
      <c r="CF82" s="164"/>
      <c r="CG82" s="164"/>
      <c r="CH82" s="164"/>
      <c r="CI82" s="164"/>
      <c r="CJ82" s="164"/>
      <c r="CK82" s="164"/>
      <c r="CL82" s="164"/>
      <c r="CM82" s="164"/>
      <c r="CN82" s="164"/>
      <c r="CO82" s="164"/>
    </row>
    <row r="83" spans="1:93" ht="14.5" x14ac:dyDescent="0.35">
      <c r="A83" s="9"/>
      <c r="B83" s="156" t="s">
        <v>370</v>
      </c>
      <c r="C83" s="157" t="s">
        <v>371</v>
      </c>
      <c r="D83" s="58">
        <v>0</v>
      </c>
      <c r="E83" s="58">
        <v>0</v>
      </c>
      <c r="F83" s="58">
        <v>0</v>
      </c>
      <c r="G83" s="58">
        <v>0</v>
      </c>
      <c r="H83" s="58">
        <v>0</v>
      </c>
      <c r="I83" s="58">
        <v>0</v>
      </c>
      <c r="J83" s="58">
        <v>0</v>
      </c>
      <c r="K83" s="58">
        <v>-36050</v>
      </c>
      <c r="L83" s="58">
        <v>7414</v>
      </c>
      <c r="M83" s="58">
        <v>8847</v>
      </c>
      <c r="N83" s="58">
        <v>-2211</v>
      </c>
      <c r="O83" s="58">
        <v>-6302</v>
      </c>
      <c r="P83" s="58">
        <v>242</v>
      </c>
      <c r="Q83" s="58">
        <v>-1637</v>
      </c>
      <c r="R83" s="58">
        <v>-320</v>
      </c>
      <c r="S83" s="58">
        <v>-4160</v>
      </c>
      <c r="T83" s="58">
        <v>-4987</v>
      </c>
      <c r="U83" s="58">
        <v>29091</v>
      </c>
      <c r="V83" s="58">
        <v>28316</v>
      </c>
      <c r="W83" s="58">
        <v>-10648</v>
      </c>
      <c r="X83" s="58">
        <v>-16859</v>
      </c>
      <c r="Y83" s="58">
        <v>20984</v>
      </c>
      <c r="Z83" s="58">
        <v>20628</v>
      </c>
      <c r="AA83" s="58">
        <v>42251</v>
      </c>
      <c r="AB83" s="58">
        <v>-17068</v>
      </c>
      <c r="AC83" s="58">
        <v>-33776</v>
      </c>
      <c r="AD83" s="58">
        <v>-174</v>
      </c>
      <c r="AE83" s="58">
        <v>26481</v>
      </c>
      <c r="AF83" s="58">
        <v>90539</v>
      </c>
      <c r="AG83" s="58">
        <v>73539</v>
      </c>
      <c r="AH83" s="58">
        <v>218124</v>
      </c>
      <c r="AI83" s="58">
        <v>193639</v>
      </c>
      <c r="AJ83" s="58">
        <v>-33655</v>
      </c>
      <c r="AK83" s="58">
        <v>-88113</v>
      </c>
      <c r="AL83" s="58">
        <v>-83230</v>
      </c>
      <c r="AM83" s="58">
        <v>-82128</v>
      </c>
      <c r="AN83" s="58">
        <v>-9221.725223916068</v>
      </c>
      <c r="AO83" s="58">
        <v>444</v>
      </c>
      <c r="AP83" s="58">
        <v>-27132</v>
      </c>
      <c r="AQ83" s="58">
        <v>-31157</v>
      </c>
      <c r="AR83" s="58">
        <v>2505</v>
      </c>
      <c r="AS83" s="58">
        <v>40191.761082319004</v>
      </c>
      <c r="AT83" s="58">
        <v>56260.000000000029</v>
      </c>
      <c r="AU83" s="58">
        <v>28949</v>
      </c>
      <c r="AV83" s="58">
        <v>-2431</v>
      </c>
      <c r="AW83" s="58">
        <v>-5128</v>
      </c>
      <c r="AX83" s="58">
        <v>14951</v>
      </c>
      <c r="AY83" s="58">
        <v>7796.551999999996</v>
      </c>
      <c r="AZ83" s="58">
        <v>114691.67960721604</v>
      </c>
      <c r="BA83" s="58">
        <v>152071.40000000002</v>
      </c>
      <c r="BB83" s="58">
        <v>176766.40000000002</v>
      </c>
      <c r="BC83" s="58">
        <v>126474.88199999998</v>
      </c>
      <c r="BD83" s="58">
        <v>110070.554</v>
      </c>
      <c r="BE83" s="58">
        <v>-356.44599999999627</v>
      </c>
      <c r="BF83" s="58">
        <v>60361</v>
      </c>
      <c r="BG83" s="58">
        <v>77389</v>
      </c>
      <c r="BH83" s="58">
        <v>-72246</v>
      </c>
      <c r="BI83" s="58">
        <v>-24194</v>
      </c>
      <c r="BJ83" s="58">
        <v>-15319</v>
      </c>
      <c r="BK83" s="58">
        <v>-23966</v>
      </c>
      <c r="BL83" s="58">
        <v>-15419</v>
      </c>
      <c r="BM83" s="58">
        <v>-49271</v>
      </c>
      <c r="BN83" s="58">
        <v>-39972</v>
      </c>
      <c r="BO83" s="58">
        <v>-58781</v>
      </c>
      <c r="BP83" s="58">
        <v>26088.300252000001</v>
      </c>
      <c r="BQ83" s="58">
        <v>182542.30025199999</v>
      </c>
      <c r="BR83" s="58">
        <v>86190</v>
      </c>
      <c r="BS83" s="58">
        <v>221387</v>
      </c>
      <c r="BT83" s="58">
        <v>-94340</v>
      </c>
      <c r="BU83" s="58"/>
      <c r="BV83" s="58"/>
      <c r="BW83" s="58"/>
      <c r="BX83" s="141"/>
      <c r="BY83" s="58">
        <v>0</v>
      </c>
      <c r="BZ83" s="58">
        <v>-36050</v>
      </c>
      <c r="CA83" s="58">
        <v>-6302</v>
      </c>
      <c r="CB83" s="58">
        <v>-4160</v>
      </c>
      <c r="CC83" s="58">
        <v>-10648</v>
      </c>
      <c r="CD83" s="58">
        <v>42251</v>
      </c>
      <c r="CE83" s="58">
        <v>26481</v>
      </c>
      <c r="CF83" s="58">
        <v>193639</v>
      </c>
      <c r="CG83" s="58">
        <f>AM83</f>
        <v>-82128</v>
      </c>
      <c r="CH83" s="58">
        <f>AQ83</f>
        <v>-31157</v>
      </c>
      <c r="CI83" s="58">
        <f>AU83</f>
        <v>28949</v>
      </c>
      <c r="CJ83" s="58">
        <f>AY83</f>
        <v>7796.551999999996</v>
      </c>
      <c r="CK83" s="58">
        <f>BC83</f>
        <v>126474.88199999998</v>
      </c>
      <c r="CL83" s="58">
        <f>BG83</f>
        <v>77389</v>
      </c>
      <c r="CM83" s="58">
        <f>BK83</f>
        <v>-23966</v>
      </c>
      <c r="CN83" s="58">
        <f>BO83</f>
        <v>-58781</v>
      </c>
      <c r="CO83" s="58">
        <f t="shared" ref="CO83" si="71">BS83</f>
        <v>221387</v>
      </c>
    </row>
    <row r="84" spans="1:93" ht="14.5" x14ac:dyDescent="0.35">
      <c r="A84" s="9"/>
      <c r="B84" s="150" t="s">
        <v>372</v>
      </c>
      <c r="C84" s="151" t="s">
        <v>373</v>
      </c>
      <c r="D84" s="152">
        <v>16294</v>
      </c>
      <c r="E84" s="152">
        <v>63569</v>
      </c>
      <c r="F84" s="152">
        <v>40457</v>
      </c>
      <c r="G84" s="152">
        <v>115200</v>
      </c>
      <c r="H84" s="152">
        <v>11404</v>
      </c>
      <c r="I84" s="152">
        <v>-137681</v>
      </c>
      <c r="J84" s="152">
        <v>202727</v>
      </c>
      <c r="K84" s="152">
        <v>184659</v>
      </c>
      <c r="L84" s="152">
        <v>-10708</v>
      </c>
      <c r="M84" s="152">
        <v>-100311</v>
      </c>
      <c r="N84" s="152">
        <v>125022</v>
      </c>
      <c r="O84" s="152">
        <v>141126</v>
      </c>
      <c r="P84" s="152">
        <v>11427</v>
      </c>
      <c r="Q84" s="152">
        <v>-98991</v>
      </c>
      <c r="R84" s="152">
        <v>164454</v>
      </c>
      <c r="S84" s="152">
        <v>842719</v>
      </c>
      <c r="T84" s="152">
        <v>39100</v>
      </c>
      <c r="U84" s="152">
        <v>-807035</v>
      </c>
      <c r="V84" s="152">
        <v>-897699</v>
      </c>
      <c r="W84" s="152">
        <v>-760648</v>
      </c>
      <c r="X84" s="152">
        <v>17331</v>
      </c>
      <c r="Y84" s="152">
        <v>-3023</v>
      </c>
      <c r="Z84" s="152">
        <v>-130695</v>
      </c>
      <c r="AA84" s="152">
        <v>463009</v>
      </c>
      <c r="AB84" s="152">
        <v>-3525</v>
      </c>
      <c r="AC84" s="152">
        <v>-47653</v>
      </c>
      <c r="AD84" s="152">
        <v>212109</v>
      </c>
      <c r="AE84" s="152">
        <v>213470</v>
      </c>
      <c r="AF84" s="152">
        <v>89806</v>
      </c>
      <c r="AG84" s="152">
        <v>30921</v>
      </c>
      <c r="AH84" s="152">
        <v>-32655</v>
      </c>
      <c r="AI84" s="152">
        <v>187706.00000000047</v>
      </c>
      <c r="AJ84" s="152">
        <v>-12663</v>
      </c>
      <c r="AK84" s="152">
        <v>-287558</v>
      </c>
      <c r="AL84" s="152">
        <v>-334739</v>
      </c>
      <c r="AM84" s="152">
        <v>-320682</v>
      </c>
      <c r="AN84" s="152">
        <v>-64215.000000000007</v>
      </c>
      <c r="AO84" s="152">
        <v>-157723</v>
      </c>
      <c r="AP84" s="152">
        <v>-259140</v>
      </c>
      <c r="AQ84" s="152">
        <v>-338572</v>
      </c>
      <c r="AR84" s="152">
        <v>-370673</v>
      </c>
      <c r="AS84" s="152">
        <v>-251267</v>
      </c>
      <c r="AT84" s="152">
        <v>-122755.0000000002</v>
      </c>
      <c r="AU84" s="152">
        <v>-151635.00000000023</v>
      </c>
      <c r="AV84" s="152">
        <v>-181344</v>
      </c>
      <c r="AW84" s="152">
        <v>-221474</v>
      </c>
      <c r="AX84" s="152">
        <v>-102547</v>
      </c>
      <c r="AY84" s="152">
        <v>126296.72343829993</v>
      </c>
      <c r="AZ84" s="152">
        <v>524945</v>
      </c>
      <c r="BA84" s="152">
        <v>441968.97580000001</v>
      </c>
      <c r="BB84" s="152">
        <v>593684.99845791853</v>
      </c>
      <c r="BC84" s="152">
        <v>585082.66445791849</v>
      </c>
      <c r="BD84" s="152">
        <v>-42226</v>
      </c>
      <c r="BE84" s="152">
        <v>-159236</v>
      </c>
      <c r="BF84" s="152">
        <v>-333390</v>
      </c>
      <c r="BG84" s="152">
        <v>-152667.71729550208</v>
      </c>
      <c r="BH84" s="152">
        <v>-319548.16797076765</v>
      </c>
      <c r="BI84" s="152">
        <v>-434004.11173795699</v>
      </c>
      <c r="BJ84" s="152">
        <v>695595.7541620431</v>
      </c>
      <c r="BK84" s="152">
        <f t="shared" ref="BK84:BW84" si="72">SUM(BK7,BK49,BK64,BK83)</f>
        <v>237383.81012777099</v>
      </c>
      <c r="BL84" s="152">
        <f t="shared" si="72"/>
        <v>-332208</v>
      </c>
      <c r="BM84" s="152">
        <f t="shared" si="72"/>
        <v>-360882.62009706721</v>
      </c>
      <c r="BN84" s="152">
        <f t="shared" si="72"/>
        <v>-367053.62009706721</v>
      </c>
      <c r="BO84" s="152">
        <f t="shared" si="72"/>
        <v>83269.278141133487</v>
      </c>
      <c r="BP84" s="152">
        <f t="shared" si="72"/>
        <v>283358</v>
      </c>
      <c r="BQ84" s="152">
        <f t="shared" si="72"/>
        <v>834640.84434469417</v>
      </c>
      <c r="BR84" s="152">
        <f t="shared" si="72"/>
        <v>574816.84434469417</v>
      </c>
      <c r="BS84" s="152">
        <f t="shared" ref="BS84" si="73">SUM(BS7,BS49,BS64,BS83)</f>
        <v>783104.2614640845</v>
      </c>
      <c r="BT84" s="152">
        <f t="shared" si="72"/>
        <v>-662725</v>
      </c>
      <c r="BU84" s="152">
        <f t="shared" si="72"/>
        <v>10765</v>
      </c>
      <c r="BV84" s="152">
        <f t="shared" si="72"/>
        <v>10765</v>
      </c>
      <c r="BW84" s="152">
        <f t="shared" si="72"/>
        <v>10765</v>
      </c>
      <c r="BX84" s="141"/>
      <c r="BY84" s="152">
        <v>115200</v>
      </c>
      <c r="BZ84" s="152">
        <v>184659</v>
      </c>
      <c r="CA84" s="152">
        <v>141126</v>
      </c>
      <c r="CB84" s="152">
        <v>842719</v>
      </c>
      <c r="CC84" s="152">
        <v>-760648</v>
      </c>
      <c r="CD84" s="152">
        <v>463009</v>
      </c>
      <c r="CE84" s="152">
        <f t="shared" ref="CE84:CO84" si="74">SUM(CE7,CE49,CE64,CE83)</f>
        <v>213470</v>
      </c>
      <c r="CF84" s="152">
        <f t="shared" si="74"/>
        <v>187706.00000000047</v>
      </c>
      <c r="CG84" s="152">
        <f t="shared" si="74"/>
        <v>-320682</v>
      </c>
      <c r="CH84" s="152">
        <f t="shared" si="74"/>
        <v>-338572</v>
      </c>
      <c r="CI84" s="152">
        <f t="shared" si="74"/>
        <v>-151635</v>
      </c>
      <c r="CJ84" s="152">
        <f t="shared" si="74"/>
        <v>126296.72343830016</v>
      </c>
      <c r="CK84" s="152">
        <f t="shared" si="74"/>
        <v>585082.66445791826</v>
      </c>
      <c r="CL84" s="152">
        <f t="shared" si="74"/>
        <v>-152667.71729550231</v>
      </c>
      <c r="CM84" s="152">
        <f t="shared" si="74"/>
        <v>237383.81012777169</v>
      </c>
      <c r="CN84" s="152">
        <f t="shared" si="74"/>
        <v>83269.278141133487</v>
      </c>
      <c r="CO84" s="152">
        <f t="shared" si="74"/>
        <v>783104.26146408473</v>
      </c>
    </row>
    <row r="85" spans="1:93" ht="14.5" x14ac:dyDescent="0.35">
      <c r="A85" s="9"/>
      <c r="B85" s="147"/>
      <c r="C85" s="161"/>
      <c r="D85" s="164"/>
      <c r="E85" s="164"/>
      <c r="F85" s="164"/>
      <c r="G85" s="164"/>
      <c r="H85" s="164"/>
      <c r="I85" s="164"/>
      <c r="J85" s="164"/>
      <c r="K85" s="164"/>
      <c r="L85" s="164"/>
      <c r="M85" s="164"/>
      <c r="N85" s="164"/>
      <c r="O85" s="164"/>
      <c r="P85" s="164"/>
      <c r="Q85" s="164"/>
      <c r="R85" s="164"/>
      <c r="S85" s="164"/>
      <c r="T85" s="164"/>
      <c r="U85" s="162"/>
      <c r="V85" s="162"/>
      <c r="W85" s="162"/>
      <c r="X85" s="162"/>
      <c r="Y85" s="162"/>
      <c r="Z85" s="162"/>
      <c r="AA85" s="162"/>
      <c r="AB85" s="162"/>
      <c r="AC85" s="162"/>
      <c r="AD85" s="162"/>
      <c r="AE85" s="162"/>
      <c r="AF85" s="162"/>
      <c r="AG85" s="162"/>
      <c r="AH85" s="162"/>
      <c r="AI85" s="162"/>
      <c r="AJ85" s="162"/>
      <c r="AK85" s="162"/>
      <c r="AL85" s="162"/>
      <c r="AM85" s="162"/>
      <c r="AN85" s="162"/>
      <c r="AO85" s="162"/>
      <c r="AP85" s="162"/>
      <c r="AQ85" s="162"/>
      <c r="AR85" s="162"/>
      <c r="AS85" s="162"/>
      <c r="AT85" s="162"/>
      <c r="AU85" s="162"/>
      <c r="AV85" s="162"/>
      <c r="AW85" s="162"/>
      <c r="AX85" s="162"/>
      <c r="AY85" s="162"/>
      <c r="AZ85" s="162"/>
      <c r="BA85" s="162"/>
      <c r="BB85" s="162"/>
      <c r="BC85" s="162"/>
      <c r="BD85" s="162"/>
      <c r="BE85" s="162"/>
      <c r="BF85" s="162"/>
      <c r="BG85" s="162"/>
      <c r="BH85" s="162"/>
      <c r="BI85" s="162"/>
      <c r="BJ85" s="162"/>
      <c r="BK85" s="162"/>
      <c r="BL85" s="162"/>
      <c r="BM85" s="162"/>
      <c r="BN85" s="162"/>
      <c r="BO85" s="162"/>
      <c r="BP85" s="162"/>
      <c r="BQ85" s="162"/>
      <c r="BR85" s="162"/>
      <c r="BS85" s="162"/>
      <c r="BT85" s="162"/>
      <c r="BU85" s="162"/>
      <c r="BV85" s="162"/>
      <c r="BW85" s="162"/>
      <c r="BX85" s="141"/>
      <c r="BY85" s="164"/>
      <c r="BZ85" s="164"/>
      <c r="CA85" s="164"/>
      <c r="CB85" s="164"/>
      <c r="CC85" s="164"/>
      <c r="CD85" s="164"/>
      <c r="CE85" s="164"/>
      <c r="CF85" s="164"/>
      <c r="CG85" s="164"/>
      <c r="CH85" s="164"/>
      <c r="CI85" s="164"/>
      <c r="CJ85" s="164"/>
      <c r="CK85" s="164"/>
      <c r="CL85" s="164"/>
      <c r="CM85" s="164"/>
      <c r="CN85" s="164"/>
      <c r="CO85" s="164"/>
    </row>
    <row r="86" spans="1:93" ht="14.5" x14ac:dyDescent="0.35">
      <c r="A86" s="9"/>
      <c r="B86" s="100" t="s">
        <v>374</v>
      </c>
      <c r="C86" s="100" t="s">
        <v>375</v>
      </c>
      <c r="D86" s="148">
        <v>137381</v>
      </c>
      <c r="E86" s="148">
        <v>137381</v>
      </c>
      <c r="F86" s="148">
        <v>137381</v>
      </c>
      <c r="G86" s="148">
        <v>137381</v>
      </c>
      <c r="H86" s="148">
        <v>252581</v>
      </c>
      <c r="I86" s="148">
        <v>252581</v>
      </c>
      <c r="J86" s="148">
        <v>252581</v>
      </c>
      <c r="K86" s="148">
        <v>252581</v>
      </c>
      <c r="L86" s="148">
        <v>437240</v>
      </c>
      <c r="M86" s="148">
        <v>437240</v>
      </c>
      <c r="N86" s="148">
        <v>437240</v>
      </c>
      <c r="O86" s="148">
        <v>437240</v>
      </c>
      <c r="P86" s="148">
        <v>578366</v>
      </c>
      <c r="Q86" s="148">
        <v>578366</v>
      </c>
      <c r="R86" s="148">
        <v>578366</v>
      </c>
      <c r="S86" s="148">
        <v>578366</v>
      </c>
      <c r="T86" s="148">
        <v>1421085</v>
      </c>
      <c r="U86" s="148">
        <v>1421085</v>
      </c>
      <c r="V86" s="148">
        <v>1421085</v>
      </c>
      <c r="W86" s="148">
        <v>1421085</v>
      </c>
      <c r="X86" s="148">
        <v>660437</v>
      </c>
      <c r="Y86" s="148">
        <v>660437</v>
      </c>
      <c r="Z86" s="148">
        <v>660437</v>
      </c>
      <c r="AA86" s="148">
        <v>660437</v>
      </c>
      <c r="AB86" s="148">
        <v>1123446</v>
      </c>
      <c r="AC86" s="148">
        <v>1123446</v>
      </c>
      <c r="AD86" s="148">
        <v>1123446</v>
      </c>
      <c r="AE86" s="148">
        <v>1123446</v>
      </c>
      <c r="AF86" s="148">
        <v>1336916</v>
      </c>
      <c r="AG86" s="148">
        <v>1336916</v>
      </c>
      <c r="AH86" s="148">
        <v>1336916</v>
      </c>
      <c r="AI86" s="148">
        <v>1336916</v>
      </c>
      <c r="AJ86" s="148">
        <v>1524622.0000000005</v>
      </c>
      <c r="AK86" s="148">
        <v>1524622.0000000005</v>
      </c>
      <c r="AL86" s="148">
        <v>1524622.0000000005</v>
      </c>
      <c r="AM86" s="148">
        <v>1524622.0000000005</v>
      </c>
      <c r="AN86" s="148">
        <v>1203940.0000000005</v>
      </c>
      <c r="AO86" s="148">
        <v>1203940.0000000005</v>
      </c>
      <c r="AP86" s="148">
        <v>1203940.0000000005</v>
      </c>
      <c r="AQ86" s="148">
        <v>1203940.0000000005</v>
      </c>
      <c r="AR86" s="148">
        <v>865368.00000000047</v>
      </c>
      <c r="AS86" s="148">
        <v>865368.00000000047</v>
      </c>
      <c r="AT86" s="148">
        <v>865368.00000000047</v>
      </c>
      <c r="AU86" s="148">
        <v>865368.00000000047</v>
      </c>
      <c r="AV86" s="148">
        <v>713733.00000000023</v>
      </c>
      <c r="AW86" s="148">
        <v>713733.00000000023</v>
      </c>
      <c r="AX86" s="148">
        <v>713733.00000000023</v>
      </c>
      <c r="AY86" s="148">
        <v>713733.00000000023</v>
      </c>
      <c r="AZ86" s="148">
        <v>840029.72343830019</v>
      </c>
      <c r="BA86" s="148">
        <v>840029.72343830019</v>
      </c>
      <c r="BB86" s="148">
        <v>840029.72343830019</v>
      </c>
      <c r="BC86" s="148">
        <v>840029.72343830019</v>
      </c>
      <c r="BD86" s="148">
        <v>1425112.3878962188</v>
      </c>
      <c r="BE86" s="148">
        <v>1425112.3878962188</v>
      </c>
      <c r="BF86" s="148">
        <v>1425112.3878962188</v>
      </c>
      <c r="BG86" s="148">
        <v>1425112.3878962188</v>
      </c>
      <c r="BH86" s="148">
        <v>1272444.6706007167</v>
      </c>
      <c r="BI86" s="148">
        <f t="shared" ref="BI86:BJ86" si="75">+BH86</f>
        <v>1272444.6706007167</v>
      </c>
      <c r="BJ86" s="148">
        <f t="shared" si="75"/>
        <v>1272444.6706007167</v>
      </c>
      <c r="BK86" s="148">
        <f>+BJ86</f>
        <v>1272444.6706007167</v>
      </c>
      <c r="BL86" s="148">
        <f>BK88</f>
        <v>1509828.4807284877</v>
      </c>
      <c r="BM86" s="148">
        <f>BL86</f>
        <v>1509828.4807284877</v>
      </c>
      <c r="BN86" s="148">
        <f>BM86</f>
        <v>1509828.4807284877</v>
      </c>
      <c r="BO86" s="148">
        <f>BN86</f>
        <v>1509828.4807284877</v>
      </c>
      <c r="BP86" s="148">
        <f>BO88</f>
        <v>1593097.7588696212</v>
      </c>
      <c r="BQ86" s="148">
        <f>BP86</f>
        <v>1593097.7588696212</v>
      </c>
      <c r="BR86" s="148">
        <f>BQ86</f>
        <v>1593097.7588696212</v>
      </c>
      <c r="BS86" s="148">
        <f>BR86</f>
        <v>1593097.7588696212</v>
      </c>
      <c r="BT86" s="148">
        <f>BS88</f>
        <v>2376202.0203337055</v>
      </c>
      <c r="BU86" s="148">
        <f>BT86</f>
        <v>2376202.0203337055</v>
      </c>
      <c r="BV86" s="148">
        <f>BU86</f>
        <v>2376202.0203337055</v>
      </c>
      <c r="BW86" s="148">
        <f>BV86</f>
        <v>2376202.0203337055</v>
      </c>
      <c r="BX86" s="141"/>
      <c r="BY86" s="148">
        <v>137381</v>
      </c>
      <c r="BZ86" s="148">
        <v>252581</v>
      </c>
      <c r="CA86" s="148">
        <v>437240</v>
      </c>
      <c r="CB86" s="148">
        <v>578366</v>
      </c>
      <c r="CC86" s="148">
        <v>1421085</v>
      </c>
      <c r="CD86" s="148">
        <v>660437</v>
      </c>
      <c r="CE86" s="148">
        <f t="shared" ref="CE86:CK86" si="76">CD88</f>
        <v>1123446</v>
      </c>
      <c r="CF86" s="148">
        <f t="shared" si="76"/>
        <v>1336916</v>
      </c>
      <c r="CG86" s="148">
        <f t="shared" si="76"/>
        <v>1524622.0000000005</v>
      </c>
      <c r="CH86" s="148">
        <f t="shared" si="76"/>
        <v>1203940.0000000005</v>
      </c>
      <c r="CI86" s="148">
        <f t="shared" si="76"/>
        <v>865368.00000000047</v>
      </c>
      <c r="CJ86" s="148">
        <f t="shared" si="76"/>
        <v>713733.00000000047</v>
      </c>
      <c r="CK86" s="148">
        <f t="shared" si="76"/>
        <v>840029.72343830066</v>
      </c>
      <c r="CL86" s="148">
        <f>CK88</f>
        <v>1425112.3878962188</v>
      </c>
      <c r="CM86" s="148">
        <f>CL88</f>
        <v>1272444.6706007165</v>
      </c>
      <c r="CN86" s="148">
        <f>CM88</f>
        <v>1509828.4807284882</v>
      </c>
      <c r="CO86" s="148">
        <f>CN88</f>
        <v>1593097.7588696217</v>
      </c>
    </row>
    <row r="87" spans="1:93" ht="14.5" x14ac:dyDescent="0.35">
      <c r="A87" s="9"/>
      <c r="B87" s="9"/>
      <c r="C87" s="18"/>
      <c r="D87" s="164"/>
      <c r="E87" s="164"/>
      <c r="F87" s="164"/>
      <c r="G87" s="164"/>
      <c r="H87" s="164"/>
      <c r="I87" s="164"/>
      <c r="J87" s="164"/>
      <c r="K87" s="164"/>
      <c r="L87" s="164"/>
      <c r="M87" s="164"/>
      <c r="N87" s="164"/>
      <c r="O87" s="164"/>
      <c r="P87" s="164"/>
      <c r="Q87" s="164"/>
      <c r="R87" s="164"/>
      <c r="S87" s="164"/>
      <c r="T87" s="164"/>
      <c r="U87" s="162"/>
      <c r="V87" s="162"/>
      <c r="W87" s="162"/>
      <c r="X87" s="162"/>
      <c r="Y87" s="162"/>
      <c r="Z87" s="162"/>
      <c r="AA87" s="162"/>
      <c r="AB87" s="162"/>
      <c r="AC87" s="162"/>
      <c r="AD87" s="162"/>
      <c r="AE87" s="162"/>
      <c r="AF87" s="162"/>
      <c r="AG87" s="162"/>
      <c r="AH87" s="162"/>
      <c r="AI87" s="162"/>
      <c r="AJ87" s="162"/>
      <c r="AK87" s="162"/>
      <c r="AL87" s="162"/>
      <c r="AM87" s="162"/>
      <c r="AN87" s="162"/>
      <c r="AO87" s="162"/>
      <c r="AP87" s="162"/>
      <c r="AQ87" s="162"/>
      <c r="AR87" s="162"/>
      <c r="AS87" s="162"/>
      <c r="AT87" s="162"/>
      <c r="AU87" s="162"/>
      <c r="AV87" s="162"/>
      <c r="AW87" s="162"/>
      <c r="AX87" s="162"/>
      <c r="AY87" s="162"/>
      <c r="AZ87" s="162"/>
      <c r="BA87" s="162"/>
      <c r="BB87" s="162"/>
      <c r="BC87" s="162"/>
      <c r="BD87" s="162"/>
      <c r="BE87" s="162"/>
      <c r="BF87" s="162"/>
      <c r="BG87" s="162"/>
      <c r="BH87" s="162"/>
      <c r="BI87" s="162"/>
      <c r="BJ87" s="162"/>
      <c r="BK87" s="162"/>
      <c r="BL87" s="162"/>
      <c r="BM87" s="162"/>
      <c r="BN87" s="162"/>
      <c r="BO87" s="162"/>
      <c r="BP87" s="162"/>
      <c r="BQ87" s="162"/>
      <c r="BR87" s="162"/>
      <c r="BS87" s="162"/>
      <c r="BT87" s="162"/>
      <c r="BU87" s="162"/>
      <c r="BV87" s="162"/>
      <c r="BW87" s="162"/>
      <c r="BX87" s="141"/>
      <c r="BY87" s="164"/>
      <c r="BZ87" s="164"/>
      <c r="CA87" s="164"/>
      <c r="CB87" s="164"/>
      <c r="CC87" s="164"/>
      <c r="CD87" s="164"/>
      <c r="CE87" s="164"/>
      <c r="CF87" s="164"/>
      <c r="CG87" s="164"/>
      <c r="CH87" s="164"/>
      <c r="CI87" s="164"/>
      <c r="CJ87" s="164"/>
      <c r="CK87" s="164"/>
      <c r="CL87" s="164"/>
      <c r="CM87" s="164"/>
      <c r="CN87" s="164"/>
      <c r="CO87" s="164"/>
    </row>
    <row r="88" spans="1:93" ht="14.5" x14ac:dyDescent="0.35">
      <c r="A88" s="9"/>
      <c r="B88" s="150" t="s">
        <v>376</v>
      </c>
      <c r="C88" s="151" t="s">
        <v>377</v>
      </c>
      <c r="D88" s="152">
        <v>153675</v>
      </c>
      <c r="E88" s="152">
        <v>200950</v>
      </c>
      <c r="F88" s="152">
        <v>177838</v>
      </c>
      <c r="G88" s="152">
        <v>252581</v>
      </c>
      <c r="H88" s="152">
        <v>263985</v>
      </c>
      <c r="I88" s="152">
        <v>114900</v>
      </c>
      <c r="J88" s="152">
        <v>455308</v>
      </c>
      <c r="K88" s="152">
        <v>437240</v>
      </c>
      <c r="L88" s="152">
        <v>426532</v>
      </c>
      <c r="M88" s="152">
        <v>336929</v>
      </c>
      <c r="N88" s="152">
        <v>562262</v>
      </c>
      <c r="O88" s="152">
        <v>578366</v>
      </c>
      <c r="P88" s="152">
        <v>589793</v>
      </c>
      <c r="Q88" s="152">
        <v>479375</v>
      </c>
      <c r="R88" s="152">
        <v>742820</v>
      </c>
      <c r="S88" s="152">
        <v>1421085</v>
      </c>
      <c r="T88" s="152">
        <v>1460185</v>
      </c>
      <c r="U88" s="152">
        <v>614050</v>
      </c>
      <c r="V88" s="152">
        <v>523386</v>
      </c>
      <c r="W88" s="152">
        <v>660437</v>
      </c>
      <c r="X88" s="152">
        <v>677768</v>
      </c>
      <c r="Y88" s="152">
        <v>657414</v>
      </c>
      <c r="Z88" s="152">
        <v>529742</v>
      </c>
      <c r="AA88" s="152">
        <v>1123446</v>
      </c>
      <c r="AB88" s="152">
        <v>1119921</v>
      </c>
      <c r="AC88" s="152">
        <v>1075793</v>
      </c>
      <c r="AD88" s="152">
        <v>1335555</v>
      </c>
      <c r="AE88" s="152">
        <v>1336916</v>
      </c>
      <c r="AF88" s="152">
        <v>1426722</v>
      </c>
      <c r="AG88" s="152">
        <v>1367837</v>
      </c>
      <c r="AH88" s="152">
        <v>1304261</v>
      </c>
      <c r="AI88" s="152">
        <v>1524622.0000000005</v>
      </c>
      <c r="AJ88" s="152">
        <v>1511959.0000000005</v>
      </c>
      <c r="AK88" s="152">
        <v>1237064.0000000005</v>
      </c>
      <c r="AL88" s="152">
        <v>1189883.0000000005</v>
      </c>
      <c r="AM88" s="152">
        <v>1203940.0000000005</v>
      </c>
      <c r="AN88" s="152">
        <v>1139725.0000000005</v>
      </c>
      <c r="AO88" s="152">
        <v>1046217.0000000005</v>
      </c>
      <c r="AP88" s="152">
        <v>944800.00000000047</v>
      </c>
      <c r="AQ88" s="152">
        <v>865368.00000000047</v>
      </c>
      <c r="AR88" s="152">
        <v>494695.00000000047</v>
      </c>
      <c r="AS88" s="152">
        <v>614101.00000000047</v>
      </c>
      <c r="AT88" s="152">
        <v>742613.00000000023</v>
      </c>
      <c r="AU88" s="152">
        <v>713733.00000000023</v>
      </c>
      <c r="AV88" s="152">
        <v>532389.00000000023</v>
      </c>
      <c r="AW88" s="152">
        <v>492259.00000000023</v>
      </c>
      <c r="AX88" s="152">
        <v>611186.00000000023</v>
      </c>
      <c r="AY88" s="152">
        <v>840029.72343830019</v>
      </c>
      <c r="AZ88" s="152">
        <v>1364974.7234383002</v>
      </c>
      <c r="BA88" s="152">
        <v>1281998.6992383003</v>
      </c>
      <c r="BB88" s="152">
        <v>1433714.7218962186</v>
      </c>
      <c r="BC88" s="152">
        <v>1425112.3878962188</v>
      </c>
      <c r="BD88" s="152">
        <v>1382886.3878962188</v>
      </c>
      <c r="BE88" s="152">
        <v>1265876.3878962188</v>
      </c>
      <c r="BF88" s="152">
        <v>1091722.3878962188</v>
      </c>
      <c r="BG88" s="152">
        <v>1272444.6706007167</v>
      </c>
      <c r="BH88" s="152">
        <v>952896.50262994901</v>
      </c>
      <c r="BI88" s="152">
        <v>838440.55886275973</v>
      </c>
      <c r="BJ88" s="152">
        <v>1968040.4247627598</v>
      </c>
      <c r="BK88" s="152">
        <f t="shared" ref="BK88:BW88" si="77">BK86+BK84</f>
        <v>1509828.4807284877</v>
      </c>
      <c r="BL88" s="152">
        <f t="shared" si="77"/>
        <v>1177620.4807284877</v>
      </c>
      <c r="BM88" s="152">
        <f t="shared" si="77"/>
        <v>1148945.8606314205</v>
      </c>
      <c r="BN88" s="152">
        <f t="shared" si="77"/>
        <v>1142774.8606314205</v>
      </c>
      <c r="BO88" s="152">
        <f t="shared" si="77"/>
        <v>1593097.7588696212</v>
      </c>
      <c r="BP88" s="152">
        <f t="shared" si="77"/>
        <v>1876455.7588696212</v>
      </c>
      <c r="BQ88" s="152">
        <f t="shared" si="77"/>
        <v>2427738.6032143151</v>
      </c>
      <c r="BR88" s="152">
        <f t="shared" si="77"/>
        <v>2167914.6032143151</v>
      </c>
      <c r="BS88" s="152">
        <f t="shared" ref="BS88" si="78">BS86+BS84</f>
        <v>2376202.0203337055</v>
      </c>
      <c r="BT88" s="152">
        <f>BT86+BT84</f>
        <v>1713477.0203337055</v>
      </c>
      <c r="BU88" s="152">
        <f t="shared" si="77"/>
        <v>2386967.0203337055</v>
      </c>
      <c r="BV88" s="152">
        <f t="shared" si="77"/>
        <v>2386967.0203337055</v>
      </c>
      <c r="BW88" s="152">
        <f t="shared" si="77"/>
        <v>2386967.0203337055</v>
      </c>
      <c r="BX88" s="141"/>
      <c r="BY88" s="152">
        <v>252581</v>
      </c>
      <c r="BZ88" s="152">
        <v>437240</v>
      </c>
      <c r="CA88" s="152">
        <v>578366</v>
      </c>
      <c r="CB88" s="152">
        <v>1421085</v>
      </c>
      <c r="CC88" s="152">
        <v>660437</v>
      </c>
      <c r="CD88" s="152">
        <v>1123446</v>
      </c>
      <c r="CE88" s="152">
        <f t="shared" ref="CE88:CM88" si="79">CE86+CE84</f>
        <v>1336916</v>
      </c>
      <c r="CF88" s="152">
        <f t="shared" si="79"/>
        <v>1524622.0000000005</v>
      </c>
      <c r="CG88" s="152">
        <f t="shared" si="79"/>
        <v>1203940.0000000005</v>
      </c>
      <c r="CH88" s="152">
        <f t="shared" si="79"/>
        <v>865368.00000000047</v>
      </c>
      <c r="CI88" s="152">
        <f t="shared" si="79"/>
        <v>713733.00000000047</v>
      </c>
      <c r="CJ88" s="152">
        <f t="shared" si="79"/>
        <v>840029.72343830066</v>
      </c>
      <c r="CK88" s="152">
        <f t="shared" si="79"/>
        <v>1425112.3878962188</v>
      </c>
      <c r="CL88" s="152">
        <f t="shared" si="79"/>
        <v>1272444.6706007165</v>
      </c>
      <c r="CM88" s="152">
        <f t="shared" si="79"/>
        <v>1509828.4807284882</v>
      </c>
      <c r="CN88" s="152">
        <f t="shared" ref="CN88:CO88" si="80">CN86+CN84</f>
        <v>1593097.7588696217</v>
      </c>
      <c r="CO88" s="152">
        <f t="shared" si="80"/>
        <v>2376202.0203337064</v>
      </c>
    </row>
    <row r="89" spans="1:93" ht="14.5" x14ac:dyDescent="0.35">
      <c r="A89" s="9"/>
      <c r="B89" s="9"/>
      <c r="C89" s="9"/>
      <c r="D89" s="169"/>
      <c r="E89" s="169"/>
      <c r="F89" s="169"/>
      <c r="G89" s="169"/>
      <c r="H89" s="169"/>
      <c r="I89" s="169"/>
      <c r="J89" s="169"/>
      <c r="K89" s="169"/>
      <c r="L89" s="164"/>
      <c r="M89" s="164"/>
      <c r="N89" s="164"/>
      <c r="O89" s="164"/>
      <c r="P89" s="164"/>
      <c r="Q89" s="164"/>
      <c r="R89" s="164"/>
      <c r="S89" s="164"/>
      <c r="T89" s="164"/>
      <c r="U89" s="164"/>
      <c r="V89" s="164"/>
      <c r="W89" s="164"/>
      <c r="X89" s="164"/>
      <c r="Y89" s="164"/>
      <c r="Z89" s="164"/>
      <c r="AA89" s="164"/>
      <c r="AB89" s="164"/>
      <c r="AC89" s="164"/>
      <c r="AD89" s="164"/>
      <c r="AE89" s="164"/>
      <c r="AF89" s="164"/>
      <c r="AG89" s="164"/>
      <c r="AH89" s="164"/>
      <c r="AI89" s="164"/>
      <c r="AJ89" s="164"/>
      <c r="AK89" s="164"/>
      <c r="AL89" s="164"/>
      <c r="AM89" s="164"/>
      <c r="AN89" s="164"/>
      <c r="AO89" s="164"/>
      <c r="AP89" s="164"/>
      <c r="AQ89" s="164"/>
      <c r="AR89" s="164"/>
      <c r="AS89" s="164"/>
      <c r="AT89" s="164"/>
      <c r="AU89" s="164"/>
      <c r="AV89" s="164"/>
      <c r="AW89" s="164"/>
      <c r="AX89" s="164"/>
      <c r="AY89" s="164"/>
      <c r="AZ89" s="164"/>
      <c r="BA89" s="164"/>
      <c r="BB89" s="164"/>
      <c r="BC89" s="164"/>
      <c r="BD89" s="164"/>
      <c r="BE89" s="164"/>
      <c r="BF89" s="164"/>
      <c r="BG89" s="164"/>
      <c r="BH89" s="164"/>
      <c r="BI89" s="164"/>
      <c r="BJ89" s="164"/>
      <c r="BK89" s="164"/>
      <c r="BL89" s="164"/>
      <c r="BM89" s="164"/>
      <c r="BN89" s="164"/>
      <c r="BO89" s="164"/>
      <c r="BP89" s="164"/>
      <c r="BQ89" s="164"/>
      <c r="BR89" s="164"/>
      <c r="BS89" s="164"/>
      <c r="BT89" s="164"/>
      <c r="BU89" s="164"/>
      <c r="BV89" s="164"/>
      <c r="BW89" s="164"/>
      <c r="BX89" s="141"/>
      <c r="CA89" s="164"/>
      <c r="CB89" s="164"/>
      <c r="CC89" s="164"/>
      <c r="CD89" s="164"/>
      <c r="CE89" s="164"/>
      <c r="CF89" s="164"/>
      <c r="CG89" s="164"/>
      <c r="CH89" s="164"/>
      <c r="CI89" s="164"/>
      <c r="CJ89" s="164"/>
      <c r="CK89" s="164"/>
      <c r="CL89" s="164"/>
    </row>
  </sheetData>
  <phoneticPr fontId="40" type="noConversion"/>
  <pageMargins left="0.511811024" right="0.511811024" top="0.78740157499999996" bottom="0.78740157499999996" header="0.31496062000000002" footer="0.31496062000000002"/>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Y113"/>
  <sheetViews>
    <sheetView showGridLines="0" zoomScale="85" zoomScaleNormal="85" workbookViewId="0"/>
  </sheetViews>
  <sheetFormatPr defaultColWidth="0" defaultRowHeight="15" customHeight="1" zeroHeight="1" x14ac:dyDescent="0.35"/>
  <cols>
    <col min="1" max="1" width="8.7265625" style="8" customWidth="1"/>
    <col min="2" max="2" width="65.7265625" style="8" bestFit="1" customWidth="1"/>
    <col min="3" max="3" width="58.7265625" style="8" customWidth="1"/>
    <col min="4" max="4" width="8.7265625" style="8" customWidth="1"/>
    <col min="5" max="25" width="0" style="8" hidden="1" customWidth="1"/>
    <col min="26" max="62" width="9.1796875" style="8" hidden="1" customWidth="1"/>
    <col min="63" max="16384" width="9.1796875" style="8" hidden="1"/>
  </cols>
  <sheetData>
    <row r="1" spans="1:25" ht="14.5" x14ac:dyDescent="0.35">
      <c r="C1" s="31"/>
      <c r="F1" s="31"/>
      <c r="G1" s="31"/>
      <c r="H1" s="31"/>
      <c r="I1" s="31"/>
      <c r="J1" s="31"/>
      <c r="K1" s="31"/>
      <c r="L1" s="31"/>
      <c r="M1" s="31"/>
      <c r="N1" s="31"/>
      <c r="O1" s="31"/>
      <c r="P1" s="31"/>
      <c r="Q1" s="31"/>
      <c r="R1" s="31"/>
      <c r="S1" s="31"/>
      <c r="T1" s="31"/>
      <c r="U1" s="31"/>
      <c r="V1" s="31"/>
      <c r="W1" s="31"/>
      <c r="X1" s="31"/>
      <c r="Y1" s="31"/>
    </row>
    <row r="2" spans="1:25" ht="18.5" x14ac:dyDescent="0.45">
      <c r="A2" s="30"/>
      <c r="B2" s="30"/>
      <c r="D2" s="30"/>
      <c r="E2" s="30"/>
      <c r="G2" s="29"/>
      <c r="H2" s="29"/>
      <c r="I2" s="29"/>
      <c r="J2" s="29"/>
      <c r="K2" s="29"/>
      <c r="L2" s="29"/>
      <c r="M2" s="29"/>
      <c r="N2" s="29"/>
      <c r="O2" s="29"/>
      <c r="P2" s="29"/>
      <c r="Q2" s="29"/>
      <c r="R2" s="29"/>
      <c r="S2" s="29"/>
      <c r="T2" s="29"/>
      <c r="U2" s="29"/>
      <c r="V2" s="29"/>
      <c r="W2" s="29"/>
      <c r="X2" s="29"/>
      <c r="Y2" s="29"/>
    </row>
    <row r="3" spans="1:25" ht="14.5" x14ac:dyDescent="0.35">
      <c r="A3" s="242"/>
      <c r="B3" s="242"/>
      <c r="C3" s="242"/>
      <c r="D3" s="242"/>
      <c r="E3" s="26"/>
      <c r="F3" s="26"/>
      <c r="G3" s="28"/>
      <c r="H3" s="28"/>
      <c r="I3" s="28"/>
      <c r="J3" s="28"/>
      <c r="K3" s="28"/>
      <c r="L3" s="28"/>
      <c r="M3" s="28"/>
      <c r="N3" s="28"/>
      <c r="O3" s="28"/>
      <c r="P3" s="28"/>
      <c r="Q3" s="28"/>
      <c r="R3" s="28"/>
      <c r="S3" s="28"/>
      <c r="T3" s="28"/>
      <c r="U3" s="28"/>
      <c r="V3" s="28"/>
      <c r="W3" s="28"/>
      <c r="X3" s="28"/>
      <c r="Y3" s="28"/>
    </row>
    <row r="4" spans="1:25" ht="14.5" x14ac:dyDescent="0.35">
      <c r="A4" s="242"/>
      <c r="B4" s="242"/>
      <c r="C4" s="242"/>
      <c r="D4" s="242"/>
      <c r="E4" s="26"/>
      <c r="F4" s="26"/>
      <c r="G4" s="28"/>
      <c r="H4" s="28"/>
      <c r="I4" s="28"/>
      <c r="J4" s="28"/>
      <c r="K4" s="28"/>
      <c r="L4" s="28"/>
      <c r="M4" s="28"/>
      <c r="N4" s="28"/>
      <c r="O4" s="28"/>
      <c r="P4" s="28"/>
      <c r="Q4" s="28"/>
      <c r="R4" s="28"/>
      <c r="S4" s="28"/>
      <c r="T4" s="28"/>
      <c r="U4" s="28"/>
      <c r="V4" s="28"/>
      <c r="W4" s="28"/>
      <c r="X4" s="28"/>
      <c r="Y4" s="28"/>
    </row>
    <row r="5" spans="1:25" ht="14.5" x14ac:dyDescent="0.35">
      <c r="A5" s="242"/>
      <c r="B5" s="242"/>
      <c r="C5" s="242"/>
      <c r="D5" s="242"/>
      <c r="E5" s="26"/>
      <c r="F5" s="26"/>
      <c r="G5" s="28"/>
      <c r="H5" s="28"/>
      <c r="I5" s="28"/>
      <c r="J5" s="28"/>
      <c r="K5" s="28"/>
      <c r="L5" s="28"/>
      <c r="M5" s="28"/>
      <c r="N5" s="28"/>
      <c r="O5" s="28"/>
      <c r="P5" s="28"/>
      <c r="Q5" s="28"/>
      <c r="R5" s="28"/>
      <c r="S5" s="28"/>
      <c r="T5" s="28"/>
      <c r="U5" s="28"/>
      <c r="V5" s="28"/>
      <c r="W5" s="28"/>
      <c r="X5" s="28"/>
      <c r="Y5" s="28"/>
    </row>
    <row r="6" spans="1:25" ht="14.5" x14ac:dyDescent="0.35">
      <c r="A6" s="242"/>
      <c r="B6" s="242"/>
      <c r="C6" s="243"/>
      <c r="D6" s="242"/>
      <c r="E6" s="26"/>
      <c r="F6" s="26"/>
      <c r="G6" s="26"/>
      <c r="H6" s="26"/>
      <c r="I6" s="26"/>
      <c r="J6" s="26"/>
      <c r="K6" s="26"/>
      <c r="L6" s="26"/>
      <c r="M6" s="26"/>
      <c r="N6" s="26"/>
      <c r="O6" s="26"/>
      <c r="P6" s="26"/>
      <c r="Q6" s="26"/>
      <c r="R6" s="26"/>
      <c r="S6" s="26"/>
      <c r="T6" s="26"/>
      <c r="U6" s="26"/>
      <c r="V6" s="26"/>
      <c r="W6" s="26"/>
      <c r="X6" s="26"/>
      <c r="Y6" s="27"/>
    </row>
    <row r="7" spans="1:25" ht="14.5" x14ac:dyDescent="0.35">
      <c r="A7" s="244"/>
      <c r="B7" s="244"/>
      <c r="C7" s="244"/>
      <c r="D7" s="244"/>
      <c r="E7" s="25"/>
      <c r="F7" s="26"/>
      <c r="G7" s="26"/>
      <c r="H7" s="26"/>
      <c r="I7" s="26"/>
      <c r="J7" s="26"/>
      <c r="K7" s="26"/>
      <c r="L7" s="26"/>
      <c r="M7" s="26"/>
      <c r="N7" s="26"/>
      <c r="O7" s="26"/>
      <c r="P7" s="26"/>
      <c r="Q7" s="26"/>
      <c r="R7" s="26"/>
      <c r="S7" s="26"/>
      <c r="T7" s="26"/>
      <c r="U7" s="26"/>
      <c r="V7" s="26"/>
      <c r="W7" s="26"/>
      <c r="X7" s="26"/>
      <c r="Y7" s="25"/>
    </row>
    <row r="8" spans="1:25" ht="14.5" x14ac:dyDescent="0.35">
      <c r="A8" s="244"/>
      <c r="B8" s="244"/>
      <c r="C8" s="244"/>
      <c r="D8" s="244"/>
      <c r="E8" s="25"/>
      <c r="F8" s="26"/>
      <c r="G8" s="26"/>
      <c r="H8" s="26"/>
      <c r="I8" s="26"/>
      <c r="J8" s="26"/>
      <c r="K8" s="26"/>
      <c r="L8" s="26"/>
      <c r="M8" s="26"/>
      <c r="N8" s="26"/>
      <c r="O8" s="26"/>
      <c r="P8" s="26"/>
      <c r="Q8" s="26"/>
      <c r="R8" s="26"/>
      <c r="S8" s="26"/>
      <c r="T8" s="26"/>
      <c r="U8" s="26"/>
      <c r="V8" s="26"/>
      <c r="W8" s="26"/>
      <c r="X8" s="26"/>
      <c r="Y8" s="25"/>
    </row>
    <row r="9" spans="1:25" ht="14.5" x14ac:dyDescent="0.35">
      <c r="A9" s="244"/>
      <c r="B9" s="244"/>
      <c r="C9" s="244"/>
      <c r="D9" s="244"/>
      <c r="E9" s="25"/>
      <c r="F9" s="26"/>
      <c r="G9" s="26"/>
      <c r="H9" s="26"/>
      <c r="I9" s="26"/>
      <c r="J9" s="26"/>
      <c r="K9" s="26"/>
      <c r="L9" s="26"/>
      <c r="M9" s="26"/>
      <c r="N9" s="26"/>
      <c r="O9" s="26"/>
      <c r="P9" s="26"/>
      <c r="Q9" s="26"/>
      <c r="R9" s="26"/>
      <c r="S9" s="26"/>
      <c r="T9" s="26"/>
      <c r="U9" s="26"/>
      <c r="V9" s="26"/>
      <c r="W9" s="26"/>
      <c r="X9" s="26"/>
      <c r="Y9" s="25"/>
    </row>
    <row r="10" spans="1:25" ht="14.5" x14ac:dyDescent="0.35">
      <c r="A10" s="244"/>
      <c r="B10" s="244"/>
      <c r="C10" s="244"/>
      <c r="D10" s="244"/>
      <c r="E10" s="25"/>
      <c r="F10" s="26"/>
      <c r="G10" s="26"/>
      <c r="H10" s="26"/>
      <c r="I10" s="26"/>
      <c r="J10" s="26"/>
      <c r="K10" s="26"/>
      <c r="L10" s="26"/>
      <c r="M10" s="26"/>
      <c r="N10" s="26"/>
      <c r="O10" s="26"/>
      <c r="P10" s="26"/>
      <c r="Q10" s="26"/>
      <c r="R10" s="26"/>
      <c r="S10" s="26"/>
      <c r="T10" s="26"/>
      <c r="U10" s="26"/>
      <c r="V10" s="26"/>
      <c r="W10" s="26"/>
      <c r="X10" s="26"/>
      <c r="Y10" s="25"/>
    </row>
    <row r="11" spans="1:25" ht="14.5" x14ac:dyDescent="0.35">
      <c r="A11" s="244"/>
      <c r="B11" s="244"/>
      <c r="C11" s="242"/>
      <c r="D11" s="244"/>
      <c r="E11" s="25"/>
      <c r="F11" s="26"/>
      <c r="G11" s="26"/>
      <c r="H11" s="26"/>
      <c r="I11" s="26"/>
      <c r="J11" s="26"/>
      <c r="K11" s="26"/>
      <c r="L11" s="26"/>
      <c r="M11" s="26"/>
      <c r="N11" s="26"/>
      <c r="O11" s="26"/>
      <c r="P11" s="26"/>
      <c r="Q11" s="26"/>
      <c r="R11" s="26"/>
      <c r="S11" s="26"/>
      <c r="T11" s="26"/>
      <c r="U11" s="26"/>
      <c r="V11" s="26"/>
      <c r="W11" s="26"/>
      <c r="X11" s="26"/>
      <c r="Y11" s="25"/>
    </row>
    <row r="12" spans="1:25" ht="14.5" x14ac:dyDescent="0.35">
      <c r="A12" s="244"/>
      <c r="B12" s="244"/>
      <c r="C12" s="242"/>
      <c r="D12" s="244"/>
      <c r="E12" s="25"/>
      <c r="F12" s="26"/>
      <c r="G12" s="26"/>
      <c r="H12" s="26"/>
      <c r="I12" s="26"/>
      <c r="J12" s="26"/>
      <c r="K12" s="26"/>
      <c r="L12" s="26"/>
      <c r="M12" s="26"/>
      <c r="N12" s="26"/>
      <c r="O12" s="26"/>
      <c r="P12" s="26"/>
      <c r="Q12" s="26"/>
      <c r="R12" s="26"/>
      <c r="S12" s="26"/>
      <c r="T12" s="26"/>
      <c r="U12" s="26"/>
      <c r="V12" s="26"/>
      <c r="W12" s="26"/>
      <c r="X12" s="26"/>
      <c r="Y12" s="25"/>
    </row>
    <row r="13" spans="1:25" ht="14.5" x14ac:dyDescent="0.35">
      <c r="A13" s="244"/>
      <c r="B13" s="244"/>
      <c r="C13" s="244"/>
      <c r="D13" s="244"/>
      <c r="E13" s="25"/>
      <c r="F13" s="26"/>
      <c r="G13" s="26"/>
      <c r="H13" s="26"/>
      <c r="I13" s="26"/>
      <c r="J13" s="26"/>
      <c r="K13" s="26"/>
      <c r="L13" s="26"/>
      <c r="M13" s="26"/>
      <c r="N13" s="26"/>
      <c r="O13" s="26"/>
      <c r="P13" s="26"/>
      <c r="Q13" s="26"/>
      <c r="R13" s="26"/>
      <c r="S13" s="26"/>
      <c r="T13" s="26"/>
      <c r="U13" s="26"/>
      <c r="V13" s="26"/>
      <c r="W13" s="26"/>
      <c r="X13" s="26"/>
      <c r="Y13" s="25"/>
    </row>
    <row r="14" spans="1:25" ht="14.5" x14ac:dyDescent="0.35">
      <c r="A14" s="9"/>
      <c r="B14" s="9"/>
      <c r="C14" s="9"/>
      <c r="D14" s="9"/>
      <c r="E14" s="9"/>
      <c r="Y14" s="9"/>
    </row>
    <row r="15" spans="1:25" ht="14.5" x14ac:dyDescent="0.35">
      <c r="A15" s="9"/>
      <c r="B15" s="9"/>
      <c r="D15" s="9"/>
      <c r="E15" s="9"/>
      <c r="Y15" s="9"/>
    </row>
    <row r="16" spans="1:25" ht="24" thickBot="1" x14ac:dyDescent="0.4">
      <c r="A16" s="170"/>
      <c r="B16" s="393" t="s">
        <v>378</v>
      </c>
      <c r="C16" s="393"/>
      <c r="D16" s="170"/>
      <c r="E16" s="171"/>
      <c r="F16" s="9"/>
      <c r="G16" s="9"/>
      <c r="H16" s="9"/>
      <c r="I16" s="9"/>
      <c r="J16" s="9"/>
      <c r="K16" s="9"/>
      <c r="L16" s="9"/>
      <c r="N16" s="9"/>
      <c r="O16" s="9"/>
      <c r="P16" s="9"/>
      <c r="Q16" s="9"/>
      <c r="R16" s="9"/>
      <c r="S16" s="9"/>
      <c r="T16" s="9"/>
      <c r="U16" s="9"/>
      <c r="V16" s="9"/>
      <c r="W16" s="9"/>
      <c r="X16" s="9"/>
      <c r="Y16" s="9"/>
    </row>
    <row r="17" spans="1:25" ht="14.5" x14ac:dyDescent="0.35">
      <c r="A17" s="9"/>
      <c r="B17" s="9"/>
      <c r="D17" s="9"/>
      <c r="E17" s="9"/>
      <c r="F17" s="9"/>
      <c r="G17" s="9"/>
      <c r="H17" s="9"/>
      <c r="I17" s="9"/>
      <c r="J17" s="9"/>
      <c r="K17" s="9"/>
      <c r="L17" s="9"/>
      <c r="N17" s="9"/>
      <c r="O17" s="9"/>
      <c r="P17" s="9"/>
      <c r="Q17" s="9"/>
      <c r="R17" s="9"/>
      <c r="S17" s="9"/>
      <c r="T17" s="9"/>
      <c r="U17" s="9"/>
      <c r="V17" s="9"/>
      <c r="W17" s="9"/>
      <c r="X17" s="9"/>
      <c r="Y17" s="9"/>
    </row>
    <row r="18" spans="1:25" ht="21" x14ac:dyDescent="0.35">
      <c r="A18" s="9"/>
      <c r="B18" s="99" t="s">
        <v>379</v>
      </c>
      <c r="C18" s="172" t="s">
        <v>380</v>
      </c>
      <c r="D18" s="9"/>
      <c r="E18" s="9"/>
      <c r="F18" s="9"/>
      <c r="G18" s="9"/>
      <c r="H18" s="9"/>
      <c r="I18" s="9"/>
      <c r="J18" s="9"/>
      <c r="K18" s="9"/>
      <c r="L18" s="9"/>
      <c r="M18" s="9"/>
      <c r="N18" s="9"/>
      <c r="O18" s="9"/>
      <c r="P18" s="9"/>
      <c r="Q18" s="9"/>
      <c r="R18" s="9"/>
      <c r="S18" s="9"/>
      <c r="T18" s="9"/>
      <c r="U18" s="9"/>
      <c r="V18" s="9"/>
      <c r="W18" s="9"/>
      <c r="X18" s="9"/>
      <c r="Y18" s="9"/>
    </row>
    <row r="19" spans="1:25" ht="29" x14ac:dyDescent="0.35">
      <c r="A19" s="9"/>
      <c r="B19" s="99" t="s">
        <v>381</v>
      </c>
      <c r="C19" s="172" t="s">
        <v>382</v>
      </c>
      <c r="D19" s="9"/>
      <c r="E19" s="9"/>
      <c r="F19" s="9"/>
      <c r="G19" s="9"/>
      <c r="H19" s="9"/>
      <c r="I19" s="9"/>
      <c r="J19" s="9"/>
      <c r="K19" s="9"/>
      <c r="L19" s="9"/>
      <c r="M19" s="9"/>
      <c r="N19" s="9"/>
      <c r="O19" s="9"/>
      <c r="P19" s="9"/>
      <c r="Q19" s="9"/>
      <c r="R19" s="9"/>
      <c r="S19" s="9"/>
      <c r="T19" s="9"/>
      <c r="U19" s="9"/>
      <c r="V19" s="9"/>
      <c r="W19" s="9"/>
      <c r="X19" s="9"/>
      <c r="Y19" s="9"/>
    </row>
    <row r="20" spans="1:25" ht="21" x14ac:dyDescent="0.35">
      <c r="A20" s="9"/>
      <c r="B20" s="99" t="s">
        <v>383</v>
      </c>
      <c r="C20" s="172" t="s">
        <v>384</v>
      </c>
      <c r="D20" s="9"/>
      <c r="E20" s="9"/>
      <c r="F20" s="9"/>
      <c r="G20" s="9"/>
      <c r="H20" s="9"/>
      <c r="I20" s="9"/>
      <c r="J20" s="9"/>
      <c r="K20" s="9"/>
      <c r="L20" s="9"/>
      <c r="M20" s="9"/>
      <c r="N20" s="9"/>
      <c r="O20" s="9"/>
      <c r="P20" s="9"/>
      <c r="Q20" s="9"/>
      <c r="R20" s="9"/>
      <c r="S20" s="9"/>
      <c r="T20" s="9"/>
      <c r="U20" s="9"/>
      <c r="V20" s="9"/>
      <c r="W20" s="9"/>
      <c r="X20" s="9"/>
      <c r="Y20" s="9"/>
    </row>
    <row r="21" spans="1:25" ht="21" x14ac:dyDescent="0.35">
      <c r="A21" s="9"/>
      <c r="B21" s="99" t="s">
        <v>385</v>
      </c>
      <c r="C21" s="172" t="s">
        <v>386</v>
      </c>
      <c r="D21" s="9"/>
      <c r="E21" s="9"/>
      <c r="F21" s="9"/>
      <c r="G21" s="9"/>
      <c r="H21" s="9"/>
      <c r="I21" s="9"/>
      <c r="J21" s="9"/>
      <c r="K21" s="9"/>
      <c r="L21" s="9"/>
      <c r="M21" s="9"/>
      <c r="N21" s="9"/>
      <c r="O21" s="9"/>
      <c r="P21" s="9"/>
      <c r="Q21" s="9"/>
      <c r="R21" s="9"/>
      <c r="S21" s="9"/>
      <c r="T21" s="9"/>
      <c r="U21" s="9"/>
      <c r="V21" s="9"/>
      <c r="W21" s="9"/>
      <c r="X21" s="9"/>
      <c r="Y21" s="9"/>
    </row>
    <row r="22" spans="1:25" ht="29" x14ac:dyDescent="0.35">
      <c r="A22" s="9"/>
      <c r="B22" s="99" t="s">
        <v>387</v>
      </c>
      <c r="C22" s="172" t="s">
        <v>388</v>
      </c>
      <c r="D22" s="9"/>
      <c r="E22" s="9"/>
      <c r="F22" s="9"/>
      <c r="G22" s="9"/>
      <c r="H22" s="9"/>
      <c r="I22" s="9"/>
      <c r="J22" s="9"/>
      <c r="K22" s="9"/>
      <c r="L22" s="9"/>
      <c r="M22" s="9"/>
      <c r="N22" s="9"/>
      <c r="O22" s="9"/>
      <c r="P22" s="9"/>
      <c r="Q22" s="9"/>
      <c r="R22" s="9"/>
      <c r="S22" s="9"/>
      <c r="T22" s="9"/>
      <c r="U22" s="9"/>
      <c r="V22" s="9"/>
      <c r="W22" s="9"/>
      <c r="X22" s="9"/>
      <c r="Y22" s="9"/>
    </row>
    <row r="23" spans="1:25" ht="21" x14ac:dyDescent="0.35">
      <c r="A23" s="9"/>
      <c r="B23" s="99" t="s">
        <v>389</v>
      </c>
      <c r="C23" s="172" t="s">
        <v>390</v>
      </c>
      <c r="D23" s="9"/>
      <c r="E23" s="9"/>
      <c r="F23" s="9"/>
      <c r="G23" s="9"/>
      <c r="H23" s="9"/>
      <c r="I23" s="9"/>
      <c r="J23" s="9"/>
      <c r="K23" s="9"/>
      <c r="L23" s="9"/>
      <c r="M23" s="9"/>
      <c r="N23" s="9"/>
      <c r="O23" s="9"/>
      <c r="P23" s="9"/>
      <c r="Q23" s="9"/>
      <c r="R23" s="9"/>
      <c r="S23" s="9"/>
      <c r="T23" s="9"/>
      <c r="U23" s="9"/>
      <c r="V23" s="9"/>
      <c r="W23" s="9"/>
      <c r="X23" s="9"/>
      <c r="Y23" s="9"/>
    </row>
    <row r="24" spans="1:25" ht="29" x14ac:dyDescent="0.35">
      <c r="A24" s="9"/>
      <c r="B24" s="99" t="s">
        <v>391</v>
      </c>
      <c r="C24" s="172" t="s">
        <v>392</v>
      </c>
      <c r="D24" s="9"/>
      <c r="E24" s="9"/>
      <c r="F24" s="9"/>
      <c r="G24" s="9"/>
      <c r="H24" s="9"/>
      <c r="I24" s="9"/>
      <c r="J24" s="9"/>
      <c r="K24" s="9"/>
      <c r="L24" s="9"/>
      <c r="M24" s="9"/>
      <c r="N24" s="9"/>
      <c r="O24" s="9"/>
      <c r="P24" s="9"/>
      <c r="Q24" s="9"/>
      <c r="R24" s="9"/>
      <c r="S24" s="9"/>
      <c r="T24" s="9"/>
      <c r="U24" s="9"/>
      <c r="V24" s="9"/>
      <c r="W24" s="9"/>
      <c r="X24" s="9"/>
      <c r="Y24" s="9"/>
    </row>
    <row r="25" spans="1:25" ht="29" x14ac:dyDescent="0.35">
      <c r="A25" s="9"/>
      <c r="B25" s="99" t="s">
        <v>393</v>
      </c>
      <c r="C25" s="172" t="s">
        <v>394</v>
      </c>
      <c r="D25" s="9"/>
      <c r="E25" s="9"/>
      <c r="F25" s="9"/>
      <c r="G25" s="9"/>
      <c r="H25" s="9"/>
      <c r="I25" s="9"/>
      <c r="J25" s="9"/>
      <c r="K25" s="9"/>
      <c r="L25" s="9"/>
      <c r="M25" s="9"/>
      <c r="N25" s="9"/>
      <c r="O25" s="9"/>
      <c r="P25" s="9"/>
      <c r="Q25" s="9"/>
      <c r="R25" s="9"/>
      <c r="S25" s="9"/>
      <c r="T25" s="9"/>
      <c r="U25" s="9"/>
      <c r="V25" s="9"/>
      <c r="W25" s="9"/>
      <c r="X25" s="9"/>
      <c r="Y25" s="9"/>
    </row>
    <row r="26" spans="1:25" ht="14.5" x14ac:dyDescent="0.35">
      <c r="A26" s="20"/>
      <c r="B26" s="20"/>
      <c r="C26" s="20"/>
      <c r="D26" s="20"/>
      <c r="E26" s="20"/>
      <c r="F26" s="20"/>
      <c r="G26" s="20"/>
      <c r="H26" s="20"/>
      <c r="I26" s="20"/>
      <c r="J26" s="20"/>
      <c r="K26" s="20"/>
      <c r="L26" s="20"/>
      <c r="M26" s="20"/>
      <c r="N26" s="20"/>
      <c r="O26" s="20"/>
      <c r="P26" s="20"/>
      <c r="Q26" s="20"/>
      <c r="R26" s="20"/>
      <c r="S26" s="20"/>
      <c r="T26" s="20"/>
      <c r="U26" s="20"/>
      <c r="V26" s="20"/>
      <c r="W26" s="20"/>
      <c r="X26" s="20"/>
      <c r="Y26" s="20"/>
    </row>
    <row r="27" spans="1:25" ht="14.5" x14ac:dyDescent="0.35">
      <c r="A27" s="9"/>
      <c r="B27" s="9"/>
      <c r="C27" s="9"/>
      <c r="D27" s="9"/>
      <c r="E27" s="9"/>
      <c r="Y27" s="9"/>
    </row>
    <row r="28" spans="1:25" ht="14.5" hidden="1" x14ac:dyDescent="0.35">
      <c r="A28" s="9"/>
      <c r="B28" s="9"/>
      <c r="D28" s="9"/>
      <c r="E28" s="9"/>
      <c r="Y28" s="9"/>
    </row>
    <row r="29" spans="1:25" ht="14.5" hidden="1" x14ac:dyDescent="0.35">
      <c r="A29" s="9"/>
      <c r="B29" s="9"/>
      <c r="D29" s="9"/>
      <c r="E29" s="9"/>
      <c r="Y29" s="9"/>
    </row>
    <row r="30" spans="1:25" ht="14.5" hidden="1" x14ac:dyDescent="0.35">
      <c r="A30" s="9"/>
      <c r="B30" s="9"/>
      <c r="D30" s="9"/>
      <c r="E30" s="9"/>
      <c r="Y30" s="9"/>
    </row>
    <row r="31" spans="1:25" ht="14.5" hidden="1" x14ac:dyDescent="0.35">
      <c r="A31" s="9"/>
      <c r="B31" s="9"/>
      <c r="D31" s="9"/>
      <c r="E31" s="9"/>
      <c r="Y31" s="9"/>
    </row>
    <row r="32" spans="1:25" ht="14.5" hidden="1" x14ac:dyDescent="0.35">
      <c r="A32" s="9"/>
      <c r="B32" s="9"/>
      <c r="D32" s="9"/>
      <c r="E32" s="9"/>
      <c r="Y32" s="9"/>
    </row>
    <row r="33" spans="1:25" ht="14.5" hidden="1" x14ac:dyDescent="0.35">
      <c r="A33" s="9"/>
      <c r="B33" s="9"/>
      <c r="C33" s="9"/>
      <c r="D33" s="9"/>
      <c r="E33" s="9"/>
      <c r="F33" s="9"/>
      <c r="G33" s="9"/>
      <c r="H33" s="9"/>
      <c r="I33" s="9"/>
      <c r="J33" s="9"/>
      <c r="K33" s="9"/>
      <c r="L33" s="9"/>
      <c r="M33" s="9"/>
      <c r="N33" s="9"/>
      <c r="O33" s="9"/>
      <c r="P33" s="9"/>
      <c r="Q33" s="9"/>
      <c r="R33" s="9"/>
      <c r="S33" s="9"/>
      <c r="T33" s="9"/>
      <c r="U33" s="9"/>
      <c r="V33" s="9"/>
      <c r="W33" s="9"/>
      <c r="X33" s="9"/>
      <c r="Y33" s="9"/>
    </row>
    <row r="34" spans="1:25" ht="14.5" hidden="1" x14ac:dyDescent="0.35">
      <c r="A34" s="9"/>
      <c r="B34" s="9"/>
      <c r="D34" s="9"/>
      <c r="E34" s="9"/>
      <c r="Y34" s="9"/>
    </row>
    <row r="35" spans="1:25" ht="14.5" hidden="1" x14ac:dyDescent="0.35">
      <c r="A35" s="9"/>
      <c r="B35" s="9"/>
      <c r="C35" s="9"/>
      <c r="D35" s="9"/>
      <c r="E35" s="9"/>
      <c r="Y35" s="9"/>
    </row>
    <row r="36" spans="1:25" ht="14.5" hidden="1" x14ac:dyDescent="0.35">
      <c r="A36" s="9"/>
      <c r="B36" s="9"/>
      <c r="C36" s="9"/>
      <c r="D36" s="9"/>
      <c r="E36" s="9"/>
      <c r="Y36" s="9"/>
    </row>
    <row r="37" spans="1:25" ht="14.5" hidden="1" x14ac:dyDescent="0.35">
      <c r="A37" s="9"/>
      <c r="B37" s="9"/>
      <c r="C37" s="9"/>
      <c r="D37" s="9"/>
      <c r="E37" s="9"/>
      <c r="Y37" s="9"/>
    </row>
    <row r="38" spans="1:25" ht="14.5" hidden="1" x14ac:dyDescent="0.35">
      <c r="A38" s="9"/>
      <c r="B38" s="9"/>
      <c r="C38" s="9"/>
      <c r="D38" s="9"/>
      <c r="E38" s="9"/>
      <c r="Y38" s="9"/>
    </row>
    <row r="39" spans="1:25" ht="14.5" hidden="1" x14ac:dyDescent="0.35">
      <c r="A39" s="9"/>
      <c r="B39" s="9"/>
      <c r="C39" s="9"/>
      <c r="D39" s="9"/>
      <c r="E39" s="9"/>
      <c r="Y39" s="9"/>
    </row>
    <row r="40" spans="1:25" ht="14.5" hidden="1" x14ac:dyDescent="0.35">
      <c r="A40" s="9"/>
      <c r="B40" s="9"/>
      <c r="C40" s="9"/>
      <c r="D40" s="9"/>
      <c r="E40" s="9"/>
      <c r="Y40" s="9"/>
    </row>
    <row r="41" spans="1:25" ht="14.5" hidden="1" x14ac:dyDescent="0.35">
      <c r="A41" s="9"/>
      <c r="B41" s="9"/>
      <c r="C41" s="9"/>
      <c r="D41" s="9"/>
      <c r="E41" s="9"/>
      <c r="Y41" s="9"/>
    </row>
    <row r="42" spans="1:25" ht="14.5" hidden="1" x14ac:dyDescent="0.35">
      <c r="A42" s="9"/>
      <c r="B42" s="9"/>
      <c r="D42" s="9"/>
      <c r="E42" s="9"/>
      <c r="Y42" s="9"/>
    </row>
    <row r="43" spans="1:25" ht="14.5" hidden="1" x14ac:dyDescent="0.35">
      <c r="A43" s="9"/>
      <c r="B43" s="9"/>
      <c r="D43" s="9"/>
      <c r="E43" s="9"/>
      <c r="Y43" s="9"/>
    </row>
    <row r="44" spans="1:25" ht="14.5" hidden="1" x14ac:dyDescent="0.35">
      <c r="A44" s="9"/>
      <c r="B44" s="9"/>
      <c r="D44" s="9"/>
      <c r="E44" s="9"/>
      <c r="Y44" s="9"/>
    </row>
    <row r="45" spans="1:25" ht="14.5" hidden="1" x14ac:dyDescent="0.35">
      <c r="A45" s="9"/>
      <c r="B45" s="9"/>
      <c r="D45" s="9"/>
      <c r="E45" s="9"/>
      <c r="Y45" s="9"/>
    </row>
    <row r="46" spans="1:25" ht="14.5" hidden="1" x14ac:dyDescent="0.35">
      <c r="A46" s="9"/>
      <c r="B46" s="9"/>
      <c r="D46" s="9"/>
      <c r="E46" s="9"/>
      <c r="Y46" s="9"/>
    </row>
    <row r="47" spans="1:25" ht="14.5" hidden="1" x14ac:dyDescent="0.35">
      <c r="A47" s="9"/>
      <c r="B47" s="9"/>
      <c r="D47" s="9"/>
      <c r="E47" s="9"/>
      <c r="Y47" s="9"/>
    </row>
    <row r="48" spans="1:25" ht="14.5" hidden="1" x14ac:dyDescent="0.35">
      <c r="A48" s="9"/>
      <c r="B48" s="9"/>
      <c r="D48" s="9"/>
      <c r="E48" s="9"/>
      <c r="Y48" s="9"/>
    </row>
    <row r="49" spans="1:25" ht="14.5" hidden="1" x14ac:dyDescent="0.35">
      <c r="A49" s="9"/>
      <c r="B49" s="9"/>
      <c r="D49" s="9"/>
      <c r="E49" s="9"/>
      <c r="Y49" s="9"/>
    </row>
    <row r="50" spans="1:25" ht="14.5" hidden="1" x14ac:dyDescent="0.35">
      <c r="A50" s="9"/>
      <c r="B50" s="9"/>
      <c r="D50" s="9"/>
      <c r="E50" s="9"/>
      <c r="Y50" s="9"/>
    </row>
    <row r="51" spans="1:25" ht="14.5" hidden="1" x14ac:dyDescent="0.35">
      <c r="A51" s="9"/>
      <c r="B51" s="9"/>
      <c r="C51" s="9"/>
      <c r="D51" s="9"/>
      <c r="E51" s="9"/>
      <c r="F51" s="9"/>
      <c r="G51" s="9"/>
      <c r="H51" s="9"/>
      <c r="I51" s="9"/>
      <c r="J51" s="9"/>
      <c r="K51" s="9"/>
      <c r="L51" s="9"/>
      <c r="M51" s="9"/>
      <c r="N51" s="9"/>
      <c r="O51" s="9"/>
      <c r="P51" s="9"/>
      <c r="Q51" s="9"/>
      <c r="R51" s="9"/>
      <c r="S51" s="9"/>
      <c r="T51" s="9"/>
      <c r="U51" s="9"/>
      <c r="V51" s="9"/>
      <c r="W51" s="9"/>
      <c r="X51" s="9"/>
      <c r="Y51" s="9"/>
    </row>
    <row r="52" spans="1:25" ht="14.5" hidden="1" x14ac:dyDescent="0.35">
      <c r="A52" s="9"/>
      <c r="B52" s="9"/>
      <c r="C52" s="9"/>
      <c r="D52" s="9"/>
      <c r="E52" s="9"/>
      <c r="F52" s="9"/>
      <c r="G52" s="9"/>
      <c r="H52" s="9"/>
      <c r="I52" s="9"/>
      <c r="J52" s="9"/>
      <c r="K52" s="9"/>
      <c r="L52" s="9"/>
      <c r="M52" s="9"/>
      <c r="N52" s="9"/>
      <c r="O52" s="9"/>
      <c r="P52" s="9"/>
      <c r="Q52" s="9"/>
      <c r="R52" s="9"/>
      <c r="S52" s="9"/>
      <c r="T52" s="9"/>
      <c r="U52" s="9"/>
      <c r="V52" s="9"/>
      <c r="W52" s="9"/>
      <c r="X52" s="9"/>
      <c r="Y52" s="9"/>
    </row>
    <row r="53" spans="1:25" ht="14.5" hidden="1" x14ac:dyDescent="0.35">
      <c r="A53" s="9"/>
      <c r="B53" s="9"/>
      <c r="C53" s="9"/>
      <c r="D53" s="9"/>
      <c r="E53" s="9"/>
      <c r="F53" s="9"/>
      <c r="G53" s="9"/>
      <c r="H53" s="9"/>
      <c r="I53" s="9"/>
      <c r="J53" s="9"/>
      <c r="K53" s="9"/>
      <c r="L53" s="9"/>
      <c r="M53" s="9"/>
      <c r="N53" s="9"/>
      <c r="O53" s="9"/>
      <c r="P53" s="9"/>
      <c r="Q53" s="9"/>
      <c r="R53" s="9"/>
      <c r="S53" s="9"/>
      <c r="T53" s="9"/>
      <c r="U53" s="9"/>
      <c r="V53" s="9"/>
      <c r="W53" s="9"/>
      <c r="X53" s="9"/>
      <c r="Y53" s="9"/>
    </row>
    <row r="54" spans="1:25" ht="14.5" hidden="1" x14ac:dyDescent="0.35">
      <c r="A54" s="9"/>
      <c r="B54" s="9"/>
      <c r="C54" s="9"/>
      <c r="D54" s="9"/>
      <c r="E54" s="9"/>
      <c r="F54" s="9"/>
      <c r="G54" s="9"/>
      <c r="H54" s="9"/>
      <c r="I54" s="9"/>
      <c r="J54" s="9"/>
      <c r="K54" s="9"/>
      <c r="L54" s="9"/>
      <c r="M54" s="9"/>
      <c r="N54" s="9"/>
      <c r="O54" s="9"/>
      <c r="P54" s="9"/>
      <c r="Q54" s="9"/>
      <c r="R54" s="9"/>
      <c r="S54" s="9"/>
      <c r="T54" s="9"/>
      <c r="U54" s="9"/>
      <c r="V54" s="9"/>
      <c r="W54" s="9"/>
      <c r="X54" s="9"/>
      <c r="Y54" s="9"/>
    </row>
    <row r="55" spans="1:25" ht="14.5" hidden="1" x14ac:dyDescent="0.35">
      <c r="A55" s="9"/>
      <c r="B55" s="9"/>
      <c r="C55" s="9"/>
      <c r="D55" s="9"/>
      <c r="E55" s="9"/>
      <c r="F55" s="9"/>
      <c r="G55" s="9"/>
      <c r="H55" s="9"/>
      <c r="I55" s="9"/>
      <c r="J55" s="9"/>
      <c r="K55" s="9"/>
      <c r="L55" s="9"/>
      <c r="M55" s="9"/>
      <c r="N55" s="9"/>
      <c r="O55" s="9"/>
      <c r="P55" s="9"/>
      <c r="Q55" s="9"/>
      <c r="R55" s="9"/>
      <c r="S55" s="9"/>
      <c r="T55" s="9"/>
      <c r="U55" s="9"/>
      <c r="V55" s="9"/>
      <c r="W55" s="9"/>
      <c r="X55" s="9"/>
      <c r="Y55" s="9"/>
    </row>
    <row r="56" spans="1:25" ht="14.5" hidden="1" x14ac:dyDescent="0.35">
      <c r="A56" s="9"/>
      <c r="B56" s="9"/>
      <c r="C56" s="9"/>
      <c r="D56" s="9"/>
      <c r="E56" s="9"/>
      <c r="F56" s="9"/>
      <c r="G56" s="9"/>
      <c r="H56" s="9"/>
      <c r="I56" s="9"/>
      <c r="J56" s="9"/>
      <c r="K56" s="9"/>
      <c r="L56" s="9"/>
      <c r="M56" s="9"/>
      <c r="N56" s="9"/>
      <c r="O56" s="9"/>
      <c r="P56" s="9"/>
      <c r="Q56" s="9"/>
      <c r="R56" s="9"/>
      <c r="S56" s="9"/>
      <c r="T56" s="9"/>
      <c r="U56" s="9"/>
      <c r="V56" s="9"/>
      <c r="W56" s="9"/>
      <c r="X56" s="9"/>
      <c r="Y56" s="9"/>
    </row>
    <row r="57" spans="1:25" ht="14.5" hidden="1" x14ac:dyDescent="0.35">
      <c r="A57" s="9"/>
      <c r="B57" s="9"/>
      <c r="C57" s="9"/>
      <c r="D57" s="9"/>
      <c r="E57" s="9"/>
      <c r="F57" s="9"/>
      <c r="G57" s="9"/>
      <c r="H57" s="9"/>
      <c r="I57" s="9"/>
      <c r="J57" s="9"/>
      <c r="K57" s="9"/>
      <c r="L57" s="9"/>
      <c r="M57" s="9"/>
      <c r="N57" s="9"/>
      <c r="O57" s="9"/>
      <c r="P57" s="9"/>
      <c r="Q57" s="9"/>
      <c r="R57" s="9"/>
      <c r="S57" s="9"/>
      <c r="T57" s="9"/>
      <c r="U57" s="9"/>
      <c r="V57" s="9"/>
      <c r="W57" s="9"/>
      <c r="X57" s="9"/>
      <c r="Y57" s="9"/>
    </row>
    <row r="58" spans="1:25" ht="14.5" hidden="1" x14ac:dyDescent="0.35">
      <c r="A58" s="9"/>
      <c r="B58" s="9"/>
      <c r="C58" s="9"/>
      <c r="D58" s="9"/>
      <c r="E58" s="9"/>
      <c r="F58" s="9"/>
      <c r="G58" s="9"/>
      <c r="H58" s="9"/>
      <c r="I58" s="9"/>
      <c r="J58" s="9"/>
      <c r="K58" s="9"/>
      <c r="L58" s="9"/>
      <c r="M58" s="9"/>
      <c r="N58" s="9"/>
      <c r="O58" s="9"/>
      <c r="P58" s="9"/>
      <c r="Q58" s="9"/>
      <c r="R58" s="9"/>
      <c r="S58" s="9"/>
      <c r="T58" s="9"/>
      <c r="U58" s="9"/>
      <c r="V58" s="9"/>
      <c r="W58" s="9"/>
      <c r="X58" s="9"/>
      <c r="Y58" s="9"/>
    </row>
    <row r="59" spans="1:25" ht="14.5" hidden="1" x14ac:dyDescent="0.35">
      <c r="A59" s="9"/>
      <c r="B59" s="9"/>
      <c r="C59" s="9"/>
      <c r="D59" s="9"/>
      <c r="E59" s="9"/>
      <c r="F59" s="9"/>
      <c r="G59" s="9"/>
      <c r="H59" s="9"/>
      <c r="I59" s="9"/>
      <c r="J59" s="9"/>
      <c r="K59" s="9"/>
      <c r="L59" s="9"/>
      <c r="M59" s="9"/>
      <c r="N59" s="9"/>
      <c r="O59" s="9"/>
      <c r="P59" s="9"/>
      <c r="Q59" s="9"/>
      <c r="R59" s="9"/>
      <c r="S59" s="9"/>
      <c r="T59" s="9"/>
      <c r="U59" s="9"/>
      <c r="V59" s="9"/>
      <c r="W59" s="9"/>
      <c r="X59" s="9"/>
      <c r="Y59" s="9"/>
    </row>
    <row r="60" spans="1:25" ht="14.5" hidden="1" x14ac:dyDescent="0.35">
      <c r="A60" s="9"/>
      <c r="B60" s="9"/>
      <c r="C60" s="9"/>
      <c r="D60" s="9"/>
      <c r="E60" s="9"/>
      <c r="F60" s="9"/>
      <c r="G60" s="9"/>
      <c r="H60" s="9"/>
      <c r="I60" s="9"/>
      <c r="J60" s="9"/>
      <c r="K60" s="9"/>
      <c r="L60" s="9"/>
      <c r="M60" s="9"/>
      <c r="N60" s="9"/>
      <c r="O60" s="9"/>
      <c r="P60" s="9"/>
      <c r="Q60" s="9"/>
      <c r="R60" s="9"/>
      <c r="S60" s="9"/>
      <c r="T60" s="9"/>
      <c r="U60" s="9"/>
      <c r="V60" s="9"/>
      <c r="W60" s="9"/>
      <c r="X60" s="9"/>
      <c r="Y60" s="9"/>
    </row>
    <row r="61" spans="1:25" ht="14.5" hidden="1" x14ac:dyDescent="0.35">
      <c r="A61" s="9"/>
      <c r="B61" s="9"/>
      <c r="C61" s="9"/>
      <c r="D61" s="9"/>
      <c r="E61" s="9"/>
      <c r="F61" s="9"/>
      <c r="G61" s="9"/>
      <c r="H61" s="9"/>
      <c r="I61" s="9"/>
      <c r="J61" s="9"/>
      <c r="K61" s="9"/>
      <c r="L61" s="9"/>
      <c r="M61" s="9"/>
      <c r="N61" s="9"/>
      <c r="O61" s="9"/>
      <c r="P61" s="9"/>
      <c r="Q61" s="9"/>
      <c r="R61" s="9"/>
      <c r="S61" s="9"/>
      <c r="T61" s="9"/>
      <c r="U61" s="9"/>
      <c r="V61" s="9"/>
      <c r="W61" s="9"/>
      <c r="X61" s="9"/>
      <c r="Y61" s="9"/>
    </row>
    <row r="62" spans="1:25" ht="14.5" hidden="1" x14ac:dyDescent="0.35">
      <c r="A62" s="9"/>
      <c r="B62" s="9"/>
      <c r="C62" s="9"/>
      <c r="D62" s="9"/>
      <c r="E62" s="9"/>
      <c r="F62" s="9"/>
      <c r="G62" s="9"/>
      <c r="H62" s="9"/>
      <c r="I62" s="9"/>
      <c r="J62" s="9"/>
      <c r="K62" s="9"/>
      <c r="L62" s="9"/>
      <c r="M62" s="9"/>
      <c r="N62" s="9"/>
      <c r="O62" s="9"/>
      <c r="P62" s="9"/>
      <c r="Q62" s="9"/>
      <c r="R62" s="9"/>
      <c r="S62" s="9"/>
      <c r="T62" s="9"/>
      <c r="U62" s="9"/>
      <c r="V62" s="9"/>
      <c r="W62" s="9"/>
      <c r="X62" s="9"/>
      <c r="Y62" s="9"/>
    </row>
    <row r="63" spans="1:25" ht="14.5" hidden="1" x14ac:dyDescent="0.35">
      <c r="A63" s="9"/>
      <c r="B63" s="9"/>
      <c r="C63" s="9"/>
      <c r="D63" s="9"/>
      <c r="E63" s="9"/>
      <c r="F63" s="9"/>
      <c r="G63" s="9"/>
      <c r="H63" s="9"/>
      <c r="I63" s="9"/>
      <c r="J63" s="9"/>
      <c r="K63" s="9"/>
      <c r="L63" s="9"/>
      <c r="M63" s="9"/>
      <c r="N63" s="9"/>
      <c r="O63" s="9"/>
      <c r="P63" s="9"/>
      <c r="Q63" s="9"/>
      <c r="R63" s="9"/>
      <c r="S63" s="9"/>
      <c r="T63" s="9"/>
      <c r="U63" s="9"/>
      <c r="V63" s="9"/>
      <c r="W63" s="9"/>
      <c r="X63" s="9"/>
      <c r="Y63" s="9"/>
    </row>
    <row r="64" spans="1:25" ht="14.5" hidden="1" x14ac:dyDescent="0.35">
      <c r="A64" s="9"/>
      <c r="B64" s="9"/>
      <c r="C64" s="9"/>
      <c r="D64" s="9"/>
      <c r="E64" s="9"/>
      <c r="F64" s="9"/>
      <c r="G64" s="9"/>
      <c r="H64" s="9"/>
      <c r="I64" s="9"/>
      <c r="J64" s="9"/>
      <c r="L64" s="9"/>
      <c r="N64" s="9"/>
      <c r="O64" s="9"/>
      <c r="P64" s="9"/>
      <c r="Q64" s="9"/>
      <c r="R64" s="9"/>
      <c r="S64" s="9"/>
      <c r="T64" s="9"/>
      <c r="U64" s="9"/>
      <c r="V64" s="9"/>
      <c r="W64" s="9"/>
      <c r="X64" s="9"/>
      <c r="Y64" s="9"/>
    </row>
    <row r="65" spans="1:25" ht="14.5" hidden="1" x14ac:dyDescent="0.35">
      <c r="A65" s="9"/>
      <c r="B65" s="9"/>
      <c r="C65" s="9"/>
      <c r="D65" s="9"/>
      <c r="E65" s="9"/>
      <c r="F65" s="9"/>
      <c r="G65" s="9"/>
      <c r="H65" s="9"/>
      <c r="I65" s="9"/>
      <c r="J65" s="9"/>
      <c r="L65" s="9"/>
      <c r="N65" s="9"/>
      <c r="O65" s="9"/>
      <c r="P65" s="9"/>
      <c r="Q65" s="9"/>
      <c r="R65" s="9"/>
      <c r="S65" s="9"/>
      <c r="T65" s="9"/>
      <c r="U65" s="9"/>
      <c r="V65" s="9"/>
      <c r="W65" s="9"/>
      <c r="X65" s="9"/>
      <c r="Y65" s="9"/>
    </row>
    <row r="66" spans="1:25" ht="14.5" hidden="1" x14ac:dyDescent="0.35">
      <c r="A66" s="9"/>
      <c r="B66" s="9"/>
      <c r="C66" s="9"/>
      <c r="D66" s="9"/>
      <c r="E66" s="9"/>
      <c r="F66" s="9"/>
      <c r="G66" s="9"/>
      <c r="H66" s="9"/>
      <c r="I66" s="9"/>
      <c r="J66" s="9"/>
      <c r="L66" s="9"/>
      <c r="N66" s="9"/>
      <c r="O66" s="9"/>
      <c r="P66" s="9"/>
      <c r="Q66" s="9"/>
      <c r="R66" s="9"/>
      <c r="S66" s="9"/>
      <c r="T66" s="9"/>
      <c r="U66" s="9"/>
      <c r="V66" s="9"/>
      <c r="W66" s="9"/>
      <c r="X66" s="9"/>
      <c r="Y66" s="9"/>
    </row>
    <row r="67" spans="1:25" ht="14.5" hidden="1" x14ac:dyDescent="0.35">
      <c r="A67" s="9"/>
      <c r="B67" s="9"/>
      <c r="C67" s="9"/>
      <c r="D67" s="9"/>
      <c r="E67" s="9"/>
      <c r="F67" s="9"/>
      <c r="G67" s="9"/>
      <c r="H67" s="9"/>
      <c r="I67" s="9"/>
      <c r="J67" s="9"/>
      <c r="L67" s="9"/>
      <c r="N67" s="9"/>
      <c r="O67" s="9"/>
      <c r="P67" s="9"/>
      <c r="Q67" s="9"/>
      <c r="R67" s="9"/>
      <c r="S67" s="9"/>
      <c r="T67" s="9"/>
      <c r="U67" s="9"/>
      <c r="V67" s="9"/>
      <c r="W67" s="9"/>
      <c r="X67" s="9"/>
      <c r="Y67" s="9"/>
    </row>
    <row r="68" spans="1:25" ht="14.5" hidden="1" x14ac:dyDescent="0.35">
      <c r="A68" s="9"/>
      <c r="B68" s="9"/>
      <c r="C68" s="9"/>
      <c r="D68" s="9"/>
      <c r="E68" s="9"/>
      <c r="F68" s="9"/>
      <c r="G68" s="9"/>
      <c r="H68" s="9"/>
      <c r="I68" s="9"/>
      <c r="J68" s="9"/>
      <c r="L68" s="9"/>
      <c r="N68" s="9"/>
      <c r="O68" s="9"/>
      <c r="P68" s="9"/>
      <c r="Q68" s="9"/>
      <c r="R68" s="9"/>
      <c r="S68" s="9"/>
      <c r="T68" s="9"/>
      <c r="U68" s="9"/>
      <c r="V68" s="9"/>
      <c r="W68" s="9"/>
      <c r="X68" s="9"/>
      <c r="Y68" s="9"/>
    </row>
    <row r="69" spans="1:25" ht="14.5" hidden="1" x14ac:dyDescent="0.35">
      <c r="A69" s="9"/>
      <c r="B69" s="9"/>
      <c r="C69" s="9"/>
      <c r="D69" s="9"/>
      <c r="E69" s="9"/>
      <c r="F69" s="9"/>
      <c r="G69" s="9"/>
      <c r="H69" s="9"/>
      <c r="I69" s="9"/>
      <c r="J69" s="9"/>
      <c r="K69" s="9"/>
      <c r="L69" s="9"/>
      <c r="M69" s="9"/>
      <c r="N69" s="9"/>
      <c r="O69" s="9"/>
      <c r="P69" s="9"/>
      <c r="Q69" s="9"/>
      <c r="R69" s="9"/>
      <c r="S69" s="9"/>
      <c r="T69" s="9"/>
      <c r="U69" s="9"/>
      <c r="V69" s="9"/>
      <c r="W69" s="9"/>
      <c r="X69" s="9"/>
      <c r="Y69" s="9"/>
    </row>
    <row r="70" spans="1:25" ht="14.5" hidden="1" x14ac:dyDescent="0.35">
      <c r="A70" s="9"/>
      <c r="B70" s="9"/>
      <c r="D70" s="9"/>
      <c r="E70" s="9"/>
      <c r="F70" s="9"/>
      <c r="G70" s="9"/>
      <c r="H70" s="9"/>
      <c r="I70" s="9"/>
      <c r="J70" s="9"/>
      <c r="K70" s="9"/>
      <c r="L70" s="9"/>
      <c r="M70" s="9"/>
      <c r="N70" s="9"/>
      <c r="O70" s="9"/>
      <c r="P70" s="9"/>
      <c r="Q70" s="9"/>
      <c r="R70" s="9"/>
      <c r="S70" s="9"/>
      <c r="T70" s="9"/>
      <c r="U70" s="9"/>
      <c r="V70" s="9"/>
      <c r="W70" s="9"/>
      <c r="X70" s="9"/>
      <c r="Y70" s="9"/>
    </row>
    <row r="71" spans="1:25" ht="14.5" hidden="1" x14ac:dyDescent="0.35">
      <c r="A71" s="9"/>
      <c r="B71" s="9"/>
      <c r="D71" s="9"/>
      <c r="E71" s="9"/>
      <c r="F71" s="9"/>
      <c r="G71" s="9"/>
      <c r="H71" s="9"/>
      <c r="I71" s="9"/>
      <c r="J71" s="9"/>
      <c r="K71" s="9"/>
      <c r="L71" s="9"/>
      <c r="M71" s="9"/>
      <c r="N71" s="9"/>
      <c r="O71" s="9"/>
      <c r="P71" s="9"/>
      <c r="Q71" s="9"/>
      <c r="R71" s="9"/>
      <c r="S71" s="9"/>
      <c r="T71" s="9"/>
      <c r="U71" s="9"/>
      <c r="V71" s="9"/>
      <c r="W71" s="9"/>
      <c r="X71" s="9"/>
      <c r="Y71" s="9"/>
    </row>
    <row r="72" spans="1:25" ht="14.5" hidden="1" x14ac:dyDescent="0.35">
      <c r="A72" s="9"/>
      <c r="B72" s="9"/>
      <c r="D72" s="9"/>
      <c r="E72" s="9"/>
      <c r="F72" s="9"/>
      <c r="G72" s="9"/>
      <c r="H72" s="9"/>
      <c r="I72" s="9"/>
      <c r="J72" s="9"/>
      <c r="K72" s="9"/>
      <c r="L72" s="9"/>
      <c r="M72" s="9"/>
      <c r="N72" s="9"/>
      <c r="O72" s="9"/>
      <c r="P72" s="9"/>
      <c r="Q72" s="9"/>
      <c r="R72" s="9"/>
      <c r="S72" s="9"/>
      <c r="T72" s="9"/>
      <c r="U72" s="9"/>
      <c r="V72" s="9"/>
      <c r="W72" s="9"/>
      <c r="X72" s="9"/>
      <c r="Y72" s="9"/>
    </row>
    <row r="73" spans="1:25" ht="14.5" hidden="1" x14ac:dyDescent="0.35">
      <c r="A73" s="9"/>
      <c r="B73" s="9"/>
      <c r="C73" s="9"/>
      <c r="D73" s="9"/>
      <c r="E73" s="9"/>
      <c r="F73" s="9"/>
      <c r="G73" s="9"/>
      <c r="H73" s="9"/>
      <c r="I73" s="9"/>
      <c r="J73" s="9"/>
      <c r="K73" s="9"/>
      <c r="L73" s="9"/>
      <c r="N73" s="9"/>
      <c r="O73" s="9"/>
      <c r="P73" s="9"/>
      <c r="Q73" s="9"/>
      <c r="R73" s="9"/>
      <c r="S73" s="9"/>
      <c r="T73" s="9"/>
      <c r="U73" s="9"/>
      <c r="V73" s="9"/>
      <c r="W73" s="9"/>
      <c r="X73" s="9"/>
      <c r="Y73" s="9"/>
    </row>
    <row r="74" spans="1:25" ht="14.5" hidden="1" x14ac:dyDescent="0.35">
      <c r="A74" s="9"/>
      <c r="B74" s="9"/>
      <c r="C74" s="9"/>
      <c r="D74" s="9"/>
      <c r="E74" s="9"/>
      <c r="F74" s="9"/>
      <c r="G74" s="9"/>
      <c r="H74" s="9"/>
      <c r="I74" s="9"/>
      <c r="J74" s="9"/>
      <c r="K74" s="9"/>
      <c r="L74" s="9"/>
      <c r="N74" s="9"/>
      <c r="O74" s="9"/>
      <c r="P74" s="9"/>
      <c r="Q74" s="9"/>
      <c r="R74" s="9"/>
      <c r="S74" s="9"/>
      <c r="T74" s="9"/>
      <c r="U74" s="9"/>
      <c r="V74" s="9"/>
      <c r="W74" s="9"/>
      <c r="X74" s="9"/>
      <c r="Y74" s="9"/>
    </row>
    <row r="75" spans="1:25" ht="14.5" hidden="1" x14ac:dyDescent="0.35">
      <c r="A75" s="9"/>
      <c r="B75" s="9"/>
      <c r="C75" s="9"/>
      <c r="D75" s="9"/>
      <c r="E75" s="9"/>
      <c r="F75" s="9"/>
      <c r="G75" s="9"/>
      <c r="H75" s="9"/>
      <c r="I75" s="9"/>
      <c r="J75" s="9"/>
      <c r="K75" s="9"/>
      <c r="L75" s="9"/>
      <c r="N75" s="9"/>
      <c r="O75" s="9"/>
      <c r="P75" s="9"/>
      <c r="Q75" s="9"/>
      <c r="R75" s="9"/>
      <c r="S75" s="9"/>
      <c r="T75" s="9"/>
      <c r="U75" s="9"/>
      <c r="V75" s="9"/>
      <c r="W75" s="9"/>
      <c r="X75" s="9"/>
      <c r="Y75" s="9"/>
    </row>
    <row r="76" spans="1:25" ht="14.5" hidden="1" x14ac:dyDescent="0.35">
      <c r="A76" s="9"/>
      <c r="B76" s="9"/>
      <c r="C76" s="9"/>
      <c r="D76" s="9"/>
      <c r="E76" s="9"/>
      <c r="F76" s="9"/>
      <c r="G76" s="9"/>
      <c r="H76" s="9"/>
      <c r="I76" s="9"/>
      <c r="J76" s="9"/>
      <c r="K76" s="9"/>
      <c r="L76" s="9"/>
      <c r="M76" s="9"/>
      <c r="N76" s="9"/>
      <c r="O76" s="9"/>
      <c r="P76" s="9"/>
      <c r="Q76" s="9"/>
      <c r="R76" s="9"/>
      <c r="S76" s="9"/>
      <c r="T76" s="9"/>
      <c r="U76" s="9"/>
      <c r="V76" s="9"/>
      <c r="W76" s="9"/>
      <c r="X76" s="9"/>
      <c r="Y76" s="9"/>
    </row>
    <row r="77" spans="1:25" ht="14.5" hidden="1" x14ac:dyDescent="0.35">
      <c r="A77" s="9"/>
      <c r="B77" s="9"/>
      <c r="C77" s="9"/>
      <c r="D77" s="9"/>
      <c r="E77" s="9"/>
      <c r="F77" s="9"/>
      <c r="G77" s="9"/>
      <c r="H77" s="9"/>
      <c r="I77" s="9"/>
      <c r="J77" s="9"/>
      <c r="K77" s="9"/>
      <c r="L77" s="9"/>
      <c r="M77" s="9"/>
      <c r="N77" s="9"/>
      <c r="O77" s="9"/>
      <c r="P77" s="9"/>
      <c r="Q77" s="9"/>
      <c r="R77" s="9"/>
      <c r="S77" s="9"/>
      <c r="T77" s="9"/>
      <c r="U77" s="9"/>
      <c r="V77" s="9"/>
      <c r="W77" s="9"/>
      <c r="X77" s="9"/>
      <c r="Y77" s="9"/>
    </row>
    <row r="78" spans="1:25" ht="14.5" hidden="1" x14ac:dyDescent="0.35">
      <c r="A78" s="9"/>
      <c r="B78" s="9"/>
      <c r="D78" s="9"/>
      <c r="E78" s="9"/>
      <c r="F78" s="9"/>
      <c r="G78" s="9"/>
      <c r="H78" s="9"/>
      <c r="I78" s="9"/>
      <c r="J78" s="9"/>
      <c r="K78" s="9"/>
      <c r="L78" s="9"/>
      <c r="M78" s="9"/>
      <c r="N78" s="9"/>
      <c r="O78" s="9"/>
      <c r="P78" s="9"/>
      <c r="Q78" s="9"/>
      <c r="R78" s="9"/>
      <c r="S78" s="9"/>
      <c r="T78" s="9"/>
      <c r="U78" s="9"/>
      <c r="V78" s="9"/>
      <c r="W78" s="9"/>
      <c r="X78" s="9"/>
      <c r="Y78" s="9"/>
    </row>
    <row r="79" spans="1:25" ht="14.5" hidden="1" x14ac:dyDescent="0.35">
      <c r="A79" s="9"/>
      <c r="B79" s="9"/>
      <c r="C79" s="9"/>
      <c r="D79" s="9"/>
      <c r="E79" s="9"/>
      <c r="F79" s="9"/>
      <c r="G79" s="9"/>
      <c r="H79" s="9"/>
      <c r="I79" s="9"/>
      <c r="J79" s="9"/>
      <c r="K79" s="9"/>
      <c r="L79" s="9"/>
      <c r="M79" s="9"/>
      <c r="N79" s="9"/>
      <c r="O79" s="9"/>
      <c r="P79" s="9"/>
      <c r="Q79" s="9"/>
      <c r="R79" s="9"/>
      <c r="S79" s="9"/>
      <c r="T79" s="9"/>
      <c r="U79" s="9"/>
      <c r="V79" s="9"/>
      <c r="W79" s="9"/>
      <c r="X79" s="9"/>
      <c r="Y79" s="9"/>
    </row>
    <row r="80" spans="1:25" ht="14.5" hidden="1" x14ac:dyDescent="0.35">
      <c r="A80" s="9"/>
      <c r="B80" s="9"/>
      <c r="C80" s="9"/>
      <c r="D80" s="9"/>
      <c r="E80" s="9"/>
      <c r="F80" s="9"/>
      <c r="G80" s="9"/>
      <c r="H80" s="9"/>
      <c r="I80" s="9"/>
      <c r="J80" s="9"/>
      <c r="K80" s="9"/>
      <c r="L80" s="9"/>
      <c r="M80" s="9"/>
      <c r="N80" s="9"/>
      <c r="O80" s="9"/>
      <c r="P80" s="9"/>
      <c r="Q80" s="9"/>
      <c r="R80" s="9"/>
      <c r="S80" s="9"/>
      <c r="T80" s="9"/>
      <c r="U80" s="9"/>
      <c r="V80" s="9"/>
      <c r="W80" s="9"/>
      <c r="X80" s="9"/>
      <c r="Y80" s="9"/>
    </row>
    <row r="81" spans="1:25" ht="14.5" hidden="1" x14ac:dyDescent="0.35">
      <c r="A81" s="9"/>
      <c r="B81" s="9"/>
      <c r="C81" s="9"/>
      <c r="D81" s="9"/>
      <c r="E81" s="9"/>
      <c r="F81" s="9"/>
      <c r="G81" s="9"/>
      <c r="H81" s="9"/>
      <c r="I81" s="9"/>
      <c r="J81" s="9"/>
      <c r="K81" s="9"/>
      <c r="L81" s="9"/>
      <c r="M81" s="9"/>
      <c r="N81" s="9"/>
      <c r="O81" s="9"/>
      <c r="P81" s="9"/>
      <c r="Q81" s="9"/>
      <c r="R81" s="9"/>
      <c r="S81" s="9"/>
      <c r="T81" s="9"/>
      <c r="U81" s="9"/>
      <c r="V81" s="9"/>
      <c r="W81" s="9"/>
      <c r="X81" s="9"/>
      <c r="Y81" s="9"/>
    </row>
    <row r="82" spans="1:25" ht="14.5" hidden="1" x14ac:dyDescent="0.35">
      <c r="A82" s="9"/>
      <c r="B82" s="9"/>
      <c r="C82" s="9"/>
      <c r="D82" s="9"/>
      <c r="E82" s="9"/>
      <c r="F82" s="9"/>
      <c r="G82" s="9"/>
      <c r="H82" s="9"/>
      <c r="I82" s="9"/>
      <c r="J82" s="9"/>
      <c r="K82" s="9"/>
      <c r="L82" s="9"/>
      <c r="M82" s="9"/>
      <c r="N82" s="9"/>
      <c r="O82" s="9"/>
      <c r="P82" s="9"/>
      <c r="Q82" s="9"/>
      <c r="R82" s="9"/>
      <c r="S82" s="9"/>
      <c r="T82" s="9"/>
      <c r="U82" s="9"/>
      <c r="V82" s="9"/>
      <c r="W82" s="9"/>
      <c r="X82" s="9"/>
      <c r="Y82" s="9"/>
    </row>
    <row r="83" spans="1:25" ht="14.5" hidden="1" x14ac:dyDescent="0.35">
      <c r="A83" s="9"/>
      <c r="B83" s="9"/>
      <c r="C83" s="9"/>
      <c r="D83" s="9"/>
      <c r="E83" s="9"/>
      <c r="F83" s="9"/>
      <c r="G83" s="9"/>
      <c r="H83" s="9"/>
      <c r="I83" s="9"/>
      <c r="J83" s="9"/>
      <c r="K83" s="9"/>
      <c r="L83" s="9"/>
      <c r="M83" s="9"/>
      <c r="N83" s="9"/>
      <c r="O83" s="9"/>
      <c r="P83" s="9"/>
      <c r="Q83" s="9"/>
      <c r="R83" s="9"/>
      <c r="S83" s="9"/>
      <c r="T83" s="9"/>
      <c r="U83" s="9"/>
      <c r="V83" s="9"/>
      <c r="W83" s="9"/>
      <c r="X83" s="9"/>
      <c r="Y83" s="9"/>
    </row>
    <row r="84" spans="1:25" ht="14.5" hidden="1" x14ac:dyDescent="0.35">
      <c r="A84" s="9"/>
      <c r="B84" s="9"/>
      <c r="C84" s="9"/>
      <c r="D84" s="9"/>
      <c r="E84" s="9"/>
      <c r="F84" s="9"/>
      <c r="G84" s="9"/>
      <c r="H84" s="9"/>
      <c r="I84" s="9"/>
      <c r="J84" s="9"/>
      <c r="K84" s="9"/>
      <c r="L84" s="9"/>
      <c r="M84" s="9"/>
      <c r="N84" s="9"/>
      <c r="O84" s="9"/>
      <c r="P84" s="9"/>
      <c r="Q84" s="9"/>
      <c r="R84" s="9"/>
      <c r="S84" s="9"/>
      <c r="T84" s="9"/>
      <c r="U84" s="9"/>
      <c r="V84" s="9"/>
      <c r="W84" s="9"/>
      <c r="X84" s="9"/>
      <c r="Y84" s="9"/>
    </row>
    <row r="85" spans="1:25" ht="14.5" hidden="1" x14ac:dyDescent="0.35">
      <c r="A85" s="9"/>
      <c r="B85" s="9"/>
      <c r="C85" s="9"/>
      <c r="D85" s="9"/>
      <c r="E85" s="9"/>
      <c r="F85" s="9"/>
      <c r="G85" s="9"/>
      <c r="H85" s="9"/>
      <c r="I85" s="9"/>
      <c r="J85" s="9"/>
      <c r="K85" s="9"/>
      <c r="L85" s="9"/>
      <c r="M85" s="9"/>
      <c r="N85" s="9"/>
      <c r="O85" s="9"/>
      <c r="P85" s="9"/>
      <c r="Q85" s="9"/>
      <c r="R85" s="9"/>
      <c r="S85" s="9"/>
      <c r="T85" s="9"/>
      <c r="U85" s="9"/>
      <c r="V85" s="9"/>
      <c r="W85" s="9"/>
      <c r="X85" s="9"/>
      <c r="Y85" s="9"/>
    </row>
    <row r="86" spans="1:25" ht="14.5" hidden="1" x14ac:dyDescent="0.35">
      <c r="A86" s="9"/>
      <c r="B86" s="9"/>
      <c r="C86" s="9"/>
      <c r="D86" s="9"/>
      <c r="E86" s="9"/>
      <c r="F86" s="9"/>
      <c r="G86" s="9"/>
      <c r="H86" s="9"/>
      <c r="I86" s="9"/>
      <c r="J86" s="9"/>
      <c r="K86" s="9"/>
      <c r="L86" s="9"/>
      <c r="M86" s="9"/>
      <c r="N86" s="9"/>
      <c r="O86" s="9"/>
      <c r="P86" s="9"/>
      <c r="Q86" s="9"/>
      <c r="R86" s="9"/>
      <c r="S86" s="9"/>
      <c r="T86" s="9"/>
      <c r="U86" s="9"/>
      <c r="V86" s="9"/>
      <c r="W86" s="9"/>
      <c r="X86" s="9"/>
      <c r="Y86" s="9"/>
    </row>
    <row r="87" spans="1:25" ht="14.5" hidden="1" x14ac:dyDescent="0.35">
      <c r="A87" s="9"/>
      <c r="B87" s="9"/>
      <c r="C87" s="9"/>
      <c r="D87" s="9"/>
      <c r="E87" s="9"/>
      <c r="F87" s="9"/>
      <c r="G87" s="9"/>
      <c r="H87" s="9"/>
      <c r="I87" s="9"/>
      <c r="J87" s="9"/>
      <c r="K87" s="9"/>
      <c r="L87" s="9"/>
      <c r="M87" s="9"/>
      <c r="N87" s="9"/>
      <c r="O87" s="9"/>
      <c r="P87" s="9"/>
      <c r="Q87" s="9"/>
      <c r="R87" s="9"/>
      <c r="S87" s="9"/>
      <c r="T87" s="9"/>
      <c r="U87" s="9"/>
      <c r="V87" s="9"/>
      <c r="W87" s="9"/>
      <c r="X87" s="9"/>
      <c r="Y87" s="9"/>
    </row>
    <row r="88" spans="1:25" ht="14.5" hidden="1" x14ac:dyDescent="0.35">
      <c r="A88" s="9"/>
      <c r="B88" s="9"/>
      <c r="C88" s="9"/>
      <c r="D88" s="9"/>
      <c r="E88" s="9"/>
      <c r="F88" s="9"/>
      <c r="G88" s="9"/>
      <c r="H88" s="9"/>
      <c r="I88" s="9"/>
      <c r="J88" s="9"/>
      <c r="K88" s="9"/>
      <c r="L88" s="9"/>
      <c r="M88" s="9"/>
      <c r="N88" s="9"/>
      <c r="O88" s="9"/>
      <c r="P88" s="9"/>
      <c r="Q88" s="9"/>
      <c r="R88" s="9"/>
      <c r="S88" s="9"/>
      <c r="T88" s="9"/>
      <c r="U88" s="9"/>
      <c r="V88" s="9"/>
      <c r="W88" s="9"/>
      <c r="X88" s="9"/>
      <c r="Y88" s="9"/>
    </row>
    <row r="89" spans="1:25" ht="14.5" hidden="1" x14ac:dyDescent="0.35">
      <c r="A89" s="9"/>
      <c r="B89" s="9"/>
      <c r="C89" s="9"/>
      <c r="D89" s="9"/>
      <c r="E89" s="9"/>
      <c r="F89" s="9"/>
      <c r="G89" s="9"/>
      <c r="H89" s="9"/>
      <c r="I89" s="9"/>
      <c r="J89" s="9"/>
      <c r="K89" s="9"/>
      <c r="L89" s="9"/>
      <c r="M89" s="9"/>
      <c r="N89" s="9"/>
      <c r="O89" s="9"/>
      <c r="P89" s="9"/>
      <c r="Q89" s="9"/>
      <c r="R89" s="9"/>
      <c r="S89" s="9"/>
      <c r="T89" s="9"/>
      <c r="U89" s="9"/>
      <c r="V89" s="9"/>
      <c r="W89" s="9"/>
      <c r="X89" s="9"/>
      <c r="Y89" s="9"/>
    </row>
    <row r="90" spans="1:25" ht="14.5" hidden="1" x14ac:dyDescent="0.35">
      <c r="A90" s="9"/>
      <c r="B90" s="9"/>
      <c r="C90" s="9"/>
      <c r="D90" s="9"/>
      <c r="E90" s="9"/>
      <c r="F90" s="9"/>
      <c r="G90" s="9"/>
      <c r="H90" s="9"/>
      <c r="I90" s="9"/>
      <c r="J90" s="9"/>
      <c r="K90" s="9"/>
      <c r="L90" s="9"/>
      <c r="M90" s="9"/>
      <c r="N90" s="9"/>
      <c r="O90" s="9"/>
      <c r="P90" s="9"/>
      <c r="Q90" s="9"/>
      <c r="R90" s="9"/>
      <c r="S90" s="9"/>
      <c r="T90" s="9"/>
      <c r="U90" s="9"/>
      <c r="V90" s="9"/>
      <c r="W90" s="9"/>
      <c r="X90" s="9"/>
      <c r="Y90" s="9"/>
    </row>
    <row r="91" spans="1:25" ht="14.5" hidden="1" x14ac:dyDescent="0.35">
      <c r="A91" s="9"/>
      <c r="B91" s="9"/>
      <c r="C91" s="9"/>
      <c r="D91" s="9"/>
      <c r="E91" s="9"/>
      <c r="F91" s="9"/>
      <c r="G91" s="9"/>
      <c r="H91" s="9"/>
      <c r="I91" s="9"/>
      <c r="J91" s="9"/>
      <c r="K91" s="9"/>
      <c r="L91" s="9"/>
      <c r="M91" s="9"/>
      <c r="N91" s="9"/>
      <c r="O91" s="9"/>
      <c r="P91" s="9"/>
      <c r="Q91" s="9"/>
      <c r="R91" s="9"/>
      <c r="S91" s="9"/>
      <c r="T91" s="9"/>
      <c r="U91" s="9"/>
      <c r="V91" s="9"/>
      <c r="W91" s="9"/>
      <c r="X91" s="9"/>
      <c r="Y91" s="9"/>
    </row>
    <row r="92" spans="1:25" ht="14.5" hidden="1" x14ac:dyDescent="0.35">
      <c r="A92" s="9"/>
      <c r="B92" s="9"/>
      <c r="C92" s="9"/>
      <c r="D92" s="9"/>
      <c r="E92" s="9"/>
      <c r="F92" s="9"/>
      <c r="G92" s="9"/>
      <c r="H92" s="9"/>
      <c r="I92" s="9"/>
      <c r="J92" s="9"/>
      <c r="K92" s="9"/>
      <c r="L92" s="9"/>
      <c r="M92" s="9"/>
      <c r="N92" s="9"/>
      <c r="O92" s="9"/>
      <c r="P92" s="9"/>
      <c r="Q92" s="9"/>
      <c r="R92" s="9"/>
      <c r="S92" s="9"/>
      <c r="T92" s="9"/>
      <c r="U92" s="9"/>
      <c r="V92" s="9"/>
      <c r="W92" s="9"/>
      <c r="X92" s="9"/>
      <c r="Y92" s="9"/>
    </row>
    <row r="93" spans="1:25" ht="14.5" hidden="1" x14ac:dyDescent="0.35">
      <c r="A93" s="9"/>
      <c r="B93" s="9"/>
      <c r="C93" s="9"/>
      <c r="D93" s="9"/>
      <c r="E93" s="9"/>
      <c r="F93" s="9"/>
      <c r="G93" s="9"/>
      <c r="H93" s="9"/>
      <c r="I93" s="9"/>
      <c r="J93" s="9"/>
      <c r="K93" s="9"/>
      <c r="L93" s="9"/>
      <c r="M93" s="9"/>
      <c r="N93" s="9"/>
      <c r="O93" s="9"/>
      <c r="P93" s="9"/>
      <c r="Q93" s="9"/>
      <c r="R93" s="9"/>
      <c r="S93" s="9"/>
      <c r="T93" s="9"/>
      <c r="U93" s="9"/>
      <c r="V93" s="9"/>
      <c r="W93" s="9"/>
      <c r="X93" s="9"/>
      <c r="Y93" s="9"/>
    </row>
    <row r="94" spans="1:25" ht="14.5" hidden="1" x14ac:dyDescent="0.35">
      <c r="A94" s="9"/>
      <c r="B94" s="9"/>
      <c r="C94" s="9"/>
      <c r="D94" s="9"/>
      <c r="E94" s="9"/>
      <c r="F94" s="9"/>
      <c r="G94" s="9"/>
      <c r="H94" s="9"/>
      <c r="I94" s="9"/>
      <c r="J94" s="9"/>
      <c r="K94" s="9"/>
      <c r="L94" s="9"/>
      <c r="M94" s="9"/>
      <c r="N94" s="9"/>
      <c r="O94" s="9"/>
      <c r="P94" s="9"/>
      <c r="Q94" s="9"/>
      <c r="R94" s="9"/>
      <c r="S94" s="9"/>
      <c r="T94" s="9"/>
      <c r="U94" s="9"/>
      <c r="V94" s="9"/>
      <c r="W94" s="9"/>
      <c r="X94" s="9"/>
      <c r="Y94" s="9"/>
    </row>
    <row r="95" spans="1:25" ht="14.5" hidden="1" x14ac:dyDescent="0.35">
      <c r="A95" s="9"/>
      <c r="B95" s="9"/>
      <c r="C95" s="9"/>
      <c r="D95" s="9"/>
      <c r="E95" s="9"/>
      <c r="F95" s="9"/>
      <c r="G95" s="9"/>
      <c r="H95" s="9"/>
      <c r="I95" s="9"/>
      <c r="J95" s="9"/>
      <c r="K95" s="9"/>
      <c r="L95" s="9"/>
      <c r="M95" s="9"/>
      <c r="N95" s="9"/>
      <c r="O95" s="9"/>
      <c r="P95" s="9"/>
      <c r="Q95" s="9"/>
      <c r="R95" s="9"/>
      <c r="S95" s="9"/>
      <c r="T95" s="9"/>
      <c r="U95" s="9"/>
      <c r="V95" s="9"/>
      <c r="W95" s="9"/>
      <c r="X95" s="9"/>
      <c r="Y95" s="9"/>
    </row>
    <row r="96" spans="1:25" ht="14.5" hidden="1" x14ac:dyDescent="0.35">
      <c r="A96" s="9"/>
      <c r="B96" s="9"/>
      <c r="C96" s="9"/>
      <c r="D96" s="9"/>
      <c r="E96" s="9"/>
      <c r="F96" s="9"/>
      <c r="G96" s="9"/>
      <c r="H96" s="9"/>
      <c r="I96" s="9"/>
      <c r="J96" s="9"/>
      <c r="K96" s="9"/>
      <c r="L96" s="9"/>
      <c r="M96" s="9"/>
      <c r="N96" s="9"/>
      <c r="O96" s="9"/>
      <c r="P96" s="9"/>
      <c r="Q96" s="9"/>
      <c r="R96" s="9"/>
      <c r="S96" s="9"/>
      <c r="T96" s="9"/>
      <c r="U96" s="9"/>
      <c r="V96" s="9"/>
      <c r="W96" s="9"/>
      <c r="X96" s="9"/>
      <c r="Y96" s="9"/>
    </row>
    <row r="97" spans="1:25" ht="14.5" hidden="1" x14ac:dyDescent="0.35">
      <c r="A97" s="9"/>
      <c r="B97" s="9"/>
      <c r="C97" s="9"/>
      <c r="D97" s="9"/>
      <c r="E97" s="9"/>
      <c r="F97" s="9"/>
      <c r="G97" s="9"/>
      <c r="H97" s="9"/>
      <c r="I97" s="9"/>
      <c r="J97" s="9"/>
      <c r="K97" s="9"/>
      <c r="L97" s="9"/>
      <c r="M97" s="9"/>
      <c r="N97" s="9"/>
      <c r="O97" s="9"/>
      <c r="P97" s="9"/>
      <c r="Q97" s="9"/>
      <c r="R97" s="9"/>
      <c r="S97" s="9"/>
      <c r="T97" s="9"/>
      <c r="U97" s="9"/>
      <c r="V97" s="9"/>
      <c r="W97" s="9"/>
      <c r="X97" s="9"/>
      <c r="Y97" s="9"/>
    </row>
    <row r="98" spans="1:25" ht="14.5" hidden="1" x14ac:dyDescent="0.35">
      <c r="A98" s="9"/>
      <c r="B98" s="9"/>
      <c r="C98" s="9"/>
      <c r="D98" s="9"/>
      <c r="E98" s="9"/>
      <c r="F98" s="9"/>
      <c r="G98" s="9"/>
      <c r="H98" s="9"/>
      <c r="I98" s="9"/>
      <c r="J98" s="9"/>
      <c r="K98" s="9"/>
      <c r="L98" s="9"/>
      <c r="M98" s="9"/>
      <c r="N98" s="9"/>
      <c r="O98" s="9"/>
      <c r="P98" s="9"/>
      <c r="Q98" s="9"/>
      <c r="R98" s="9"/>
      <c r="S98" s="9"/>
      <c r="T98" s="9"/>
      <c r="U98" s="9"/>
      <c r="V98" s="9"/>
      <c r="W98" s="9"/>
      <c r="X98" s="9"/>
      <c r="Y98" s="9"/>
    </row>
    <row r="99" spans="1:25" ht="14.5" hidden="1" x14ac:dyDescent="0.35">
      <c r="A99" s="9"/>
      <c r="B99" s="9"/>
      <c r="C99" s="9"/>
      <c r="D99" s="9"/>
      <c r="E99" s="9"/>
      <c r="F99" s="9"/>
      <c r="G99" s="9"/>
      <c r="H99" s="9"/>
      <c r="I99" s="9"/>
      <c r="J99" s="9"/>
      <c r="K99" s="9"/>
      <c r="L99" s="9"/>
      <c r="M99" s="9"/>
      <c r="N99" s="9"/>
      <c r="O99" s="9"/>
      <c r="P99" s="9"/>
      <c r="Q99" s="9"/>
      <c r="R99" s="9"/>
      <c r="S99" s="9"/>
      <c r="T99" s="9"/>
      <c r="U99" s="9"/>
      <c r="V99" s="9"/>
      <c r="W99" s="9"/>
      <c r="X99" s="9"/>
      <c r="Y99" s="9"/>
    </row>
    <row r="100" spans="1:25" ht="14.5" hidden="1" x14ac:dyDescent="0.35">
      <c r="A100" s="9"/>
      <c r="B100" s="9"/>
      <c r="C100" s="9"/>
      <c r="D100" s="9"/>
      <c r="E100" s="9"/>
      <c r="F100" s="9"/>
      <c r="G100" s="9"/>
      <c r="H100" s="9"/>
      <c r="I100" s="9"/>
      <c r="J100" s="9"/>
      <c r="K100" s="9"/>
      <c r="L100" s="9"/>
      <c r="M100" s="9"/>
      <c r="N100" s="9"/>
      <c r="O100" s="9"/>
      <c r="P100" s="9"/>
      <c r="Q100" s="9"/>
      <c r="R100" s="9"/>
      <c r="S100" s="9"/>
      <c r="T100" s="9"/>
      <c r="U100" s="9"/>
      <c r="V100" s="9"/>
      <c r="W100" s="9"/>
      <c r="X100" s="9"/>
      <c r="Y100" s="9"/>
    </row>
    <row r="101" spans="1:25" ht="14.5" hidden="1" x14ac:dyDescent="0.35">
      <c r="A101" s="9"/>
      <c r="B101" s="9"/>
      <c r="C101" s="9"/>
      <c r="D101" s="9"/>
      <c r="E101" s="9"/>
      <c r="F101" s="9"/>
      <c r="G101" s="9"/>
      <c r="H101" s="9"/>
      <c r="I101" s="9"/>
      <c r="J101" s="9"/>
      <c r="K101" s="9"/>
      <c r="L101" s="9"/>
      <c r="M101" s="9"/>
      <c r="N101" s="9"/>
      <c r="O101" s="9"/>
      <c r="P101" s="9"/>
      <c r="Q101" s="9"/>
      <c r="R101" s="9"/>
      <c r="S101" s="9"/>
      <c r="T101" s="9"/>
      <c r="U101" s="9"/>
      <c r="V101" s="9"/>
      <c r="W101" s="9"/>
      <c r="X101" s="9"/>
      <c r="Y101" s="9"/>
    </row>
    <row r="102" spans="1:25" ht="14.5" hidden="1" x14ac:dyDescent="0.35">
      <c r="A102" s="9"/>
      <c r="B102" s="9"/>
      <c r="C102" s="9"/>
      <c r="D102" s="9"/>
      <c r="E102" s="9"/>
      <c r="F102" s="9"/>
      <c r="G102" s="9"/>
      <c r="H102" s="9"/>
      <c r="I102" s="9"/>
      <c r="J102" s="9"/>
      <c r="K102" s="9"/>
      <c r="L102" s="9"/>
      <c r="M102" s="9"/>
      <c r="N102" s="9"/>
      <c r="O102" s="9"/>
      <c r="P102" s="9"/>
      <c r="Q102" s="9"/>
      <c r="R102" s="9"/>
      <c r="S102" s="9"/>
      <c r="T102" s="9"/>
      <c r="U102" s="9"/>
      <c r="V102" s="9"/>
      <c r="W102" s="9"/>
      <c r="X102" s="9"/>
      <c r="Y102" s="9"/>
    </row>
    <row r="103" spans="1:25" ht="14.5" hidden="1" x14ac:dyDescent="0.35">
      <c r="A103" s="9"/>
      <c r="B103" s="9"/>
      <c r="C103" s="9"/>
      <c r="D103" s="9"/>
      <c r="E103" s="9"/>
      <c r="F103" s="9"/>
      <c r="G103" s="9"/>
      <c r="H103" s="9"/>
      <c r="I103" s="9"/>
      <c r="J103" s="9"/>
      <c r="K103" s="9"/>
      <c r="L103" s="9"/>
      <c r="M103" s="9"/>
      <c r="N103" s="9"/>
      <c r="O103" s="9"/>
      <c r="P103" s="9"/>
      <c r="Q103" s="9"/>
      <c r="R103" s="9"/>
      <c r="S103" s="9"/>
      <c r="T103" s="9"/>
      <c r="U103" s="9"/>
      <c r="V103" s="9"/>
      <c r="W103" s="9"/>
      <c r="X103" s="9"/>
      <c r="Y103" s="9"/>
    </row>
    <row r="104" spans="1:25" ht="14.5" hidden="1" x14ac:dyDescent="0.35">
      <c r="A104" s="9"/>
      <c r="B104" s="9"/>
      <c r="C104" s="9"/>
      <c r="D104" s="9"/>
      <c r="E104" s="9"/>
      <c r="F104" s="9"/>
      <c r="G104" s="9"/>
      <c r="H104" s="9"/>
      <c r="I104" s="9"/>
      <c r="J104" s="9"/>
      <c r="K104" s="9"/>
      <c r="L104" s="9"/>
      <c r="M104" s="9"/>
      <c r="N104" s="9"/>
      <c r="O104" s="9"/>
      <c r="P104" s="9"/>
      <c r="Q104" s="9"/>
      <c r="R104" s="9"/>
      <c r="S104" s="9"/>
      <c r="T104" s="9"/>
      <c r="U104" s="9"/>
      <c r="V104" s="9"/>
      <c r="W104" s="9"/>
      <c r="X104" s="9"/>
      <c r="Y104" s="9"/>
    </row>
    <row r="105" spans="1:25" ht="14.5" hidden="1" x14ac:dyDescent="0.35">
      <c r="A105" s="9"/>
      <c r="B105" s="9"/>
      <c r="C105" s="9"/>
      <c r="D105" s="9"/>
      <c r="E105" s="9"/>
      <c r="F105" s="9"/>
      <c r="G105" s="9"/>
      <c r="H105" s="9"/>
      <c r="I105" s="9"/>
      <c r="J105" s="9"/>
      <c r="K105" s="9"/>
      <c r="L105" s="9"/>
      <c r="M105" s="9"/>
      <c r="N105" s="9"/>
      <c r="O105" s="9"/>
      <c r="P105" s="9"/>
      <c r="Q105" s="9"/>
      <c r="R105" s="9"/>
      <c r="S105" s="9"/>
      <c r="T105" s="9"/>
      <c r="U105" s="9"/>
      <c r="V105" s="9"/>
      <c r="W105" s="9"/>
      <c r="X105" s="9"/>
      <c r="Y105" s="9"/>
    </row>
    <row r="106" spans="1:25" ht="14.5" hidden="1" x14ac:dyDescent="0.35">
      <c r="A106" s="9"/>
      <c r="B106" s="9"/>
      <c r="C106" s="9"/>
      <c r="D106" s="9"/>
      <c r="E106" s="9"/>
      <c r="F106" s="9"/>
      <c r="G106" s="9"/>
      <c r="H106" s="9"/>
      <c r="I106" s="9"/>
      <c r="J106" s="9"/>
      <c r="L106" s="9"/>
      <c r="M106" s="9"/>
      <c r="N106" s="9"/>
      <c r="O106" s="9"/>
      <c r="P106" s="9"/>
      <c r="Q106" s="9"/>
      <c r="R106" s="9"/>
      <c r="S106" s="9"/>
      <c r="T106" s="9"/>
      <c r="U106" s="9"/>
      <c r="V106" s="9"/>
      <c r="W106" s="9"/>
      <c r="X106" s="9"/>
      <c r="Y106" s="9"/>
    </row>
    <row r="107" spans="1:25" ht="14.5" hidden="1" x14ac:dyDescent="0.35">
      <c r="A107" s="9"/>
      <c r="B107" s="9"/>
      <c r="C107" s="9"/>
      <c r="D107" s="9"/>
      <c r="E107" s="9"/>
      <c r="F107" s="9"/>
      <c r="G107" s="9"/>
      <c r="H107" s="9"/>
      <c r="I107" s="9"/>
      <c r="J107" s="9"/>
      <c r="L107" s="9"/>
      <c r="M107" s="9"/>
      <c r="N107" s="9"/>
      <c r="O107" s="9"/>
      <c r="P107" s="9"/>
      <c r="Q107" s="9"/>
      <c r="R107" s="9"/>
      <c r="S107" s="9"/>
      <c r="T107" s="9"/>
      <c r="U107" s="9"/>
      <c r="V107" s="9"/>
      <c r="W107" s="9"/>
      <c r="X107" s="9"/>
      <c r="Y107" s="9"/>
    </row>
    <row r="108" spans="1:25" ht="14.5" hidden="1" x14ac:dyDescent="0.35">
      <c r="A108" s="9"/>
      <c r="B108" s="9"/>
      <c r="C108" s="9"/>
      <c r="D108" s="9"/>
      <c r="E108" s="9"/>
      <c r="F108" s="9"/>
      <c r="G108" s="9"/>
      <c r="H108" s="9"/>
      <c r="I108" s="9"/>
      <c r="J108" s="9"/>
      <c r="L108" s="9"/>
      <c r="M108" s="9"/>
      <c r="N108" s="9"/>
      <c r="O108" s="9"/>
      <c r="P108" s="9"/>
      <c r="Q108" s="9"/>
      <c r="R108" s="9"/>
      <c r="S108" s="9"/>
      <c r="T108" s="9"/>
      <c r="U108" s="9"/>
      <c r="V108" s="9"/>
      <c r="W108" s="9"/>
      <c r="X108" s="9"/>
      <c r="Y108" s="9"/>
    </row>
    <row r="109" spans="1:25" ht="14.5" hidden="1" x14ac:dyDescent="0.35">
      <c r="A109" s="9"/>
      <c r="B109" s="9"/>
      <c r="C109" s="9"/>
      <c r="D109" s="9"/>
      <c r="E109" s="9"/>
      <c r="F109" s="9"/>
      <c r="G109" s="9"/>
      <c r="H109" s="9"/>
      <c r="I109" s="9"/>
      <c r="J109" s="9"/>
      <c r="K109" s="9"/>
      <c r="L109" s="9"/>
      <c r="M109" s="9"/>
      <c r="N109" s="9"/>
      <c r="O109" s="9"/>
      <c r="P109" s="9"/>
      <c r="Q109" s="9"/>
      <c r="R109" s="9"/>
      <c r="S109" s="9"/>
      <c r="T109" s="9"/>
      <c r="U109" s="9"/>
      <c r="V109" s="9"/>
      <c r="W109" s="9"/>
      <c r="X109" s="9"/>
      <c r="Y109" s="9"/>
    </row>
    <row r="110" spans="1:25" ht="14.5" hidden="1" x14ac:dyDescent="0.35">
      <c r="A110" s="9"/>
      <c r="B110" s="9"/>
      <c r="C110" s="9"/>
      <c r="D110" s="9"/>
      <c r="E110" s="9"/>
      <c r="F110" s="9"/>
      <c r="G110" s="9"/>
      <c r="H110" s="9"/>
      <c r="I110" s="9"/>
      <c r="J110" s="9"/>
      <c r="K110" s="9"/>
      <c r="L110" s="9"/>
      <c r="M110" s="9"/>
      <c r="N110" s="9"/>
      <c r="O110" s="9"/>
      <c r="P110" s="9"/>
      <c r="Q110" s="9"/>
      <c r="R110" s="9"/>
      <c r="S110" s="9"/>
      <c r="T110" s="9"/>
      <c r="U110" s="9"/>
      <c r="V110" s="9"/>
      <c r="W110" s="9"/>
      <c r="X110" s="9"/>
      <c r="Y110" s="9"/>
    </row>
    <row r="111" spans="1:25" ht="14.5" hidden="1" x14ac:dyDescent="0.35">
      <c r="A111" s="9"/>
      <c r="B111" s="9"/>
      <c r="C111" s="9"/>
      <c r="D111" s="9"/>
      <c r="E111" s="9"/>
      <c r="F111" s="9"/>
      <c r="G111" s="9"/>
      <c r="H111" s="9"/>
      <c r="I111" s="9"/>
      <c r="J111" s="9"/>
      <c r="K111" s="9"/>
      <c r="L111" s="9"/>
      <c r="M111" s="9"/>
      <c r="N111" s="9"/>
      <c r="O111" s="9"/>
      <c r="P111" s="9"/>
      <c r="Q111" s="9"/>
      <c r="R111" s="9"/>
      <c r="S111" s="9"/>
      <c r="T111" s="9"/>
      <c r="U111" s="9"/>
      <c r="V111" s="9"/>
      <c r="W111" s="9"/>
      <c r="X111" s="9"/>
      <c r="Y111" s="9"/>
    </row>
    <row r="112" spans="1:25" ht="14.5" hidden="1" x14ac:dyDescent="0.35">
      <c r="A112" s="9"/>
      <c r="B112" s="9"/>
      <c r="C112" s="9"/>
      <c r="D112" s="9"/>
      <c r="E112" s="9"/>
      <c r="F112" s="9"/>
      <c r="G112" s="9"/>
      <c r="H112" s="9"/>
      <c r="I112" s="9"/>
      <c r="J112" s="9"/>
      <c r="K112" s="9"/>
      <c r="L112" s="9"/>
      <c r="M112" s="9"/>
      <c r="N112" s="9"/>
      <c r="O112" s="9"/>
      <c r="P112" s="9"/>
      <c r="Q112" s="9"/>
      <c r="R112" s="9"/>
      <c r="S112" s="9"/>
      <c r="T112" s="9"/>
      <c r="U112" s="9"/>
      <c r="V112" s="9"/>
      <c r="W112" s="9"/>
      <c r="X112" s="9"/>
      <c r="Y112" s="9"/>
    </row>
    <row r="113" spans="1:25" ht="14.5" hidden="1" x14ac:dyDescent="0.35">
      <c r="A113" s="9"/>
      <c r="B113" s="9"/>
      <c r="C113" s="9"/>
      <c r="D113" s="9"/>
      <c r="E113" s="9"/>
      <c r="F113" s="9"/>
      <c r="G113" s="9"/>
      <c r="H113" s="9"/>
      <c r="I113" s="9"/>
      <c r="J113" s="9"/>
      <c r="K113" s="9"/>
      <c r="L113" s="9"/>
      <c r="M113" s="9"/>
      <c r="N113" s="9"/>
      <c r="O113" s="9"/>
      <c r="P113" s="9"/>
      <c r="Q113" s="9"/>
      <c r="R113" s="9"/>
      <c r="S113" s="9"/>
      <c r="T113" s="9"/>
      <c r="U113" s="9"/>
      <c r="V113" s="9"/>
      <c r="W113" s="9"/>
      <c r="X113" s="9"/>
      <c r="Y113" s="9"/>
    </row>
  </sheetData>
  <mergeCells count="1">
    <mergeCell ref="B16:C16"/>
  </mergeCells>
  <pageMargins left="0.511811024" right="0.511811024" top="0.78740157499999996" bottom="0.78740157499999996" header="0.31496062000000002" footer="0.31496062000000002"/>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79998168889431442"/>
  </sheetPr>
  <dimension ref="A1:CR89"/>
  <sheetViews>
    <sheetView showGridLines="0" zoomScale="85" zoomScaleNormal="85" workbookViewId="0">
      <pane xSplit="2" ySplit="5" topLeftCell="BO6" activePane="bottomRight" state="frozen"/>
      <selection activeCell="CF52" sqref="CF52"/>
      <selection pane="topRight" activeCell="CF52" sqref="CF52"/>
      <selection pane="bottomLeft" activeCell="CF52" sqref="CF52"/>
      <selection pane="bottomRight" activeCell="BT5" sqref="BT5"/>
    </sheetView>
  </sheetViews>
  <sheetFormatPr defaultColWidth="9.1796875" defaultRowHeight="0" customHeight="1" zeroHeight="1" x14ac:dyDescent="0.35"/>
  <cols>
    <col min="1" max="1" width="2.81640625" style="8" customWidth="1"/>
    <col min="2" max="3" width="69.81640625" style="8" customWidth="1"/>
    <col min="4" max="23" width="9.1796875" style="8" customWidth="1"/>
    <col min="24" max="72" width="12.7265625" style="8" customWidth="1"/>
    <col min="73" max="75" width="12.7265625" style="8" hidden="1" customWidth="1"/>
    <col min="76" max="76" width="3.453125" style="343" customWidth="1"/>
    <col min="77" max="84" width="9.1796875" style="8" hidden="1" customWidth="1"/>
    <col min="85" max="88" width="12.7265625" style="8" hidden="1" customWidth="1"/>
    <col min="89" max="89" width="12.81640625" style="8" hidden="1" customWidth="1"/>
    <col min="90" max="90" width="11.26953125" style="8" hidden="1" customWidth="1"/>
    <col min="91" max="91" width="10.54296875" style="8" bestFit="1" customWidth="1"/>
    <col min="92" max="92" width="9.54296875" style="8" bestFit="1" customWidth="1"/>
    <col min="93" max="93" width="10.1796875" style="8" bestFit="1" customWidth="1"/>
    <col min="94" max="94" width="3.453125" style="8" customWidth="1"/>
    <col min="95" max="16384" width="9.1796875" style="8"/>
  </cols>
  <sheetData>
    <row r="1" spans="1:96" ht="14.5" x14ac:dyDescent="0.35">
      <c r="B1" s="141"/>
      <c r="C1" s="141"/>
      <c r="BX1" s="8"/>
    </row>
    <row r="2" spans="1:96" ht="18.5" x14ac:dyDescent="0.45">
      <c r="A2" s="143" t="s">
        <v>143</v>
      </c>
      <c r="B2" s="30"/>
      <c r="C2" s="30"/>
      <c r="BX2" s="8"/>
    </row>
    <row r="3" spans="1:96" ht="14.5" x14ac:dyDescent="0.35">
      <c r="B3" s="141"/>
      <c r="C3" s="141"/>
      <c r="BX3" s="8"/>
    </row>
    <row r="4" spans="1:96" ht="14.5" x14ac:dyDescent="0.35">
      <c r="B4" s="141"/>
      <c r="C4" s="141"/>
      <c r="BX4" s="8"/>
    </row>
    <row r="5" spans="1:96" ht="15" thickBot="1" x14ac:dyDescent="0.4">
      <c r="A5" s="147"/>
      <c r="B5" s="32" t="s">
        <v>15</v>
      </c>
      <c r="C5" s="32" t="s">
        <v>151</v>
      </c>
      <c r="D5" s="33" t="s">
        <v>17</v>
      </c>
      <c r="E5" s="33" t="s">
        <v>18</v>
      </c>
      <c r="F5" s="33" t="s">
        <v>19</v>
      </c>
      <c r="G5" s="33" t="s">
        <v>20</v>
      </c>
      <c r="H5" s="33" t="s">
        <v>21</v>
      </c>
      <c r="I5" s="33" t="s">
        <v>22</v>
      </c>
      <c r="J5" s="33" t="s">
        <v>23</v>
      </c>
      <c r="K5" s="33" t="s">
        <v>24</v>
      </c>
      <c r="L5" s="33" t="s">
        <v>25</v>
      </c>
      <c r="M5" s="33" t="s">
        <v>26</v>
      </c>
      <c r="N5" s="33" t="s">
        <v>27</v>
      </c>
      <c r="O5" s="33" t="s">
        <v>28</v>
      </c>
      <c r="P5" s="33" t="s">
        <v>29</v>
      </c>
      <c r="Q5" s="33" t="s">
        <v>30</v>
      </c>
      <c r="R5" s="33" t="s">
        <v>31</v>
      </c>
      <c r="S5" s="33" t="s">
        <v>32</v>
      </c>
      <c r="T5" s="33" t="s">
        <v>33</v>
      </c>
      <c r="U5" s="33" t="s">
        <v>34</v>
      </c>
      <c r="V5" s="33" t="s">
        <v>35</v>
      </c>
      <c r="W5" s="33" t="s">
        <v>36</v>
      </c>
      <c r="X5" s="33" t="s">
        <v>37</v>
      </c>
      <c r="Y5" s="33" t="s">
        <v>38</v>
      </c>
      <c r="Z5" s="33" t="s">
        <v>39</v>
      </c>
      <c r="AA5" s="33" t="s">
        <v>40</v>
      </c>
      <c r="AB5" s="33" t="s">
        <v>41</v>
      </c>
      <c r="AC5" s="33" t="s">
        <v>42</v>
      </c>
      <c r="AD5" s="33" t="s">
        <v>43</v>
      </c>
      <c r="AE5" s="33" t="s">
        <v>44</v>
      </c>
      <c r="AF5" s="33" t="s">
        <v>45</v>
      </c>
      <c r="AG5" s="33" t="s">
        <v>46</v>
      </c>
      <c r="AH5" s="33" t="s">
        <v>47</v>
      </c>
      <c r="AI5" s="33" t="s">
        <v>48</v>
      </c>
      <c r="AJ5" s="33" t="s">
        <v>49</v>
      </c>
      <c r="AK5" s="33" t="s">
        <v>50</v>
      </c>
      <c r="AL5" s="33" t="s">
        <v>51</v>
      </c>
      <c r="AM5" s="33" t="s">
        <v>52</v>
      </c>
      <c r="AN5" s="33" t="s">
        <v>53</v>
      </c>
      <c r="AO5" s="33" t="s">
        <v>140</v>
      </c>
      <c r="AP5" s="33" t="s">
        <v>485</v>
      </c>
      <c r="AQ5" s="33" t="s">
        <v>488</v>
      </c>
      <c r="AR5" s="33" t="s">
        <v>491</v>
      </c>
      <c r="AS5" s="33" t="s">
        <v>496</v>
      </c>
      <c r="AT5" s="33" t="s">
        <v>506</v>
      </c>
      <c r="AU5" s="33" t="s">
        <v>507</v>
      </c>
      <c r="AV5" s="33" t="s">
        <v>508</v>
      </c>
      <c r="AW5" s="33" t="s">
        <v>512</v>
      </c>
      <c r="AX5" s="33" t="s">
        <v>513</v>
      </c>
      <c r="AY5" s="33" t="s">
        <v>514</v>
      </c>
      <c r="AZ5" s="33" t="s">
        <v>542</v>
      </c>
      <c r="BA5" s="33" t="s">
        <v>543</v>
      </c>
      <c r="BB5" s="33" t="s">
        <v>544</v>
      </c>
      <c r="BC5" s="33" t="s">
        <v>545</v>
      </c>
      <c r="BD5" s="33" t="s">
        <v>548</v>
      </c>
      <c r="BE5" s="33" t="s">
        <v>549</v>
      </c>
      <c r="BF5" s="33" t="s">
        <v>550</v>
      </c>
      <c r="BG5" s="33" t="s">
        <v>551</v>
      </c>
      <c r="BH5" s="33" t="s">
        <v>590</v>
      </c>
      <c r="BI5" s="33" t="s">
        <v>591</v>
      </c>
      <c r="BJ5" s="33" t="s">
        <v>592</v>
      </c>
      <c r="BK5" s="33" t="s">
        <v>593</v>
      </c>
      <c r="BL5" s="33" t="s">
        <v>602</v>
      </c>
      <c r="BM5" s="33" t="s">
        <v>603</v>
      </c>
      <c r="BN5" s="33" t="s">
        <v>604</v>
      </c>
      <c r="BO5" s="33" t="s">
        <v>605</v>
      </c>
      <c r="BP5" s="33" t="s">
        <v>630</v>
      </c>
      <c r="BQ5" s="33" t="s">
        <v>631</v>
      </c>
      <c r="BR5" s="33" t="s">
        <v>632</v>
      </c>
      <c r="BS5" s="33" t="s">
        <v>633</v>
      </c>
      <c r="BT5" s="33" t="s">
        <v>648</v>
      </c>
      <c r="BU5" s="33" t="s">
        <v>649</v>
      </c>
      <c r="BV5" s="33" t="s">
        <v>650</v>
      </c>
      <c r="BW5" s="33" t="s">
        <v>651</v>
      </c>
      <c r="BX5" s="141"/>
      <c r="BY5" s="33">
        <v>2008</v>
      </c>
      <c r="BZ5" s="33">
        <v>2009</v>
      </c>
      <c r="CA5" s="33">
        <v>2010</v>
      </c>
      <c r="CB5" s="33">
        <v>2011</v>
      </c>
      <c r="CC5" s="33">
        <v>2012</v>
      </c>
      <c r="CD5" s="33">
        <v>2013</v>
      </c>
      <c r="CE5" s="33">
        <v>2014</v>
      </c>
      <c r="CF5" s="33">
        <v>2015</v>
      </c>
      <c r="CG5" s="33">
        <v>2016</v>
      </c>
      <c r="CH5" s="33">
        <v>2017</v>
      </c>
      <c r="CI5" s="33">
        <v>2018</v>
      </c>
      <c r="CJ5" s="33">
        <v>2019</v>
      </c>
      <c r="CK5" s="33">
        <v>2020</v>
      </c>
      <c r="CL5" s="33">
        <v>2021</v>
      </c>
      <c r="CM5" s="33">
        <v>2022</v>
      </c>
      <c r="CN5" s="33">
        <v>2023</v>
      </c>
      <c r="CO5" s="33">
        <v>2024</v>
      </c>
      <c r="CP5" s="141"/>
    </row>
    <row r="6" spans="1:96" ht="14.5" x14ac:dyDescent="0.35">
      <c r="A6" s="9"/>
    </row>
    <row r="7" spans="1:96" ht="14.5" x14ac:dyDescent="0.35">
      <c r="A7" s="9"/>
      <c r="B7" s="100" t="str">
        <f>+'DFC-CFS'!B7</f>
        <v>Fluxo de caixa de atividades operacionais</v>
      </c>
      <c r="C7" s="100" t="str">
        <f>+'DFC-CFS'!C7</f>
        <v>Cash flow from operating activities</v>
      </c>
      <c r="D7" s="148">
        <f t="shared" ref="D7:AI7" si="0">SUM(D32:D47,D12:D29,D9)</f>
        <v>47104</v>
      </c>
      <c r="E7" s="148">
        <f t="shared" si="0"/>
        <v>5498</v>
      </c>
      <c r="F7" s="148">
        <f t="shared" si="0"/>
        <v>68581</v>
      </c>
      <c r="G7" s="148">
        <f t="shared" si="0"/>
        <v>75825</v>
      </c>
      <c r="H7" s="148">
        <f t="shared" si="0"/>
        <v>42901</v>
      </c>
      <c r="I7" s="148">
        <f t="shared" si="0"/>
        <v>-38981</v>
      </c>
      <c r="J7" s="148">
        <f t="shared" si="0"/>
        <v>63274</v>
      </c>
      <c r="K7" s="148">
        <f t="shared" si="0"/>
        <v>118787</v>
      </c>
      <c r="L7" s="148">
        <f t="shared" si="0"/>
        <v>66176</v>
      </c>
      <c r="M7" s="148">
        <f t="shared" si="0"/>
        <v>61957</v>
      </c>
      <c r="N7" s="148">
        <f t="shared" si="0"/>
        <v>81848</v>
      </c>
      <c r="O7" s="148">
        <f t="shared" si="0"/>
        <v>73118</v>
      </c>
      <c r="P7" s="148">
        <f t="shared" si="0"/>
        <v>76653</v>
      </c>
      <c r="Q7" s="148">
        <f t="shared" si="0"/>
        <v>32537</v>
      </c>
      <c r="R7" s="148">
        <f t="shared" si="0"/>
        <v>73950</v>
      </c>
      <c r="S7" s="148">
        <f t="shared" si="0"/>
        <v>75128</v>
      </c>
      <c r="T7" s="148">
        <f t="shared" si="0"/>
        <v>37885</v>
      </c>
      <c r="U7" s="148">
        <f t="shared" si="0"/>
        <v>55408</v>
      </c>
      <c r="V7" s="148">
        <f t="shared" si="0"/>
        <v>57542</v>
      </c>
      <c r="W7" s="148">
        <f t="shared" si="0"/>
        <v>233586</v>
      </c>
      <c r="X7" s="148">
        <f t="shared" si="0"/>
        <v>-61212</v>
      </c>
      <c r="Y7" s="148">
        <f t="shared" si="0"/>
        <v>73725</v>
      </c>
      <c r="Z7" s="148">
        <f t="shared" si="0"/>
        <v>125618</v>
      </c>
      <c r="AA7" s="148">
        <f t="shared" si="0"/>
        <v>160150</v>
      </c>
      <c r="AB7" s="148">
        <f t="shared" si="0"/>
        <v>86449</v>
      </c>
      <c r="AC7" s="148">
        <f t="shared" si="0"/>
        <v>69616</v>
      </c>
      <c r="AD7" s="148">
        <f t="shared" si="0"/>
        <v>42116.000000000007</v>
      </c>
      <c r="AE7" s="148">
        <f t="shared" si="0"/>
        <v>102319</v>
      </c>
      <c r="AF7" s="148">
        <f t="shared" si="0"/>
        <v>39208</v>
      </c>
      <c r="AG7" s="148">
        <f t="shared" si="0"/>
        <v>82592</v>
      </c>
      <c r="AH7" s="148">
        <f t="shared" si="0"/>
        <v>154946</v>
      </c>
      <c r="AI7" s="148">
        <f t="shared" si="0"/>
        <v>214079.00000000049</v>
      </c>
      <c r="AJ7" s="148">
        <f t="shared" ref="AJ7:BS7" si="1">SUM(AJ32:AJ47,AJ12:AJ29,AJ9)</f>
        <v>67008.340084747004</v>
      </c>
      <c r="AK7" s="148">
        <f t="shared" si="1"/>
        <v>104184.659915253</v>
      </c>
      <c r="AL7" s="148">
        <f t="shared" si="1"/>
        <v>-9189</v>
      </c>
      <c r="AM7" s="148">
        <f t="shared" si="1"/>
        <v>118295</v>
      </c>
      <c r="AN7" s="148">
        <f t="shared" si="1"/>
        <v>-21774.274776083941</v>
      </c>
      <c r="AO7" s="148">
        <f t="shared" si="1"/>
        <v>77143.274776083941</v>
      </c>
      <c r="AP7" s="148">
        <f t="shared" si="1"/>
        <v>96326</v>
      </c>
      <c r="AQ7" s="148">
        <f t="shared" si="1"/>
        <v>108674.09999999998</v>
      </c>
      <c r="AR7" s="148">
        <f t="shared" si="1"/>
        <v>6012.9570000000022</v>
      </c>
      <c r="AS7" s="148">
        <f t="shared" si="1"/>
        <v>162421.28191768099</v>
      </c>
      <c r="AT7" s="148">
        <f t="shared" si="1"/>
        <v>199997.76108231879</v>
      </c>
      <c r="AU7" s="148">
        <f t="shared" si="1"/>
        <v>208960</v>
      </c>
      <c r="AV7" s="148">
        <f t="shared" si="1"/>
        <v>-6160</v>
      </c>
      <c r="AW7" s="148">
        <f t="shared" si="1"/>
        <v>75524</v>
      </c>
      <c r="AX7" s="148">
        <f t="shared" si="1"/>
        <v>155276</v>
      </c>
      <c r="AY7" s="148">
        <f t="shared" si="1"/>
        <v>342016.17143829993</v>
      </c>
      <c r="AZ7" s="148">
        <f t="shared" si="1"/>
        <v>-34294.679607216036</v>
      </c>
      <c r="BA7" s="148">
        <f t="shared" si="1"/>
        <v>-84632.744592783944</v>
      </c>
      <c r="BB7" s="148">
        <f t="shared" si="1"/>
        <v>155405.02265791851</v>
      </c>
      <c r="BC7" s="148">
        <f t="shared" si="1"/>
        <v>255181.18400000001</v>
      </c>
      <c r="BD7" s="148">
        <f t="shared" si="1"/>
        <v>9112</v>
      </c>
      <c r="BE7" s="148">
        <f t="shared" si="1"/>
        <v>43836</v>
      </c>
      <c r="BF7" s="148">
        <f t="shared" si="1"/>
        <v>-29317</v>
      </c>
      <c r="BG7" s="148">
        <f t="shared" si="1"/>
        <v>300635.28270449792</v>
      </c>
      <c r="BH7" s="148">
        <f t="shared" si="1"/>
        <v>-244352.16797076765</v>
      </c>
      <c r="BI7" s="148">
        <f t="shared" si="1"/>
        <v>-9766.9437671893393</v>
      </c>
      <c r="BJ7" s="148">
        <f t="shared" si="1"/>
        <v>229600.86590000009</v>
      </c>
      <c r="BK7" s="148">
        <f t="shared" si="1"/>
        <v>426214.05596572789</v>
      </c>
      <c r="BL7" s="148">
        <f t="shared" si="1"/>
        <v>-131902</v>
      </c>
      <c r="BM7" s="148">
        <f t="shared" si="1"/>
        <v>159142.37990293279</v>
      </c>
      <c r="BN7" s="148">
        <f t="shared" si="1"/>
        <v>358570</v>
      </c>
      <c r="BO7" s="148">
        <f t="shared" si="1"/>
        <v>443314.89823820069</v>
      </c>
      <c r="BP7" s="148">
        <f t="shared" si="1"/>
        <v>121167.699748</v>
      </c>
      <c r="BQ7" s="148">
        <f t="shared" si="1"/>
        <v>413332.84434469417</v>
      </c>
      <c r="BR7" s="148">
        <f t="shared" si="1"/>
        <v>227374.30025199999</v>
      </c>
      <c r="BS7" s="148">
        <f t="shared" si="1"/>
        <v>591615.41711939033</v>
      </c>
      <c r="BT7" s="148">
        <f t="shared" ref="BT7:BW7" si="2">SUM(BT32:BT47,BT12:BT29,BT9)</f>
        <v>67847</v>
      </c>
      <c r="BU7" s="148">
        <f t="shared" si="2"/>
        <v>-57082</v>
      </c>
      <c r="BV7" s="148">
        <f t="shared" si="2"/>
        <v>0</v>
      </c>
      <c r="BW7" s="148">
        <f t="shared" si="2"/>
        <v>0</v>
      </c>
      <c r="BY7" s="148">
        <f t="shared" ref="BY7:CN7" si="3">SUM(BY32:BY47,BY12:BY29,BY9)</f>
        <v>197008</v>
      </c>
      <c r="BZ7" s="148">
        <f t="shared" si="3"/>
        <v>185981</v>
      </c>
      <c r="CA7" s="148">
        <f t="shared" si="3"/>
        <v>283099</v>
      </c>
      <c r="CB7" s="148">
        <f t="shared" si="3"/>
        <v>258268</v>
      </c>
      <c r="CC7" s="148">
        <f t="shared" si="3"/>
        <v>384421</v>
      </c>
      <c r="CD7" s="148">
        <f t="shared" si="3"/>
        <v>298281</v>
      </c>
      <c r="CE7" s="148">
        <f t="shared" si="3"/>
        <v>300500</v>
      </c>
      <c r="CF7" s="148">
        <f t="shared" si="3"/>
        <v>490825.00000000047</v>
      </c>
      <c r="CG7" s="148">
        <f t="shared" si="3"/>
        <v>280299</v>
      </c>
      <c r="CH7" s="148">
        <f t="shared" si="3"/>
        <v>260369.1</v>
      </c>
      <c r="CI7" s="148">
        <f t="shared" si="3"/>
        <v>577392</v>
      </c>
      <c r="CJ7" s="148">
        <f t="shared" si="3"/>
        <v>566656.17143830017</v>
      </c>
      <c r="CK7" s="148">
        <f t="shared" si="3"/>
        <v>291658.78245791828</v>
      </c>
      <c r="CL7" s="148">
        <f t="shared" si="3"/>
        <v>324266.28270449769</v>
      </c>
      <c r="CM7" s="148">
        <f t="shared" si="3"/>
        <v>401695.81012777169</v>
      </c>
      <c r="CN7" s="148">
        <f t="shared" si="3"/>
        <v>829125.27814113349</v>
      </c>
      <c r="CO7" s="148">
        <f t="shared" ref="CO7" si="4">SUM(CO32:CO47,CO12:CO29,CO9)</f>
        <v>1353490.2614640847</v>
      </c>
      <c r="CR7" s="155"/>
    </row>
    <row r="8" spans="1:96" ht="14.5" x14ac:dyDescent="0.35">
      <c r="C8" s="149"/>
      <c r="BG8" s="155"/>
      <c r="BK8" s="155"/>
      <c r="BL8" s="155"/>
      <c r="BM8" s="155"/>
      <c r="BN8" s="155"/>
      <c r="BO8" s="155"/>
      <c r="BP8" s="155"/>
      <c r="BQ8" s="155"/>
      <c r="BR8" s="155"/>
      <c r="BS8" s="155"/>
      <c r="BT8" s="155"/>
      <c r="BU8" s="155"/>
      <c r="BV8" s="155"/>
      <c r="BW8" s="155"/>
    </row>
    <row r="9" spans="1:96" ht="14.5" x14ac:dyDescent="0.35">
      <c r="A9" s="9"/>
      <c r="B9" s="150" t="str">
        <f>+'DFC-CFS'!B9</f>
        <v>Lucro líquido antes do IR e CSLL</v>
      </c>
      <c r="C9" s="151" t="str">
        <f>+'DFC-CFS'!C9</f>
        <v>Net income before income taxes</v>
      </c>
      <c r="D9" s="152">
        <f>'DRE-IS'!D55</f>
        <v>41591</v>
      </c>
      <c r="E9" s="152">
        <f>'DRE-IS'!E55</f>
        <v>54424</v>
      </c>
      <c r="F9" s="152">
        <f>'DRE-IS'!F55</f>
        <v>48430</v>
      </c>
      <c r="G9" s="152">
        <f>'DRE-IS'!G55</f>
        <v>10341</v>
      </c>
      <c r="H9" s="152">
        <f>'DRE-IS'!H55</f>
        <v>48841</v>
      </c>
      <c r="I9" s="152">
        <f>'DRE-IS'!I55</f>
        <v>18062</v>
      </c>
      <c r="J9" s="152">
        <f>'DRE-IS'!J55</f>
        <v>16544</v>
      </c>
      <c r="K9" s="152">
        <f>'DRE-IS'!K55</f>
        <v>135780</v>
      </c>
      <c r="L9" s="152">
        <f>'DRE-IS'!L55</f>
        <v>46399</v>
      </c>
      <c r="M9" s="152">
        <f>'DRE-IS'!M55</f>
        <v>56133</v>
      </c>
      <c r="N9" s="152">
        <f>'DRE-IS'!N55</f>
        <v>62231</v>
      </c>
      <c r="O9" s="152">
        <f>'DRE-IS'!O55</f>
        <v>26930</v>
      </c>
      <c r="P9" s="152">
        <f>'DRE-IS'!P55</f>
        <v>60580</v>
      </c>
      <c r="Q9" s="152">
        <f>'DRE-IS'!Q55</f>
        <v>63762</v>
      </c>
      <c r="R9" s="152">
        <f>'DRE-IS'!R55</f>
        <v>88140</v>
      </c>
      <c r="S9" s="152">
        <f>'DRE-IS'!S55</f>
        <v>65775</v>
      </c>
      <c r="T9" s="152">
        <f>'DRE-IS'!T55</f>
        <v>65443</v>
      </c>
      <c r="U9" s="152">
        <f>'DRE-IS'!U55</f>
        <v>-1902</v>
      </c>
      <c r="V9" s="152">
        <f>'DRE-IS'!V55</f>
        <v>40671</v>
      </c>
      <c r="W9" s="152">
        <f>'DRE-IS'!W55</f>
        <v>-1582</v>
      </c>
      <c r="X9" s="152">
        <f>'DRE-IS'!X55</f>
        <v>18808</v>
      </c>
      <c r="Y9" s="152">
        <f>'DRE-IS'!Y55</f>
        <v>12223</v>
      </c>
      <c r="Z9" s="152">
        <f>'DRE-IS'!Z55</f>
        <v>71047</v>
      </c>
      <c r="AA9" s="152">
        <f>'DRE-IS'!AA55</f>
        <v>20939</v>
      </c>
      <c r="AB9" s="152">
        <f>'DRE-IS'!AB55</f>
        <v>50684</v>
      </c>
      <c r="AC9" s="152">
        <f>'DRE-IS'!AC55</f>
        <v>39581</v>
      </c>
      <c r="AD9" s="152">
        <f>'DRE-IS'!AD55</f>
        <v>54051</v>
      </c>
      <c r="AE9" s="152">
        <f>'DRE-IS'!AE55</f>
        <v>22889</v>
      </c>
      <c r="AF9" s="152">
        <f>'DRE-IS'!AF55</f>
        <v>101256</v>
      </c>
      <c r="AG9" s="152">
        <f>'DRE-IS'!AG55</f>
        <v>110914</v>
      </c>
      <c r="AH9" s="152">
        <f>'DRE-IS'!AH55</f>
        <v>77054</v>
      </c>
      <c r="AI9" s="152">
        <f>'DRE-IS'!AI55</f>
        <v>47580.000000000495</v>
      </c>
      <c r="AJ9" s="152">
        <f>'DRE-IS'!AJ55</f>
        <v>31807</v>
      </c>
      <c r="AK9" s="152">
        <f>'DRE-IS'!AK55</f>
        <v>-8114</v>
      </c>
      <c r="AL9" s="152">
        <f>'DRE-IS'!AL55</f>
        <v>10870</v>
      </c>
      <c r="AM9" s="152">
        <f>'DRE-IS'!AM55</f>
        <v>-271559</v>
      </c>
      <c r="AN9" s="152">
        <f>'DRE-IS'!AN55</f>
        <v>23685</v>
      </c>
      <c r="AO9" s="152">
        <f>'DRE-IS'!AO55</f>
        <v>-4950</v>
      </c>
      <c r="AP9" s="152">
        <f>'DRE-IS'!AP55</f>
        <v>83866</v>
      </c>
      <c r="AQ9" s="152">
        <f>'DRE-IS'!AQ55</f>
        <v>31335.999999999971</v>
      </c>
      <c r="AR9" s="152">
        <f>'DRE-IS'!AR55</f>
        <v>55342</v>
      </c>
      <c r="AS9" s="152">
        <f>'DRE-IS'!AS55</f>
        <v>86955</v>
      </c>
      <c r="AT9" s="152">
        <f>'DRE-IS'!AT55</f>
        <v>90993.999999999767</v>
      </c>
      <c r="AU9" s="152">
        <f>'DRE-IS'!AU55</f>
        <v>123977</v>
      </c>
      <c r="AV9" s="152">
        <f>'DRE-IS'!AV55</f>
        <v>60468</v>
      </c>
      <c r="AW9" s="152">
        <f>'DRE-IS'!AW55</f>
        <v>88615</v>
      </c>
      <c r="AX9" s="152">
        <f>'DRE-IS'!AX55</f>
        <v>114364</v>
      </c>
      <c r="AY9" s="152">
        <f>'DRE-IS'!AY55</f>
        <v>75122.72343829996</v>
      </c>
      <c r="AZ9" s="152">
        <f>'DRE-IS'!AZ55</f>
        <v>-187496</v>
      </c>
      <c r="BA9" s="152">
        <f>'DRE-IS'!BA55</f>
        <v>-136917.07319999998</v>
      </c>
      <c r="BB9" s="152">
        <f>'DRE-IS'!BB55</f>
        <v>156824.02265791851</v>
      </c>
      <c r="BC9" s="152">
        <f>'DRE-IS'!BC55</f>
        <v>43463</v>
      </c>
      <c r="BD9" s="152">
        <f>'DRE-IS'!BD55</f>
        <v>21577</v>
      </c>
      <c r="BE9" s="152">
        <f>'DRE-IS'!BE55</f>
        <v>-2810</v>
      </c>
      <c r="BF9" s="152">
        <f>'DRE-IS'!BF55</f>
        <v>189371</v>
      </c>
      <c r="BG9" s="152">
        <f>'DRE-IS'!BG55</f>
        <v>79889.28270449792</v>
      </c>
      <c r="BH9" s="152">
        <f>'DRE-IS'!BH55</f>
        <v>98420.832029232348</v>
      </c>
      <c r="BI9" s="152">
        <f>'DRE-IS'!BI55</f>
        <v>254218.05623281066</v>
      </c>
      <c r="BJ9" s="152">
        <f>'DRE-IS'!BJ55</f>
        <v>208763.86590000009</v>
      </c>
      <c r="BK9" s="152">
        <f>'DRE-IS'!BK55</f>
        <v>81675.055965727894</v>
      </c>
      <c r="BL9" s="152">
        <f>'DRE-IS'!BL55</f>
        <v>151006</v>
      </c>
      <c r="BM9" s="152">
        <f>'DRE-IS'!BM55</f>
        <v>84531.379902932793</v>
      </c>
      <c r="BN9" s="152">
        <f>'DRE-IS'!BN55</f>
        <v>214847</v>
      </c>
      <c r="BO9" s="152">
        <f>'DRE-IS'!BO55</f>
        <v>87755.898238200665</v>
      </c>
      <c r="BP9" s="152">
        <f>'DRE-IS'!BP55</f>
        <v>140857</v>
      </c>
      <c r="BQ9" s="152">
        <f>'DRE-IS'!BQ55</f>
        <v>70879.844344694167</v>
      </c>
      <c r="BR9" s="152">
        <f>'DRE-IS'!BR55</f>
        <v>122476</v>
      </c>
      <c r="BS9" s="152">
        <f>'DRE-IS'!BS55</f>
        <v>-75085.582880609611</v>
      </c>
      <c r="BT9" s="152">
        <f>'DRE-IS'!BT55</f>
        <v>10765</v>
      </c>
      <c r="BU9" s="152">
        <f>'DRE-IS'!BU55</f>
        <v>0</v>
      </c>
      <c r="BV9" s="152">
        <f>'DRE-IS'!BV55</f>
        <v>0</v>
      </c>
      <c r="BW9" s="152">
        <f>'DRE-IS'!BW55</f>
        <v>0</v>
      </c>
      <c r="BY9" s="152">
        <f>'DFC-CFS'!BY9</f>
        <v>154786</v>
      </c>
      <c r="BZ9" s="152">
        <f>'DFC-CFS'!BZ9</f>
        <v>219227</v>
      </c>
      <c r="CA9" s="152">
        <f>'DFC-CFS'!CA9</f>
        <v>191693</v>
      </c>
      <c r="CB9" s="152">
        <f>'DFC-CFS'!CB9</f>
        <v>278257</v>
      </c>
      <c r="CC9" s="152">
        <f>'DFC-CFS'!CC9</f>
        <v>102630</v>
      </c>
      <c r="CD9" s="152">
        <f>'DFC-CFS'!CD9</f>
        <v>123017</v>
      </c>
      <c r="CE9" s="152">
        <f>'DFC-CFS'!CE9</f>
        <v>167205</v>
      </c>
      <c r="CF9" s="152">
        <f>'DFC-CFS'!CF9</f>
        <v>336804.00000000047</v>
      </c>
      <c r="CG9" s="152">
        <f>'DFC-CFS'!CG9</f>
        <v>-236996</v>
      </c>
      <c r="CH9" s="152">
        <f>'DFC-CFS'!CH9</f>
        <v>133937</v>
      </c>
      <c r="CI9" s="152">
        <f>'DFC-CFS'!CI9</f>
        <v>357268</v>
      </c>
      <c r="CJ9" s="152">
        <f>'DFC-CFS'!CJ9</f>
        <v>338569.72343830019</v>
      </c>
      <c r="CK9" s="152">
        <f>'DFC-CFS'!CK9</f>
        <v>-124126.05054208171</v>
      </c>
      <c r="CL9" s="152">
        <f>'DFC-CFS'!CL9</f>
        <v>288027.28270449769</v>
      </c>
      <c r="CM9" s="152">
        <f>'DFC-CFS'!CM9</f>
        <v>643077.81012777169</v>
      </c>
      <c r="CN9" s="152">
        <f>'DFC-CFS'!CN9</f>
        <v>538140.27814113349</v>
      </c>
      <c r="CO9" s="152">
        <f>'DFC-CFS'!CO9</f>
        <v>259127.26146408473</v>
      </c>
    </row>
    <row r="10" spans="1:96" ht="14.5" x14ac:dyDescent="0.35">
      <c r="C10" s="149"/>
    </row>
    <row r="11" spans="1:96" ht="14.5" x14ac:dyDescent="0.35">
      <c r="A11" s="9"/>
      <c r="B11" s="302" t="str">
        <f>+'DFC-CFS'!B11</f>
        <v>Ajustes para conciliar o lucro líquido ao caixa oriundo de atividades operacionais</v>
      </c>
      <c r="C11" s="303" t="str">
        <f>+'DFC-CFS'!C11</f>
        <v>Adjustments to reconcile net income to cash flow from operating activities</v>
      </c>
      <c r="D11" s="304"/>
      <c r="E11" s="304"/>
      <c r="F11" s="304"/>
      <c r="G11" s="304"/>
      <c r="H11" s="304"/>
      <c r="I11" s="304"/>
      <c r="J11" s="304"/>
      <c r="K11" s="304"/>
      <c r="L11" s="304"/>
      <c r="M11" s="304"/>
      <c r="N11" s="304"/>
      <c r="O11" s="304"/>
      <c r="P11" s="304"/>
      <c r="Q11" s="304"/>
      <c r="R11" s="304"/>
      <c r="S11" s="304"/>
      <c r="T11" s="304"/>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5"/>
      <c r="BH11" s="155"/>
      <c r="BI11" s="155"/>
      <c r="BJ11" s="155"/>
      <c r="BK11" s="155"/>
      <c r="BL11" s="155"/>
      <c r="BM11" s="155"/>
      <c r="BN11" s="155"/>
      <c r="BO11" s="155"/>
      <c r="BP11" s="155"/>
      <c r="BQ11" s="155"/>
      <c r="BR11" s="155"/>
      <c r="BS11" s="155"/>
      <c r="BT11" s="155"/>
      <c r="BU11" s="155"/>
      <c r="BV11" s="155"/>
      <c r="BW11" s="155"/>
      <c r="BY11" s="155"/>
      <c r="BZ11" s="155"/>
      <c r="CA11" s="155"/>
      <c r="CB11" s="155"/>
      <c r="CC11" s="155"/>
      <c r="CD11" s="155"/>
      <c r="CE11" s="155"/>
      <c r="CF11" s="155"/>
      <c r="CG11" s="155"/>
      <c r="CH11" s="155"/>
      <c r="CI11" s="155"/>
      <c r="CJ11" s="155"/>
      <c r="CK11" s="155"/>
      <c r="CL11" s="155"/>
      <c r="CM11" s="155"/>
      <c r="CN11" s="155"/>
      <c r="CO11" s="155"/>
    </row>
    <row r="12" spans="1:96" ht="14.5" x14ac:dyDescent="0.35">
      <c r="A12" s="9"/>
      <c r="B12" s="306" t="str">
        <f>+'DFC-CFS'!B12</f>
        <v>Depreciações e amortizações</v>
      </c>
      <c r="C12" s="307" t="str">
        <f>+'DFC-CFS'!C12</f>
        <v>D&amp;A</v>
      </c>
      <c r="D12" s="297">
        <f>'DFC-CFS'!D12</f>
        <v>15317</v>
      </c>
      <c r="E12" s="297">
        <f>'DFC-CFS'!E12-'DFC-CFS'!D12</f>
        <v>15338</v>
      </c>
      <c r="F12" s="297">
        <f>'DFC-CFS'!F12-'DFC-CFS'!E12</f>
        <v>15246</v>
      </c>
      <c r="G12" s="297">
        <f>'DFC-CFS'!G12-'DFC-CFS'!F12</f>
        <v>16613</v>
      </c>
      <c r="H12" s="297">
        <f>'DFC-CFS'!H12</f>
        <v>16744</v>
      </c>
      <c r="I12" s="297">
        <f>'DFC-CFS'!I12-'DFC-CFS'!H12</f>
        <v>16796</v>
      </c>
      <c r="J12" s="297">
        <f>'DFC-CFS'!J12-'DFC-CFS'!I12</f>
        <v>17082</v>
      </c>
      <c r="K12" s="297">
        <f>'DFC-CFS'!K12-'DFC-CFS'!J12</f>
        <v>17574</v>
      </c>
      <c r="L12" s="297">
        <f>'DFC-CFS'!L12</f>
        <v>17672</v>
      </c>
      <c r="M12" s="297">
        <f>'DFC-CFS'!M12-'DFC-CFS'!L12</f>
        <v>17905</v>
      </c>
      <c r="N12" s="297">
        <f>'DFC-CFS'!N12-'DFC-CFS'!M12</f>
        <v>17800</v>
      </c>
      <c r="O12" s="297">
        <f>'DFC-CFS'!O12-'DFC-CFS'!N12</f>
        <v>23056</v>
      </c>
      <c r="P12" s="297">
        <f>'DFC-CFS'!P12</f>
        <v>19512</v>
      </c>
      <c r="Q12" s="297">
        <f>'DFC-CFS'!Q12-'DFC-CFS'!P12</f>
        <v>19545</v>
      </c>
      <c r="R12" s="297">
        <f>'DFC-CFS'!R12-'DFC-CFS'!Q12</f>
        <v>19844</v>
      </c>
      <c r="S12" s="297">
        <f>'DFC-CFS'!S12-'DFC-CFS'!R12</f>
        <v>21732</v>
      </c>
      <c r="T12" s="297">
        <f>'DFC-CFS'!T12</f>
        <v>21173</v>
      </c>
      <c r="U12" s="297">
        <f>'DFC-CFS'!U12-'DFC-CFS'!T12</f>
        <v>36873</v>
      </c>
      <c r="V12" s="297">
        <f>'DFC-CFS'!V12-'DFC-CFS'!U12</f>
        <v>42857</v>
      </c>
      <c r="W12" s="297">
        <f>'DFC-CFS'!W12-'DFC-CFS'!V12</f>
        <v>47245</v>
      </c>
      <c r="X12" s="297">
        <f>'DFC-CFS'!X12</f>
        <v>47175</v>
      </c>
      <c r="Y12" s="297">
        <f>'DFC-CFS'!Y12-'DFC-CFS'!X12</f>
        <v>50394</v>
      </c>
      <c r="Z12" s="297">
        <f>'DFC-CFS'!Z12-'DFC-CFS'!Y12</f>
        <v>53275</v>
      </c>
      <c r="AA12" s="297">
        <f>'DFC-CFS'!AA12-'DFC-CFS'!Z12</f>
        <v>54445</v>
      </c>
      <c r="AB12" s="297">
        <f>'DFC-CFS'!AB12</f>
        <v>54620</v>
      </c>
      <c r="AC12" s="297">
        <f>'DFC-CFS'!AC12-'DFC-CFS'!AB12</f>
        <v>54833</v>
      </c>
      <c r="AD12" s="297">
        <f>'DFC-CFS'!AD12-'DFC-CFS'!AC12</f>
        <v>57064</v>
      </c>
      <c r="AE12" s="297">
        <f>'DFC-CFS'!AE12-'DFC-CFS'!AD12</f>
        <v>131624</v>
      </c>
      <c r="AF12" s="297">
        <f>'DFC-CFS'!AF12</f>
        <v>62150</v>
      </c>
      <c r="AG12" s="297">
        <f>'DFC-CFS'!AG12-'DFC-CFS'!AF12</f>
        <v>67126</v>
      </c>
      <c r="AH12" s="297">
        <f>'DFC-CFS'!AH12-'DFC-CFS'!AG12</f>
        <v>70248</v>
      </c>
      <c r="AI12" s="297">
        <f>'DFC-CFS'!AI12-'DFC-CFS'!AH12</f>
        <v>76456</v>
      </c>
      <c r="AJ12" s="297">
        <f>'DFC-CFS'!AJ12</f>
        <v>76953</v>
      </c>
      <c r="AK12" s="297">
        <f>'DFC-CFS'!AK12-'DFC-CFS'!AJ12</f>
        <v>72779</v>
      </c>
      <c r="AL12" s="297">
        <f>'DFC-CFS'!AL12-'DFC-CFS'!AK12</f>
        <v>71759</v>
      </c>
      <c r="AM12" s="297">
        <f>'DFC-CFS'!AM12-'DFC-CFS'!AL12</f>
        <v>158574</v>
      </c>
      <c r="AN12" s="297">
        <f>'DFC-CFS'!AN12</f>
        <v>66382</v>
      </c>
      <c r="AO12" s="297">
        <f>'DFC-CFS'!AO12-'DFC-CFS'!AN12</f>
        <v>64467</v>
      </c>
      <c r="AP12" s="297">
        <f>'DFC-CFS'!AP12-'DFC-CFS'!AO12</f>
        <v>62346</v>
      </c>
      <c r="AQ12" s="297">
        <f>'DFC-CFS'!AQ12-'DFC-CFS'!AP12</f>
        <v>64066</v>
      </c>
      <c r="AR12" s="297">
        <f>'DFC-CFS'!AR12</f>
        <v>64524</v>
      </c>
      <c r="AS12" s="297">
        <f>'DFC-CFS'!AS12-'DFC-CFS'!AR12</f>
        <v>68940.23546729199</v>
      </c>
      <c r="AT12" s="297">
        <f>'DFC-CFS'!AT12-'DFC-CFS'!AS12</f>
        <v>72699.76453270801</v>
      </c>
      <c r="AU12" s="297">
        <f>'DFC-CFS'!AU12-'DFC-CFS'!AT12</f>
        <v>73213</v>
      </c>
      <c r="AV12" s="297">
        <f>'DFC-CFS'!AV12</f>
        <v>78156</v>
      </c>
      <c r="AW12" s="297">
        <f>'DFC-CFS'!AW12-'DFC-CFS'!AV12</f>
        <v>80219</v>
      </c>
      <c r="AX12" s="297">
        <f>'DFC-CFS'!AX12-'DFC-CFS'!AW12</f>
        <v>81402</v>
      </c>
      <c r="AY12" s="297">
        <f>'DFC-CFS'!AY12-'DFC-CFS'!AX12</f>
        <v>86274</v>
      </c>
      <c r="AZ12" s="297">
        <f>'DFC-CFS'!AZ12</f>
        <v>84936</v>
      </c>
      <c r="BA12" s="297">
        <f>'DFC-CFS'!BA12-'DFC-CFS'!AZ12</f>
        <v>88710</v>
      </c>
      <c r="BB12" s="297">
        <f>'DFC-CFS'!BB12-'DFC-CFS'!BA12</f>
        <v>89150</v>
      </c>
      <c r="BC12" s="297">
        <f>'DFC-CFS'!BC12-'DFC-CFS'!BB12</f>
        <v>87344.184000000008</v>
      </c>
      <c r="BD12" s="297">
        <f>'DFC-CFS'!BD12</f>
        <v>92347</v>
      </c>
      <c r="BE12" s="297">
        <f>'DFC-CFS'!BE12-'DFC-CFS'!BD12</f>
        <v>87857</v>
      </c>
      <c r="BF12" s="297">
        <f>'DFC-CFS'!BF12-'DFC-CFS'!BE12</f>
        <v>85717</v>
      </c>
      <c r="BG12" s="297">
        <f>'DFC-CFS'!BG12-'DFC-CFS'!BF12</f>
        <v>101747</v>
      </c>
      <c r="BH12" s="297">
        <f>'DFC-CFS'!BH12</f>
        <v>97625</v>
      </c>
      <c r="BI12" s="297">
        <f>'DFC-CFS'!BI12-'DFC-CFS'!BH12</f>
        <v>84434</v>
      </c>
      <c r="BJ12" s="297">
        <f>'DFC-CFS'!BJ12-'DFC-CFS'!BI12</f>
        <v>81789</v>
      </c>
      <c r="BK12" s="297">
        <f>'DFC-CFS'!BK12-'DFC-CFS'!BJ12</f>
        <v>84703</v>
      </c>
      <c r="BL12" s="297">
        <f>'DFC-CFS'!BL12</f>
        <v>91729</v>
      </c>
      <c r="BM12" s="297">
        <f>'DFC-CFS'!BM12-'DFC-CFS'!BL12</f>
        <v>90330</v>
      </c>
      <c r="BN12" s="297">
        <f>'DFC-CFS'!BN12-'DFC-CFS'!BM12</f>
        <v>88203</v>
      </c>
      <c r="BO12" s="297">
        <f>'DFC-CFS'!BO12-'DFC-CFS'!BN12</f>
        <v>96278</v>
      </c>
      <c r="BP12" s="297">
        <f>'DFC-CFS'!BP12</f>
        <v>89606.699747999999</v>
      </c>
      <c r="BQ12" s="297">
        <f>'DFC-CFS'!BQ12-'DFC-CFS'!BP12</f>
        <v>93522.000000000015</v>
      </c>
      <c r="BR12" s="297">
        <f>'DFC-CFS'!BR12-'DFC-CFS'!BQ12</f>
        <v>97529.300251999986</v>
      </c>
      <c r="BS12" s="297">
        <f>'DFC-CFS'!BS12-'DFC-CFS'!BR12</f>
        <v>106440</v>
      </c>
      <c r="BT12" s="297">
        <f>'DFC-CFS'!BT12</f>
        <v>95657</v>
      </c>
      <c r="BU12" s="297">
        <f>'DFC-CFS'!BU12-'DFC-CFS'!BT12</f>
        <v>-95657</v>
      </c>
      <c r="BV12" s="297">
        <f>'DFC-CFS'!BV12-'DFC-CFS'!BU12</f>
        <v>0</v>
      </c>
      <c r="BW12" s="297">
        <f>'DFC-CFS'!BW12-'DFC-CFS'!BV12</f>
        <v>0</v>
      </c>
      <c r="BY12" s="297">
        <f>'DFC-CFS'!BY12</f>
        <v>62514</v>
      </c>
      <c r="BZ12" s="297">
        <f>'DFC-CFS'!BZ12</f>
        <v>68196</v>
      </c>
      <c r="CA12" s="297">
        <f>'DFC-CFS'!CA12</f>
        <v>76433</v>
      </c>
      <c r="CB12" s="297">
        <f>'DFC-CFS'!CB12</f>
        <v>80633</v>
      </c>
      <c r="CC12" s="297">
        <f>'DFC-CFS'!CC12</f>
        <v>148148</v>
      </c>
      <c r="CD12" s="297">
        <f>'DFC-CFS'!CD12</f>
        <v>205289</v>
      </c>
      <c r="CE12" s="297">
        <f>'DFC-CFS'!CE12</f>
        <v>298141</v>
      </c>
      <c r="CF12" s="297">
        <f>'DFC-CFS'!CF12</f>
        <v>275980</v>
      </c>
      <c r="CG12" s="297">
        <f>'DFC-CFS'!CG12</f>
        <v>380065</v>
      </c>
      <c r="CH12" s="297">
        <f>'DFC-CFS'!CH12</f>
        <v>257261</v>
      </c>
      <c r="CI12" s="297">
        <f>'DFC-CFS'!CI12</f>
        <v>279377</v>
      </c>
      <c r="CJ12" s="297">
        <f>'DFC-CFS'!CJ12</f>
        <v>326051</v>
      </c>
      <c r="CK12" s="297">
        <f>'DFC-CFS'!CK12</f>
        <v>350140.18400000001</v>
      </c>
      <c r="CL12" s="297">
        <f>'DFC-CFS'!CL12</f>
        <v>367668</v>
      </c>
      <c r="CM12" s="297">
        <f>'DFC-CFS'!CM12</f>
        <v>348551</v>
      </c>
      <c r="CN12" s="297">
        <f>'DFC-CFS'!CN12</f>
        <v>366540</v>
      </c>
      <c r="CO12" s="297">
        <f>'DFC-CFS'!CO12</f>
        <v>387098</v>
      </c>
    </row>
    <row r="13" spans="1:96" ht="14.5" x14ac:dyDescent="0.35">
      <c r="A13" s="9"/>
      <c r="B13" s="308" t="str">
        <f>+'DFC-CFS'!B13</f>
        <v>Constituição impairment</v>
      </c>
      <c r="C13" s="307" t="str">
        <f>+'DFC-CFS'!C13</f>
        <v>Constitution of impairment</v>
      </c>
      <c r="D13" s="297">
        <f>'DFC-CFS'!D13</f>
        <v>0</v>
      </c>
      <c r="E13" s="297">
        <f>'DFC-CFS'!E13-'DFC-CFS'!D13</f>
        <v>0</v>
      </c>
      <c r="F13" s="297">
        <f>'DFC-CFS'!F13-'DFC-CFS'!E13</f>
        <v>0</v>
      </c>
      <c r="G13" s="297">
        <f>'DFC-CFS'!G13-'DFC-CFS'!F13</f>
        <v>0</v>
      </c>
      <c r="H13" s="297">
        <f>'DFC-CFS'!H13</f>
        <v>0</v>
      </c>
      <c r="I13" s="297">
        <f>'DFC-CFS'!I13-'DFC-CFS'!H13</f>
        <v>0</v>
      </c>
      <c r="J13" s="297">
        <f>'DFC-CFS'!J13-'DFC-CFS'!I13</f>
        <v>0</v>
      </c>
      <c r="K13" s="297">
        <f>'DFC-CFS'!K13-'DFC-CFS'!J13</f>
        <v>0</v>
      </c>
      <c r="L13" s="297">
        <f>'DFC-CFS'!L13</f>
        <v>0</v>
      </c>
      <c r="M13" s="297">
        <f>'DFC-CFS'!M13-'DFC-CFS'!L13</f>
        <v>0</v>
      </c>
      <c r="N13" s="297">
        <f>'DFC-CFS'!N13-'DFC-CFS'!M13</f>
        <v>0</v>
      </c>
      <c r="O13" s="297">
        <f>'DFC-CFS'!O13-'DFC-CFS'!N13</f>
        <v>0</v>
      </c>
      <c r="P13" s="297">
        <f>'DFC-CFS'!P13</f>
        <v>0</v>
      </c>
      <c r="Q13" s="297">
        <f>'DFC-CFS'!Q13-'DFC-CFS'!P13</f>
        <v>0</v>
      </c>
      <c r="R13" s="297">
        <f>'DFC-CFS'!R13-'DFC-CFS'!Q13</f>
        <v>0</v>
      </c>
      <c r="S13" s="297">
        <f>'DFC-CFS'!S13-'DFC-CFS'!R13</f>
        <v>0</v>
      </c>
      <c r="T13" s="297">
        <f>'DFC-CFS'!T13</f>
        <v>0</v>
      </c>
      <c r="U13" s="297">
        <f>'DFC-CFS'!U13-'DFC-CFS'!T13</f>
        <v>0</v>
      </c>
      <c r="V13" s="297">
        <f>'DFC-CFS'!V13-'DFC-CFS'!U13</f>
        <v>0</v>
      </c>
      <c r="W13" s="297">
        <f>'DFC-CFS'!W13-'DFC-CFS'!V13</f>
        <v>0</v>
      </c>
      <c r="X13" s="297">
        <f>'DFC-CFS'!X13</f>
        <v>0</v>
      </c>
      <c r="Y13" s="297">
        <f>'DFC-CFS'!Y13-'DFC-CFS'!X13</f>
        <v>0</v>
      </c>
      <c r="Z13" s="297">
        <f>'DFC-CFS'!Z13-'DFC-CFS'!Y13</f>
        <v>0</v>
      </c>
      <c r="AA13" s="297">
        <f>'DFC-CFS'!AA13-'DFC-CFS'!Z13</f>
        <v>0</v>
      </c>
      <c r="AB13" s="297">
        <f>'DFC-CFS'!AB13</f>
        <v>0</v>
      </c>
      <c r="AC13" s="297">
        <f>'DFC-CFS'!AC13-'DFC-CFS'!AB13</f>
        <v>0</v>
      </c>
      <c r="AD13" s="297">
        <f>'DFC-CFS'!AD13-'DFC-CFS'!AC13</f>
        <v>0</v>
      </c>
      <c r="AE13" s="297">
        <f>'DFC-CFS'!AE13-'DFC-CFS'!AD13</f>
        <v>0</v>
      </c>
      <c r="AF13" s="297">
        <f>'DFC-CFS'!AF13</f>
        <v>0</v>
      </c>
      <c r="AG13" s="297">
        <f>'DFC-CFS'!AG13-'DFC-CFS'!AF13</f>
        <v>0</v>
      </c>
      <c r="AH13" s="297">
        <f>'DFC-CFS'!AH13-'DFC-CFS'!AG13</f>
        <v>0</v>
      </c>
      <c r="AI13" s="297">
        <f>'DFC-CFS'!AI13-'DFC-CFS'!AH13</f>
        <v>0</v>
      </c>
      <c r="AJ13" s="297">
        <f>'DFC-CFS'!AJ13</f>
        <v>0</v>
      </c>
      <c r="AK13" s="297">
        <f>'DFC-CFS'!AK13-'DFC-CFS'!AJ13</f>
        <v>0</v>
      </c>
      <c r="AL13" s="297">
        <f>'DFC-CFS'!AL13-'DFC-CFS'!AK13</f>
        <v>0</v>
      </c>
      <c r="AM13" s="297">
        <f>'DFC-CFS'!AM13-'DFC-CFS'!AL13</f>
        <v>143726</v>
      </c>
      <c r="AN13" s="297">
        <f>'DFC-CFS'!AN13</f>
        <v>0</v>
      </c>
      <c r="AO13" s="297">
        <f>'DFC-CFS'!AO13-'DFC-CFS'!AN13</f>
        <v>0</v>
      </c>
      <c r="AP13" s="297">
        <f>'DFC-CFS'!AP13-'DFC-CFS'!AO13</f>
        <v>0</v>
      </c>
      <c r="AQ13" s="297">
        <f>'DFC-CFS'!AQ13-'DFC-CFS'!AP13</f>
        <v>-8301</v>
      </c>
      <c r="AR13" s="297">
        <f>'DFC-CFS'!AR13</f>
        <v>0</v>
      </c>
      <c r="AS13" s="297">
        <f>'DFC-CFS'!AS13-'DFC-CFS'!AR13</f>
        <v>0</v>
      </c>
      <c r="AT13" s="297">
        <f>'DFC-CFS'!AT13-'DFC-CFS'!AS13</f>
        <v>0</v>
      </c>
      <c r="AU13" s="297">
        <f>'DFC-CFS'!AU13-'DFC-CFS'!AT13</f>
        <v>-33631</v>
      </c>
      <c r="AV13" s="297">
        <f>'DFC-CFS'!AV13</f>
        <v>0</v>
      </c>
      <c r="AW13" s="297">
        <f>'DFC-CFS'!AW13-'DFC-CFS'!AV13</f>
        <v>0</v>
      </c>
      <c r="AX13" s="297">
        <f>'DFC-CFS'!AX13-'DFC-CFS'!AW13</f>
        <v>920</v>
      </c>
      <c r="AY13" s="297">
        <f>'DFC-CFS'!AY13-'DFC-CFS'!AX13</f>
        <v>45484</v>
      </c>
      <c r="AZ13" s="297">
        <f>'DFC-CFS'!AZ13</f>
        <v>34400</v>
      </c>
      <c r="BA13" s="297">
        <f>'DFC-CFS'!BA13-'DFC-CFS'!AZ13</f>
        <v>3403.6489999999976</v>
      </c>
      <c r="BB13" s="297">
        <f>'DFC-CFS'!BB13-'DFC-CFS'!BA13</f>
        <v>0</v>
      </c>
      <c r="BC13" s="297">
        <f>'DFC-CFS'!BC13-'DFC-CFS'!BB13</f>
        <v>-18449.999999999996</v>
      </c>
      <c r="BD13" s="297">
        <f>'DFC-CFS'!BD13</f>
        <v>0</v>
      </c>
      <c r="BE13" s="297">
        <f>'DFC-CFS'!BE13-'DFC-CFS'!BD13</f>
        <v>0</v>
      </c>
      <c r="BF13" s="297">
        <f>'DFC-CFS'!BF13-'DFC-CFS'!BE13</f>
        <v>0</v>
      </c>
      <c r="BG13" s="297">
        <f>'DFC-CFS'!BG13-'DFC-CFS'!BF13</f>
        <v>0</v>
      </c>
      <c r="BH13" s="297">
        <f>'DFC-CFS'!BH13</f>
        <v>0</v>
      </c>
      <c r="BI13" s="297">
        <f>'DFC-CFS'!BI13-'DFC-CFS'!BH13</f>
        <v>0</v>
      </c>
      <c r="BJ13" s="297">
        <f>'DFC-CFS'!BJ13-'DFC-CFS'!BI13</f>
        <v>0</v>
      </c>
      <c r="BK13" s="297">
        <f>'DFC-CFS'!BK13-'DFC-CFS'!BJ13</f>
        <v>0</v>
      </c>
      <c r="BL13" s="297">
        <f>'DFC-CFS'!BL13</f>
        <v>0</v>
      </c>
      <c r="BM13" s="297">
        <f>'DFC-CFS'!BM13-'DFC-CFS'!BL13</f>
        <v>0</v>
      </c>
      <c r="BN13" s="297">
        <f>'DFC-CFS'!BN13-'DFC-CFS'!BM13</f>
        <v>0</v>
      </c>
      <c r="BO13" s="297">
        <f>'DFC-CFS'!BO13-'DFC-CFS'!BN13</f>
        <v>-11723</v>
      </c>
      <c r="BP13" s="297">
        <f>'DFC-CFS'!BP13</f>
        <v>0</v>
      </c>
      <c r="BQ13" s="297">
        <f>'DFC-CFS'!BQ13-'DFC-CFS'!BP13</f>
        <v>0</v>
      </c>
      <c r="BR13" s="297">
        <f>'DFC-CFS'!BR13-'DFC-CFS'!BQ13</f>
        <v>0</v>
      </c>
      <c r="BS13" s="297">
        <f>'DFC-CFS'!BS13-'DFC-CFS'!BR13</f>
        <v>250126</v>
      </c>
      <c r="BT13" s="297">
        <f>'DFC-CFS'!BT13</f>
        <v>0</v>
      </c>
      <c r="BU13" s="297">
        <f>'DFC-CFS'!BU13-'DFC-CFS'!BT13</f>
        <v>0</v>
      </c>
      <c r="BV13" s="297">
        <f>'DFC-CFS'!BV13-'DFC-CFS'!BU13</f>
        <v>0</v>
      </c>
      <c r="BW13" s="297">
        <f>'DFC-CFS'!BW13-'DFC-CFS'!BV13</f>
        <v>0</v>
      </c>
      <c r="BY13" s="297">
        <f>'DFC-CFS'!BY13</f>
        <v>0</v>
      </c>
      <c r="BZ13" s="297">
        <f>'DFC-CFS'!BZ13</f>
        <v>0</v>
      </c>
      <c r="CA13" s="297">
        <f>'DFC-CFS'!CA13</f>
        <v>0</v>
      </c>
      <c r="CB13" s="297">
        <f>'DFC-CFS'!CB13</f>
        <v>0</v>
      </c>
      <c r="CC13" s="297">
        <f>'DFC-CFS'!CC13</f>
        <v>0</v>
      </c>
      <c r="CD13" s="297">
        <f>'DFC-CFS'!CD13</f>
        <v>0</v>
      </c>
      <c r="CE13" s="297">
        <f>'DFC-CFS'!CE13</f>
        <v>0</v>
      </c>
      <c r="CF13" s="297">
        <f>'DFC-CFS'!CF13</f>
        <v>0</v>
      </c>
      <c r="CG13" s="297">
        <f>'DFC-CFS'!CG13</f>
        <v>143726</v>
      </c>
      <c r="CH13" s="297">
        <f>'DFC-CFS'!CH13</f>
        <v>-8301</v>
      </c>
      <c r="CI13" s="297">
        <f>'DFC-CFS'!CI13</f>
        <v>-33631</v>
      </c>
      <c r="CJ13" s="297">
        <f>'DFC-CFS'!CJ13</f>
        <v>46404</v>
      </c>
      <c r="CK13" s="297">
        <f>'DFC-CFS'!CK13</f>
        <v>19353.649000000001</v>
      </c>
      <c r="CL13" s="297">
        <f>'DFC-CFS'!CL13</f>
        <v>0</v>
      </c>
      <c r="CM13" s="297">
        <f>'DFC-CFS'!CM13</f>
        <v>0</v>
      </c>
      <c r="CN13" s="297">
        <f>'DFC-CFS'!CN13</f>
        <v>-11723</v>
      </c>
      <c r="CO13" s="297">
        <f>'DFC-CFS'!CO13</f>
        <v>250126</v>
      </c>
    </row>
    <row r="14" spans="1:96" ht="14.5" x14ac:dyDescent="0.35">
      <c r="A14" s="9"/>
      <c r="B14" s="384" t="s">
        <v>646</v>
      </c>
      <c r="C14" s="157" t="s">
        <v>647</v>
      </c>
      <c r="D14" s="297">
        <f>'DFC-CFS'!D14</f>
        <v>0</v>
      </c>
      <c r="E14" s="297">
        <f>'DFC-CFS'!E14-'DFC-CFS'!D14</f>
        <v>0</v>
      </c>
      <c r="F14" s="297">
        <f>'DFC-CFS'!F14-'DFC-CFS'!E14</f>
        <v>0</v>
      </c>
      <c r="G14" s="297">
        <f>'DFC-CFS'!G14-'DFC-CFS'!F14</f>
        <v>0</v>
      </c>
      <c r="H14" s="297">
        <f>'DFC-CFS'!H14</f>
        <v>0</v>
      </c>
      <c r="I14" s="297">
        <f>'DFC-CFS'!I14-'DFC-CFS'!H14</f>
        <v>0</v>
      </c>
      <c r="J14" s="297">
        <f>'DFC-CFS'!J14-'DFC-CFS'!I14</f>
        <v>0</v>
      </c>
      <c r="K14" s="297">
        <f>'DFC-CFS'!K14-'DFC-CFS'!J14</f>
        <v>0</v>
      </c>
      <c r="L14" s="297">
        <f>'DFC-CFS'!L14</f>
        <v>0</v>
      </c>
      <c r="M14" s="297">
        <f>'DFC-CFS'!M14-'DFC-CFS'!L14</f>
        <v>0</v>
      </c>
      <c r="N14" s="297">
        <f>'DFC-CFS'!N14-'DFC-CFS'!M14</f>
        <v>0</v>
      </c>
      <c r="O14" s="297">
        <f>'DFC-CFS'!O14-'DFC-CFS'!N14</f>
        <v>0</v>
      </c>
      <c r="P14" s="297">
        <f>'DFC-CFS'!P14</f>
        <v>0</v>
      </c>
      <c r="Q14" s="297">
        <f>'DFC-CFS'!Q14-'DFC-CFS'!P14</f>
        <v>0</v>
      </c>
      <c r="R14" s="297">
        <f>'DFC-CFS'!R14-'DFC-CFS'!Q14</f>
        <v>0</v>
      </c>
      <c r="S14" s="297">
        <f>'DFC-CFS'!S14-'DFC-CFS'!R14</f>
        <v>0</v>
      </c>
      <c r="T14" s="297">
        <f>'DFC-CFS'!T14</f>
        <v>0</v>
      </c>
      <c r="U14" s="297">
        <f>'DFC-CFS'!U14-'DFC-CFS'!T14</f>
        <v>0</v>
      </c>
      <c r="V14" s="297">
        <f>'DFC-CFS'!V14-'DFC-CFS'!U14</f>
        <v>0</v>
      </c>
      <c r="W14" s="297">
        <f>'DFC-CFS'!W14-'DFC-CFS'!V14</f>
        <v>0</v>
      </c>
      <c r="X14" s="297">
        <f>'DFC-CFS'!X14</f>
        <v>0</v>
      </c>
      <c r="Y14" s="297">
        <f>'DFC-CFS'!Y14-'DFC-CFS'!X14</f>
        <v>0</v>
      </c>
      <c r="Z14" s="297">
        <f>'DFC-CFS'!Z14-'DFC-CFS'!Y14</f>
        <v>0</v>
      </c>
      <c r="AA14" s="297">
        <f>'DFC-CFS'!AA14-'DFC-CFS'!Z14</f>
        <v>0</v>
      </c>
      <c r="AB14" s="297">
        <f>'DFC-CFS'!AB14</f>
        <v>0</v>
      </c>
      <c r="AC14" s="297">
        <f>'DFC-CFS'!AC14-'DFC-CFS'!AB14</f>
        <v>0</v>
      </c>
      <c r="AD14" s="297">
        <f>'DFC-CFS'!AD14-'DFC-CFS'!AC14</f>
        <v>0</v>
      </c>
      <c r="AE14" s="297">
        <f>'DFC-CFS'!AE14-'DFC-CFS'!AD14</f>
        <v>0</v>
      </c>
      <c r="AF14" s="297">
        <f>'DFC-CFS'!AF14</f>
        <v>0</v>
      </c>
      <c r="AG14" s="297">
        <f>'DFC-CFS'!AG14-'DFC-CFS'!AF14</f>
        <v>0</v>
      </c>
      <c r="AH14" s="297">
        <f>'DFC-CFS'!AH14-'DFC-CFS'!AG14</f>
        <v>0</v>
      </c>
      <c r="AI14" s="297">
        <f>'DFC-CFS'!AI14-'DFC-CFS'!AH14</f>
        <v>0</v>
      </c>
      <c r="AJ14" s="297">
        <f>'DFC-CFS'!AJ14</f>
        <v>0</v>
      </c>
      <c r="AK14" s="297">
        <f>'DFC-CFS'!AK14-'DFC-CFS'!AJ14</f>
        <v>0</v>
      </c>
      <c r="AL14" s="297">
        <f>'DFC-CFS'!AL14-'DFC-CFS'!AK14</f>
        <v>0</v>
      </c>
      <c r="AM14" s="297">
        <f>'DFC-CFS'!AM14-'DFC-CFS'!AL14</f>
        <v>0</v>
      </c>
      <c r="AN14" s="297">
        <f>'DFC-CFS'!AN14</f>
        <v>0</v>
      </c>
      <c r="AO14" s="297">
        <f>'DFC-CFS'!AO14-'DFC-CFS'!AN14</f>
        <v>0</v>
      </c>
      <c r="AP14" s="297">
        <f>'DFC-CFS'!AP14-'DFC-CFS'!AO14</f>
        <v>0</v>
      </c>
      <c r="AQ14" s="297">
        <f>'DFC-CFS'!AQ14-'DFC-CFS'!AP14</f>
        <v>0</v>
      </c>
      <c r="AR14" s="297">
        <f>'DFC-CFS'!AR14</f>
        <v>0</v>
      </c>
      <c r="AS14" s="297">
        <f>'DFC-CFS'!AS14-'DFC-CFS'!AR14</f>
        <v>0</v>
      </c>
      <c r="AT14" s="297">
        <f>'DFC-CFS'!AT14-'DFC-CFS'!AS14</f>
        <v>0</v>
      </c>
      <c r="AU14" s="297">
        <f>'DFC-CFS'!AU14-'DFC-CFS'!AT14</f>
        <v>0</v>
      </c>
      <c r="AV14" s="297">
        <f>'DFC-CFS'!AV14</f>
        <v>0</v>
      </c>
      <c r="AW14" s="297">
        <f>'DFC-CFS'!AW14-'DFC-CFS'!AV14</f>
        <v>0</v>
      </c>
      <c r="AX14" s="297">
        <f>'DFC-CFS'!AX14-'DFC-CFS'!AW14</f>
        <v>0</v>
      </c>
      <c r="AY14" s="297">
        <f>'DFC-CFS'!AY14-'DFC-CFS'!AX14</f>
        <v>0</v>
      </c>
      <c r="AZ14" s="297">
        <f>'DFC-CFS'!AZ14</f>
        <v>0</v>
      </c>
      <c r="BA14" s="297">
        <f>'DFC-CFS'!BA14-'DFC-CFS'!AZ14</f>
        <v>0</v>
      </c>
      <c r="BB14" s="297">
        <f>'DFC-CFS'!BB14-'DFC-CFS'!BA14</f>
        <v>0</v>
      </c>
      <c r="BC14" s="297">
        <f>'DFC-CFS'!BC14-'DFC-CFS'!BB14</f>
        <v>0</v>
      </c>
      <c r="BD14" s="297">
        <f>'DFC-CFS'!BD14</f>
        <v>0</v>
      </c>
      <c r="BE14" s="297">
        <f>'DFC-CFS'!BE14-'DFC-CFS'!BD14</f>
        <v>0</v>
      </c>
      <c r="BF14" s="297">
        <f>'DFC-CFS'!BF14-'DFC-CFS'!BE14</f>
        <v>0</v>
      </c>
      <c r="BG14" s="297">
        <f>'DFC-CFS'!BG14-'DFC-CFS'!BF14</f>
        <v>0</v>
      </c>
      <c r="BH14" s="297">
        <f>'DFC-CFS'!BH14</f>
        <v>0</v>
      </c>
      <c r="BI14" s="297">
        <f>'DFC-CFS'!BI14-'DFC-CFS'!BH14</f>
        <v>0</v>
      </c>
      <c r="BJ14" s="297">
        <f>'DFC-CFS'!BJ14-'DFC-CFS'!BI14</f>
        <v>0</v>
      </c>
      <c r="BK14" s="297">
        <f>'DFC-CFS'!BK14-'DFC-CFS'!BJ14</f>
        <v>0</v>
      </c>
      <c r="BL14" s="297">
        <f>'DFC-CFS'!BL14</f>
        <v>0</v>
      </c>
      <c r="BM14" s="297">
        <f>'DFC-CFS'!BM14-'DFC-CFS'!BL14</f>
        <v>0</v>
      </c>
      <c r="BN14" s="297">
        <f>'DFC-CFS'!BN14-'DFC-CFS'!BM14</f>
        <v>0</v>
      </c>
      <c r="BO14" s="297">
        <f>'DFC-CFS'!BO14-'DFC-CFS'!BN14</f>
        <v>0</v>
      </c>
      <c r="BP14" s="297">
        <f>'DFC-CFS'!BP14</f>
        <v>0</v>
      </c>
      <c r="BQ14" s="297">
        <f>'DFC-CFS'!BQ14-'DFC-CFS'!BP14</f>
        <v>0</v>
      </c>
      <c r="BR14" s="297">
        <f>'DFC-CFS'!BR14-'DFC-CFS'!BQ14</f>
        <v>0</v>
      </c>
      <c r="BS14" s="297">
        <f>'DFC-CFS'!BS14-'DFC-CFS'!BR14</f>
        <v>-61993</v>
      </c>
      <c r="BT14" s="297">
        <f>'DFC-CFS'!BT14</f>
        <v>0</v>
      </c>
      <c r="BU14" s="297">
        <f>'DFC-CFS'!BU14-'DFC-CFS'!BT14</f>
        <v>0</v>
      </c>
      <c r="BV14" s="297">
        <f>'DFC-CFS'!BV14-'DFC-CFS'!BU14</f>
        <v>0</v>
      </c>
      <c r="BW14" s="297">
        <f>'DFC-CFS'!BW14-'DFC-CFS'!BV14</f>
        <v>0</v>
      </c>
      <c r="BY14" s="297">
        <f>'DFC-CFS'!BY14</f>
        <v>0</v>
      </c>
      <c r="BZ14" s="297">
        <f>'DFC-CFS'!BZ14</f>
        <v>0</v>
      </c>
      <c r="CA14" s="297">
        <f>'DFC-CFS'!CA14</f>
        <v>0</v>
      </c>
      <c r="CB14" s="297">
        <f>'DFC-CFS'!CB14</f>
        <v>0</v>
      </c>
      <c r="CC14" s="297">
        <f>'DFC-CFS'!CC14</f>
        <v>0</v>
      </c>
      <c r="CD14" s="297">
        <f>'DFC-CFS'!CD14</f>
        <v>0</v>
      </c>
      <c r="CE14" s="297">
        <f>'DFC-CFS'!CE14</f>
        <v>0</v>
      </c>
      <c r="CF14" s="297">
        <f>'DFC-CFS'!CF14</f>
        <v>0</v>
      </c>
      <c r="CG14" s="297">
        <f>'DFC-CFS'!CG14</f>
        <v>0</v>
      </c>
      <c r="CH14" s="297">
        <f>'DFC-CFS'!CH14</f>
        <v>0</v>
      </c>
      <c r="CI14" s="297">
        <f>'DFC-CFS'!CI14</f>
        <v>0</v>
      </c>
      <c r="CJ14" s="297">
        <f>'DFC-CFS'!CJ14</f>
        <v>0</v>
      </c>
      <c r="CK14" s="297">
        <f>'DFC-CFS'!CK14</f>
        <v>0</v>
      </c>
      <c r="CL14" s="297">
        <f>'DFC-CFS'!CL14</f>
        <v>0</v>
      </c>
      <c r="CM14" s="297">
        <f>'DFC-CFS'!CM14</f>
        <v>0</v>
      </c>
      <c r="CN14" s="297">
        <f>'DFC-CFS'!CN14</f>
        <v>0</v>
      </c>
      <c r="CO14" s="297">
        <f>'DFC-CFS'!CO14</f>
        <v>-61993</v>
      </c>
    </row>
    <row r="15" spans="1:96" ht="14.5" x14ac:dyDescent="0.35">
      <c r="A15" s="9"/>
      <c r="B15" s="308" t="str">
        <f>+'DFC-CFS'!B15</f>
        <v>Participação no resultado de controladas</v>
      </c>
      <c r="C15" s="307" t="str">
        <f>+'DFC-CFS'!C15</f>
        <v>Share of profit of equity-accounted investments</v>
      </c>
      <c r="D15" s="297">
        <f>'DFC-CFS'!D15</f>
        <v>0</v>
      </c>
      <c r="E15" s="297">
        <f>'DFC-CFS'!E15-'DFC-CFS'!D15</f>
        <v>0</v>
      </c>
      <c r="F15" s="297">
        <f>'DFC-CFS'!F15-'DFC-CFS'!E15</f>
        <v>0</v>
      </c>
      <c r="G15" s="297">
        <f>'DFC-CFS'!G15-'DFC-CFS'!F15</f>
        <v>0</v>
      </c>
      <c r="H15" s="297">
        <f>'DFC-CFS'!H15</f>
        <v>0</v>
      </c>
      <c r="I15" s="297">
        <f>'DFC-CFS'!I15-'DFC-CFS'!H15</f>
        <v>0</v>
      </c>
      <c r="J15" s="297">
        <f>'DFC-CFS'!J15-'DFC-CFS'!I15</f>
        <v>0</v>
      </c>
      <c r="K15" s="297">
        <f>'DFC-CFS'!K15-'DFC-CFS'!J15</f>
        <v>0</v>
      </c>
      <c r="L15" s="297">
        <f>'DFC-CFS'!L15</f>
        <v>0</v>
      </c>
      <c r="M15" s="297">
        <f>'DFC-CFS'!M15-'DFC-CFS'!L15</f>
        <v>0</v>
      </c>
      <c r="N15" s="297">
        <f>'DFC-CFS'!N15-'DFC-CFS'!M15</f>
        <v>0</v>
      </c>
      <c r="O15" s="297">
        <f>'DFC-CFS'!O15-'DFC-CFS'!N15</f>
        <v>0</v>
      </c>
      <c r="P15" s="297">
        <f>'DFC-CFS'!P15</f>
        <v>0</v>
      </c>
      <c r="Q15" s="297">
        <f>'DFC-CFS'!Q15-'DFC-CFS'!P15</f>
        <v>0</v>
      </c>
      <c r="R15" s="297">
        <f>'DFC-CFS'!R15-'DFC-CFS'!Q15</f>
        <v>0</v>
      </c>
      <c r="S15" s="297">
        <f>'DFC-CFS'!S15-'DFC-CFS'!R15</f>
        <v>0</v>
      </c>
      <c r="T15" s="297">
        <f>'DFC-CFS'!T15</f>
        <v>0</v>
      </c>
      <c r="U15" s="297">
        <f>'DFC-CFS'!U15-'DFC-CFS'!T15</f>
        <v>0</v>
      </c>
      <c r="V15" s="297">
        <f>'DFC-CFS'!V15-'DFC-CFS'!U15</f>
        <v>0</v>
      </c>
      <c r="W15" s="297">
        <f>'DFC-CFS'!W15-'DFC-CFS'!V15</f>
        <v>0</v>
      </c>
      <c r="X15" s="297">
        <f>'DFC-CFS'!X15</f>
        <v>0</v>
      </c>
      <c r="Y15" s="297">
        <f>'DFC-CFS'!Y15-'DFC-CFS'!X15</f>
        <v>0</v>
      </c>
      <c r="Z15" s="297">
        <f>'DFC-CFS'!Z15-'DFC-CFS'!Y15</f>
        <v>0</v>
      </c>
      <c r="AA15" s="297">
        <f>'DFC-CFS'!AA15-'DFC-CFS'!Z15</f>
        <v>0</v>
      </c>
      <c r="AB15" s="297">
        <f>'DFC-CFS'!AB15</f>
        <v>0</v>
      </c>
      <c r="AC15" s="297">
        <f>'DFC-CFS'!AC15-'DFC-CFS'!AB15</f>
        <v>0</v>
      </c>
      <c r="AD15" s="297">
        <f>'DFC-CFS'!AD15-'DFC-CFS'!AC15</f>
        <v>0</v>
      </c>
      <c r="AE15" s="297">
        <f>'DFC-CFS'!AE15-'DFC-CFS'!AD15</f>
        <v>0</v>
      </c>
      <c r="AF15" s="297">
        <f>'DFC-CFS'!AF15</f>
        <v>0</v>
      </c>
      <c r="AG15" s="297">
        <f>'DFC-CFS'!AG15-'DFC-CFS'!AF15</f>
        <v>0</v>
      </c>
      <c r="AH15" s="297">
        <f>'DFC-CFS'!AH15-'DFC-CFS'!AG15</f>
        <v>0</v>
      </c>
      <c r="AI15" s="297">
        <f>'DFC-CFS'!AI15-'DFC-CFS'!AH15</f>
        <v>0</v>
      </c>
      <c r="AJ15" s="297">
        <f>'DFC-CFS'!AJ15</f>
        <v>0</v>
      </c>
      <c r="AK15" s="297">
        <f>'DFC-CFS'!AK15-'DFC-CFS'!AJ15</f>
        <v>0</v>
      </c>
      <c r="AL15" s="297">
        <f>'DFC-CFS'!AL15-'DFC-CFS'!AK15</f>
        <v>0</v>
      </c>
      <c r="AM15" s="297">
        <f>'DFC-CFS'!AM15-'DFC-CFS'!AL15</f>
        <v>0</v>
      </c>
      <c r="AN15" s="297">
        <f>'DFC-CFS'!AN15</f>
        <v>0</v>
      </c>
      <c r="AO15" s="297">
        <f>'DFC-CFS'!AO15-'DFC-CFS'!AN15</f>
        <v>0</v>
      </c>
      <c r="AP15" s="297">
        <f>'DFC-CFS'!AP15-'DFC-CFS'!AO15</f>
        <v>0</v>
      </c>
      <c r="AQ15" s="297">
        <f>'DFC-CFS'!AQ15-'DFC-CFS'!AP15</f>
        <v>0</v>
      </c>
      <c r="AR15" s="297">
        <f>'DFC-CFS'!AR15</f>
        <v>0</v>
      </c>
      <c r="AS15" s="297">
        <f>'DFC-CFS'!AS15-'DFC-CFS'!AR15</f>
        <v>0</v>
      </c>
      <c r="AT15" s="297">
        <f>'DFC-CFS'!AT15-'DFC-CFS'!AS15</f>
        <v>0</v>
      </c>
      <c r="AU15" s="297">
        <f>'DFC-CFS'!AU15-'DFC-CFS'!AT15</f>
        <v>0</v>
      </c>
      <c r="AV15" s="297">
        <f>'DFC-CFS'!AV15</f>
        <v>0</v>
      </c>
      <c r="AW15" s="297">
        <f>'DFC-CFS'!AW15-'DFC-CFS'!AV15</f>
        <v>0</v>
      </c>
      <c r="AX15" s="297">
        <f>'DFC-CFS'!AX15-'DFC-CFS'!AW15</f>
        <v>0</v>
      </c>
      <c r="AY15" s="297">
        <f>'DFC-CFS'!AY15-'DFC-CFS'!AX15</f>
        <v>0</v>
      </c>
      <c r="AZ15" s="297">
        <f>'DFC-CFS'!AZ15</f>
        <v>0</v>
      </c>
      <c r="BA15" s="297">
        <f>'DFC-CFS'!BA15-'DFC-CFS'!AZ15</f>
        <v>0</v>
      </c>
      <c r="BB15" s="297">
        <f>'DFC-CFS'!BB15-'DFC-CFS'!BA15</f>
        <v>0</v>
      </c>
      <c r="BC15" s="297">
        <f>'DFC-CFS'!BC15-'DFC-CFS'!BB15</f>
        <v>0</v>
      </c>
      <c r="BD15" s="297">
        <f>'DFC-CFS'!BD15</f>
        <v>0</v>
      </c>
      <c r="BE15" s="297">
        <f>'DFC-CFS'!BE15-'DFC-CFS'!BD15</f>
        <v>0</v>
      </c>
      <c r="BF15" s="297">
        <f>'DFC-CFS'!BF15-'DFC-CFS'!BE15</f>
        <v>0</v>
      </c>
      <c r="BG15" s="297">
        <f>'DFC-CFS'!BG15-'DFC-CFS'!BF15</f>
        <v>0</v>
      </c>
      <c r="BH15" s="297">
        <f>'DFC-CFS'!BH15</f>
        <v>0</v>
      </c>
      <c r="BI15" s="297">
        <f>'DFC-CFS'!BI15-'DFC-CFS'!BH15</f>
        <v>0</v>
      </c>
      <c r="BJ15" s="297">
        <f>'DFC-CFS'!BJ15-'DFC-CFS'!BI15</f>
        <v>0</v>
      </c>
      <c r="BK15" s="297">
        <f>'DFC-CFS'!BK15-'DFC-CFS'!BJ15</f>
        <v>0</v>
      </c>
      <c r="BL15" s="297">
        <f>'DFC-CFS'!BL15</f>
        <v>0</v>
      </c>
      <c r="BM15" s="297">
        <f>'DFC-CFS'!BM15-'DFC-CFS'!BL15</f>
        <v>0</v>
      </c>
      <c r="BN15" s="297">
        <f>'DFC-CFS'!BN15-'DFC-CFS'!BM15</f>
        <v>0</v>
      </c>
      <c r="BO15" s="297">
        <f>'DFC-CFS'!BO15-'DFC-CFS'!BN15</f>
        <v>0</v>
      </c>
      <c r="BP15" s="297">
        <f>'DFC-CFS'!BP15</f>
        <v>0</v>
      </c>
      <c r="BQ15" s="297">
        <f>'DFC-CFS'!BQ15-'DFC-CFS'!BP15</f>
        <v>0</v>
      </c>
      <c r="BR15" s="297">
        <f>'DFC-CFS'!BR15-'DFC-CFS'!BQ15</f>
        <v>0</v>
      </c>
      <c r="BS15" s="297">
        <f>'DFC-CFS'!BS15-'DFC-CFS'!BR15</f>
        <v>0</v>
      </c>
      <c r="BT15" s="297">
        <f>'DFC-CFS'!BT15</f>
        <v>0</v>
      </c>
      <c r="BU15" s="297">
        <f>'DFC-CFS'!BU15-'DFC-CFS'!BT15</f>
        <v>0</v>
      </c>
      <c r="BV15" s="297">
        <f>'DFC-CFS'!BV15-'DFC-CFS'!BU15</f>
        <v>0</v>
      </c>
      <c r="BW15" s="297">
        <f>'DFC-CFS'!BW15-'DFC-CFS'!BV15</f>
        <v>0</v>
      </c>
      <c r="BY15" s="297">
        <f>'DFC-CFS'!BY15</f>
        <v>0</v>
      </c>
      <c r="BZ15" s="297">
        <f>'DFC-CFS'!BZ15</f>
        <v>0</v>
      </c>
      <c r="CA15" s="297">
        <f>'DFC-CFS'!CA15</f>
        <v>0</v>
      </c>
      <c r="CB15" s="297">
        <f>'DFC-CFS'!CB15</f>
        <v>0</v>
      </c>
      <c r="CC15" s="297">
        <f>'DFC-CFS'!CC15</f>
        <v>0</v>
      </c>
      <c r="CD15" s="297">
        <f>'DFC-CFS'!CD15</f>
        <v>0</v>
      </c>
      <c r="CE15" s="297">
        <f>'DFC-CFS'!CE15</f>
        <v>0</v>
      </c>
      <c r="CF15" s="297">
        <f>'DFC-CFS'!CF15</f>
        <v>0</v>
      </c>
      <c r="CG15" s="297">
        <f>'DFC-CFS'!CG15</f>
        <v>0</v>
      </c>
      <c r="CH15" s="297">
        <f>'DFC-CFS'!CH15</f>
        <v>0</v>
      </c>
      <c r="CI15" s="297">
        <f>'DFC-CFS'!CI15</f>
        <v>0</v>
      </c>
      <c r="CJ15" s="297">
        <f>'DFC-CFS'!CJ15</f>
        <v>0</v>
      </c>
      <c r="CK15" s="297">
        <f>'DFC-CFS'!CK15</f>
        <v>0</v>
      </c>
      <c r="CL15" s="297">
        <f>'DFC-CFS'!CL15</f>
        <v>0</v>
      </c>
      <c r="CM15" s="297">
        <f>'DFC-CFS'!CM15</f>
        <v>0</v>
      </c>
      <c r="CN15" s="297">
        <f>'DFC-CFS'!CN15</f>
        <v>0</v>
      </c>
      <c r="CO15" s="297">
        <f>'DFC-CFS'!CO15</f>
        <v>0</v>
      </c>
    </row>
    <row r="16" spans="1:96" ht="14.5" x14ac:dyDescent="0.35">
      <c r="A16" s="9"/>
      <c r="B16" s="308" t="str">
        <f>+'DFC-CFS'!B16</f>
        <v>Exaustões em reflorestamento</v>
      </c>
      <c r="C16" s="307" t="str">
        <f>+'DFC-CFS'!C16</f>
        <v>Forest depletion</v>
      </c>
      <c r="D16" s="297">
        <f>'DFC-CFS'!D16</f>
        <v>64</v>
      </c>
      <c r="E16" s="297">
        <f>'DFC-CFS'!E16-'DFC-CFS'!D16</f>
        <v>49</v>
      </c>
      <c r="F16" s="297">
        <f>'DFC-CFS'!F16-'DFC-CFS'!E16</f>
        <v>130</v>
      </c>
      <c r="G16" s="297">
        <f>'DFC-CFS'!G16-'DFC-CFS'!F16</f>
        <v>-243</v>
      </c>
      <c r="H16" s="297">
        <f>'DFC-CFS'!H16</f>
        <v>0</v>
      </c>
      <c r="I16" s="297">
        <f>'DFC-CFS'!I16-'DFC-CFS'!H16</f>
        <v>0</v>
      </c>
      <c r="J16" s="297">
        <f>'DFC-CFS'!J16-'DFC-CFS'!I16</f>
        <v>0</v>
      </c>
      <c r="K16" s="297">
        <f>'DFC-CFS'!K16-'DFC-CFS'!J16</f>
        <v>0</v>
      </c>
      <c r="L16" s="297">
        <f>'DFC-CFS'!L16</f>
        <v>0</v>
      </c>
      <c r="M16" s="297">
        <f>'DFC-CFS'!M16-'DFC-CFS'!L16</f>
        <v>0</v>
      </c>
      <c r="N16" s="297">
        <f>'DFC-CFS'!N16-'DFC-CFS'!M16</f>
        <v>0</v>
      </c>
      <c r="O16" s="297">
        <f>'DFC-CFS'!O16-'DFC-CFS'!N16</f>
        <v>0</v>
      </c>
      <c r="P16" s="297">
        <f>'DFC-CFS'!P16</f>
        <v>0</v>
      </c>
      <c r="Q16" s="297">
        <f>'DFC-CFS'!Q16-'DFC-CFS'!P16</f>
        <v>0</v>
      </c>
      <c r="R16" s="297">
        <f>'DFC-CFS'!R16-'DFC-CFS'!Q16</f>
        <v>0</v>
      </c>
      <c r="S16" s="297">
        <f>'DFC-CFS'!S16-'DFC-CFS'!R16</f>
        <v>0</v>
      </c>
      <c r="T16" s="297">
        <f>'DFC-CFS'!T16</f>
        <v>0</v>
      </c>
      <c r="U16" s="297">
        <f>'DFC-CFS'!U16-'DFC-CFS'!T16</f>
        <v>0</v>
      </c>
      <c r="V16" s="297">
        <f>'DFC-CFS'!V16-'DFC-CFS'!U16</f>
        <v>0</v>
      </c>
      <c r="W16" s="297">
        <f>'DFC-CFS'!W16-'DFC-CFS'!V16</f>
        <v>0</v>
      </c>
      <c r="X16" s="297">
        <f>'DFC-CFS'!X16</f>
        <v>0</v>
      </c>
      <c r="Y16" s="297">
        <f>'DFC-CFS'!Y16-'DFC-CFS'!X16</f>
        <v>0</v>
      </c>
      <c r="Z16" s="297">
        <f>'DFC-CFS'!Z16-'DFC-CFS'!Y16</f>
        <v>0</v>
      </c>
      <c r="AA16" s="297">
        <f>'DFC-CFS'!AA16-'DFC-CFS'!Z16</f>
        <v>0</v>
      </c>
      <c r="AB16" s="297">
        <f>'DFC-CFS'!AB16</f>
        <v>0</v>
      </c>
      <c r="AC16" s="297">
        <f>'DFC-CFS'!AC16-'DFC-CFS'!AB16</f>
        <v>0</v>
      </c>
      <c r="AD16" s="297">
        <f>'DFC-CFS'!AD16-'DFC-CFS'!AC16</f>
        <v>0</v>
      </c>
      <c r="AE16" s="297">
        <f>'DFC-CFS'!AE16-'DFC-CFS'!AD16</f>
        <v>0</v>
      </c>
      <c r="AF16" s="297">
        <f>'DFC-CFS'!AF16</f>
        <v>0</v>
      </c>
      <c r="AG16" s="297">
        <f>'DFC-CFS'!AG16-'DFC-CFS'!AF16</f>
        <v>0</v>
      </c>
      <c r="AH16" s="297">
        <f>'DFC-CFS'!AH16-'DFC-CFS'!AG16</f>
        <v>0</v>
      </c>
      <c r="AI16" s="297">
        <f>'DFC-CFS'!AI16-'DFC-CFS'!AH16</f>
        <v>0</v>
      </c>
      <c r="AJ16" s="297">
        <f>'DFC-CFS'!AJ16</f>
        <v>0</v>
      </c>
      <c r="AK16" s="297">
        <f>'DFC-CFS'!AK16-'DFC-CFS'!AJ16</f>
        <v>0</v>
      </c>
      <c r="AL16" s="297">
        <f>'DFC-CFS'!AL16-'DFC-CFS'!AK16</f>
        <v>0</v>
      </c>
      <c r="AM16" s="297">
        <f>'DFC-CFS'!AM16-'DFC-CFS'!AL16</f>
        <v>0</v>
      </c>
      <c r="AN16" s="297">
        <f>'DFC-CFS'!AN16</f>
        <v>0</v>
      </c>
      <c r="AO16" s="297">
        <f>'DFC-CFS'!AO16-'DFC-CFS'!AN16</f>
        <v>0</v>
      </c>
      <c r="AP16" s="297">
        <f>'DFC-CFS'!AP16-'DFC-CFS'!AO16</f>
        <v>0</v>
      </c>
      <c r="AQ16" s="297">
        <f>'DFC-CFS'!AQ16-'DFC-CFS'!AP16</f>
        <v>0</v>
      </c>
      <c r="AR16" s="297">
        <f>'DFC-CFS'!AR16</f>
        <v>0</v>
      </c>
      <c r="AS16" s="297">
        <f>'DFC-CFS'!AS16-'DFC-CFS'!AR16</f>
        <v>0</v>
      </c>
      <c r="AT16" s="297">
        <f>'DFC-CFS'!AT16-'DFC-CFS'!AS16</f>
        <v>0</v>
      </c>
      <c r="AU16" s="297">
        <f>'DFC-CFS'!AU16-'DFC-CFS'!AT16</f>
        <v>0</v>
      </c>
      <c r="AV16" s="297">
        <f>'DFC-CFS'!AV16</f>
        <v>0</v>
      </c>
      <c r="AW16" s="297">
        <f>'DFC-CFS'!AW16-'DFC-CFS'!AV16</f>
        <v>0</v>
      </c>
      <c r="AX16" s="297">
        <f>'DFC-CFS'!AX16-'DFC-CFS'!AW16</f>
        <v>0</v>
      </c>
      <c r="AY16" s="297">
        <f>'DFC-CFS'!AY16-'DFC-CFS'!AX16</f>
        <v>0</v>
      </c>
      <c r="AZ16" s="297">
        <f>'DFC-CFS'!AZ16</f>
        <v>0</v>
      </c>
      <c r="BA16" s="297">
        <f>'DFC-CFS'!BA16-'DFC-CFS'!AZ16</f>
        <v>0</v>
      </c>
      <c r="BB16" s="297">
        <f>'DFC-CFS'!BB16-'DFC-CFS'!BA16</f>
        <v>0</v>
      </c>
      <c r="BC16" s="297">
        <f>'DFC-CFS'!BC16-'DFC-CFS'!BB16</f>
        <v>0</v>
      </c>
      <c r="BD16" s="297">
        <f>'DFC-CFS'!BD16</f>
        <v>0</v>
      </c>
      <c r="BE16" s="297">
        <f>'DFC-CFS'!BE16-'DFC-CFS'!BD16</f>
        <v>0</v>
      </c>
      <c r="BF16" s="297">
        <f>'DFC-CFS'!BF16-'DFC-CFS'!BE16</f>
        <v>0</v>
      </c>
      <c r="BG16" s="297">
        <f>'DFC-CFS'!BG16-'DFC-CFS'!BF16</f>
        <v>0</v>
      </c>
      <c r="BH16" s="297">
        <f>'DFC-CFS'!BH16</f>
        <v>0</v>
      </c>
      <c r="BI16" s="297">
        <f>'DFC-CFS'!BI16-'DFC-CFS'!BH16</f>
        <v>0</v>
      </c>
      <c r="BJ16" s="297">
        <f>'DFC-CFS'!BJ16-'DFC-CFS'!BI16</f>
        <v>0</v>
      </c>
      <c r="BK16" s="297">
        <f>'DFC-CFS'!BK16-'DFC-CFS'!BJ16</f>
        <v>0</v>
      </c>
      <c r="BL16" s="297">
        <f>'DFC-CFS'!BL16</f>
        <v>0</v>
      </c>
      <c r="BM16" s="297">
        <f>'DFC-CFS'!BM16-'DFC-CFS'!BL16</f>
        <v>0</v>
      </c>
      <c r="BN16" s="297">
        <f>'DFC-CFS'!BN16-'DFC-CFS'!BM16</f>
        <v>0</v>
      </c>
      <c r="BO16" s="297">
        <f>'DFC-CFS'!BO16-'DFC-CFS'!BN16</f>
        <v>0</v>
      </c>
      <c r="BP16" s="297">
        <f>'DFC-CFS'!BP16</f>
        <v>0</v>
      </c>
      <c r="BQ16" s="297">
        <f>'DFC-CFS'!BQ16-'DFC-CFS'!BP16</f>
        <v>0</v>
      </c>
      <c r="BR16" s="297">
        <f>'DFC-CFS'!BR16-'DFC-CFS'!BQ16</f>
        <v>0</v>
      </c>
      <c r="BS16" s="297">
        <f>'DFC-CFS'!BS16-'DFC-CFS'!BR16</f>
        <v>0</v>
      </c>
      <c r="BT16" s="297">
        <f>'DFC-CFS'!BT16</f>
        <v>0</v>
      </c>
      <c r="BU16" s="297">
        <f>'DFC-CFS'!BU16-'DFC-CFS'!BT16</f>
        <v>0</v>
      </c>
      <c r="BV16" s="297">
        <f>'DFC-CFS'!BV16-'DFC-CFS'!BU16</f>
        <v>0</v>
      </c>
      <c r="BW16" s="297">
        <f>'DFC-CFS'!BW16-'DFC-CFS'!BV16</f>
        <v>0</v>
      </c>
      <c r="BY16" s="297">
        <f>'DFC-CFS'!BY16</f>
        <v>0</v>
      </c>
      <c r="BZ16" s="297">
        <f>'DFC-CFS'!BZ16</f>
        <v>0</v>
      </c>
      <c r="CA16" s="297">
        <f>'DFC-CFS'!CA16</f>
        <v>0</v>
      </c>
      <c r="CB16" s="297">
        <f>'DFC-CFS'!CB16</f>
        <v>0</v>
      </c>
      <c r="CC16" s="297">
        <f>'DFC-CFS'!CC16</f>
        <v>0</v>
      </c>
      <c r="CD16" s="297">
        <f>'DFC-CFS'!CD16</f>
        <v>0</v>
      </c>
      <c r="CE16" s="297">
        <f>'DFC-CFS'!CE16</f>
        <v>0</v>
      </c>
      <c r="CF16" s="297">
        <f>'DFC-CFS'!CF16</f>
        <v>0</v>
      </c>
      <c r="CG16" s="297">
        <f>'DFC-CFS'!CG16</f>
        <v>0</v>
      </c>
      <c r="CH16" s="297">
        <f>'DFC-CFS'!CH16</f>
        <v>0</v>
      </c>
      <c r="CI16" s="297">
        <f>'DFC-CFS'!CI16</f>
        <v>0</v>
      </c>
      <c r="CJ16" s="297">
        <f>'DFC-CFS'!CJ16</f>
        <v>0</v>
      </c>
      <c r="CK16" s="297">
        <f>'DFC-CFS'!CK16</f>
        <v>0</v>
      </c>
      <c r="CL16" s="297">
        <f>'DFC-CFS'!CL16</f>
        <v>0</v>
      </c>
      <c r="CM16" s="297">
        <f>'DFC-CFS'!CM16</f>
        <v>0</v>
      </c>
      <c r="CN16" s="297">
        <f>'DFC-CFS'!CN16</f>
        <v>0</v>
      </c>
      <c r="CO16" s="297">
        <f>'DFC-CFS'!CO16</f>
        <v>0</v>
      </c>
    </row>
    <row r="17" spans="1:93" ht="14.5" x14ac:dyDescent="0.35">
      <c r="A17" s="9"/>
      <c r="B17" s="308" t="str">
        <f>+'DFC-CFS'!B17</f>
        <v>Prejuízo (lucro) na venda de investimentos e ativos florestais</v>
      </c>
      <c r="C17" s="307" t="str">
        <f>+'DFC-CFS'!C17</f>
        <v>Loss on sale of other investments</v>
      </c>
      <c r="D17" s="297">
        <f>'DFC-CFS'!D17</f>
        <v>0</v>
      </c>
      <c r="E17" s="297">
        <f>'DFC-CFS'!E17-'DFC-CFS'!D17</f>
        <v>0</v>
      </c>
      <c r="F17" s="297">
        <f>'DFC-CFS'!F17-'DFC-CFS'!E17</f>
        <v>0</v>
      </c>
      <c r="G17" s="297">
        <f>'DFC-CFS'!G17-'DFC-CFS'!F17</f>
        <v>834</v>
      </c>
      <c r="H17" s="297">
        <f>'DFC-CFS'!H17</f>
        <v>-19939</v>
      </c>
      <c r="I17" s="297">
        <f>'DFC-CFS'!I17-'DFC-CFS'!H17</f>
        <v>0</v>
      </c>
      <c r="J17" s="297">
        <f>'DFC-CFS'!J17-'DFC-CFS'!I17</f>
        <v>0</v>
      </c>
      <c r="K17" s="297">
        <f>'DFC-CFS'!K17-'DFC-CFS'!J17</f>
        <v>-1443</v>
      </c>
      <c r="L17" s="297">
        <f>'DFC-CFS'!L17</f>
        <v>0</v>
      </c>
      <c r="M17" s="297">
        <f>'DFC-CFS'!M17-'DFC-CFS'!L17</f>
        <v>-35</v>
      </c>
      <c r="N17" s="297">
        <f>'DFC-CFS'!N17-'DFC-CFS'!M17</f>
        <v>35</v>
      </c>
      <c r="O17" s="297">
        <f>'DFC-CFS'!O17-'DFC-CFS'!N17</f>
        <v>972</v>
      </c>
      <c r="P17" s="297">
        <f>'DFC-CFS'!P17</f>
        <v>0</v>
      </c>
      <c r="Q17" s="297">
        <f>'DFC-CFS'!Q17-'DFC-CFS'!P17</f>
        <v>0</v>
      </c>
      <c r="R17" s="297">
        <f>'DFC-CFS'!R17-'DFC-CFS'!Q17</f>
        <v>0</v>
      </c>
      <c r="S17" s="297">
        <f>'DFC-CFS'!S17-'DFC-CFS'!R17</f>
        <v>0</v>
      </c>
      <c r="T17" s="297">
        <f>'DFC-CFS'!T17</f>
        <v>0</v>
      </c>
      <c r="U17" s="297">
        <f>'DFC-CFS'!U17-'DFC-CFS'!T17</f>
        <v>0</v>
      </c>
      <c r="V17" s="297">
        <f>'DFC-CFS'!V17-'DFC-CFS'!U17</f>
        <v>0</v>
      </c>
      <c r="W17" s="297">
        <f>'DFC-CFS'!W17-'DFC-CFS'!V17</f>
        <v>0</v>
      </c>
      <c r="X17" s="297">
        <f>'DFC-CFS'!X17</f>
        <v>0</v>
      </c>
      <c r="Y17" s="297">
        <f>'DFC-CFS'!Y17-'DFC-CFS'!X17</f>
        <v>0</v>
      </c>
      <c r="Z17" s="297">
        <f>'DFC-CFS'!Z17-'DFC-CFS'!Y17</f>
        <v>0</v>
      </c>
      <c r="AA17" s="297">
        <f>'DFC-CFS'!AA17-'DFC-CFS'!Z17</f>
        <v>0</v>
      </c>
      <c r="AB17" s="297">
        <f>'DFC-CFS'!AB17</f>
        <v>0</v>
      </c>
      <c r="AC17" s="297">
        <f>'DFC-CFS'!AC17-'DFC-CFS'!AB17</f>
        <v>0</v>
      </c>
      <c r="AD17" s="297">
        <f>'DFC-CFS'!AD17-'DFC-CFS'!AC17</f>
        <v>0</v>
      </c>
      <c r="AE17" s="297">
        <f>'DFC-CFS'!AE17-'DFC-CFS'!AD17</f>
        <v>0</v>
      </c>
      <c r="AF17" s="297">
        <f>'DFC-CFS'!AF17</f>
        <v>0</v>
      </c>
      <c r="AG17" s="297">
        <f>'DFC-CFS'!AG17-'DFC-CFS'!AF17</f>
        <v>0</v>
      </c>
      <c r="AH17" s="297">
        <f>'DFC-CFS'!AH17-'DFC-CFS'!AG17</f>
        <v>0</v>
      </c>
      <c r="AI17" s="297">
        <f>'DFC-CFS'!AI17-'DFC-CFS'!AH17</f>
        <v>0</v>
      </c>
      <c r="AJ17" s="297">
        <f>'DFC-CFS'!AJ17</f>
        <v>0</v>
      </c>
      <c r="AK17" s="297">
        <f>'DFC-CFS'!AK17-'DFC-CFS'!AJ17</f>
        <v>0</v>
      </c>
      <c r="AL17" s="297">
        <f>'DFC-CFS'!AL17-'DFC-CFS'!AK17</f>
        <v>0</v>
      </c>
      <c r="AM17" s="297">
        <f>'DFC-CFS'!AM17-'DFC-CFS'!AL17</f>
        <v>0</v>
      </c>
      <c r="AN17" s="297">
        <f>'DFC-CFS'!AN17</f>
        <v>0</v>
      </c>
      <c r="AO17" s="297">
        <f>'DFC-CFS'!AO17-'DFC-CFS'!AN17</f>
        <v>0</v>
      </c>
      <c r="AP17" s="297">
        <f>'DFC-CFS'!AP17-'DFC-CFS'!AO17</f>
        <v>0</v>
      </c>
      <c r="AQ17" s="297">
        <f>'DFC-CFS'!AQ17-'DFC-CFS'!AP17</f>
        <v>0</v>
      </c>
      <c r="AR17" s="297">
        <f>'DFC-CFS'!AR17</f>
        <v>0</v>
      </c>
      <c r="AS17" s="297">
        <f>'DFC-CFS'!AS17-'DFC-CFS'!AR17</f>
        <v>0</v>
      </c>
      <c r="AT17" s="297">
        <f>'DFC-CFS'!AT17-'DFC-CFS'!AS17</f>
        <v>0</v>
      </c>
      <c r="AU17" s="297">
        <f>'DFC-CFS'!AU17-'DFC-CFS'!AT17</f>
        <v>0</v>
      </c>
      <c r="AV17" s="297">
        <f>'DFC-CFS'!AV17</f>
        <v>0</v>
      </c>
      <c r="AW17" s="297">
        <f>'DFC-CFS'!AW17-'DFC-CFS'!AV17</f>
        <v>0</v>
      </c>
      <c r="AX17" s="297">
        <f>'DFC-CFS'!AX17-'DFC-CFS'!AW17</f>
        <v>0</v>
      </c>
      <c r="AY17" s="297">
        <f>'DFC-CFS'!AY17-'DFC-CFS'!AX17</f>
        <v>0</v>
      </c>
      <c r="AZ17" s="297">
        <f>'DFC-CFS'!AZ17</f>
        <v>0</v>
      </c>
      <c r="BA17" s="297">
        <f>'DFC-CFS'!BA17-'DFC-CFS'!AZ17</f>
        <v>0</v>
      </c>
      <c r="BB17" s="297">
        <f>'DFC-CFS'!BB17-'DFC-CFS'!BA17</f>
        <v>0</v>
      </c>
      <c r="BC17" s="297">
        <f>'DFC-CFS'!BC17-'DFC-CFS'!BB17</f>
        <v>0</v>
      </c>
      <c r="BD17" s="297">
        <f>'DFC-CFS'!BD17</f>
        <v>0</v>
      </c>
      <c r="BE17" s="297">
        <f>'DFC-CFS'!BE17-'DFC-CFS'!BD17</f>
        <v>0</v>
      </c>
      <c r="BF17" s="297">
        <f>'DFC-CFS'!BF17-'DFC-CFS'!BE17</f>
        <v>0</v>
      </c>
      <c r="BG17" s="297">
        <f>'DFC-CFS'!BG17-'DFC-CFS'!BF17</f>
        <v>0</v>
      </c>
      <c r="BH17" s="297">
        <f>'DFC-CFS'!BH17</f>
        <v>0</v>
      </c>
      <c r="BI17" s="297">
        <f>'DFC-CFS'!BI17-'DFC-CFS'!BH17</f>
        <v>0</v>
      </c>
      <c r="BJ17" s="297">
        <f>'DFC-CFS'!BJ17-'DFC-CFS'!BI17</f>
        <v>0</v>
      </c>
      <c r="BK17" s="297">
        <f>'DFC-CFS'!BK17-'DFC-CFS'!BJ17</f>
        <v>0</v>
      </c>
      <c r="BL17" s="297">
        <f>'DFC-CFS'!BL17</f>
        <v>0</v>
      </c>
      <c r="BM17" s="297">
        <f>'DFC-CFS'!BM17-'DFC-CFS'!BL17</f>
        <v>0</v>
      </c>
      <c r="BN17" s="297">
        <f>'DFC-CFS'!BN17-'DFC-CFS'!BM17</f>
        <v>0</v>
      </c>
      <c r="BO17" s="297">
        <f>'DFC-CFS'!BO17-'DFC-CFS'!BN17</f>
        <v>0</v>
      </c>
      <c r="BP17" s="297">
        <f>'DFC-CFS'!BP17</f>
        <v>0</v>
      </c>
      <c r="BQ17" s="297">
        <f>'DFC-CFS'!BQ17-'DFC-CFS'!BP17</f>
        <v>0</v>
      </c>
      <c r="BR17" s="297">
        <f>'DFC-CFS'!BR17-'DFC-CFS'!BQ17</f>
        <v>0</v>
      </c>
      <c r="BS17" s="297">
        <f>'DFC-CFS'!BS17-'DFC-CFS'!BR17</f>
        <v>0</v>
      </c>
      <c r="BT17" s="297">
        <f>'DFC-CFS'!BT17</f>
        <v>0</v>
      </c>
      <c r="BU17" s="297">
        <f>'DFC-CFS'!BU17-'DFC-CFS'!BT17</f>
        <v>0</v>
      </c>
      <c r="BV17" s="297">
        <f>'DFC-CFS'!BV17-'DFC-CFS'!BU17</f>
        <v>0</v>
      </c>
      <c r="BW17" s="297">
        <f>'DFC-CFS'!BW17-'DFC-CFS'!BV17</f>
        <v>0</v>
      </c>
      <c r="BY17" s="297">
        <f>'DFC-CFS'!BY17</f>
        <v>834</v>
      </c>
      <c r="BZ17" s="297">
        <f>'DFC-CFS'!BZ17</f>
        <v>-21382</v>
      </c>
      <c r="CA17" s="297">
        <f>'DFC-CFS'!CA17</f>
        <v>972</v>
      </c>
      <c r="CB17" s="297">
        <f>'DFC-CFS'!CB17</f>
        <v>0</v>
      </c>
      <c r="CC17" s="297">
        <f>'DFC-CFS'!CC17</f>
        <v>0</v>
      </c>
      <c r="CD17" s="297">
        <f>'DFC-CFS'!CD17</f>
        <v>0</v>
      </c>
      <c r="CE17" s="297">
        <f>'DFC-CFS'!CE17</f>
        <v>0</v>
      </c>
      <c r="CF17" s="297">
        <f>'DFC-CFS'!CF17</f>
        <v>0</v>
      </c>
      <c r="CG17" s="297">
        <f>'DFC-CFS'!CG17</f>
        <v>0</v>
      </c>
      <c r="CH17" s="297">
        <f>'DFC-CFS'!CH17</f>
        <v>0</v>
      </c>
      <c r="CI17" s="297">
        <f>'DFC-CFS'!CI17</f>
        <v>0</v>
      </c>
      <c r="CJ17" s="297">
        <f>'DFC-CFS'!CJ17</f>
        <v>0</v>
      </c>
      <c r="CK17" s="297">
        <f>'DFC-CFS'!CK17</f>
        <v>0</v>
      </c>
      <c r="CL17" s="297">
        <f>'DFC-CFS'!CL17</f>
        <v>0</v>
      </c>
      <c r="CM17" s="297">
        <f>'DFC-CFS'!CM17</f>
        <v>0</v>
      </c>
      <c r="CN17" s="297">
        <f>'DFC-CFS'!CN17</f>
        <v>0</v>
      </c>
      <c r="CO17" s="297">
        <f>'DFC-CFS'!CO17</f>
        <v>0</v>
      </c>
    </row>
    <row r="18" spans="1:93" ht="14.5" x14ac:dyDescent="0.35">
      <c r="A18" s="9"/>
      <c r="B18" s="308" t="str">
        <f>+'DFC-CFS'!B18</f>
        <v>Baixa de bens do imobilizado</v>
      </c>
      <c r="C18" s="307" t="str">
        <f>+'DFC-CFS'!C18</f>
        <v>Disposal of property, plant and equipment</v>
      </c>
      <c r="D18" s="297">
        <f>'DFC-CFS'!D18</f>
        <v>0</v>
      </c>
      <c r="E18" s="297">
        <f>'DFC-CFS'!E18-'DFC-CFS'!D18</f>
        <v>-13</v>
      </c>
      <c r="F18" s="297">
        <f>'DFC-CFS'!F18-'DFC-CFS'!E18</f>
        <v>447</v>
      </c>
      <c r="G18" s="297">
        <f>'DFC-CFS'!G18-'DFC-CFS'!F18</f>
        <v>8751</v>
      </c>
      <c r="H18" s="297">
        <f>'DFC-CFS'!H18</f>
        <v>0</v>
      </c>
      <c r="I18" s="297">
        <f>'DFC-CFS'!I18-'DFC-CFS'!H18</f>
        <v>0</v>
      </c>
      <c r="J18" s="297">
        <f>'DFC-CFS'!J18-'DFC-CFS'!I18</f>
        <v>7002</v>
      </c>
      <c r="K18" s="297">
        <f>'DFC-CFS'!K18-'DFC-CFS'!J18</f>
        <v>70</v>
      </c>
      <c r="L18" s="297">
        <f>'DFC-CFS'!L18</f>
        <v>0</v>
      </c>
      <c r="M18" s="297">
        <f>'DFC-CFS'!M18-'DFC-CFS'!L18</f>
        <v>0</v>
      </c>
      <c r="N18" s="297">
        <f>'DFC-CFS'!N18-'DFC-CFS'!M18</f>
        <v>0</v>
      </c>
      <c r="O18" s="297">
        <f>'DFC-CFS'!O18-'DFC-CFS'!N18</f>
        <v>4628</v>
      </c>
      <c r="P18" s="297">
        <f>'DFC-CFS'!P18</f>
        <v>14</v>
      </c>
      <c r="Q18" s="297">
        <f>'DFC-CFS'!Q18-'DFC-CFS'!P18</f>
        <v>1133</v>
      </c>
      <c r="R18" s="297">
        <f>'DFC-CFS'!R18-'DFC-CFS'!Q18</f>
        <v>0</v>
      </c>
      <c r="S18" s="297">
        <f>'DFC-CFS'!S18-'DFC-CFS'!R18</f>
        <v>37</v>
      </c>
      <c r="T18" s="297">
        <f>'DFC-CFS'!T18</f>
        <v>-137</v>
      </c>
      <c r="U18" s="297">
        <f>'DFC-CFS'!U18-'DFC-CFS'!T18</f>
        <v>154</v>
      </c>
      <c r="V18" s="297">
        <f>'DFC-CFS'!V18-'DFC-CFS'!U18</f>
        <v>412</v>
      </c>
      <c r="W18" s="297">
        <f>'DFC-CFS'!W18-'DFC-CFS'!V18</f>
        <v>24</v>
      </c>
      <c r="X18" s="297">
        <f>'DFC-CFS'!X18</f>
        <v>415</v>
      </c>
      <c r="Y18" s="297">
        <f>'DFC-CFS'!Y18-'DFC-CFS'!X18</f>
        <v>1660</v>
      </c>
      <c r="Z18" s="297">
        <f>'DFC-CFS'!Z18-'DFC-CFS'!Y18</f>
        <v>300</v>
      </c>
      <c r="AA18" s="297">
        <f>'DFC-CFS'!AA18-'DFC-CFS'!Z18</f>
        <v>84</v>
      </c>
      <c r="AB18" s="297">
        <f>'DFC-CFS'!AB18</f>
        <v>15</v>
      </c>
      <c r="AC18" s="297">
        <f>'DFC-CFS'!AC18-'DFC-CFS'!AB18</f>
        <v>2250</v>
      </c>
      <c r="AD18" s="297">
        <f>'DFC-CFS'!AD18-'DFC-CFS'!AC18</f>
        <v>780</v>
      </c>
      <c r="AE18" s="297">
        <f>'DFC-CFS'!AE18-'DFC-CFS'!AD18</f>
        <v>7539</v>
      </c>
      <c r="AF18" s="297">
        <f>'DFC-CFS'!AF18</f>
        <v>75</v>
      </c>
      <c r="AG18" s="297">
        <f>'DFC-CFS'!AG18-'DFC-CFS'!AF18</f>
        <v>-972</v>
      </c>
      <c r="AH18" s="297">
        <f>'DFC-CFS'!AH18-'DFC-CFS'!AG18</f>
        <v>605</v>
      </c>
      <c r="AI18" s="297">
        <f>'DFC-CFS'!AI18-'DFC-CFS'!AH18</f>
        <v>-3065</v>
      </c>
      <c r="AJ18" s="297">
        <f>'DFC-CFS'!AJ18</f>
        <v>7862.3400847470002</v>
      </c>
      <c r="AK18" s="297">
        <f>'DFC-CFS'!AK18-'DFC-CFS'!AJ18</f>
        <v>14815.659915253</v>
      </c>
      <c r="AL18" s="297">
        <f>'DFC-CFS'!AL18-'DFC-CFS'!AK18</f>
        <v>-4787</v>
      </c>
      <c r="AM18" s="297">
        <f>'DFC-CFS'!AM18-'DFC-CFS'!AL18</f>
        <v>1252</v>
      </c>
      <c r="AN18" s="297">
        <f>'DFC-CFS'!AN18</f>
        <v>-177</v>
      </c>
      <c r="AO18" s="297">
        <f>'DFC-CFS'!AO18-'DFC-CFS'!AN18</f>
        <v>1176</v>
      </c>
      <c r="AP18" s="297">
        <f>'DFC-CFS'!AP18-'DFC-CFS'!AO18</f>
        <v>865</v>
      </c>
      <c r="AQ18" s="297">
        <f>'DFC-CFS'!AQ18-'DFC-CFS'!AP18</f>
        <v>6022.1</v>
      </c>
      <c r="AR18" s="297">
        <f>'DFC-CFS'!AR18</f>
        <v>-109</v>
      </c>
      <c r="AS18" s="297">
        <f>'DFC-CFS'!AS18-'DFC-CFS'!AR18</f>
        <v>9145.764532707999</v>
      </c>
      <c r="AT18" s="297">
        <f>'DFC-CFS'!AT18-'DFC-CFS'!AS18</f>
        <v>8049.235467292001</v>
      </c>
      <c r="AU18" s="297">
        <f>'DFC-CFS'!AU18-'DFC-CFS'!AT18</f>
        <v>11899</v>
      </c>
      <c r="AV18" s="297">
        <f>'DFC-CFS'!AV18</f>
        <v>1193</v>
      </c>
      <c r="AW18" s="297">
        <f>'DFC-CFS'!AW18-'DFC-CFS'!AV18</f>
        <v>61</v>
      </c>
      <c r="AX18" s="297">
        <f>'DFC-CFS'!AX18-'DFC-CFS'!AW18</f>
        <v>438</v>
      </c>
      <c r="AY18" s="297">
        <f>'DFC-CFS'!AY18-'DFC-CFS'!AX18</f>
        <v>1188.4480000000003</v>
      </c>
      <c r="AZ18" s="297">
        <f>'DFC-CFS'!AZ18</f>
        <v>3342</v>
      </c>
      <c r="BA18" s="297">
        <f>'DFC-CFS'!BA18-'DFC-CFS'!AZ18</f>
        <v>0</v>
      </c>
      <c r="BB18" s="297">
        <f>'DFC-CFS'!BB18-'DFC-CFS'!BA18</f>
        <v>1908</v>
      </c>
      <c r="BC18" s="297">
        <f>'DFC-CFS'!BC18-'DFC-CFS'!BB18</f>
        <v>3438</v>
      </c>
      <c r="BD18" s="297">
        <f>'DFC-CFS'!BD18</f>
        <v>565</v>
      </c>
      <c r="BE18" s="297">
        <f>'DFC-CFS'!BE18-'DFC-CFS'!BD18</f>
        <v>1308</v>
      </c>
      <c r="BF18" s="297">
        <f>'DFC-CFS'!BF18-'DFC-CFS'!BE18</f>
        <v>527</v>
      </c>
      <c r="BG18" s="297">
        <f>'DFC-CFS'!BG18-'DFC-CFS'!BF18</f>
        <v>3135</v>
      </c>
      <c r="BH18" s="297">
        <f>'DFC-CFS'!BH18</f>
        <v>63</v>
      </c>
      <c r="BI18" s="297">
        <f>'DFC-CFS'!BI18-'DFC-CFS'!BH18</f>
        <v>849</v>
      </c>
      <c r="BJ18" s="297">
        <f>'DFC-CFS'!BJ18-'DFC-CFS'!BI18</f>
        <v>-5208</v>
      </c>
      <c r="BK18" s="297">
        <f>'DFC-CFS'!BK18-'DFC-CFS'!BJ18</f>
        <v>3000</v>
      </c>
      <c r="BL18" s="297">
        <f>'DFC-CFS'!BL18</f>
        <v>1277</v>
      </c>
      <c r="BM18" s="297">
        <f>'DFC-CFS'!BM18-'DFC-CFS'!BL18</f>
        <v>1419</v>
      </c>
      <c r="BN18" s="297">
        <f>'DFC-CFS'!BN18-'DFC-CFS'!BM18</f>
        <v>6194</v>
      </c>
      <c r="BO18" s="297">
        <f>'DFC-CFS'!BO18-'DFC-CFS'!BN18</f>
        <v>12332</v>
      </c>
      <c r="BP18" s="297">
        <f>'DFC-CFS'!BP18</f>
        <v>6794</v>
      </c>
      <c r="BQ18" s="297">
        <f>'DFC-CFS'!BQ18-'DFC-CFS'!BP18</f>
        <v>-763</v>
      </c>
      <c r="BR18" s="297">
        <f>'DFC-CFS'!BR18-'DFC-CFS'!BQ18</f>
        <v>15642</v>
      </c>
      <c r="BS18" s="297">
        <f>'DFC-CFS'!BS18-'DFC-CFS'!BR18</f>
        <v>9188</v>
      </c>
      <c r="BT18" s="297">
        <f>'DFC-CFS'!BT18</f>
        <v>6806</v>
      </c>
      <c r="BU18" s="297">
        <f>'DFC-CFS'!BU18-'DFC-CFS'!BT18</f>
        <v>-6806</v>
      </c>
      <c r="BV18" s="297">
        <f>'DFC-CFS'!BV18-'DFC-CFS'!BU18</f>
        <v>0</v>
      </c>
      <c r="BW18" s="297">
        <f>'DFC-CFS'!BW18-'DFC-CFS'!BV18</f>
        <v>0</v>
      </c>
      <c r="BY18" s="297">
        <f>'DFC-CFS'!BY18</f>
        <v>9185</v>
      </c>
      <c r="BZ18" s="297">
        <f>'DFC-CFS'!BZ18</f>
        <v>7072</v>
      </c>
      <c r="CA18" s="297">
        <f>'DFC-CFS'!CA18</f>
        <v>4628</v>
      </c>
      <c r="CB18" s="297">
        <f>'DFC-CFS'!CB18</f>
        <v>1184</v>
      </c>
      <c r="CC18" s="297">
        <f>'DFC-CFS'!CC18</f>
        <v>453</v>
      </c>
      <c r="CD18" s="297">
        <f>'DFC-CFS'!CD18</f>
        <v>2459</v>
      </c>
      <c r="CE18" s="297">
        <f>'DFC-CFS'!CE18</f>
        <v>10584</v>
      </c>
      <c r="CF18" s="297">
        <f>'DFC-CFS'!CF18</f>
        <v>-3357</v>
      </c>
      <c r="CG18" s="297">
        <f>'DFC-CFS'!CG18</f>
        <v>19143</v>
      </c>
      <c r="CH18" s="297">
        <f>'DFC-CFS'!CH18</f>
        <v>7886.1</v>
      </c>
      <c r="CI18" s="297">
        <f>'DFC-CFS'!CI18</f>
        <v>28985</v>
      </c>
      <c r="CJ18" s="297">
        <f>'DFC-CFS'!CJ18</f>
        <v>2880.4480000000003</v>
      </c>
      <c r="CK18" s="297">
        <f>'DFC-CFS'!CK18</f>
        <v>8688</v>
      </c>
      <c r="CL18" s="297">
        <f>'DFC-CFS'!CL18</f>
        <v>5535</v>
      </c>
      <c r="CM18" s="297">
        <f>'DFC-CFS'!CM18</f>
        <v>-1296</v>
      </c>
      <c r="CN18" s="297">
        <f>'DFC-CFS'!CN18</f>
        <v>21222</v>
      </c>
      <c r="CO18" s="297">
        <f>'DFC-CFS'!CO18</f>
        <v>30861</v>
      </c>
    </row>
    <row r="19" spans="1:93" ht="14.5" x14ac:dyDescent="0.35">
      <c r="A19" s="9"/>
      <c r="B19" s="308" t="str">
        <f>+'DFC-CFS'!B19</f>
        <v>Juros apropriados e variações cambiais</v>
      </c>
      <c r="C19" s="307" t="str">
        <f>+'DFC-CFS'!C19</f>
        <v>Interest and exchange variations</v>
      </c>
      <c r="D19" s="297">
        <f>'DFC-CFS'!D19</f>
        <v>2657</v>
      </c>
      <c r="E19" s="297">
        <f>'DFC-CFS'!E19-'DFC-CFS'!D19</f>
        <v>-6336</v>
      </c>
      <c r="F19" s="297">
        <f>'DFC-CFS'!F19-'DFC-CFS'!E19</f>
        <v>75635</v>
      </c>
      <c r="G19" s="297">
        <f>'DFC-CFS'!G19-'DFC-CFS'!F19</f>
        <v>104076</v>
      </c>
      <c r="H19" s="297">
        <f>'DFC-CFS'!H19</f>
        <v>3421</v>
      </c>
      <c r="I19" s="297">
        <f>'DFC-CFS'!I19-'DFC-CFS'!H19</f>
        <v>-46079</v>
      </c>
      <c r="J19" s="297">
        <f>'DFC-CFS'!J19-'DFC-CFS'!I19</f>
        <v>-16223</v>
      </c>
      <c r="K19" s="297">
        <f>'DFC-CFS'!K19-'DFC-CFS'!J19</f>
        <v>33055</v>
      </c>
      <c r="L19" s="297">
        <f>'DFC-CFS'!L19</f>
        <v>12789</v>
      </c>
      <c r="M19" s="297">
        <f>'DFC-CFS'!M19-'DFC-CFS'!L19</f>
        <v>12056</v>
      </c>
      <c r="N19" s="297">
        <f>'DFC-CFS'!N19-'DFC-CFS'!M19</f>
        <v>12187</v>
      </c>
      <c r="O19" s="297">
        <f>'DFC-CFS'!O19-'DFC-CFS'!N19</f>
        <v>18491</v>
      </c>
      <c r="P19" s="297">
        <f>'DFC-CFS'!P19</f>
        <v>5701</v>
      </c>
      <c r="Q19" s="297">
        <f>'DFC-CFS'!Q19-'DFC-CFS'!P19</f>
        <v>8254</v>
      </c>
      <c r="R19" s="297">
        <f>'DFC-CFS'!R19-'DFC-CFS'!Q19</f>
        <v>22825</v>
      </c>
      <c r="S19" s="297">
        <f>'DFC-CFS'!S19-'DFC-CFS'!R19</f>
        <v>101475</v>
      </c>
      <c r="T19" s="297">
        <f>'DFC-CFS'!T19</f>
        <v>28839</v>
      </c>
      <c r="U19" s="297">
        <f>'DFC-CFS'!U19-'DFC-CFS'!T19</f>
        <v>79615</v>
      </c>
      <c r="V19" s="297">
        <f>'DFC-CFS'!V19-'DFC-CFS'!U19</f>
        <v>31900</v>
      </c>
      <c r="W19" s="297">
        <f>'DFC-CFS'!W19-'DFC-CFS'!V19</f>
        <v>73072</v>
      </c>
      <c r="X19" s="297">
        <f>'DFC-CFS'!X19</f>
        <v>38591</v>
      </c>
      <c r="Y19" s="297">
        <f>'DFC-CFS'!Y19-'DFC-CFS'!X19</f>
        <v>58564</v>
      </c>
      <c r="Z19" s="297">
        <f>'DFC-CFS'!Z19-'DFC-CFS'!Y19</f>
        <v>42061</v>
      </c>
      <c r="AA19" s="297">
        <f>'DFC-CFS'!AA19-'DFC-CFS'!Z19</f>
        <v>37851</v>
      </c>
      <c r="AB19" s="297">
        <f>'DFC-CFS'!AB19</f>
        <v>32856</v>
      </c>
      <c r="AC19" s="297">
        <f>'DFC-CFS'!AC19-'DFC-CFS'!AB19</f>
        <v>25182.692473989206</v>
      </c>
      <c r="AD19" s="297">
        <f>'DFC-CFS'!AD19-'DFC-CFS'!AC19</f>
        <v>30449.307526010794</v>
      </c>
      <c r="AE19" s="297">
        <f>'DFC-CFS'!AE19-'DFC-CFS'!AD19</f>
        <v>25473</v>
      </c>
      <c r="AF19" s="297">
        <f>'DFC-CFS'!AF19</f>
        <v>-110</v>
      </c>
      <c r="AG19" s="297">
        <f>'DFC-CFS'!AG19-'DFC-CFS'!AF19</f>
        <v>37524</v>
      </c>
      <c r="AH19" s="297">
        <f>'DFC-CFS'!AH19-'DFC-CFS'!AG19</f>
        <v>9502</v>
      </c>
      <c r="AI19" s="297">
        <f>'DFC-CFS'!AI19-'DFC-CFS'!AH19</f>
        <v>48608</v>
      </c>
      <c r="AJ19" s="297">
        <f>'DFC-CFS'!AJ19</f>
        <v>51068</v>
      </c>
      <c r="AK19" s="297">
        <f>'DFC-CFS'!AK19-'DFC-CFS'!AJ19</f>
        <v>47656</v>
      </c>
      <c r="AL19" s="297">
        <f>'DFC-CFS'!AL19-'DFC-CFS'!AK19</f>
        <v>39765</v>
      </c>
      <c r="AM19" s="297">
        <f>'DFC-CFS'!AM19-'DFC-CFS'!AL19</f>
        <v>14082.999999999971</v>
      </c>
      <c r="AN19" s="297">
        <f>'DFC-CFS'!AN19</f>
        <v>42264</v>
      </c>
      <c r="AO19" s="297">
        <f>'DFC-CFS'!AO19-'DFC-CFS'!AN19</f>
        <v>37845</v>
      </c>
      <c r="AP19" s="297">
        <f>'DFC-CFS'!AP19-'DFC-CFS'!AO19</f>
        <v>32316</v>
      </c>
      <c r="AQ19" s="297">
        <f>'DFC-CFS'!AQ19-'DFC-CFS'!AP19</f>
        <v>28988</v>
      </c>
      <c r="AR19" s="297">
        <f>'DFC-CFS'!AR19</f>
        <v>29806</v>
      </c>
      <c r="AS19" s="297">
        <f>'DFC-CFS'!AS19-'DFC-CFS'!AR19</f>
        <v>15758.000000000015</v>
      </c>
      <c r="AT19" s="297">
        <f>'DFC-CFS'!AT19-'DFC-CFS'!AS19</f>
        <v>25650.999999999985</v>
      </c>
      <c r="AU19" s="297">
        <f>'DFC-CFS'!AU19-'DFC-CFS'!AT19</f>
        <v>12424</v>
      </c>
      <c r="AV19" s="297">
        <f>'DFC-CFS'!AV19</f>
        <v>9350</v>
      </c>
      <c r="AW19" s="297">
        <f>'DFC-CFS'!AW19-'DFC-CFS'!AV19</f>
        <v>23874</v>
      </c>
      <c r="AX19" s="297">
        <f>'DFC-CFS'!AX19-'DFC-CFS'!AW19</f>
        <v>11063</v>
      </c>
      <c r="AY19" s="297">
        <f>'DFC-CFS'!AY19-'DFC-CFS'!AX19</f>
        <v>37358</v>
      </c>
      <c r="AZ19" s="297">
        <f>'DFC-CFS'!AZ19</f>
        <v>170764</v>
      </c>
      <c r="BA19" s="297">
        <f>'DFC-CFS'!BA19-'DFC-CFS'!AZ19</f>
        <v>51569</v>
      </c>
      <c r="BB19" s="297">
        <f>'DFC-CFS'!BB19-'DFC-CFS'!BA19</f>
        <v>12131</v>
      </c>
      <c r="BC19" s="297">
        <f>'DFC-CFS'!BC19-'DFC-CFS'!BB19</f>
        <v>-92443</v>
      </c>
      <c r="BD19" s="297">
        <f>'DFC-CFS'!BD19</f>
        <v>52045</v>
      </c>
      <c r="BE19" s="297">
        <f>'DFC-CFS'!BE19-'DFC-CFS'!BD19</f>
        <v>80807</v>
      </c>
      <c r="BF19" s="297">
        <f>'DFC-CFS'!BF19-'DFC-CFS'!BE19</f>
        <v>-3127</v>
      </c>
      <c r="BG19" s="297">
        <f>'DFC-CFS'!BG19-'DFC-CFS'!BF19</f>
        <v>24934</v>
      </c>
      <c r="BH19" s="297">
        <f>'DFC-CFS'!BH19</f>
        <v>30594</v>
      </c>
      <c r="BI19" s="297">
        <f>'DFC-CFS'!BI19-'DFC-CFS'!BH19</f>
        <v>64099</v>
      </c>
      <c r="BJ19" s="297">
        <f>'DFC-CFS'!BJ19-'DFC-CFS'!BI19</f>
        <v>-35047</v>
      </c>
      <c r="BK19" s="297">
        <f>'DFC-CFS'!BK19-'DFC-CFS'!BJ19</f>
        <v>87879</v>
      </c>
      <c r="BL19" s="297">
        <f>'DFC-CFS'!BL19</f>
        <v>87442</v>
      </c>
      <c r="BM19" s="297">
        <f>'DFC-CFS'!BM19-'DFC-CFS'!BL19</f>
        <v>124584</v>
      </c>
      <c r="BN19" s="297">
        <f>'DFC-CFS'!BN19-'DFC-CFS'!BM19</f>
        <v>64592</v>
      </c>
      <c r="BO19" s="297">
        <f>'DFC-CFS'!BO19-'DFC-CFS'!BN19</f>
        <v>104130</v>
      </c>
      <c r="BP19" s="297">
        <f>'DFC-CFS'!BP19</f>
        <v>76032</v>
      </c>
      <c r="BQ19" s="297">
        <f>'DFC-CFS'!BQ19-'DFC-CFS'!BP19</f>
        <v>367044</v>
      </c>
      <c r="BR19" s="297">
        <f>'DFC-CFS'!BR19-'DFC-CFS'!BQ19</f>
        <v>-143850</v>
      </c>
      <c r="BS19" s="297">
        <f>'DFC-CFS'!BS19-'DFC-CFS'!BR19</f>
        <v>62917</v>
      </c>
      <c r="BT19" s="297">
        <f>'DFC-CFS'!BT19</f>
        <v>285168</v>
      </c>
      <c r="BU19" s="297">
        <f>'DFC-CFS'!BU19-'DFC-CFS'!BT19</f>
        <v>-285168</v>
      </c>
      <c r="BV19" s="297">
        <f>'DFC-CFS'!BV19-'DFC-CFS'!BU19</f>
        <v>0</v>
      </c>
      <c r="BW19" s="297">
        <f>'DFC-CFS'!BW19-'DFC-CFS'!BV19</f>
        <v>0</v>
      </c>
      <c r="BY19" s="297">
        <f>'DFC-CFS'!BY19</f>
        <v>176032</v>
      </c>
      <c r="BZ19" s="297">
        <f>'DFC-CFS'!BZ19</f>
        <v>-25826</v>
      </c>
      <c r="CA19" s="297">
        <f>'DFC-CFS'!CA19</f>
        <v>55523</v>
      </c>
      <c r="CB19" s="297">
        <f>'DFC-CFS'!CB19</f>
        <v>138255</v>
      </c>
      <c r="CC19" s="297">
        <f>'DFC-CFS'!CC19</f>
        <v>213426</v>
      </c>
      <c r="CD19" s="297">
        <f>'DFC-CFS'!CD19</f>
        <v>177067</v>
      </c>
      <c r="CE19" s="297">
        <f>'DFC-CFS'!CE19</f>
        <v>113961</v>
      </c>
      <c r="CF19" s="297">
        <f>'DFC-CFS'!CF19</f>
        <v>95524</v>
      </c>
      <c r="CG19" s="297">
        <f>'DFC-CFS'!CG19</f>
        <v>152571.99999999997</v>
      </c>
      <c r="CH19" s="297">
        <f>'DFC-CFS'!CH19</f>
        <v>141413</v>
      </c>
      <c r="CI19" s="297">
        <f>'DFC-CFS'!CI19</f>
        <v>83639</v>
      </c>
      <c r="CJ19" s="297">
        <f>'DFC-CFS'!CJ19</f>
        <v>81645</v>
      </c>
      <c r="CK19" s="297">
        <f>'DFC-CFS'!CK19</f>
        <v>142021</v>
      </c>
      <c r="CL19" s="297">
        <f>'DFC-CFS'!CL19</f>
        <v>154659</v>
      </c>
      <c r="CM19" s="297">
        <f>'DFC-CFS'!CM19</f>
        <v>147525</v>
      </c>
      <c r="CN19" s="297">
        <f>'DFC-CFS'!CN19</f>
        <v>380748</v>
      </c>
      <c r="CO19" s="297">
        <f>'DFC-CFS'!CO19</f>
        <v>362143</v>
      </c>
    </row>
    <row r="20" spans="1:93" ht="14.5" x14ac:dyDescent="0.35">
      <c r="A20" s="9"/>
      <c r="B20" s="308" t="str">
        <f>+'DFC-CFS'!B20</f>
        <v>Provisão para créditos de liquidação duvidosa</v>
      </c>
      <c r="C20" s="307" t="str">
        <f>+'DFC-CFS'!C20</f>
        <v>Provision for impairment of trade receivables</v>
      </c>
      <c r="D20" s="297">
        <f>'DFC-CFS'!D20</f>
        <v>-790</v>
      </c>
      <c r="E20" s="297">
        <f>'DFC-CFS'!E20-'DFC-CFS'!D20</f>
        <v>34</v>
      </c>
      <c r="F20" s="297">
        <f>'DFC-CFS'!F20-'DFC-CFS'!E20</f>
        <v>938</v>
      </c>
      <c r="G20" s="297">
        <f>'DFC-CFS'!G20-'DFC-CFS'!F20</f>
        <v>778</v>
      </c>
      <c r="H20" s="297">
        <f>'DFC-CFS'!H20</f>
        <v>665</v>
      </c>
      <c r="I20" s="297">
        <f>'DFC-CFS'!I20-'DFC-CFS'!H20</f>
        <v>371</v>
      </c>
      <c r="J20" s="297">
        <f>'DFC-CFS'!J20-'DFC-CFS'!I20</f>
        <v>335</v>
      </c>
      <c r="K20" s="297">
        <f>'DFC-CFS'!K20-'DFC-CFS'!J20</f>
        <v>-148</v>
      </c>
      <c r="L20" s="297">
        <f>'DFC-CFS'!L20</f>
        <v>71</v>
      </c>
      <c r="M20" s="297">
        <f>'DFC-CFS'!M20-'DFC-CFS'!L20</f>
        <v>192</v>
      </c>
      <c r="N20" s="297">
        <f>'DFC-CFS'!N20-'DFC-CFS'!M20</f>
        <v>344</v>
      </c>
      <c r="O20" s="297">
        <f>'DFC-CFS'!O20-'DFC-CFS'!N20</f>
        <v>-532</v>
      </c>
      <c r="P20" s="297">
        <f>'DFC-CFS'!P20</f>
        <v>218</v>
      </c>
      <c r="Q20" s="297">
        <f>'DFC-CFS'!Q20-'DFC-CFS'!P20</f>
        <v>603</v>
      </c>
      <c r="R20" s="297">
        <f>'DFC-CFS'!R20-'DFC-CFS'!Q20</f>
        <v>-377</v>
      </c>
      <c r="S20" s="297">
        <f>'DFC-CFS'!S20-'DFC-CFS'!R20</f>
        <v>676</v>
      </c>
      <c r="T20" s="297">
        <f>'DFC-CFS'!T20</f>
        <v>-353</v>
      </c>
      <c r="U20" s="297">
        <f>'DFC-CFS'!U20-'DFC-CFS'!T20</f>
        <v>1506</v>
      </c>
      <c r="V20" s="297">
        <f>'DFC-CFS'!V20-'DFC-CFS'!U20</f>
        <v>394</v>
      </c>
      <c r="W20" s="297">
        <f>'DFC-CFS'!W20-'DFC-CFS'!V20</f>
        <v>-261</v>
      </c>
      <c r="X20" s="297">
        <f>'DFC-CFS'!X20</f>
        <v>218</v>
      </c>
      <c r="Y20" s="297">
        <f>'DFC-CFS'!Y20-'DFC-CFS'!X20</f>
        <v>188</v>
      </c>
      <c r="Z20" s="297">
        <f>'DFC-CFS'!Z20-'DFC-CFS'!Y20</f>
        <v>165</v>
      </c>
      <c r="AA20" s="297">
        <f>'DFC-CFS'!AA20-'DFC-CFS'!Z20</f>
        <v>-690</v>
      </c>
      <c r="AB20" s="297">
        <f>'DFC-CFS'!AB20</f>
        <v>85</v>
      </c>
      <c r="AC20" s="297">
        <f>'DFC-CFS'!AC20-'DFC-CFS'!AB20</f>
        <v>-68</v>
      </c>
      <c r="AD20" s="297">
        <f>'DFC-CFS'!AD20-'DFC-CFS'!AC20</f>
        <v>-470</v>
      </c>
      <c r="AE20" s="297">
        <f>'DFC-CFS'!AE20-'DFC-CFS'!AD20</f>
        <v>453</v>
      </c>
      <c r="AF20" s="297">
        <f>'DFC-CFS'!AF20</f>
        <v>960</v>
      </c>
      <c r="AG20" s="297">
        <f>'DFC-CFS'!AG20-'DFC-CFS'!AF20</f>
        <v>-966</v>
      </c>
      <c r="AH20" s="297">
        <f>'DFC-CFS'!AH20-'DFC-CFS'!AG20</f>
        <v>47</v>
      </c>
      <c r="AI20" s="297">
        <f>'DFC-CFS'!AI20-'DFC-CFS'!AH20</f>
        <v>1024</v>
      </c>
      <c r="AJ20" s="297">
        <f>'DFC-CFS'!AJ20</f>
        <v>454</v>
      </c>
      <c r="AK20" s="297">
        <f>'DFC-CFS'!AK20-'DFC-CFS'!AJ20</f>
        <v>-544</v>
      </c>
      <c r="AL20" s="297">
        <f>'DFC-CFS'!AL20-'DFC-CFS'!AK20</f>
        <v>139</v>
      </c>
      <c r="AM20" s="297">
        <f>'DFC-CFS'!AM20-'DFC-CFS'!AL20</f>
        <v>125</v>
      </c>
      <c r="AN20" s="297">
        <f>'DFC-CFS'!AN20</f>
        <v>1582</v>
      </c>
      <c r="AO20" s="297">
        <f>'DFC-CFS'!AO20-'DFC-CFS'!AN20</f>
        <v>2661</v>
      </c>
      <c r="AP20" s="297">
        <f>'DFC-CFS'!AP20-'DFC-CFS'!AO20</f>
        <v>-4620</v>
      </c>
      <c r="AQ20" s="297">
        <f>'DFC-CFS'!AQ20-'DFC-CFS'!AP20</f>
        <v>1982</v>
      </c>
      <c r="AR20" s="297">
        <f>'DFC-CFS'!AR20</f>
        <v>116</v>
      </c>
      <c r="AS20" s="297">
        <f>'DFC-CFS'!AS20-'DFC-CFS'!AR20</f>
        <v>-132</v>
      </c>
      <c r="AT20" s="297">
        <f>'DFC-CFS'!AT20-'DFC-CFS'!AS20</f>
        <v>-593</v>
      </c>
      <c r="AU20" s="297">
        <f>'DFC-CFS'!AU20-'DFC-CFS'!AT20</f>
        <v>-15</v>
      </c>
      <c r="AV20" s="297">
        <f>'DFC-CFS'!AV20</f>
        <v>-694</v>
      </c>
      <c r="AW20" s="297">
        <f>'DFC-CFS'!AW20-'DFC-CFS'!AV20</f>
        <v>98</v>
      </c>
      <c r="AX20" s="297">
        <f>'DFC-CFS'!AX20-'DFC-CFS'!AW20</f>
        <v>278</v>
      </c>
      <c r="AY20" s="297">
        <f>'DFC-CFS'!AY20-'DFC-CFS'!AX20</f>
        <v>-15</v>
      </c>
      <c r="AZ20" s="297">
        <f>'DFC-CFS'!AZ20</f>
        <v>19</v>
      </c>
      <c r="BA20" s="297">
        <f>'DFC-CFS'!BA20-'DFC-CFS'!AZ20</f>
        <v>4964</v>
      </c>
      <c r="BB20" s="297">
        <f>'DFC-CFS'!BB20-'DFC-CFS'!BA20</f>
        <v>4570</v>
      </c>
      <c r="BC20" s="297">
        <f>'DFC-CFS'!BC20-'DFC-CFS'!BB20</f>
        <v>-1737</v>
      </c>
      <c r="BD20" s="297">
        <f>'DFC-CFS'!BD20</f>
        <v>316</v>
      </c>
      <c r="BE20" s="297">
        <f>'DFC-CFS'!BE20-'DFC-CFS'!BD20</f>
        <v>-4535</v>
      </c>
      <c r="BF20" s="297">
        <f>'DFC-CFS'!BF20-'DFC-CFS'!BE20</f>
        <v>637</v>
      </c>
      <c r="BG20" s="297">
        <f>'DFC-CFS'!BG20-'DFC-CFS'!BF20</f>
        <v>-2252</v>
      </c>
      <c r="BH20" s="297">
        <f>'DFC-CFS'!BH20</f>
        <v>-751</v>
      </c>
      <c r="BI20" s="297">
        <f>'DFC-CFS'!BI20-'DFC-CFS'!BH20</f>
        <v>2205</v>
      </c>
      <c r="BJ20" s="297">
        <f>'DFC-CFS'!BJ20-'DFC-CFS'!BI20</f>
        <v>1267</v>
      </c>
      <c r="BK20" s="297">
        <f>'DFC-CFS'!BK20-'DFC-CFS'!BJ20</f>
        <v>8141</v>
      </c>
      <c r="BL20" s="297">
        <f>'DFC-CFS'!BL20</f>
        <v>-8297</v>
      </c>
      <c r="BM20" s="297">
        <f>'DFC-CFS'!BM20-'DFC-CFS'!BL20</f>
        <v>10354</v>
      </c>
      <c r="BN20" s="297">
        <f>'DFC-CFS'!BN20-'DFC-CFS'!BM20</f>
        <v>-5055</v>
      </c>
      <c r="BO20" s="297">
        <f>'DFC-CFS'!BO20-'DFC-CFS'!BN20</f>
        <v>-23411</v>
      </c>
      <c r="BP20" s="297">
        <f>'DFC-CFS'!BP20</f>
        <v>-1536</v>
      </c>
      <c r="BQ20" s="297">
        <f>'DFC-CFS'!BQ20-'DFC-CFS'!BP20</f>
        <v>3785</v>
      </c>
      <c r="BR20" s="297">
        <f>'DFC-CFS'!BR20-'DFC-CFS'!BQ20</f>
        <v>1871</v>
      </c>
      <c r="BS20" s="297">
        <f>'DFC-CFS'!BS20-'DFC-CFS'!BR20</f>
        <v>3985</v>
      </c>
      <c r="BT20" s="297">
        <f>'DFC-CFS'!BT20</f>
        <v>-5633</v>
      </c>
      <c r="BU20" s="297">
        <f>'DFC-CFS'!BU20-'DFC-CFS'!BT20</f>
        <v>5633</v>
      </c>
      <c r="BV20" s="297">
        <f>'DFC-CFS'!BV20-'DFC-CFS'!BU20</f>
        <v>0</v>
      </c>
      <c r="BW20" s="297">
        <f>'DFC-CFS'!BW20-'DFC-CFS'!BV20</f>
        <v>0</v>
      </c>
      <c r="BY20" s="297">
        <f>'DFC-CFS'!BY20</f>
        <v>960</v>
      </c>
      <c r="BZ20" s="297">
        <f>'DFC-CFS'!BZ20</f>
        <v>1223</v>
      </c>
      <c r="CA20" s="297">
        <f>'DFC-CFS'!CA20</f>
        <v>75</v>
      </c>
      <c r="CB20" s="297">
        <f>'DFC-CFS'!CB20</f>
        <v>1120</v>
      </c>
      <c r="CC20" s="297">
        <f>'DFC-CFS'!CC20</f>
        <v>1286</v>
      </c>
      <c r="CD20" s="297">
        <f>'DFC-CFS'!CD20</f>
        <v>-119</v>
      </c>
      <c r="CE20" s="297">
        <f>'DFC-CFS'!CE20</f>
        <v>0</v>
      </c>
      <c r="CF20" s="297">
        <f>'DFC-CFS'!CF20</f>
        <v>1065</v>
      </c>
      <c r="CG20" s="297">
        <f>'DFC-CFS'!CG20</f>
        <v>174</v>
      </c>
      <c r="CH20" s="297">
        <f>'DFC-CFS'!CH20</f>
        <v>1605</v>
      </c>
      <c r="CI20" s="297">
        <f>'DFC-CFS'!CI20</f>
        <v>-624</v>
      </c>
      <c r="CJ20" s="297">
        <f>'DFC-CFS'!CJ20</f>
        <v>-333</v>
      </c>
      <c r="CK20" s="297">
        <f>'DFC-CFS'!CK20</f>
        <v>7816</v>
      </c>
      <c r="CL20" s="297">
        <f>'DFC-CFS'!CL20</f>
        <v>-5834</v>
      </c>
      <c r="CM20" s="297">
        <f>'DFC-CFS'!CM20</f>
        <v>10862</v>
      </c>
      <c r="CN20" s="297">
        <f>'DFC-CFS'!CN20</f>
        <v>-26409</v>
      </c>
      <c r="CO20" s="297">
        <f>'DFC-CFS'!CO20</f>
        <v>8105</v>
      </c>
    </row>
    <row r="21" spans="1:93" ht="14.5" x14ac:dyDescent="0.35">
      <c r="A21" s="9"/>
      <c r="B21" s="308" t="str">
        <f>+'DFC-CFS'!B21</f>
        <v>Provisão para perdas nos estoques</v>
      </c>
      <c r="C21" s="307" t="str">
        <f>+'DFC-CFS'!C21</f>
        <v>Provision for inventory losses</v>
      </c>
      <c r="D21" s="297">
        <f>'DFC-CFS'!D21</f>
        <v>0</v>
      </c>
      <c r="E21" s="297">
        <f>'DFC-CFS'!E21-'DFC-CFS'!D21</f>
        <v>0</v>
      </c>
      <c r="F21" s="297">
        <f>'DFC-CFS'!F21-'DFC-CFS'!E21</f>
        <v>0</v>
      </c>
      <c r="G21" s="297">
        <f>'DFC-CFS'!G21-'DFC-CFS'!F21</f>
        <v>0</v>
      </c>
      <c r="H21" s="297">
        <f>'DFC-CFS'!H21</f>
        <v>0</v>
      </c>
      <c r="I21" s="297">
        <f>'DFC-CFS'!I21-'DFC-CFS'!H21</f>
        <v>0</v>
      </c>
      <c r="J21" s="297">
        <f>'DFC-CFS'!J21-'DFC-CFS'!I21</f>
        <v>0</v>
      </c>
      <c r="K21" s="297">
        <f>'DFC-CFS'!K21-'DFC-CFS'!J21</f>
        <v>-843</v>
      </c>
      <c r="L21" s="297">
        <f>'DFC-CFS'!L21</f>
        <v>0</v>
      </c>
      <c r="M21" s="297">
        <f>'DFC-CFS'!M21-'DFC-CFS'!L21</f>
        <v>0</v>
      </c>
      <c r="N21" s="297">
        <f>'DFC-CFS'!N21-'DFC-CFS'!M21</f>
        <v>0</v>
      </c>
      <c r="O21" s="297">
        <f>'DFC-CFS'!O21-'DFC-CFS'!N21</f>
        <v>2390</v>
      </c>
      <c r="P21" s="297">
        <f>'DFC-CFS'!P21</f>
        <v>0</v>
      </c>
      <c r="Q21" s="297">
        <f>'DFC-CFS'!Q21-'DFC-CFS'!P21</f>
        <v>-1111</v>
      </c>
      <c r="R21" s="297">
        <f>'DFC-CFS'!R21-'DFC-CFS'!Q21</f>
        <v>-586</v>
      </c>
      <c r="S21" s="297">
        <f>'DFC-CFS'!S21-'DFC-CFS'!R21</f>
        <v>191</v>
      </c>
      <c r="T21" s="297">
        <f>'DFC-CFS'!T21</f>
        <v>241</v>
      </c>
      <c r="U21" s="297">
        <f>'DFC-CFS'!U21-'DFC-CFS'!T21</f>
        <v>297</v>
      </c>
      <c r="V21" s="297">
        <f>'DFC-CFS'!V21-'DFC-CFS'!U21</f>
        <v>0</v>
      </c>
      <c r="W21" s="297">
        <f>'DFC-CFS'!W21-'DFC-CFS'!V21</f>
        <v>2493</v>
      </c>
      <c r="X21" s="297">
        <f>'DFC-CFS'!X21</f>
        <v>65</v>
      </c>
      <c r="Y21" s="297">
        <f>'DFC-CFS'!Y21-'DFC-CFS'!X21</f>
        <v>485</v>
      </c>
      <c r="Z21" s="297">
        <f>'DFC-CFS'!Z21-'DFC-CFS'!Y21</f>
        <v>183</v>
      </c>
      <c r="AA21" s="297">
        <f>'DFC-CFS'!AA21-'DFC-CFS'!Z21</f>
        <v>1419</v>
      </c>
      <c r="AB21" s="297">
        <f>'DFC-CFS'!AB21</f>
        <v>-222</v>
      </c>
      <c r="AC21" s="297">
        <f>'DFC-CFS'!AC21-'DFC-CFS'!AB21</f>
        <v>-140</v>
      </c>
      <c r="AD21" s="297">
        <f>'DFC-CFS'!AD21-'DFC-CFS'!AC21</f>
        <v>257</v>
      </c>
      <c r="AE21" s="297">
        <f>'DFC-CFS'!AE21-'DFC-CFS'!AD21</f>
        <v>1636</v>
      </c>
      <c r="AF21" s="297">
        <f>'DFC-CFS'!AF21</f>
        <v>-1498</v>
      </c>
      <c r="AG21" s="297">
        <f>'DFC-CFS'!AG21-'DFC-CFS'!AF21</f>
        <v>616</v>
      </c>
      <c r="AH21" s="297">
        <f>'DFC-CFS'!AH21-'DFC-CFS'!AG21</f>
        <v>369</v>
      </c>
      <c r="AI21" s="297">
        <f>'DFC-CFS'!AI21-'DFC-CFS'!AH21</f>
        <v>7339</v>
      </c>
      <c r="AJ21" s="297">
        <f>'DFC-CFS'!AJ21</f>
        <v>-997</v>
      </c>
      <c r="AK21" s="297">
        <f>'DFC-CFS'!AK21-'DFC-CFS'!AJ21</f>
        <v>-2343</v>
      </c>
      <c r="AL21" s="297">
        <f>'DFC-CFS'!AL21-'DFC-CFS'!AK21</f>
        <v>2090</v>
      </c>
      <c r="AM21" s="297">
        <f>'DFC-CFS'!AM21-'DFC-CFS'!AL21</f>
        <v>1254</v>
      </c>
      <c r="AN21" s="297">
        <f>'DFC-CFS'!AN21</f>
        <v>321</v>
      </c>
      <c r="AO21" s="297">
        <f>'DFC-CFS'!AO21-'DFC-CFS'!AN21</f>
        <v>14243</v>
      </c>
      <c r="AP21" s="297">
        <f>'DFC-CFS'!AP21-'DFC-CFS'!AO21</f>
        <v>-5542</v>
      </c>
      <c r="AQ21" s="297">
        <f>'DFC-CFS'!AQ21-'DFC-CFS'!AP21</f>
        <v>-64</v>
      </c>
      <c r="AR21" s="297">
        <f>'DFC-CFS'!AR21</f>
        <v>457</v>
      </c>
      <c r="AS21" s="297">
        <f>'DFC-CFS'!AS21-'DFC-CFS'!AR21</f>
        <v>296</v>
      </c>
      <c r="AT21" s="297">
        <f>'DFC-CFS'!AT21-'DFC-CFS'!AS21</f>
        <v>-631</v>
      </c>
      <c r="AU21" s="297">
        <f>'DFC-CFS'!AU21-'DFC-CFS'!AT21</f>
        <v>-3600</v>
      </c>
      <c r="AV21" s="297">
        <f>'DFC-CFS'!AV21</f>
        <v>-2568</v>
      </c>
      <c r="AW21" s="297">
        <f>'DFC-CFS'!AW21-'DFC-CFS'!AV21</f>
        <v>-2015</v>
      </c>
      <c r="AX21" s="297">
        <f>'DFC-CFS'!AX21-'DFC-CFS'!AW21</f>
        <v>947</v>
      </c>
      <c r="AY21" s="297">
        <f>'DFC-CFS'!AY21-'DFC-CFS'!AX21</f>
        <v>-2145</v>
      </c>
      <c r="AZ21" s="297">
        <f>'DFC-CFS'!AZ21</f>
        <v>7966</v>
      </c>
      <c r="BA21" s="297">
        <f>'DFC-CFS'!BA21-'DFC-CFS'!AZ21</f>
        <v>13886</v>
      </c>
      <c r="BB21" s="297">
        <f>'DFC-CFS'!BB21-'DFC-CFS'!BA21</f>
        <v>1144</v>
      </c>
      <c r="BC21" s="297">
        <f>'DFC-CFS'!BC21-'DFC-CFS'!BB21</f>
        <v>-1602</v>
      </c>
      <c r="BD21" s="297">
        <f>'DFC-CFS'!BD21</f>
        <v>961</v>
      </c>
      <c r="BE21" s="297">
        <f>'DFC-CFS'!BE21-'DFC-CFS'!BD21</f>
        <v>-1367</v>
      </c>
      <c r="BF21" s="297">
        <f>'DFC-CFS'!BF21-'DFC-CFS'!BE21</f>
        <v>3546</v>
      </c>
      <c r="BG21" s="297">
        <f>'DFC-CFS'!BG21-'DFC-CFS'!BF21</f>
        <v>18830</v>
      </c>
      <c r="BH21" s="297">
        <f>'DFC-CFS'!BH21</f>
        <v>-5480</v>
      </c>
      <c r="BI21" s="297">
        <f>'DFC-CFS'!BI21-'DFC-CFS'!BH21</f>
        <v>-3513</v>
      </c>
      <c r="BJ21" s="297">
        <f>'DFC-CFS'!BJ21-'DFC-CFS'!BI21</f>
        <v>-2385</v>
      </c>
      <c r="BK21" s="297">
        <f>'DFC-CFS'!BK21-'DFC-CFS'!BJ21</f>
        <v>6693</v>
      </c>
      <c r="BL21" s="297">
        <f>'DFC-CFS'!BL21</f>
        <v>-640</v>
      </c>
      <c r="BM21" s="297">
        <f>'DFC-CFS'!BM21-'DFC-CFS'!BL21</f>
        <v>-6779</v>
      </c>
      <c r="BN21" s="297">
        <f>'DFC-CFS'!BN21-'DFC-CFS'!BM21</f>
        <v>-1681</v>
      </c>
      <c r="BO21" s="297">
        <f>'DFC-CFS'!BO21-'DFC-CFS'!BN21</f>
        <v>7082</v>
      </c>
      <c r="BP21" s="297">
        <f>'DFC-CFS'!BP21</f>
        <v>2039</v>
      </c>
      <c r="BQ21" s="297">
        <f>'DFC-CFS'!BQ21-'DFC-CFS'!BP21</f>
        <v>2740</v>
      </c>
      <c r="BR21" s="297">
        <f>'DFC-CFS'!BR21-'DFC-CFS'!BQ21</f>
        <v>-12018</v>
      </c>
      <c r="BS21" s="297">
        <f>'DFC-CFS'!BS21-'DFC-CFS'!BR21</f>
        <v>11093</v>
      </c>
      <c r="BT21" s="297">
        <f>'DFC-CFS'!BT21</f>
        <v>-10233</v>
      </c>
      <c r="BU21" s="297">
        <f>'DFC-CFS'!BU21-'DFC-CFS'!BT21</f>
        <v>10233</v>
      </c>
      <c r="BV21" s="297">
        <f>'DFC-CFS'!BV21-'DFC-CFS'!BU21</f>
        <v>0</v>
      </c>
      <c r="BW21" s="297">
        <f>'DFC-CFS'!BW21-'DFC-CFS'!BV21</f>
        <v>0</v>
      </c>
      <c r="BY21" s="297">
        <f>'DFC-CFS'!BY21</f>
        <v>0</v>
      </c>
      <c r="BZ21" s="297">
        <f>'DFC-CFS'!BZ21</f>
        <v>-843</v>
      </c>
      <c r="CA21" s="297">
        <f>'DFC-CFS'!CA21</f>
        <v>2390</v>
      </c>
      <c r="CB21" s="297">
        <f>'DFC-CFS'!CB21</f>
        <v>-1506</v>
      </c>
      <c r="CC21" s="297">
        <f>'DFC-CFS'!CC21</f>
        <v>3031</v>
      </c>
      <c r="CD21" s="297">
        <f>'DFC-CFS'!CD21</f>
        <v>2152</v>
      </c>
      <c r="CE21" s="297">
        <f>'DFC-CFS'!CE21</f>
        <v>1531</v>
      </c>
      <c r="CF21" s="297">
        <f>'DFC-CFS'!CF21</f>
        <v>6826</v>
      </c>
      <c r="CG21" s="297">
        <f>'DFC-CFS'!CG21</f>
        <v>4</v>
      </c>
      <c r="CH21" s="297">
        <f>'DFC-CFS'!CH21</f>
        <v>8958</v>
      </c>
      <c r="CI21" s="297">
        <f>'DFC-CFS'!CI21</f>
        <v>-3478</v>
      </c>
      <c r="CJ21" s="297">
        <f>'DFC-CFS'!CJ21</f>
        <v>-5781</v>
      </c>
      <c r="CK21" s="297">
        <f>'DFC-CFS'!CK21</f>
        <v>21394</v>
      </c>
      <c r="CL21" s="297">
        <f>'DFC-CFS'!CL21</f>
        <v>21970</v>
      </c>
      <c r="CM21" s="297">
        <f>'DFC-CFS'!CM21</f>
        <v>-4685</v>
      </c>
      <c r="CN21" s="297">
        <f>'DFC-CFS'!CN21</f>
        <v>-2018</v>
      </c>
      <c r="CO21" s="297">
        <f>'DFC-CFS'!CO21</f>
        <v>3854</v>
      </c>
    </row>
    <row r="22" spans="1:93" ht="14.5" x14ac:dyDescent="0.35">
      <c r="A22" s="9"/>
      <c r="B22" s="308" t="str">
        <f>+'DFC-CFS'!B22</f>
        <v>Provisões para contigências</v>
      </c>
      <c r="C22" s="307" t="str">
        <f>+'DFC-CFS'!C22</f>
        <v>Provision for tax, civil, social security and labor contingencies</v>
      </c>
      <c r="D22" s="297">
        <f>'DFC-CFS'!D22</f>
        <v>-572</v>
      </c>
      <c r="E22" s="297">
        <f>'DFC-CFS'!E22-'DFC-CFS'!D22</f>
        <v>773</v>
      </c>
      <c r="F22" s="297">
        <f>'DFC-CFS'!F22-'DFC-CFS'!E22</f>
        <v>7421</v>
      </c>
      <c r="G22" s="297">
        <f>'DFC-CFS'!G22-'DFC-CFS'!F22</f>
        <v>-18655</v>
      </c>
      <c r="H22" s="297">
        <f>'DFC-CFS'!H22</f>
        <v>-619</v>
      </c>
      <c r="I22" s="297">
        <f>'DFC-CFS'!I22-'DFC-CFS'!H22</f>
        <v>5981</v>
      </c>
      <c r="J22" s="297">
        <f>'DFC-CFS'!J22-'DFC-CFS'!I22</f>
        <v>-1081</v>
      </c>
      <c r="K22" s="297">
        <f>'DFC-CFS'!K22-'DFC-CFS'!J22</f>
        <v>-41016</v>
      </c>
      <c r="L22" s="297">
        <f>'DFC-CFS'!L22</f>
        <v>-1879</v>
      </c>
      <c r="M22" s="297">
        <f>'DFC-CFS'!M22-'DFC-CFS'!L22</f>
        <v>749</v>
      </c>
      <c r="N22" s="297">
        <f>'DFC-CFS'!N22-'DFC-CFS'!M22</f>
        <v>-21189</v>
      </c>
      <c r="O22" s="297">
        <f>'DFC-CFS'!O22-'DFC-CFS'!N22</f>
        <v>-3983</v>
      </c>
      <c r="P22" s="297">
        <f>'DFC-CFS'!P22</f>
        <v>-1784</v>
      </c>
      <c r="Q22" s="297">
        <f>'DFC-CFS'!Q22-'DFC-CFS'!P22</f>
        <v>-116</v>
      </c>
      <c r="R22" s="297">
        <f>'DFC-CFS'!R22-'DFC-CFS'!Q22</f>
        <v>742</v>
      </c>
      <c r="S22" s="297">
        <f>'DFC-CFS'!S22-'DFC-CFS'!R22</f>
        <v>-64886</v>
      </c>
      <c r="T22" s="297">
        <f>'DFC-CFS'!T22</f>
        <v>1528</v>
      </c>
      <c r="U22" s="297">
        <f>'DFC-CFS'!U22-'DFC-CFS'!T22</f>
        <v>-35</v>
      </c>
      <c r="V22" s="297">
        <f>'DFC-CFS'!V22-'DFC-CFS'!U22</f>
        <v>-713</v>
      </c>
      <c r="W22" s="297">
        <f>'DFC-CFS'!W22-'DFC-CFS'!V22</f>
        <v>15162</v>
      </c>
      <c r="X22" s="297">
        <f>'DFC-CFS'!X22</f>
        <v>2653</v>
      </c>
      <c r="Y22" s="297">
        <f>'DFC-CFS'!Y22-'DFC-CFS'!X22</f>
        <v>3274</v>
      </c>
      <c r="Z22" s="297">
        <f>'DFC-CFS'!Z22-'DFC-CFS'!Y22</f>
        <v>5210</v>
      </c>
      <c r="AA22" s="297">
        <f>'DFC-CFS'!AA22-'DFC-CFS'!Z22</f>
        <v>5415</v>
      </c>
      <c r="AB22" s="297">
        <f>'DFC-CFS'!AB22</f>
        <v>6728</v>
      </c>
      <c r="AC22" s="297">
        <f>'DFC-CFS'!AC22-'DFC-CFS'!AB22</f>
        <v>9084</v>
      </c>
      <c r="AD22" s="297">
        <f>'DFC-CFS'!AD22-'DFC-CFS'!AC22</f>
        <v>4302</v>
      </c>
      <c r="AE22" s="297">
        <f>'DFC-CFS'!AE22-'DFC-CFS'!AD22</f>
        <v>-20538</v>
      </c>
      <c r="AF22" s="297">
        <f>'DFC-CFS'!AF22</f>
        <v>8877</v>
      </c>
      <c r="AG22" s="297">
        <f>'DFC-CFS'!AG22-'DFC-CFS'!AF22</f>
        <v>9882</v>
      </c>
      <c r="AH22" s="297">
        <f>'DFC-CFS'!AH22-'DFC-CFS'!AG22</f>
        <v>4898</v>
      </c>
      <c r="AI22" s="297">
        <f>'DFC-CFS'!AI22-'DFC-CFS'!AH22</f>
        <v>2458</v>
      </c>
      <c r="AJ22" s="297">
        <f>'DFC-CFS'!AJ22</f>
        <v>10972</v>
      </c>
      <c r="AK22" s="297">
        <f>'DFC-CFS'!AK22-'DFC-CFS'!AJ22</f>
        <v>5054</v>
      </c>
      <c r="AL22" s="297">
        <f>'DFC-CFS'!AL22-'DFC-CFS'!AK22</f>
        <v>3573</v>
      </c>
      <c r="AM22" s="297">
        <f>'DFC-CFS'!AM22-'DFC-CFS'!AL22</f>
        <v>53370</v>
      </c>
      <c r="AN22" s="297">
        <f>'DFC-CFS'!AN22</f>
        <v>7876</v>
      </c>
      <c r="AO22" s="297">
        <f>'DFC-CFS'!AO22-'DFC-CFS'!AN22</f>
        <v>-4758</v>
      </c>
      <c r="AP22" s="297">
        <f>'DFC-CFS'!AP22-'DFC-CFS'!AO22</f>
        <v>16769</v>
      </c>
      <c r="AQ22" s="297">
        <f>'DFC-CFS'!AQ22-'DFC-CFS'!AP22</f>
        <v>29317</v>
      </c>
      <c r="AR22" s="297">
        <f>'DFC-CFS'!AR22</f>
        <v>4890</v>
      </c>
      <c r="AS22" s="297">
        <f>'DFC-CFS'!AS22-'DFC-CFS'!AR22</f>
        <v>8826</v>
      </c>
      <c r="AT22" s="297">
        <f>'DFC-CFS'!AT22-'DFC-CFS'!AS22</f>
        <v>8106</v>
      </c>
      <c r="AU22" s="297">
        <f>'DFC-CFS'!AU22-'DFC-CFS'!AT22</f>
        <v>32826</v>
      </c>
      <c r="AV22" s="297">
        <f>'DFC-CFS'!AV22</f>
        <v>9427</v>
      </c>
      <c r="AW22" s="297">
        <f>'DFC-CFS'!AW22-'DFC-CFS'!AV22</f>
        <v>25821</v>
      </c>
      <c r="AX22" s="297">
        <f>'DFC-CFS'!AX22-'DFC-CFS'!AW22</f>
        <v>13833</v>
      </c>
      <c r="AY22" s="297">
        <f>'DFC-CFS'!AY22-'DFC-CFS'!AX22</f>
        <v>11035</v>
      </c>
      <c r="AZ22" s="297">
        <f>'DFC-CFS'!AZ22</f>
        <v>2659</v>
      </c>
      <c r="BA22" s="297">
        <f>'DFC-CFS'!BA22-'DFC-CFS'!AZ22</f>
        <v>15868</v>
      </c>
      <c r="BB22" s="297">
        <f>'DFC-CFS'!BB22-'DFC-CFS'!BA22</f>
        <v>8725</v>
      </c>
      <c r="BC22" s="297">
        <f>'DFC-CFS'!BC22-'DFC-CFS'!BB22</f>
        <v>10815</v>
      </c>
      <c r="BD22" s="297">
        <f>'DFC-CFS'!BD22</f>
        <v>6762</v>
      </c>
      <c r="BE22" s="297">
        <f>'DFC-CFS'!BE22-'DFC-CFS'!BD22</f>
        <v>12893</v>
      </c>
      <c r="BF22" s="297">
        <f>'DFC-CFS'!BF22-'DFC-CFS'!BE22</f>
        <v>9736</v>
      </c>
      <c r="BG22" s="297">
        <f>'DFC-CFS'!BG22-'DFC-CFS'!BF22</f>
        <v>4567</v>
      </c>
      <c r="BH22" s="297">
        <f>'DFC-CFS'!BH22</f>
        <v>12308</v>
      </c>
      <c r="BI22" s="297">
        <f>'DFC-CFS'!BI22-'DFC-CFS'!BH22</f>
        <v>10855</v>
      </c>
      <c r="BJ22" s="297">
        <f>'DFC-CFS'!BJ22-'DFC-CFS'!BI22</f>
        <v>11349</v>
      </c>
      <c r="BK22" s="297">
        <f>'DFC-CFS'!BK22-'DFC-CFS'!BJ22</f>
        <v>8313</v>
      </c>
      <c r="BL22" s="297">
        <f>'DFC-CFS'!BL22</f>
        <v>-3521</v>
      </c>
      <c r="BM22" s="297">
        <f>'DFC-CFS'!BM22-'DFC-CFS'!BL22</f>
        <v>51743</v>
      </c>
      <c r="BN22" s="297">
        <f>'DFC-CFS'!BN22-'DFC-CFS'!BM22</f>
        <v>54851</v>
      </c>
      <c r="BO22" s="297">
        <f>'DFC-CFS'!BO22-'DFC-CFS'!BN22</f>
        <v>30828</v>
      </c>
      <c r="BP22" s="297">
        <f>'DFC-CFS'!BP22</f>
        <v>16469</v>
      </c>
      <c r="BQ22" s="297">
        <f>'DFC-CFS'!BQ22-'DFC-CFS'!BP22</f>
        <v>28024</v>
      </c>
      <c r="BR22" s="297">
        <f>'DFC-CFS'!BR22-'DFC-CFS'!BQ22</f>
        <v>22866</v>
      </c>
      <c r="BS22" s="297">
        <f>'DFC-CFS'!BS22-'DFC-CFS'!BR22</f>
        <v>18542</v>
      </c>
      <c r="BT22" s="297">
        <f>'DFC-CFS'!BT22</f>
        <v>20056</v>
      </c>
      <c r="BU22" s="297">
        <f>'DFC-CFS'!BU22-'DFC-CFS'!BT22</f>
        <v>-20056</v>
      </c>
      <c r="BV22" s="297">
        <f>'DFC-CFS'!BV22-'DFC-CFS'!BU22</f>
        <v>0</v>
      </c>
      <c r="BW22" s="297">
        <f>'DFC-CFS'!BW22-'DFC-CFS'!BV22</f>
        <v>0</v>
      </c>
      <c r="BY22" s="297">
        <f>'DFC-CFS'!BY22</f>
        <v>-11033</v>
      </c>
      <c r="BZ22" s="297">
        <f>'DFC-CFS'!BZ22</f>
        <v>-36735</v>
      </c>
      <c r="CA22" s="297">
        <f>'DFC-CFS'!CA22</f>
        <v>-26302</v>
      </c>
      <c r="CB22" s="297">
        <f>'DFC-CFS'!CB22</f>
        <v>-66044</v>
      </c>
      <c r="CC22" s="297">
        <f>'DFC-CFS'!CC22</f>
        <v>15942</v>
      </c>
      <c r="CD22" s="297">
        <f>'DFC-CFS'!CD22</f>
        <v>16552</v>
      </c>
      <c r="CE22" s="297">
        <f>'DFC-CFS'!CE22</f>
        <v>-424</v>
      </c>
      <c r="CF22" s="297">
        <f>'DFC-CFS'!CF22</f>
        <v>26115</v>
      </c>
      <c r="CG22" s="297">
        <f>'DFC-CFS'!CG22</f>
        <v>72969</v>
      </c>
      <c r="CH22" s="297">
        <f>'DFC-CFS'!CH22</f>
        <v>49204</v>
      </c>
      <c r="CI22" s="297">
        <f>'DFC-CFS'!CI22</f>
        <v>54648</v>
      </c>
      <c r="CJ22" s="297">
        <f>'DFC-CFS'!CJ22</f>
        <v>60116</v>
      </c>
      <c r="CK22" s="297">
        <f>'DFC-CFS'!CK22</f>
        <v>38067</v>
      </c>
      <c r="CL22" s="297">
        <f>'DFC-CFS'!CL22</f>
        <v>33958</v>
      </c>
      <c r="CM22" s="297">
        <f>'DFC-CFS'!CM22</f>
        <v>42825</v>
      </c>
      <c r="CN22" s="297">
        <f>'DFC-CFS'!CN22</f>
        <v>133901</v>
      </c>
      <c r="CO22" s="297">
        <f>'DFC-CFS'!CO22</f>
        <v>85901</v>
      </c>
    </row>
    <row r="23" spans="1:93" ht="14.5" x14ac:dyDescent="0.35">
      <c r="A23" s="9"/>
      <c r="B23" s="308" t="str">
        <f>+'DFC-CFS'!B23</f>
        <v>Adesão ao REFIS - Lei 12.685/13</v>
      </c>
      <c r="C23" s="307" t="str">
        <f>+'DFC-CFS'!C23</f>
        <v>Adhesion to REFIS</v>
      </c>
      <c r="D23" s="297">
        <f>'DFC-CFS'!D23</f>
        <v>0</v>
      </c>
      <c r="E23" s="297">
        <f>'DFC-CFS'!E23-'DFC-CFS'!D23</f>
        <v>0</v>
      </c>
      <c r="F23" s="297">
        <f>'DFC-CFS'!F23-'DFC-CFS'!E23</f>
        <v>0</v>
      </c>
      <c r="G23" s="297">
        <f>'DFC-CFS'!G23-'DFC-CFS'!F23</f>
        <v>0</v>
      </c>
      <c r="H23" s="297">
        <f>'DFC-CFS'!H23</f>
        <v>0</v>
      </c>
      <c r="I23" s="297">
        <f>'DFC-CFS'!I23-'DFC-CFS'!H23</f>
        <v>0</v>
      </c>
      <c r="J23" s="297">
        <f>'DFC-CFS'!J23-'DFC-CFS'!I23</f>
        <v>0</v>
      </c>
      <c r="K23" s="297">
        <f>'DFC-CFS'!K23-'DFC-CFS'!J23</f>
        <v>-79348</v>
      </c>
      <c r="L23" s="297">
        <f>'DFC-CFS'!L23</f>
        <v>0</v>
      </c>
      <c r="M23" s="297">
        <f>'DFC-CFS'!M23-'DFC-CFS'!L23</f>
        <v>0</v>
      </c>
      <c r="N23" s="297">
        <f>'DFC-CFS'!N23-'DFC-CFS'!M23</f>
        <v>0</v>
      </c>
      <c r="O23" s="297">
        <f>'DFC-CFS'!O23-'DFC-CFS'!N23</f>
        <v>0</v>
      </c>
      <c r="P23" s="297">
        <f>'DFC-CFS'!P23</f>
        <v>0</v>
      </c>
      <c r="Q23" s="297">
        <f>'DFC-CFS'!Q23-'DFC-CFS'!P23</f>
        <v>0</v>
      </c>
      <c r="R23" s="297">
        <f>'DFC-CFS'!R23-'DFC-CFS'!Q23</f>
        <v>0</v>
      </c>
      <c r="S23" s="297">
        <f>'DFC-CFS'!S23-'DFC-CFS'!R23</f>
        <v>0</v>
      </c>
      <c r="T23" s="297">
        <f>'DFC-CFS'!T23</f>
        <v>0</v>
      </c>
      <c r="U23" s="297">
        <f>'DFC-CFS'!U23-'DFC-CFS'!T23</f>
        <v>0</v>
      </c>
      <c r="V23" s="297">
        <f>'DFC-CFS'!V23-'DFC-CFS'!U23</f>
        <v>0</v>
      </c>
      <c r="W23" s="297">
        <f>'DFC-CFS'!W23-'DFC-CFS'!V23</f>
        <v>0</v>
      </c>
      <c r="X23" s="297">
        <f>'DFC-CFS'!X23</f>
        <v>0</v>
      </c>
      <c r="Y23" s="297">
        <f>'DFC-CFS'!Y23-'DFC-CFS'!X23</f>
        <v>0</v>
      </c>
      <c r="Z23" s="297">
        <f>'DFC-CFS'!Z23-'DFC-CFS'!Y23</f>
        <v>0</v>
      </c>
      <c r="AA23" s="297">
        <f>'DFC-CFS'!AA23-'DFC-CFS'!Z23</f>
        <v>9628</v>
      </c>
      <c r="AB23" s="297">
        <f>'DFC-CFS'!AB23</f>
        <v>0</v>
      </c>
      <c r="AC23" s="297">
        <f>'DFC-CFS'!AC23-'DFC-CFS'!AB23</f>
        <v>0</v>
      </c>
      <c r="AD23" s="297">
        <f>'DFC-CFS'!AD23-'DFC-CFS'!AC23</f>
        <v>0</v>
      </c>
      <c r="AE23" s="297">
        <f>'DFC-CFS'!AE23-'DFC-CFS'!AD23</f>
        <v>0</v>
      </c>
      <c r="AF23" s="297">
        <f>'DFC-CFS'!AF23</f>
        <v>0</v>
      </c>
      <c r="AG23" s="297">
        <f>'DFC-CFS'!AG23-'DFC-CFS'!AF23</f>
        <v>0</v>
      </c>
      <c r="AH23" s="297">
        <f>'DFC-CFS'!AH23-'DFC-CFS'!AG23</f>
        <v>0</v>
      </c>
      <c r="AI23" s="297">
        <f>'DFC-CFS'!AI23-'DFC-CFS'!AH23</f>
        <v>0</v>
      </c>
      <c r="AJ23" s="297">
        <f>'DFC-CFS'!AJ23</f>
        <v>0</v>
      </c>
      <c r="AK23" s="297">
        <f>'DFC-CFS'!AK23-'DFC-CFS'!AJ23</f>
        <v>0</v>
      </c>
      <c r="AL23" s="297">
        <f>'DFC-CFS'!AL23-'DFC-CFS'!AK23</f>
        <v>0</v>
      </c>
      <c r="AM23" s="297">
        <f>'DFC-CFS'!AM23-'DFC-CFS'!AL23</f>
        <v>0</v>
      </c>
      <c r="AN23" s="297">
        <f>'DFC-CFS'!AN23</f>
        <v>0</v>
      </c>
      <c r="AO23" s="297">
        <f>'DFC-CFS'!AO23-'DFC-CFS'!AN23</f>
        <v>0</v>
      </c>
      <c r="AP23" s="297">
        <f>'DFC-CFS'!AP23-'DFC-CFS'!AO23</f>
        <v>0</v>
      </c>
      <c r="AQ23" s="297">
        <f>'DFC-CFS'!AQ23-'DFC-CFS'!AP23</f>
        <v>0</v>
      </c>
      <c r="AR23" s="297">
        <f>'DFC-CFS'!AR23</f>
        <v>0</v>
      </c>
      <c r="AS23" s="297">
        <f>'DFC-CFS'!AS23-'DFC-CFS'!AR23</f>
        <v>0</v>
      </c>
      <c r="AT23" s="297">
        <f>'DFC-CFS'!AT23-'DFC-CFS'!AS23</f>
        <v>0</v>
      </c>
      <c r="AU23" s="297">
        <f>'DFC-CFS'!AU23-'DFC-CFS'!AT23</f>
        <v>0</v>
      </c>
      <c r="AV23" s="297">
        <f>'DFC-CFS'!AV23</f>
        <v>0</v>
      </c>
      <c r="AW23" s="297">
        <f>'DFC-CFS'!AW23-'DFC-CFS'!AV23</f>
        <v>0</v>
      </c>
      <c r="AX23" s="297">
        <f>'DFC-CFS'!AX23-'DFC-CFS'!AW23</f>
        <v>0</v>
      </c>
      <c r="AY23" s="297">
        <f>'DFC-CFS'!AY23-'DFC-CFS'!AX23</f>
        <v>0</v>
      </c>
      <c r="AZ23" s="297">
        <f>'DFC-CFS'!AZ23</f>
        <v>0</v>
      </c>
      <c r="BA23" s="297">
        <f>'DFC-CFS'!BA23-'DFC-CFS'!AZ23</f>
        <v>0</v>
      </c>
      <c r="BB23" s="297">
        <f>'DFC-CFS'!BB23-'DFC-CFS'!BA23</f>
        <v>0</v>
      </c>
      <c r="BC23" s="297">
        <f>'DFC-CFS'!BC23-'DFC-CFS'!BB23</f>
        <v>0</v>
      </c>
      <c r="BD23" s="297">
        <f>'DFC-CFS'!BD23</f>
        <v>0</v>
      </c>
      <c r="BE23" s="297">
        <f>'DFC-CFS'!BE23-'DFC-CFS'!BD23</f>
        <v>0</v>
      </c>
      <c r="BF23" s="297">
        <f>'DFC-CFS'!BF23-'DFC-CFS'!BE23</f>
        <v>0</v>
      </c>
      <c r="BG23" s="297">
        <f>'DFC-CFS'!BG23-'DFC-CFS'!BF23</f>
        <v>0</v>
      </c>
      <c r="BH23" s="297">
        <f>'DFC-CFS'!BH23</f>
        <v>0</v>
      </c>
      <c r="BI23" s="297">
        <f>'DFC-CFS'!BI23-'DFC-CFS'!BH23</f>
        <v>0</v>
      </c>
      <c r="BJ23" s="297">
        <f>'DFC-CFS'!BJ23-'DFC-CFS'!BI23</f>
        <v>0</v>
      </c>
      <c r="BK23" s="297">
        <f>'DFC-CFS'!BK23-'DFC-CFS'!BJ23</f>
        <v>0</v>
      </c>
      <c r="BL23" s="297">
        <f>'DFC-CFS'!BL23</f>
        <v>0</v>
      </c>
      <c r="BM23" s="297">
        <f>'DFC-CFS'!BM23-'DFC-CFS'!BL23</f>
        <v>0</v>
      </c>
      <c r="BN23" s="297">
        <f>'DFC-CFS'!BN23-'DFC-CFS'!BM23</f>
        <v>0</v>
      </c>
      <c r="BO23" s="297">
        <f>'DFC-CFS'!BO23-'DFC-CFS'!BN23</f>
        <v>0</v>
      </c>
      <c r="BP23" s="297">
        <f>'DFC-CFS'!BP23</f>
        <v>0</v>
      </c>
      <c r="BQ23" s="297">
        <f>'DFC-CFS'!BQ23-'DFC-CFS'!BP23</f>
        <v>0</v>
      </c>
      <c r="BR23" s="297">
        <f>'DFC-CFS'!BR23-'DFC-CFS'!BQ23</f>
        <v>0</v>
      </c>
      <c r="BS23" s="297">
        <f>'DFC-CFS'!BS23-'DFC-CFS'!BR23</f>
        <v>0</v>
      </c>
      <c r="BT23" s="297">
        <f>'DFC-CFS'!BT23</f>
        <v>0</v>
      </c>
      <c r="BU23" s="297">
        <f>'DFC-CFS'!BU23-'DFC-CFS'!BT23</f>
        <v>0</v>
      </c>
      <c r="BV23" s="297">
        <f>'DFC-CFS'!BV23-'DFC-CFS'!BU23</f>
        <v>0</v>
      </c>
      <c r="BW23" s="297">
        <f>'DFC-CFS'!BW23-'DFC-CFS'!BV23</f>
        <v>0</v>
      </c>
      <c r="BY23" s="297">
        <f>'DFC-CFS'!BY23</f>
        <v>0</v>
      </c>
      <c r="BZ23" s="297">
        <f>'DFC-CFS'!BZ23</f>
        <v>-79348</v>
      </c>
      <c r="CA23" s="297">
        <f>'DFC-CFS'!CA23</f>
        <v>0</v>
      </c>
      <c r="CB23" s="297">
        <f>'DFC-CFS'!CB23</f>
        <v>0</v>
      </c>
      <c r="CC23" s="297">
        <f>'DFC-CFS'!CC23</f>
        <v>0</v>
      </c>
      <c r="CD23" s="297">
        <f>'DFC-CFS'!CD23</f>
        <v>9628</v>
      </c>
      <c r="CE23" s="297">
        <f>'DFC-CFS'!CE23</f>
        <v>0</v>
      </c>
      <c r="CF23" s="297">
        <f>'DFC-CFS'!CF23</f>
        <v>0</v>
      </c>
      <c r="CG23" s="297">
        <f>'DFC-CFS'!CG23</f>
        <v>0</v>
      </c>
      <c r="CH23" s="297">
        <f>'DFC-CFS'!CH23</f>
        <v>0</v>
      </c>
      <c r="CI23" s="297">
        <f>'DFC-CFS'!CI23</f>
        <v>0</v>
      </c>
      <c r="CJ23" s="297">
        <f>'DFC-CFS'!CJ23</f>
        <v>0</v>
      </c>
      <c r="CK23" s="297">
        <f>'DFC-CFS'!CK23</f>
        <v>0</v>
      </c>
      <c r="CL23" s="297">
        <f>'DFC-CFS'!CL23</f>
        <v>0</v>
      </c>
      <c r="CM23" s="297">
        <f>'DFC-CFS'!CM23</f>
        <v>0</v>
      </c>
      <c r="CN23" s="297">
        <f>'DFC-CFS'!CN23</f>
        <v>0</v>
      </c>
      <c r="CO23" s="297">
        <f>'DFC-CFS'!CO23</f>
        <v>0</v>
      </c>
    </row>
    <row r="24" spans="1:93" ht="14.5" x14ac:dyDescent="0.35">
      <c r="A24" s="9"/>
      <c r="B24" s="308" t="str">
        <f>+'DFC-CFS'!B24</f>
        <v>Remuneração baseada em ações</v>
      </c>
      <c r="C24" s="307" t="str">
        <f>+'DFC-CFS'!C24</f>
        <v>Stock option</v>
      </c>
      <c r="D24" s="297">
        <f>'DFC-CFS'!D24</f>
        <v>0</v>
      </c>
      <c r="E24" s="297">
        <f>'DFC-CFS'!E24-'DFC-CFS'!D24</f>
        <v>0</v>
      </c>
      <c r="F24" s="297">
        <f>'DFC-CFS'!F24-'DFC-CFS'!E24</f>
        <v>0</v>
      </c>
      <c r="G24" s="297">
        <f>'DFC-CFS'!G24-'DFC-CFS'!F24</f>
        <v>0</v>
      </c>
      <c r="H24" s="297">
        <f>'DFC-CFS'!H24</f>
        <v>0</v>
      </c>
      <c r="I24" s="297">
        <f>'DFC-CFS'!I24-'DFC-CFS'!H24</f>
        <v>0</v>
      </c>
      <c r="J24" s="297">
        <f>'DFC-CFS'!J24-'DFC-CFS'!I24</f>
        <v>0</v>
      </c>
      <c r="K24" s="297">
        <f>'DFC-CFS'!K24-'DFC-CFS'!J24</f>
        <v>0</v>
      </c>
      <c r="L24" s="297">
        <f>'DFC-CFS'!L24</f>
        <v>0</v>
      </c>
      <c r="M24" s="297">
        <f>'DFC-CFS'!M24-'DFC-CFS'!L24</f>
        <v>0</v>
      </c>
      <c r="N24" s="297">
        <f>'DFC-CFS'!N24-'DFC-CFS'!M24</f>
        <v>0</v>
      </c>
      <c r="O24" s="297">
        <f>'DFC-CFS'!O24-'DFC-CFS'!N24</f>
        <v>0</v>
      </c>
      <c r="P24" s="297">
        <f>'DFC-CFS'!P24</f>
        <v>0</v>
      </c>
      <c r="Q24" s="297">
        <f>'DFC-CFS'!Q24-'DFC-CFS'!P24</f>
        <v>0</v>
      </c>
      <c r="R24" s="297">
        <f>'DFC-CFS'!R24-'DFC-CFS'!Q24</f>
        <v>0</v>
      </c>
      <c r="S24" s="297">
        <f>'DFC-CFS'!S24-'DFC-CFS'!R24</f>
        <v>0</v>
      </c>
      <c r="T24" s="297">
        <f>'DFC-CFS'!T24</f>
        <v>0</v>
      </c>
      <c r="U24" s="297">
        <f>'DFC-CFS'!U24-'DFC-CFS'!T24</f>
        <v>0</v>
      </c>
      <c r="V24" s="297">
        <f>'DFC-CFS'!V24-'DFC-CFS'!U24</f>
        <v>0</v>
      </c>
      <c r="W24" s="297">
        <f>'DFC-CFS'!W24-'DFC-CFS'!V24</f>
        <v>0</v>
      </c>
      <c r="X24" s="297">
        <f>'DFC-CFS'!X24</f>
        <v>0</v>
      </c>
      <c r="Y24" s="297">
        <f>'DFC-CFS'!Y24-'DFC-CFS'!X24</f>
        <v>0</v>
      </c>
      <c r="Z24" s="297">
        <f>'DFC-CFS'!Z24-'DFC-CFS'!Y24</f>
        <v>0</v>
      </c>
      <c r="AA24" s="297">
        <f>'DFC-CFS'!AA24-'DFC-CFS'!Z24</f>
        <v>0</v>
      </c>
      <c r="AB24" s="297">
        <f>'DFC-CFS'!AB24</f>
        <v>0</v>
      </c>
      <c r="AC24" s="297">
        <f>'DFC-CFS'!AC24-'DFC-CFS'!AB24</f>
        <v>0</v>
      </c>
      <c r="AD24" s="297">
        <f>'DFC-CFS'!AD24-'DFC-CFS'!AC24</f>
        <v>0</v>
      </c>
      <c r="AE24" s="297">
        <f>'DFC-CFS'!AE24-'DFC-CFS'!AD24</f>
        <v>1196</v>
      </c>
      <c r="AF24" s="297">
        <f>'DFC-CFS'!AF24</f>
        <v>0</v>
      </c>
      <c r="AG24" s="297">
        <f>'DFC-CFS'!AG24-'DFC-CFS'!AF24</f>
        <v>819</v>
      </c>
      <c r="AH24" s="297">
        <f>'DFC-CFS'!AH24-'DFC-CFS'!AG24</f>
        <v>959</v>
      </c>
      <c r="AI24" s="297">
        <f>'DFC-CFS'!AI24-'DFC-CFS'!AH24</f>
        <v>771</v>
      </c>
      <c r="AJ24" s="297">
        <f>'DFC-CFS'!AJ24</f>
        <v>771</v>
      </c>
      <c r="AK24" s="297">
        <f>'DFC-CFS'!AK24-'DFC-CFS'!AJ24</f>
        <v>681</v>
      </c>
      <c r="AL24" s="297">
        <f>'DFC-CFS'!AL24-'DFC-CFS'!AK24</f>
        <v>726</v>
      </c>
      <c r="AM24" s="297">
        <f>'DFC-CFS'!AM24-'DFC-CFS'!AL24</f>
        <v>1657</v>
      </c>
      <c r="AN24" s="297">
        <f>'DFC-CFS'!AN24</f>
        <v>1074</v>
      </c>
      <c r="AO24" s="297">
        <f>'DFC-CFS'!AO24-'DFC-CFS'!AN24</f>
        <v>984</v>
      </c>
      <c r="AP24" s="297">
        <f>'DFC-CFS'!AP24-'DFC-CFS'!AO24</f>
        <v>939</v>
      </c>
      <c r="AQ24" s="297">
        <f>'DFC-CFS'!AQ24-'DFC-CFS'!AP24</f>
        <v>-233</v>
      </c>
      <c r="AR24" s="297">
        <f>'DFC-CFS'!AR24</f>
        <v>886.95699999999999</v>
      </c>
      <c r="AS24" s="297">
        <f>'DFC-CFS'!AS24-'DFC-CFS'!AR24</f>
        <v>718.04300000000001</v>
      </c>
      <c r="AT24" s="297">
        <f>'DFC-CFS'!AT24-'DFC-CFS'!AS24</f>
        <v>635</v>
      </c>
      <c r="AU24" s="297">
        <f>'DFC-CFS'!AU24-'DFC-CFS'!AT24</f>
        <v>-167</v>
      </c>
      <c r="AV24" s="297">
        <f>'DFC-CFS'!AV24</f>
        <v>635</v>
      </c>
      <c r="AW24" s="297">
        <f>'DFC-CFS'!AW24-'DFC-CFS'!AV24</f>
        <v>406</v>
      </c>
      <c r="AX24" s="297">
        <f>'DFC-CFS'!AX24-'DFC-CFS'!AW24</f>
        <v>291</v>
      </c>
      <c r="AY24" s="297">
        <f>'DFC-CFS'!AY24-'DFC-CFS'!AX24</f>
        <v>145</v>
      </c>
      <c r="AZ24" s="297">
        <f>'DFC-CFS'!AZ24</f>
        <v>759</v>
      </c>
      <c r="BA24" s="297">
        <f>'DFC-CFS'!BA24-'DFC-CFS'!AZ24</f>
        <v>530</v>
      </c>
      <c r="BB24" s="297">
        <f>'DFC-CFS'!BB24-'DFC-CFS'!BA24</f>
        <v>776</v>
      </c>
      <c r="BC24" s="297">
        <f>'DFC-CFS'!BC24-'DFC-CFS'!BB24</f>
        <v>40</v>
      </c>
      <c r="BD24" s="297">
        <f>'DFC-CFS'!BD24</f>
        <v>724</v>
      </c>
      <c r="BE24" s="297">
        <f>'DFC-CFS'!BE24-'DFC-CFS'!BD24</f>
        <v>1017</v>
      </c>
      <c r="BF24" s="297">
        <f>'DFC-CFS'!BF24-'DFC-CFS'!BE24</f>
        <v>1149</v>
      </c>
      <c r="BG24" s="297">
        <f>'DFC-CFS'!BG24-'DFC-CFS'!BF24</f>
        <v>919</v>
      </c>
      <c r="BH24" s="297">
        <f>'DFC-CFS'!BH24</f>
        <v>1191</v>
      </c>
      <c r="BI24" s="297">
        <f>'DFC-CFS'!BI24-'DFC-CFS'!BH24</f>
        <v>610</v>
      </c>
      <c r="BJ24" s="297">
        <f>'DFC-CFS'!BJ24-'DFC-CFS'!BI24</f>
        <v>892</v>
      </c>
      <c r="BK24" s="297">
        <f>'DFC-CFS'!BK24-'DFC-CFS'!BJ24</f>
        <v>2989</v>
      </c>
      <c r="BL24" s="297">
        <f>'DFC-CFS'!BL24</f>
        <v>1421</v>
      </c>
      <c r="BM24" s="297">
        <f>'DFC-CFS'!BM24-'DFC-CFS'!BL24</f>
        <v>3327</v>
      </c>
      <c r="BN24" s="297">
        <f>'DFC-CFS'!BN24-'DFC-CFS'!BM24</f>
        <v>3766</v>
      </c>
      <c r="BO24" s="297">
        <f>'DFC-CFS'!BO24-'DFC-CFS'!BN24</f>
        <v>1807</v>
      </c>
      <c r="BP24" s="297">
        <f>'DFC-CFS'!BP24</f>
        <v>1782</v>
      </c>
      <c r="BQ24" s="297">
        <f>'DFC-CFS'!BQ24-'DFC-CFS'!BP24</f>
        <v>1563</v>
      </c>
      <c r="BR24" s="297">
        <f>'DFC-CFS'!BR24-'DFC-CFS'!BQ24</f>
        <v>1358</v>
      </c>
      <c r="BS24" s="297">
        <f>'DFC-CFS'!BS24-'DFC-CFS'!BR24</f>
        <v>2066</v>
      </c>
      <c r="BT24" s="297">
        <f>'DFC-CFS'!BT24</f>
        <v>2212</v>
      </c>
      <c r="BU24" s="297">
        <f>'DFC-CFS'!BU24-'DFC-CFS'!BT24</f>
        <v>-2212</v>
      </c>
      <c r="BV24" s="297">
        <f>'DFC-CFS'!BV24-'DFC-CFS'!BU24</f>
        <v>0</v>
      </c>
      <c r="BW24" s="297">
        <f>'DFC-CFS'!BW24-'DFC-CFS'!BV24</f>
        <v>0</v>
      </c>
      <c r="BY24" s="297">
        <f>'DFC-CFS'!BY24</f>
        <v>0</v>
      </c>
      <c r="BZ24" s="297">
        <f>'DFC-CFS'!BZ24</f>
        <v>0</v>
      </c>
      <c r="CA24" s="297">
        <f>'DFC-CFS'!CA24</f>
        <v>0</v>
      </c>
      <c r="CB24" s="297">
        <f>'DFC-CFS'!CB24</f>
        <v>0</v>
      </c>
      <c r="CC24" s="297">
        <f>'DFC-CFS'!CC24</f>
        <v>0</v>
      </c>
      <c r="CD24" s="297">
        <f>'DFC-CFS'!CD24</f>
        <v>0</v>
      </c>
      <c r="CE24" s="297">
        <f>'DFC-CFS'!CE24</f>
        <v>1196</v>
      </c>
      <c r="CF24" s="297">
        <f>'DFC-CFS'!CF24</f>
        <v>2549</v>
      </c>
      <c r="CG24" s="297">
        <f>'DFC-CFS'!CG24</f>
        <v>3835</v>
      </c>
      <c r="CH24" s="297">
        <f>'DFC-CFS'!CH24</f>
        <v>2764</v>
      </c>
      <c r="CI24" s="297">
        <f>'DFC-CFS'!CI24</f>
        <v>2073</v>
      </c>
      <c r="CJ24" s="297">
        <f>'DFC-CFS'!CJ24</f>
        <v>1477</v>
      </c>
      <c r="CK24" s="297">
        <f>'DFC-CFS'!CK24</f>
        <v>2105</v>
      </c>
      <c r="CL24" s="297">
        <f>'DFC-CFS'!CL24</f>
        <v>3809</v>
      </c>
      <c r="CM24" s="297">
        <f>'DFC-CFS'!CM24</f>
        <v>5682</v>
      </c>
      <c r="CN24" s="297">
        <f>'DFC-CFS'!CN24</f>
        <v>10321</v>
      </c>
      <c r="CO24" s="297">
        <f>'DFC-CFS'!CO24</f>
        <v>6769</v>
      </c>
    </row>
    <row r="25" spans="1:93" ht="14.5" x14ac:dyDescent="0.35">
      <c r="A25" s="9"/>
      <c r="B25" s="308" t="str">
        <f>+'DFC-CFS'!B25</f>
        <v>Provisão de parte do Crédito Prêmio IPI</v>
      </c>
      <c r="C25" s="307" t="str">
        <f>+'DFC-CFS'!C25</f>
        <v>Provision for a portion of IPI credit premium</v>
      </c>
      <c r="D25" s="297">
        <f>'DFC-CFS'!D25</f>
        <v>0</v>
      </c>
      <c r="E25" s="297">
        <f>'DFC-CFS'!E25-'DFC-CFS'!D25</f>
        <v>0</v>
      </c>
      <c r="F25" s="297">
        <f>'DFC-CFS'!F25-'DFC-CFS'!E25</f>
        <v>0</v>
      </c>
      <c r="G25" s="297">
        <f>'DFC-CFS'!G25-'DFC-CFS'!F25</f>
        <v>0</v>
      </c>
      <c r="H25" s="297">
        <f>'DFC-CFS'!H25</f>
        <v>0</v>
      </c>
      <c r="I25" s="297">
        <f>'DFC-CFS'!I25-'DFC-CFS'!H25</f>
        <v>0</v>
      </c>
      <c r="J25" s="297">
        <f>'DFC-CFS'!J25-'DFC-CFS'!I25</f>
        <v>0</v>
      </c>
      <c r="K25" s="297">
        <f>'DFC-CFS'!K25-'DFC-CFS'!J25</f>
        <v>0</v>
      </c>
      <c r="L25" s="297">
        <f>'DFC-CFS'!L25</f>
        <v>0</v>
      </c>
      <c r="M25" s="297">
        <f>'DFC-CFS'!M25-'DFC-CFS'!L25</f>
        <v>0</v>
      </c>
      <c r="N25" s="297">
        <f>'DFC-CFS'!N25-'DFC-CFS'!M25</f>
        <v>48581</v>
      </c>
      <c r="O25" s="297">
        <f>'DFC-CFS'!O25-'DFC-CFS'!N25</f>
        <v>-2074</v>
      </c>
      <c r="P25" s="297">
        <f>'DFC-CFS'!P25</f>
        <v>0</v>
      </c>
      <c r="Q25" s="297">
        <f>'DFC-CFS'!Q25-'DFC-CFS'!P25</f>
        <v>0</v>
      </c>
      <c r="R25" s="297">
        <f>'DFC-CFS'!R25-'DFC-CFS'!Q25</f>
        <v>0</v>
      </c>
      <c r="S25" s="297">
        <f>'DFC-CFS'!S25-'DFC-CFS'!R25</f>
        <v>28561</v>
      </c>
      <c r="T25" s="297">
        <f>'DFC-CFS'!T25</f>
        <v>-2459</v>
      </c>
      <c r="U25" s="297">
        <f>'DFC-CFS'!U25-'DFC-CFS'!T25</f>
        <v>-4964</v>
      </c>
      <c r="V25" s="297">
        <f>'DFC-CFS'!V25-'DFC-CFS'!U25</f>
        <v>7423</v>
      </c>
      <c r="W25" s="297">
        <f>'DFC-CFS'!W25-'DFC-CFS'!V25</f>
        <v>-12115</v>
      </c>
      <c r="X25" s="297">
        <f>'DFC-CFS'!X25</f>
        <v>2671</v>
      </c>
      <c r="Y25" s="297">
        <f>'DFC-CFS'!Y25-'DFC-CFS'!X25</f>
        <v>5013</v>
      </c>
      <c r="Z25" s="297">
        <f>'DFC-CFS'!Z25-'DFC-CFS'!Y25</f>
        <v>1358</v>
      </c>
      <c r="AA25" s="297">
        <f>'DFC-CFS'!AA25-'DFC-CFS'!Z25</f>
        <v>1914</v>
      </c>
      <c r="AB25" s="297">
        <f>'DFC-CFS'!AB25</f>
        <v>3263</v>
      </c>
      <c r="AC25" s="297">
        <f>'DFC-CFS'!AC25-'DFC-CFS'!AB25</f>
        <v>-3670</v>
      </c>
      <c r="AD25" s="297">
        <f>'DFC-CFS'!AD25-'DFC-CFS'!AC25</f>
        <v>-787</v>
      </c>
      <c r="AE25" s="297">
        <f>'DFC-CFS'!AE25-'DFC-CFS'!AD25</f>
        <v>16482</v>
      </c>
      <c r="AF25" s="297">
        <f>'DFC-CFS'!AF25</f>
        <v>1620</v>
      </c>
      <c r="AG25" s="297">
        <f>'DFC-CFS'!AG25-'DFC-CFS'!AF25</f>
        <v>-4753</v>
      </c>
      <c r="AH25" s="297">
        <f>'DFC-CFS'!AH25-'DFC-CFS'!AG25</f>
        <v>10771</v>
      </c>
      <c r="AI25" s="297">
        <f>'DFC-CFS'!AI25-'DFC-CFS'!AH25</f>
        <v>1249</v>
      </c>
      <c r="AJ25" s="297">
        <f>'DFC-CFS'!AJ25</f>
        <v>8887</v>
      </c>
      <c r="AK25" s="297">
        <f>'DFC-CFS'!AK25-'DFC-CFS'!AJ25</f>
        <v>0</v>
      </c>
      <c r="AL25" s="297">
        <f>'DFC-CFS'!AL25-'DFC-CFS'!AK25</f>
        <v>0</v>
      </c>
      <c r="AM25" s="297">
        <f>'DFC-CFS'!AM25-'DFC-CFS'!AL25</f>
        <v>14941</v>
      </c>
      <c r="AN25" s="297">
        <f>'DFC-CFS'!AN25</f>
        <v>610</v>
      </c>
      <c r="AO25" s="297">
        <f>'DFC-CFS'!AO25-'DFC-CFS'!AN25</f>
        <v>679</v>
      </c>
      <c r="AP25" s="297">
        <f>'DFC-CFS'!AP25-'DFC-CFS'!AO25</f>
        <v>684</v>
      </c>
      <c r="AQ25" s="297">
        <f>'DFC-CFS'!AQ25-'DFC-CFS'!AP25</f>
        <v>718</v>
      </c>
      <c r="AR25" s="297">
        <f>'DFC-CFS'!AR25</f>
        <v>207</v>
      </c>
      <c r="AS25" s="297">
        <f>'DFC-CFS'!AS25-'DFC-CFS'!AR25</f>
        <v>2834</v>
      </c>
      <c r="AT25" s="297">
        <f>'DFC-CFS'!AT25-'DFC-CFS'!AS25</f>
        <v>353</v>
      </c>
      <c r="AU25" s="297">
        <f>'DFC-CFS'!AU25-'DFC-CFS'!AT25</f>
        <v>294</v>
      </c>
      <c r="AV25" s="297">
        <f>'DFC-CFS'!AV25</f>
        <v>0</v>
      </c>
      <c r="AW25" s="297">
        <f>'DFC-CFS'!AW25-'DFC-CFS'!AV25</f>
        <v>0</v>
      </c>
      <c r="AX25" s="297">
        <f>'DFC-CFS'!AX25-'DFC-CFS'!AW25</f>
        <v>0</v>
      </c>
      <c r="AY25" s="297">
        <f>'DFC-CFS'!AY25-'DFC-CFS'!AX25</f>
        <v>0</v>
      </c>
      <c r="AZ25" s="297">
        <f>'DFC-CFS'!AZ25</f>
        <v>0</v>
      </c>
      <c r="BA25" s="297">
        <f>'DFC-CFS'!BA25-'DFC-CFS'!AZ25</f>
        <v>0</v>
      </c>
      <c r="BB25" s="297">
        <f>'DFC-CFS'!BB25-'DFC-CFS'!BA25</f>
        <v>0</v>
      </c>
      <c r="BC25" s="297">
        <f>'DFC-CFS'!BC25-'DFC-CFS'!BB25</f>
        <v>0</v>
      </c>
      <c r="BD25" s="297">
        <f>'DFC-CFS'!BD25</f>
        <v>0</v>
      </c>
      <c r="BE25" s="297">
        <f>'DFC-CFS'!BE25-'DFC-CFS'!BD25</f>
        <v>0</v>
      </c>
      <c r="BF25" s="297">
        <f>'DFC-CFS'!BF25-'DFC-CFS'!BE25</f>
        <v>0</v>
      </c>
      <c r="BG25" s="297">
        <f>'DFC-CFS'!BG25-'DFC-CFS'!BF25</f>
        <v>0</v>
      </c>
      <c r="BH25" s="297">
        <f>'DFC-CFS'!BH25</f>
        <v>0</v>
      </c>
      <c r="BI25" s="297">
        <f>'DFC-CFS'!BI25-'DFC-CFS'!BH25</f>
        <v>0</v>
      </c>
      <c r="BJ25" s="297">
        <f>'DFC-CFS'!BJ25-'DFC-CFS'!BI25</f>
        <v>0</v>
      </c>
      <c r="BK25" s="297">
        <f>'DFC-CFS'!BK25-'DFC-CFS'!BJ25</f>
        <v>0</v>
      </c>
      <c r="BL25" s="297">
        <f>'DFC-CFS'!BL25</f>
        <v>0</v>
      </c>
      <c r="BM25" s="297">
        <f>'DFC-CFS'!BM25-'DFC-CFS'!BL25</f>
        <v>0</v>
      </c>
      <c r="BN25" s="297">
        <f>'DFC-CFS'!BN25-'DFC-CFS'!BM25</f>
        <v>0</v>
      </c>
      <c r="BO25" s="297">
        <f>'DFC-CFS'!BO25-'DFC-CFS'!BN25</f>
        <v>0</v>
      </c>
      <c r="BP25" s="297">
        <f>'DFC-CFS'!BP25</f>
        <v>0</v>
      </c>
      <c r="BQ25" s="297">
        <f>'DFC-CFS'!BQ25-'DFC-CFS'!BP25</f>
        <v>0</v>
      </c>
      <c r="BR25" s="297">
        <f>'DFC-CFS'!BR25-'DFC-CFS'!BQ25</f>
        <v>0</v>
      </c>
      <c r="BS25" s="297">
        <f>'DFC-CFS'!BS25-'DFC-CFS'!BR25</f>
        <v>0</v>
      </c>
      <c r="BT25" s="297">
        <f>'DFC-CFS'!BT25</f>
        <v>0</v>
      </c>
      <c r="BU25" s="297">
        <f>'DFC-CFS'!BU25-'DFC-CFS'!BT25</f>
        <v>0</v>
      </c>
      <c r="BV25" s="297">
        <f>'DFC-CFS'!BV25-'DFC-CFS'!BU25</f>
        <v>0</v>
      </c>
      <c r="BW25" s="297">
        <f>'DFC-CFS'!BW25-'DFC-CFS'!BV25</f>
        <v>0</v>
      </c>
      <c r="BY25" s="297">
        <f>'DFC-CFS'!BY25</f>
        <v>0</v>
      </c>
      <c r="BZ25" s="297">
        <f>'DFC-CFS'!BZ25</f>
        <v>0</v>
      </c>
      <c r="CA25" s="297">
        <f>'DFC-CFS'!CA25</f>
        <v>46507</v>
      </c>
      <c r="CB25" s="297">
        <f>'DFC-CFS'!CB25</f>
        <v>28561</v>
      </c>
      <c r="CC25" s="297">
        <f>'DFC-CFS'!CC25</f>
        <v>-12115</v>
      </c>
      <c r="CD25" s="297">
        <f>'DFC-CFS'!CD25</f>
        <v>10956</v>
      </c>
      <c r="CE25" s="297">
        <f>'DFC-CFS'!CE25</f>
        <v>15288</v>
      </c>
      <c r="CF25" s="297">
        <f>'DFC-CFS'!CF25</f>
        <v>8887</v>
      </c>
      <c r="CG25" s="297">
        <f>'DFC-CFS'!CG25</f>
        <v>23828</v>
      </c>
      <c r="CH25" s="297">
        <f>'DFC-CFS'!CH25</f>
        <v>2691</v>
      </c>
      <c r="CI25" s="297">
        <f>'DFC-CFS'!CI25</f>
        <v>3688</v>
      </c>
      <c r="CJ25" s="297">
        <f>'DFC-CFS'!CJ25</f>
        <v>0</v>
      </c>
      <c r="CK25" s="297">
        <f>'DFC-CFS'!CK25</f>
        <v>0</v>
      </c>
      <c r="CL25" s="297">
        <f>'DFC-CFS'!CL25</f>
        <v>0</v>
      </c>
      <c r="CM25" s="297">
        <f>'DFC-CFS'!CM25</f>
        <v>0</v>
      </c>
      <c r="CN25" s="297">
        <f>'DFC-CFS'!CN25</f>
        <v>0</v>
      </c>
      <c r="CO25" s="297">
        <f>'DFC-CFS'!CO25</f>
        <v>0</v>
      </c>
    </row>
    <row r="26" spans="1:93" ht="14.5" x14ac:dyDescent="0.35">
      <c r="A26" s="9"/>
      <c r="B26" s="308" t="str">
        <f>+'DFC-CFS'!B26</f>
        <v>Compra Vantajosa</v>
      </c>
      <c r="C26" s="308" t="str">
        <f>+'DFC-CFS'!C26</f>
        <v>Gain on bargain purchase</v>
      </c>
      <c r="D26" s="297">
        <f>'DFC-CFS'!D26</f>
        <v>0</v>
      </c>
      <c r="E26" s="297">
        <f>'DFC-CFS'!E26-'DFC-CFS'!D26</f>
        <v>0</v>
      </c>
      <c r="F26" s="297">
        <f>'DFC-CFS'!F26-'DFC-CFS'!E26</f>
        <v>0</v>
      </c>
      <c r="G26" s="297">
        <f>'DFC-CFS'!G26-'DFC-CFS'!F26</f>
        <v>0</v>
      </c>
      <c r="H26" s="297">
        <f>'DFC-CFS'!H26</f>
        <v>0</v>
      </c>
      <c r="I26" s="297">
        <f>'DFC-CFS'!I26-'DFC-CFS'!H26</f>
        <v>0</v>
      </c>
      <c r="J26" s="297">
        <f>'DFC-CFS'!J26-'DFC-CFS'!I26</f>
        <v>0</v>
      </c>
      <c r="K26" s="297">
        <f>'DFC-CFS'!K26-'DFC-CFS'!J26</f>
        <v>0</v>
      </c>
      <c r="L26" s="297">
        <f>'DFC-CFS'!L26</f>
        <v>0</v>
      </c>
      <c r="M26" s="297">
        <f>'DFC-CFS'!M26-'DFC-CFS'!L26</f>
        <v>0</v>
      </c>
      <c r="N26" s="297">
        <f>'DFC-CFS'!N26-'DFC-CFS'!M26</f>
        <v>0</v>
      </c>
      <c r="O26" s="297">
        <f>'DFC-CFS'!O26-'DFC-CFS'!N26</f>
        <v>0</v>
      </c>
      <c r="P26" s="297">
        <f>'DFC-CFS'!P26</f>
        <v>0</v>
      </c>
      <c r="Q26" s="297">
        <f>'DFC-CFS'!Q26-'DFC-CFS'!P26</f>
        <v>0</v>
      </c>
      <c r="R26" s="297">
        <f>'DFC-CFS'!R26-'DFC-CFS'!Q26</f>
        <v>0</v>
      </c>
      <c r="S26" s="297">
        <f>'DFC-CFS'!S26-'DFC-CFS'!R26</f>
        <v>0</v>
      </c>
      <c r="T26" s="297">
        <f>'DFC-CFS'!T26</f>
        <v>0</v>
      </c>
      <c r="U26" s="297">
        <f>'DFC-CFS'!U26-'DFC-CFS'!T26</f>
        <v>0</v>
      </c>
      <c r="V26" s="297">
        <f>'DFC-CFS'!V26-'DFC-CFS'!U26</f>
        <v>0</v>
      </c>
      <c r="W26" s="297">
        <f>'DFC-CFS'!W26-'DFC-CFS'!V26</f>
        <v>0</v>
      </c>
      <c r="X26" s="297">
        <f>'DFC-CFS'!X26</f>
        <v>0</v>
      </c>
      <c r="Y26" s="297">
        <f>'DFC-CFS'!Y26-'DFC-CFS'!X26</f>
        <v>0</v>
      </c>
      <c r="Z26" s="297">
        <f>'DFC-CFS'!Z26-'DFC-CFS'!Y26</f>
        <v>0</v>
      </c>
      <c r="AA26" s="297">
        <f>'DFC-CFS'!AA26-'DFC-CFS'!Z26</f>
        <v>0</v>
      </c>
      <c r="AB26" s="297">
        <f>'DFC-CFS'!AB26</f>
        <v>0</v>
      </c>
      <c r="AC26" s="297">
        <f>'DFC-CFS'!AC26-'DFC-CFS'!AB26</f>
        <v>0</v>
      </c>
      <c r="AD26" s="297">
        <f>'DFC-CFS'!AD26-'DFC-CFS'!AC26</f>
        <v>0</v>
      </c>
      <c r="AE26" s="297">
        <f>'DFC-CFS'!AE26-'DFC-CFS'!AD26</f>
        <v>0</v>
      </c>
      <c r="AF26" s="297">
        <f>'DFC-CFS'!AF26</f>
        <v>0</v>
      </c>
      <c r="AG26" s="297">
        <f>'DFC-CFS'!AG26-'DFC-CFS'!AF26</f>
        <v>0</v>
      </c>
      <c r="AH26" s="297">
        <f>'DFC-CFS'!AH26-'DFC-CFS'!AG26</f>
        <v>0</v>
      </c>
      <c r="AI26" s="297">
        <f>'DFC-CFS'!AI26-'DFC-CFS'!AH26</f>
        <v>0</v>
      </c>
      <c r="AJ26" s="297">
        <f>'DFC-CFS'!AJ26</f>
        <v>0</v>
      </c>
      <c r="AK26" s="297">
        <f>'DFC-CFS'!AK26-'DFC-CFS'!AJ26</f>
        <v>0</v>
      </c>
      <c r="AL26" s="297">
        <f>'DFC-CFS'!AL26-'DFC-CFS'!AK26</f>
        <v>0</v>
      </c>
      <c r="AM26" s="297">
        <f>'DFC-CFS'!AM26-'DFC-CFS'!AL26</f>
        <v>0</v>
      </c>
      <c r="AN26" s="297">
        <f>'DFC-CFS'!AN26</f>
        <v>0</v>
      </c>
      <c r="AO26" s="297">
        <f>'DFC-CFS'!AO26-'DFC-CFS'!AN26</f>
        <v>0</v>
      </c>
      <c r="AP26" s="297">
        <f>'DFC-CFS'!AP26-'DFC-CFS'!AO26</f>
        <v>0</v>
      </c>
      <c r="AQ26" s="297">
        <f>'DFC-CFS'!AQ26-'DFC-CFS'!AP26</f>
        <v>0</v>
      </c>
      <c r="AR26" s="297">
        <f>'DFC-CFS'!AR26</f>
        <v>0</v>
      </c>
      <c r="AS26" s="297">
        <f>'DFC-CFS'!AS26-'DFC-CFS'!AR26</f>
        <v>0</v>
      </c>
      <c r="AT26" s="297">
        <f>'DFC-CFS'!AT26-'DFC-CFS'!AS26</f>
        <v>0</v>
      </c>
      <c r="AU26" s="297">
        <f>'DFC-CFS'!AU26-'DFC-CFS'!AT26</f>
        <v>0</v>
      </c>
      <c r="AV26" s="297">
        <f>'DFC-CFS'!AV26</f>
        <v>0</v>
      </c>
      <c r="AW26" s="297">
        <f>'DFC-CFS'!AW26-'DFC-CFS'!AV26</f>
        <v>0</v>
      </c>
      <c r="AX26" s="297">
        <f>'DFC-CFS'!AX26-'DFC-CFS'!AW26</f>
        <v>0</v>
      </c>
      <c r="AY26" s="297">
        <f>'DFC-CFS'!AY26-'DFC-CFS'!AX26</f>
        <v>0</v>
      </c>
      <c r="AZ26" s="297">
        <f>'DFC-CFS'!AZ26</f>
        <v>0</v>
      </c>
      <c r="BA26" s="297">
        <f>'DFC-CFS'!BA26-'DFC-CFS'!AZ26</f>
        <v>0</v>
      </c>
      <c r="BB26" s="297">
        <f>'DFC-CFS'!BB26-'DFC-CFS'!BA26</f>
        <v>0</v>
      </c>
      <c r="BC26" s="297">
        <f>'DFC-CFS'!BC26-'DFC-CFS'!BB26</f>
        <v>0</v>
      </c>
      <c r="BD26" s="297">
        <f>'DFC-CFS'!BD26</f>
        <v>0</v>
      </c>
      <c r="BE26" s="297">
        <f>'DFC-CFS'!BE26-'DFC-CFS'!BD26</f>
        <v>0</v>
      </c>
      <c r="BF26" s="297">
        <f>'DFC-CFS'!BF26-'DFC-CFS'!BE26</f>
        <v>0</v>
      </c>
      <c r="BG26" s="297">
        <f>'DFC-CFS'!BG26-'DFC-CFS'!BF26</f>
        <v>-48804</v>
      </c>
      <c r="BH26" s="297">
        <f>'DFC-CFS'!BH26</f>
        <v>0</v>
      </c>
      <c r="BI26" s="297">
        <f>'DFC-CFS'!BI26-'DFC-CFS'!BH26</f>
        <v>0</v>
      </c>
      <c r="BJ26" s="297">
        <f>'DFC-CFS'!BJ26-'DFC-CFS'!BI26</f>
        <v>0</v>
      </c>
      <c r="BK26" s="297">
        <f>'DFC-CFS'!BK26-'DFC-CFS'!BJ26</f>
        <v>4178</v>
      </c>
      <c r="BL26" s="297">
        <f>'DFC-CFS'!BL26</f>
        <v>0</v>
      </c>
      <c r="BM26" s="297">
        <f>'DFC-CFS'!BM26-'DFC-CFS'!BL26</f>
        <v>0</v>
      </c>
      <c r="BN26" s="297">
        <f>'DFC-CFS'!BN26-'DFC-CFS'!BM26</f>
        <v>0</v>
      </c>
      <c r="BO26" s="297">
        <f>'DFC-CFS'!BO26-'DFC-CFS'!BN26</f>
        <v>-29103</v>
      </c>
      <c r="BP26" s="297">
        <f>'DFC-CFS'!BP26</f>
        <v>0</v>
      </c>
      <c r="BQ26" s="297">
        <f>'DFC-CFS'!BQ26-'DFC-CFS'!BP26</f>
        <v>0</v>
      </c>
      <c r="BR26" s="297">
        <f>'DFC-CFS'!BR26-'DFC-CFS'!BQ26</f>
        <v>0</v>
      </c>
      <c r="BS26" s="297">
        <f>'DFC-CFS'!BS26-'DFC-CFS'!BR26</f>
        <v>0</v>
      </c>
      <c r="BT26" s="297">
        <f>'DFC-CFS'!BT26</f>
        <v>0</v>
      </c>
      <c r="BU26" s="297">
        <f>'DFC-CFS'!BU26-'DFC-CFS'!BT26</f>
        <v>0</v>
      </c>
      <c r="BV26" s="297">
        <f>'DFC-CFS'!BV26-'DFC-CFS'!BU26</f>
        <v>0</v>
      </c>
      <c r="BW26" s="297">
        <f>'DFC-CFS'!BW26-'DFC-CFS'!BV26</f>
        <v>0</v>
      </c>
      <c r="BY26" s="297">
        <f>'DFC-CFS'!BY26</f>
        <v>0</v>
      </c>
      <c r="BZ26" s="297">
        <f>'DFC-CFS'!BZ26</f>
        <v>0</v>
      </c>
      <c r="CA26" s="297">
        <f>'DFC-CFS'!CA26</f>
        <v>0</v>
      </c>
      <c r="CB26" s="297">
        <f>'DFC-CFS'!CB26</f>
        <v>0</v>
      </c>
      <c r="CC26" s="297">
        <f>'DFC-CFS'!CC26</f>
        <v>0</v>
      </c>
      <c r="CD26" s="297">
        <f>'DFC-CFS'!CD26</f>
        <v>0</v>
      </c>
      <c r="CE26" s="297">
        <f>'DFC-CFS'!CE26</f>
        <v>0</v>
      </c>
      <c r="CF26" s="297">
        <f>'DFC-CFS'!CF26</f>
        <v>0</v>
      </c>
      <c r="CG26" s="297">
        <f>'DFC-CFS'!CG26</f>
        <v>0</v>
      </c>
      <c r="CH26" s="297">
        <f>'DFC-CFS'!CH26</f>
        <v>0</v>
      </c>
      <c r="CI26" s="297">
        <f>'DFC-CFS'!CI26</f>
        <v>0</v>
      </c>
      <c r="CJ26" s="297">
        <f>'DFC-CFS'!CJ26</f>
        <v>0</v>
      </c>
      <c r="CK26" s="297">
        <f>'DFC-CFS'!CK26</f>
        <v>0</v>
      </c>
      <c r="CL26" s="297">
        <f>'DFC-CFS'!CL26</f>
        <v>-48804</v>
      </c>
      <c r="CM26" s="297">
        <f>'DFC-CFS'!CM26</f>
        <v>4178</v>
      </c>
      <c r="CN26" s="297">
        <f>'DFC-CFS'!CN26</f>
        <v>-29103</v>
      </c>
      <c r="CO26" s="297">
        <f>'DFC-CFS'!CO26</f>
        <v>0</v>
      </c>
    </row>
    <row r="27" spans="1:93" ht="14.5" x14ac:dyDescent="0.35">
      <c r="A27" s="9"/>
      <c r="B27" s="308" t="str">
        <f>+'DFC-CFS'!B27</f>
        <v>Impairment Reintegra</v>
      </c>
      <c r="C27" s="308" t="str">
        <f>+'DFC-CFS'!C27</f>
        <v>Impairment Reintegra</v>
      </c>
      <c r="D27" s="297">
        <f>'DFC-CFS'!D27</f>
        <v>0</v>
      </c>
      <c r="E27" s="297">
        <f>'DFC-CFS'!E27-'DFC-CFS'!D27</f>
        <v>0</v>
      </c>
      <c r="F27" s="297">
        <f>'DFC-CFS'!F27-'DFC-CFS'!E27</f>
        <v>0</v>
      </c>
      <c r="G27" s="297">
        <f>'DFC-CFS'!G27-'DFC-CFS'!F27</f>
        <v>0</v>
      </c>
      <c r="H27" s="297">
        <f>'DFC-CFS'!H27</f>
        <v>0</v>
      </c>
      <c r="I27" s="297">
        <f>'DFC-CFS'!I27-'DFC-CFS'!H27</f>
        <v>0</v>
      </c>
      <c r="J27" s="297">
        <f>'DFC-CFS'!J27-'DFC-CFS'!I27</f>
        <v>0</v>
      </c>
      <c r="K27" s="297">
        <f>'DFC-CFS'!K27-'DFC-CFS'!J27</f>
        <v>0</v>
      </c>
      <c r="L27" s="297">
        <f>'DFC-CFS'!L27</f>
        <v>0</v>
      </c>
      <c r="M27" s="297">
        <f>'DFC-CFS'!M27-'DFC-CFS'!L27</f>
        <v>0</v>
      </c>
      <c r="N27" s="297">
        <f>'DFC-CFS'!N27-'DFC-CFS'!M27</f>
        <v>0</v>
      </c>
      <c r="O27" s="297">
        <f>'DFC-CFS'!O27-'DFC-CFS'!N27</f>
        <v>0</v>
      </c>
      <c r="P27" s="297">
        <f>'DFC-CFS'!P27</f>
        <v>0</v>
      </c>
      <c r="Q27" s="297">
        <f>'DFC-CFS'!Q27-'DFC-CFS'!P27</f>
        <v>0</v>
      </c>
      <c r="R27" s="297">
        <f>'DFC-CFS'!R27-'DFC-CFS'!Q27</f>
        <v>0</v>
      </c>
      <c r="S27" s="297">
        <f>'DFC-CFS'!S27-'DFC-CFS'!R27</f>
        <v>0</v>
      </c>
      <c r="T27" s="297">
        <f>'DFC-CFS'!T27</f>
        <v>0</v>
      </c>
      <c r="U27" s="297">
        <f>'DFC-CFS'!U27-'DFC-CFS'!T27</f>
        <v>0</v>
      </c>
      <c r="V27" s="297">
        <f>'DFC-CFS'!V27-'DFC-CFS'!U27</f>
        <v>0</v>
      </c>
      <c r="W27" s="297">
        <f>'DFC-CFS'!W27-'DFC-CFS'!V27</f>
        <v>0</v>
      </c>
      <c r="X27" s="297">
        <f>'DFC-CFS'!X27</f>
        <v>0</v>
      </c>
      <c r="Y27" s="297">
        <f>'DFC-CFS'!Y27-'DFC-CFS'!X27</f>
        <v>0</v>
      </c>
      <c r="Z27" s="297">
        <f>'DFC-CFS'!Z27-'DFC-CFS'!Y27</f>
        <v>0</v>
      </c>
      <c r="AA27" s="297">
        <f>'DFC-CFS'!AA27-'DFC-CFS'!Z27</f>
        <v>0</v>
      </c>
      <c r="AB27" s="297">
        <f>'DFC-CFS'!AB27</f>
        <v>0</v>
      </c>
      <c r="AC27" s="297">
        <f>'DFC-CFS'!AC27-'DFC-CFS'!AB27</f>
        <v>0</v>
      </c>
      <c r="AD27" s="297">
        <f>'DFC-CFS'!AD27-'DFC-CFS'!AC27</f>
        <v>0</v>
      </c>
      <c r="AE27" s="297">
        <f>'DFC-CFS'!AE27-'DFC-CFS'!AD27</f>
        <v>0</v>
      </c>
      <c r="AF27" s="297">
        <f>'DFC-CFS'!AF27</f>
        <v>0</v>
      </c>
      <c r="AG27" s="297">
        <f>'DFC-CFS'!AG27-'DFC-CFS'!AF27</f>
        <v>0</v>
      </c>
      <c r="AH27" s="297">
        <f>'DFC-CFS'!AH27-'DFC-CFS'!AG27</f>
        <v>0</v>
      </c>
      <c r="AI27" s="297">
        <f>'DFC-CFS'!AI27-'DFC-CFS'!AH27</f>
        <v>0</v>
      </c>
      <c r="AJ27" s="297">
        <f>'DFC-CFS'!AJ27</f>
        <v>0</v>
      </c>
      <c r="AK27" s="297">
        <f>'DFC-CFS'!AK27-'DFC-CFS'!AJ27</f>
        <v>0</v>
      </c>
      <c r="AL27" s="297">
        <f>'DFC-CFS'!AL27-'DFC-CFS'!AK27</f>
        <v>0</v>
      </c>
      <c r="AM27" s="297">
        <f>'DFC-CFS'!AM27-'DFC-CFS'!AL27</f>
        <v>0</v>
      </c>
      <c r="AN27" s="297">
        <f>'DFC-CFS'!AN27</f>
        <v>0</v>
      </c>
      <c r="AO27" s="297">
        <f>'DFC-CFS'!AO27-'DFC-CFS'!AN27</f>
        <v>0</v>
      </c>
      <c r="AP27" s="297">
        <f>'DFC-CFS'!AP27-'DFC-CFS'!AO27</f>
        <v>0</v>
      </c>
      <c r="AQ27" s="297">
        <f>'DFC-CFS'!AQ27-'DFC-CFS'!AP27</f>
        <v>0</v>
      </c>
      <c r="AR27" s="297">
        <f>'DFC-CFS'!AR27</f>
        <v>0</v>
      </c>
      <c r="AS27" s="297">
        <f>'DFC-CFS'!AS27-'DFC-CFS'!AR27</f>
        <v>0</v>
      </c>
      <c r="AT27" s="297">
        <f>'DFC-CFS'!AT27-'DFC-CFS'!AS27</f>
        <v>0</v>
      </c>
      <c r="AU27" s="297">
        <f>'DFC-CFS'!AU27-'DFC-CFS'!AT27</f>
        <v>0</v>
      </c>
      <c r="AV27" s="297">
        <f>'DFC-CFS'!AV27</f>
        <v>0</v>
      </c>
      <c r="AW27" s="297">
        <f>'DFC-CFS'!AW27-'DFC-CFS'!AV27</f>
        <v>0</v>
      </c>
      <c r="AX27" s="297">
        <f>'DFC-CFS'!AX27-'DFC-CFS'!AW27</f>
        <v>0</v>
      </c>
      <c r="AY27" s="297">
        <f>'DFC-CFS'!AY27-'DFC-CFS'!AX27</f>
        <v>0</v>
      </c>
      <c r="AZ27" s="297">
        <f>'DFC-CFS'!AZ27</f>
        <v>0</v>
      </c>
      <c r="BA27" s="297">
        <f>'DFC-CFS'!BA27-'DFC-CFS'!AZ27</f>
        <v>0</v>
      </c>
      <c r="BB27" s="297">
        <f>'DFC-CFS'!BB27-'DFC-CFS'!BA27</f>
        <v>0</v>
      </c>
      <c r="BC27" s="297">
        <f>'DFC-CFS'!BC27-'DFC-CFS'!BB27</f>
        <v>0</v>
      </c>
      <c r="BD27" s="297">
        <f>'DFC-CFS'!BD27</f>
        <v>0</v>
      </c>
      <c r="BE27" s="297">
        <f>'DFC-CFS'!BE27-'DFC-CFS'!BD27</f>
        <v>0</v>
      </c>
      <c r="BF27" s="297">
        <f>'DFC-CFS'!BF27-'DFC-CFS'!BE27</f>
        <v>0</v>
      </c>
      <c r="BG27" s="297">
        <f>'DFC-CFS'!BG27-'DFC-CFS'!BF27</f>
        <v>0</v>
      </c>
      <c r="BH27" s="297">
        <f>'DFC-CFS'!BH27</f>
        <v>0</v>
      </c>
      <c r="BI27" s="297">
        <f>'DFC-CFS'!BI27-'DFC-CFS'!BH27</f>
        <v>0</v>
      </c>
      <c r="BJ27" s="297">
        <f>'DFC-CFS'!BJ27-'DFC-CFS'!BI27</f>
        <v>0</v>
      </c>
      <c r="BK27" s="297">
        <f>'DFC-CFS'!BK27-'DFC-CFS'!BJ27</f>
        <v>52744</v>
      </c>
      <c r="BL27" s="297">
        <f>'DFC-CFS'!BL27</f>
        <v>0</v>
      </c>
      <c r="BM27" s="297">
        <f>'DFC-CFS'!BM27-'DFC-CFS'!BL27</f>
        <v>0</v>
      </c>
      <c r="BN27" s="297">
        <f>'DFC-CFS'!BN27-'DFC-CFS'!BM27</f>
        <v>0</v>
      </c>
      <c r="BO27" s="297">
        <f>'DFC-CFS'!BO27-'DFC-CFS'!BN27</f>
        <v>0</v>
      </c>
      <c r="BP27" s="297">
        <f>'DFC-CFS'!BP27</f>
        <v>0</v>
      </c>
      <c r="BQ27" s="297">
        <f>'DFC-CFS'!BQ27-'DFC-CFS'!BP27</f>
        <v>0</v>
      </c>
      <c r="BR27" s="297">
        <f>'DFC-CFS'!BR27-'DFC-CFS'!BQ27</f>
        <v>0</v>
      </c>
      <c r="BS27" s="297">
        <f>'DFC-CFS'!BS27-'DFC-CFS'!BR27</f>
        <v>0</v>
      </c>
      <c r="BT27" s="297">
        <f>'DFC-CFS'!BT27</f>
        <v>-3991</v>
      </c>
      <c r="BU27" s="297">
        <f>'DFC-CFS'!BU27-'DFC-CFS'!BT27</f>
        <v>3991</v>
      </c>
      <c r="BV27" s="297">
        <f>'DFC-CFS'!BV27-'DFC-CFS'!BU27</f>
        <v>0</v>
      </c>
      <c r="BW27" s="297">
        <f>'DFC-CFS'!BW27-'DFC-CFS'!BV27</f>
        <v>0</v>
      </c>
      <c r="BY27" s="297">
        <f>'DFC-CFS'!BY27</f>
        <v>0</v>
      </c>
      <c r="BZ27" s="297">
        <f>'DFC-CFS'!BZ27</f>
        <v>0</v>
      </c>
      <c r="CA27" s="297">
        <f>'DFC-CFS'!CA27</f>
        <v>0</v>
      </c>
      <c r="CB27" s="297">
        <f>'DFC-CFS'!CB27</f>
        <v>0</v>
      </c>
      <c r="CC27" s="297">
        <f>'DFC-CFS'!CC27</f>
        <v>0</v>
      </c>
      <c r="CD27" s="297">
        <f>'DFC-CFS'!CD27</f>
        <v>0</v>
      </c>
      <c r="CE27" s="297">
        <f>'DFC-CFS'!CE27</f>
        <v>0</v>
      </c>
      <c r="CF27" s="297">
        <f>'DFC-CFS'!CF27</f>
        <v>0</v>
      </c>
      <c r="CG27" s="297">
        <f>'DFC-CFS'!CG27</f>
        <v>0</v>
      </c>
      <c r="CH27" s="297">
        <f>'DFC-CFS'!CH27</f>
        <v>0</v>
      </c>
      <c r="CI27" s="297">
        <f>'DFC-CFS'!CI27</f>
        <v>0</v>
      </c>
      <c r="CJ27" s="297">
        <f>'DFC-CFS'!CJ27</f>
        <v>0</v>
      </c>
      <c r="CK27" s="297">
        <f>'DFC-CFS'!CK27</f>
        <v>0</v>
      </c>
      <c r="CL27" s="297">
        <f>'DFC-CFS'!CL27</f>
        <v>0</v>
      </c>
      <c r="CM27" s="297">
        <f>'DFC-CFS'!CM27</f>
        <v>52744</v>
      </c>
      <c r="CN27" s="297">
        <f>'DFC-CFS'!CN27</f>
        <v>0</v>
      </c>
      <c r="CO27" s="297">
        <f>'DFC-CFS'!CO27</f>
        <v>0</v>
      </c>
    </row>
    <row r="28" spans="1:93" ht="14.5" x14ac:dyDescent="0.35">
      <c r="A28" s="9"/>
      <c r="B28" s="308" t="str">
        <f>+'DFC-CFS'!B28</f>
        <v>Resultado não controladores</v>
      </c>
      <c r="C28" s="308" t="str">
        <f>+'DFC-CFS'!C28</f>
        <v>Non controller results</v>
      </c>
      <c r="D28" s="297">
        <f>'DFC-CFS'!D28</f>
        <v>0</v>
      </c>
      <c r="E28" s="297">
        <f>'DFC-CFS'!E28-'DFC-CFS'!D28</f>
        <v>0</v>
      </c>
      <c r="F28" s="297">
        <f>'DFC-CFS'!F28-'DFC-CFS'!E28</f>
        <v>0</v>
      </c>
      <c r="G28" s="297">
        <f>'DFC-CFS'!G28-'DFC-CFS'!F28</f>
        <v>0</v>
      </c>
      <c r="H28" s="297">
        <f>'DFC-CFS'!H28</f>
        <v>0</v>
      </c>
      <c r="I28" s="297">
        <f>'DFC-CFS'!I28-'DFC-CFS'!H28</f>
        <v>0</v>
      </c>
      <c r="J28" s="297">
        <f>'DFC-CFS'!J28-'DFC-CFS'!I28</f>
        <v>0</v>
      </c>
      <c r="K28" s="297">
        <f>'DFC-CFS'!K28-'DFC-CFS'!J28</f>
        <v>0</v>
      </c>
      <c r="L28" s="297">
        <f>'DFC-CFS'!L28</f>
        <v>0</v>
      </c>
      <c r="M28" s="297">
        <f>'DFC-CFS'!M28-'DFC-CFS'!L28</f>
        <v>0</v>
      </c>
      <c r="N28" s="297">
        <f>'DFC-CFS'!N28-'DFC-CFS'!M28</f>
        <v>0</v>
      </c>
      <c r="O28" s="297">
        <f>'DFC-CFS'!O28-'DFC-CFS'!N28</f>
        <v>0</v>
      </c>
      <c r="P28" s="297">
        <f>'DFC-CFS'!P28</f>
        <v>0</v>
      </c>
      <c r="Q28" s="297">
        <f>'DFC-CFS'!Q28-'DFC-CFS'!P28</f>
        <v>0</v>
      </c>
      <c r="R28" s="297">
        <f>'DFC-CFS'!R28-'DFC-CFS'!Q28</f>
        <v>0</v>
      </c>
      <c r="S28" s="297">
        <f>'DFC-CFS'!S28-'DFC-CFS'!R28</f>
        <v>0</v>
      </c>
      <c r="T28" s="297">
        <f>'DFC-CFS'!T28</f>
        <v>0</v>
      </c>
      <c r="U28" s="297">
        <f>'DFC-CFS'!U28-'DFC-CFS'!T28</f>
        <v>0</v>
      </c>
      <c r="V28" s="297">
        <f>'DFC-CFS'!V28-'DFC-CFS'!U28</f>
        <v>0</v>
      </c>
      <c r="W28" s="297">
        <f>'DFC-CFS'!W28-'DFC-CFS'!V28</f>
        <v>0</v>
      </c>
      <c r="X28" s="297">
        <f>'DFC-CFS'!X28</f>
        <v>0</v>
      </c>
      <c r="Y28" s="297">
        <f>'DFC-CFS'!Y28-'DFC-CFS'!X28</f>
        <v>0</v>
      </c>
      <c r="Z28" s="297">
        <f>'DFC-CFS'!Z28-'DFC-CFS'!Y28</f>
        <v>0</v>
      </c>
      <c r="AA28" s="297">
        <f>'DFC-CFS'!AA28-'DFC-CFS'!Z28</f>
        <v>0</v>
      </c>
      <c r="AB28" s="297">
        <f>'DFC-CFS'!AB28</f>
        <v>0</v>
      </c>
      <c r="AC28" s="297">
        <f>'DFC-CFS'!AC28-'DFC-CFS'!AB28</f>
        <v>0</v>
      </c>
      <c r="AD28" s="297">
        <f>'DFC-CFS'!AD28-'DFC-CFS'!AC28</f>
        <v>0</v>
      </c>
      <c r="AE28" s="297">
        <f>'DFC-CFS'!AE28-'DFC-CFS'!AD28</f>
        <v>0</v>
      </c>
      <c r="AF28" s="297">
        <f>'DFC-CFS'!AF28</f>
        <v>0</v>
      </c>
      <c r="AG28" s="297">
        <f>'DFC-CFS'!AG28-'DFC-CFS'!AF28</f>
        <v>0</v>
      </c>
      <c r="AH28" s="297">
        <f>'DFC-CFS'!AH28-'DFC-CFS'!AG28</f>
        <v>0</v>
      </c>
      <c r="AI28" s="297">
        <f>'DFC-CFS'!AI28-'DFC-CFS'!AH28</f>
        <v>0</v>
      </c>
      <c r="AJ28" s="297">
        <f>'DFC-CFS'!AJ28</f>
        <v>0</v>
      </c>
      <c r="AK28" s="297">
        <f>'DFC-CFS'!AK28-'DFC-CFS'!AJ28</f>
        <v>0</v>
      </c>
      <c r="AL28" s="297">
        <f>'DFC-CFS'!AL28-'DFC-CFS'!AK28</f>
        <v>0</v>
      </c>
      <c r="AM28" s="297">
        <f>'DFC-CFS'!AM28-'DFC-CFS'!AL28</f>
        <v>0</v>
      </c>
      <c r="AN28" s="297">
        <f>'DFC-CFS'!AN28</f>
        <v>0</v>
      </c>
      <c r="AO28" s="297">
        <f>'DFC-CFS'!AO28-'DFC-CFS'!AN28</f>
        <v>0</v>
      </c>
      <c r="AP28" s="297">
        <f>'DFC-CFS'!AP28-'DFC-CFS'!AO28</f>
        <v>0</v>
      </c>
      <c r="AQ28" s="297">
        <f>'DFC-CFS'!AQ28-'DFC-CFS'!AP28</f>
        <v>0</v>
      </c>
      <c r="AR28" s="297">
        <f>'DFC-CFS'!AR28</f>
        <v>0</v>
      </c>
      <c r="AS28" s="297">
        <f>'DFC-CFS'!AS28-'DFC-CFS'!AR28</f>
        <v>0</v>
      </c>
      <c r="AT28" s="297">
        <f>'DFC-CFS'!AT28-'DFC-CFS'!AS28</f>
        <v>0</v>
      </c>
      <c r="AU28" s="297">
        <f>'DFC-CFS'!AU28-'DFC-CFS'!AT28</f>
        <v>0</v>
      </c>
      <c r="AV28" s="297">
        <f>'DFC-CFS'!AV28</f>
        <v>0</v>
      </c>
      <c r="AW28" s="297">
        <f>'DFC-CFS'!AW28-'DFC-CFS'!AV28</f>
        <v>0</v>
      </c>
      <c r="AX28" s="297">
        <f>'DFC-CFS'!AX28-'DFC-CFS'!AW28</f>
        <v>0</v>
      </c>
      <c r="AY28" s="297">
        <f>'DFC-CFS'!AY28-'DFC-CFS'!AX28</f>
        <v>0</v>
      </c>
      <c r="AZ28" s="297">
        <f>'DFC-CFS'!AZ28</f>
        <v>0</v>
      </c>
      <c r="BA28" s="297">
        <f>'DFC-CFS'!BA28-'DFC-CFS'!AZ28</f>
        <v>0</v>
      </c>
      <c r="BB28" s="297">
        <f>'DFC-CFS'!BB28-'DFC-CFS'!BA28</f>
        <v>0</v>
      </c>
      <c r="BC28" s="297">
        <f>'DFC-CFS'!BC28-'DFC-CFS'!BB28</f>
        <v>0</v>
      </c>
      <c r="BD28" s="297">
        <f>'DFC-CFS'!BD28</f>
        <v>0</v>
      </c>
      <c r="BE28" s="297">
        <f>'DFC-CFS'!BE28-'DFC-CFS'!BD28</f>
        <v>0</v>
      </c>
      <c r="BF28" s="297">
        <f>'DFC-CFS'!BF28-'DFC-CFS'!BE28</f>
        <v>0</v>
      </c>
      <c r="BG28" s="297">
        <f>'DFC-CFS'!BG28-'DFC-CFS'!BF28</f>
        <v>0</v>
      </c>
      <c r="BH28" s="297">
        <f>'DFC-CFS'!BH28</f>
        <v>0</v>
      </c>
      <c r="BI28" s="297">
        <f>'DFC-CFS'!BI28-'DFC-CFS'!BH28</f>
        <v>0</v>
      </c>
      <c r="BJ28" s="297">
        <f>'DFC-CFS'!BJ28-'DFC-CFS'!BI28</f>
        <v>0</v>
      </c>
      <c r="BK28" s="297">
        <f>'DFC-CFS'!BK28-'DFC-CFS'!BJ28</f>
        <v>0</v>
      </c>
      <c r="BL28" s="297">
        <f>'DFC-CFS'!BL28</f>
        <v>0</v>
      </c>
      <c r="BM28" s="297">
        <f>'DFC-CFS'!BM28-'DFC-CFS'!BL28</f>
        <v>0</v>
      </c>
      <c r="BN28" s="297">
        <f>'DFC-CFS'!BN28-'DFC-CFS'!BM28</f>
        <v>0</v>
      </c>
      <c r="BO28" s="297">
        <f>'DFC-CFS'!BO28-'DFC-CFS'!BN28</f>
        <v>0</v>
      </c>
      <c r="BP28" s="297">
        <f>'DFC-CFS'!BP28</f>
        <v>0</v>
      </c>
      <c r="BQ28" s="297">
        <f>'DFC-CFS'!BQ28-'DFC-CFS'!BP28</f>
        <v>0</v>
      </c>
      <c r="BR28" s="297">
        <f>'DFC-CFS'!BR28-'DFC-CFS'!BQ28</f>
        <v>0</v>
      </c>
      <c r="BS28" s="297">
        <f>'DFC-CFS'!BS28-'DFC-CFS'!BR28</f>
        <v>0</v>
      </c>
      <c r="BT28" s="297">
        <f>'DFC-CFS'!BT28</f>
        <v>0</v>
      </c>
      <c r="BU28" s="297">
        <f>'DFC-CFS'!BU28-'DFC-CFS'!BT28</f>
        <v>0</v>
      </c>
      <c r="BV28" s="297">
        <f>'DFC-CFS'!BV28-'DFC-CFS'!BU28</f>
        <v>0</v>
      </c>
      <c r="BW28" s="297">
        <f>'DFC-CFS'!BW28-'DFC-CFS'!BV28</f>
        <v>0</v>
      </c>
      <c r="BY28" s="297">
        <f>'DFC-CFS'!BY28</f>
        <v>0</v>
      </c>
      <c r="BZ28" s="297">
        <f>'DFC-CFS'!BZ28</f>
        <v>0</v>
      </c>
      <c r="CA28" s="297">
        <f>'DFC-CFS'!CA28</f>
        <v>0</v>
      </c>
      <c r="CB28" s="297">
        <f>'DFC-CFS'!CB28</f>
        <v>0</v>
      </c>
      <c r="CC28" s="297">
        <f>'DFC-CFS'!CC28</f>
        <v>0</v>
      </c>
      <c r="CD28" s="297">
        <f>'DFC-CFS'!CD28</f>
        <v>0</v>
      </c>
      <c r="CE28" s="297">
        <f>'DFC-CFS'!CE28</f>
        <v>0</v>
      </c>
      <c r="CF28" s="297">
        <f>'DFC-CFS'!CF28</f>
        <v>0</v>
      </c>
      <c r="CG28" s="297">
        <f>'DFC-CFS'!CG28</f>
        <v>0</v>
      </c>
      <c r="CH28" s="297">
        <f>'DFC-CFS'!CH28</f>
        <v>0</v>
      </c>
      <c r="CI28" s="297">
        <f>'DFC-CFS'!CI28</f>
        <v>0</v>
      </c>
      <c r="CJ28" s="297">
        <f>'DFC-CFS'!CJ28</f>
        <v>0</v>
      </c>
      <c r="CK28" s="297">
        <f>'DFC-CFS'!CK28</f>
        <v>0</v>
      </c>
      <c r="CL28" s="297">
        <f>'DFC-CFS'!CL28</f>
        <v>0</v>
      </c>
      <c r="CM28" s="297">
        <f>'DFC-CFS'!CM28</f>
        <v>0</v>
      </c>
      <c r="CN28" s="297">
        <f>'DFC-CFS'!CN28</f>
        <v>0</v>
      </c>
      <c r="CO28" s="297">
        <f>'DFC-CFS'!CO28</f>
        <v>0</v>
      </c>
    </row>
    <row r="29" spans="1:93" ht="14.5" x14ac:dyDescent="0.35">
      <c r="A29" s="9"/>
      <c r="B29" s="309" t="str">
        <f>+'DFC-CFS'!B29</f>
        <v>Variação de instrumentos patrimoniais</v>
      </c>
      <c r="C29" s="310" t="str">
        <f>+'DFC-CFS'!C29</f>
        <v>Variation of Eletrobrás credit fair value</v>
      </c>
      <c r="D29" s="297">
        <f>'DFC-CFS'!D29</f>
        <v>0</v>
      </c>
      <c r="E29" s="297">
        <f>'DFC-CFS'!E29-'DFC-CFS'!D29</f>
        <v>0</v>
      </c>
      <c r="F29" s="297">
        <f>'DFC-CFS'!F29-'DFC-CFS'!E29</f>
        <v>0</v>
      </c>
      <c r="G29" s="297">
        <f>'DFC-CFS'!G29-'DFC-CFS'!F29</f>
        <v>0</v>
      </c>
      <c r="H29" s="297">
        <f>'DFC-CFS'!H29</f>
        <v>0</v>
      </c>
      <c r="I29" s="297">
        <f>'DFC-CFS'!I29-'DFC-CFS'!H29</f>
        <v>0</v>
      </c>
      <c r="J29" s="297">
        <f>'DFC-CFS'!J29-'DFC-CFS'!I29</f>
        <v>0</v>
      </c>
      <c r="K29" s="297">
        <f>'DFC-CFS'!K29-'DFC-CFS'!J29</f>
        <v>0</v>
      </c>
      <c r="L29" s="297">
        <f>'DFC-CFS'!L29</f>
        <v>0</v>
      </c>
      <c r="M29" s="297">
        <f>'DFC-CFS'!M29-'DFC-CFS'!L29</f>
        <v>0</v>
      </c>
      <c r="N29" s="297">
        <f>'DFC-CFS'!N29-'DFC-CFS'!M29</f>
        <v>0</v>
      </c>
      <c r="O29" s="297">
        <f>'DFC-CFS'!O29-'DFC-CFS'!N29</f>
        <v>0</v>
      </c>
      <c r="P29" s="297">
        <f>'DFC-CFS'!P29</f>
        <v>0</v>
      </c>
      <c r="Q29" s="297">
        <f>'DFC-CFS'!Q29-'DFC-CFS'!P29</f>
        <v>0</v>
      </c>
      <c r="R29" s="297">
        <f>'DFC-CFS'!R29-'DFC-CFS'!Q29</f>
        <v>0</v>
      </c>
      <c r="S29" s="297">
        <f>'DFC-CFS'!S29-'DFC-CFS'!R29</f>
        <v>10083</v>
      </c>
      <c r="T29" s="297">
        <f>'DFC-CFS'!T29</f>
        <v>1372</v>
      </c>
      <c r="U29" s="297">
        <f>'DFC-CFS'!U29-'DFC-CFS'!T29</f>
        <v>-1118</v>
      </c>
      <c r="V29" s="297">
        <f>'DFC-CFS'!V29-'DFC-CFS'!U29</f>
        <v>-254</v>
      </c>
      <c r="W29" s="297">
        <f>'DFC-CFS'!W29-'DFC-CFS'!V29</f>
        <v>6378</v>
      </c>
      <c r="X29" s="297">
        <f>'DFC-CFS'!X29</f>
        <v>-1247</v>
      </c>
      <c r="Y29" s="297">
        <f>'DFC-CFS'!Y29-'DFC-CFS'!X29</f>
        <v>-1754</v>
      </c>
      <c r="Z29" s="297">
        <f>'DFC-CFS'!Z29-'DFC-CFS'!Y29</f>
        <v>-1209</v>
      </c>
      <c r="AA29" s="297">
        <f>'DFC-CFS'!AA29-'DFC-CFS'!Z29</f>
        <v>-1624</v>
      </c>
      <c r="AB29" s="297">
        <f>'DFC-CFS'!AB29</f>
        <v>-2678</v>
      </c>
      <c r="AC29" s="297">
        <f>'DFC-CFS'!AC29-'DFC-CFS'!AB29</f>
        <v>-1545</v>
      </c>
      <c r="AD29" s="297">
        <f>'DFC-CFS'!AD29-'DFC-CFS'!AC29</f>
        <v>-506</v>
      </c>
      <c r="AE29" s="297">
        <f>'DFC-CFS'!AE29-'DFC-CFS'!AD29</f>
        <v>-734</v>
      </c>
      <c r="AF29" s="297">
        <f>'DFC-CFS'!AF29</f>
        <v>-2755</v>
      </c>
      <c r="AG29" s="297">
        <f>'DFC-CFS'!AG29-'DFC-CFS'!AF29</f>
        <v>-106</v>
      </c>
      <c r="AH29" s="297">
        <f>'DFC-CFS'!AH29-'DFC-CFS'!AG29</f>
        <v>-18</v>
      </c>
      <c r="AI29" s="297">
        <f>'DFC-CFS'!AI29-'DFC-CFS'!AH29</f>
        <v>-107</v>
      </c>
      <c r="AJ29" s="297">
        <f>'DFC-CFS'!AJ29</f>
        <v>-4</v>
      </c>
      <c r="AK29" s="297">
        <f>'DFC-CFS'!AK29-'DFC-CFS'!AJ29</f>
        <v>-452</v>
      </c>
      <c r="AL29" s="297">
        <f>'DFC-CFS'!AL29-'DFC-CFS'!AK29</f>
        <v>-397</v>
      </c>
      <c r="AM29" s="297">
        <f>'DFC-CFS'!AM29-'DFC-CFS'!AL29</f>
        <v>-129</v>
      </c>
      <c r="AN29" s="297">
        <f>'DFC-CFS'!AN29</f>
        <v>243</v>
      </c>
      <c r="AO29" s="297">
        <f>'DFC-CFS'!AO29-'DFC-CFS'!AN29</f>
        <v>360</v>
      </c>
      <c r="AP29" s="297">
        <f>'DFC-CFS'!AP29-'DFC-CFS'!AO29</f>
        <v>-399</v>
      </c>
      <c r="AQ29" s="297">
        <f>'DFC-CFS'!AQ29-'DFC-CFS'!AP29</f>
        <v>-1</v>
      </c>
      <c r="AR29" s="297">
        <f>'DFC-CFS'!AR29</f>
        <v>-89</v>
      </c>
      <c r="AS29" s="297">
        <f>'DFC-CFS'!AS29-'DFC-CFS'!AR29</f>
        <v>670</v>
      </c>
      <c r="AT29" s="297">
        <f>'DFC-CFS'!AT29-'DFC-CFS'!AS29</f>
        <v>-322</v>
      </c>
      <c r="AU29" s="297">
        <f>'DFC-CFS'!AU29-'DFC-CFS'!AT29</f>
        <v>-69410</v>
      </c>
      <c r="AV29" s="297">
        <f>'DFC-CFS'!AV29</f>
        <v>-13579</v>
      </c>
      <c r="AW29" s="297">
        <f>'DFC-CFS'!AW29-'DFC-CFS'!AV29</f>
        <v>-14466</v>
      </c>
      <c r="AX29" s="297">
        <f>'DFC-CFS'!AX29-'DFC-CFS'!AW29</f>
        <v>-30072</v>
      </c>
      <c r="AY29" s="297">
        <f>'DFC-CFS'!AY29-'DFC-CFS'!AX29</f>
        <v>3832</v>
      </c>
      <c r="AZ29" s="297">
        <f>'DFC-CFS'!AZ29</f>
        <v>49873</v>
      </c>
      <c r="BA29" s="297">
        <f>'DFC-CFS'!BA29-'DFC-CFS'!AZ29</f>
        <v>-19038</v>
      </c>
      <c r="BB29" s="297">
        <f>'DFC-CFS'!BB29-'DFC-CFS'!BA29</f>
        <v>3040</v>
      </c>
      <c r="BC29" s="297">
        <f>'DFC-CFS'!BC29-'DFC-CFS'!BB29</f>
        <v>36907</v>
      </c>
      <c r="BD29" s="297">
        <f>'DFC-CFS'!BD29</f>
        <v>3221</v>
      </c>
      <c r="BE29" s="297">
        <f>'DFC-CFS'!BE29-'DFC-CFS'!BD29</f>
        <v>-20167</v>
      </c>
      <c r="BF29" s="297">
        <f>'DFC-CFS'!BF29-'DFC-CFS'!BE29</f>
        <v>4664</v>
      </c>
      <c r="BG29" s="297">
        <f>'DFC-CFS'!BG29-'DFC-CFS'!BF29</f>
        <v>3511</v>
      </c>
      <c r="BH29" s="297">
        <f>'DFC-CFS'!BH29</f>
        <v>-285</v>
      </c>
      <c r="BI29" s="297">
        <f>'DFC-CFS'!BI29-'DFC-CFS'!BH29</f>
        <v>-584</v>
      </c>
      <c r="BJ29" s="297">
        <f>'DFC-CFS'!BJ29-'DFC-CFS'!BI29</f>
        <v>98</v>
      </c>
      <c r="BK29" s="297">
        <f>'DFC-CFS'!BK29-'DFC-CFS'!BJ29</f>
        <v>122</v>
      </c>
      <c r="BL29" s="297">
        <f>'DFC-CFS'!BL29</f>
        <v>441</v>
      </c>
      <c r="BM29" s="297">
        <f>'DFC-CFS'!BM29-'DFC-CFS'!BL29</f>
        <v>-523</v>
      </c>
      <c r="BN29" s="297">
        <f>'DFC-CFS'!BN29-'DFC-CFS'!BM29</f>
        <v>265</v>
      </c>
      <c r="BO29" s="297">
        <f>'DFC-CFS'!BO29-'DFC-CFS'!BN29</f>
        <v>-421</v>
      </c>
      <c r="BP29" s="297">
        <f>'DFC-CFS'!BP29</f>
        <v>22</v>
      </c>
      <c r="BQ29" s="297">
        <f>'DFC-CFS'!BQ29-'DFC-CFS'!BP29</f>
        <v>415</v>
      </c>
      <c r="BR29" s="297">
        <f>'DFC-CFS'!BR29-'DFC-CFS'!BQ29</f>
        <v>-230</v>
      </c>
      <c r="BS29" s="297">
        <f>'DFC-CFS'!BS29-'DFC-CFS'!BR29</f>
        <v>347</v>
      </c>
      <c r="BT29" s="297">
        <f>'DFC-CFS'!BT29</f>
        <v>-568</v>
      </c>
      <c r="BU29" s="297">
        <f>'DFC-CFS'!BU29-'DFC-CFS'!BT29</f>
        <v>568</v>
      </c>
      <c r="BV29" s="297">
        <f>'DFC-CFS'!BV29-'DFC-CFS'!BU29</f>
        <v>0</v>
      </c>
      <c r="BW29" s="297">
        <f>'DFC-CFS'!BW29-'DFC-CFS'!BV29</f>
        <v>0</v>
      </c>
      <c r="BY29" s="297">
        <f>'DFC-CFS'!BY29</f>
        <v>0</v>
      </c>
      <c r="BZ29" s="297">
        <f>'DFC-CFS'!BZ29</f>
        <v>0</v>
      </c>
      <c r="CA29" s="297">
        <f>'DFC-CFS'!CA29</f>
        <v>0</v>
      </c>
      <c r="CB29" s="297">
        <f>'DFC-CFS'!CB29</f>
        <v>10083</v>
      </c>
      <c r="CC29" s="297">
        <f>'DFC-CFS'!CC29</f>
        <v>6378</v>
      </c>
      <c r="CD29" s="297">
        <f>'DFC-CFS'!CD29</f>
        <v>-5834</v>
      </c>
      <c r="CE29" s="297">
        <f>'DFC-CFS'!CE29</f>
        <v>-5463</v>
      </c>
      <c r="CF29" s="297">
        <f>'DFC-CFS'!CF29</f>
        <v>-2986</v>
      </c>
      <c r="CG29" s="297">
        <f>'DFC-CFS'!CG29</f>
        <v>-982</v>
      </c>
      <c r="CH29" s="297">
        <f>'DFC-CFS'!CH29</f>
        <v>203</v>
      </c>
      <c r="CI29" s="297">
        <f>'DFC-CFS'!CI29</f>
        <v>-69151</v>
      </c>
      <c r="CJ29" s="297">
        <f>'DFC-CFS'!CJ29</f>
        <v>-54285</v>
      </c>
      <c r="CK29" s="297">
        <f>'DFC-CFS'!CK29</f>
        <v>70782</v>
      </c>
      <c r="CL29" s="297">
        <f>'DFC-CFS'!CL29</f>
        <v>-8771</v>
      </c>
      <c r="CM29" s="297">
        <f>'DFC-CFS'!CM29</f>
        <v>-649</v>
      </c>
      <c r="CN29" s="297">
        <f>'DFC-CFS'!CN29</f>
        <v>-238</v>
      </c>
      <c r="CO29" s="297">
        <f>'DFC-CFS'!CO29</f>
        <v>554</v>
      </c>
    </row>
    <row r="30" spans="1:93" ht="14.5" x14ac:dyDescent="0.35">
      <c r="A30" s="9"/>
      <c r="B30" s="147"/>
      <c r="C30" s="161"/>
      <c r="D30" s="311"/>
      <c r="E30" s="311"/>
      <c r="F30" s="311"/>
      <c r="G30" s="311"/>
      <c r="H30" s="311"/>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311"/>
      <c r="AM30" s="311"/>
      <c r="AN30" s="311"/>
      <c r="AO30" s="311"/>
      <c r="AP30" s="311"/>
      <c r="AQ30" s="311"/>
      <c r="AR30" s="311"/>
      <c r="AS30" s="311"/>
      <c r="AT30" s="311"/>
      <c r="AU30" s="311"/>
      <c r="AV30" s="311"/>
      <c r="AW30" s="311"/>
      <c r="AX30" s="311"/>
      <c r="AY30" s="311"/>
      <c r="AZ30" s="311"/>
      <c r="BA30" s="311"/>
      <c r="BB30" s="311"/>
      <c r="BC30" s="311"/>
      <c r="BD30" s="311"/>
      <c r="BE30" s="311"/>
      <c r="BF30" s="311"/>
      <c r="BG30" s="311"/>
      <c r="BH30" s="311"/>
      <c r="BI30" s="311"/>
      <c r="BJ30" s="311"/>
      <c r="BK30" s="311"/>
      <c r="BL30" s="311"/>
      <c r="BM30" s="311"/>
      <c r="BN30" s="311"/>
      <c r="BO30" s="311"/>
      <c r="BP30" s="311"/>
      <c r="BQ30" s="311"/>
      <c r="BR30" s="311"/>
      <c r="BS30" s="311"/>
      <c r="BT30" s="311"/>
      <c r="BU30" s="311"/>
      <c r="BV30" s="311"/>
      <c r="BW30" s="311"/>
      <c r="BY30" s="311"/>
      <c r="BZ30" s="311"/>
      <c r="CA30" s="311"/>
      <c r="CB30" s="311"/>
      <c r="CC30" s="311"/>
      <c r="CD30" s="311"/>
      <c r="CE30" s="311"/>
      <c r="CF30" s="311"/>
      <c r="CG30" s="311"/>
      <c r="CH30" s="311"/>
      <c r="CI30" s="311"/>
      <c r="CJ30" s="311"/>
      <c r="CK30" s="311"/>
      <c r="CL30" s="311"/>
      <c r="CM30" s="311"/>
      <c r="CN30" s="311"/>
      <c r="CO30" s="311"/>
    </row>
    <row r="31" spans="1:93" ht="14.5" x14ac:dyDescent="0.35">
      <c r="A31" s="9"/>
      <c r="B31" s="302" t="str">
        <f>+'DFC-CFS'!B31</f>
        <v>Variação nos ativos e passivos operacionais</v>
      </c>
      <c r="C31" s="303" t="str">
        <f>+'DFC-CFS'!C31</f>
        <v>Changes in operating assets and liabilities</v>
      </c>
      <c r="D31" s="304"/>
      <c r="E31" s="304"/>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04"/>
      <c r="AM31" s="304"/>
      <c r="AN31" s="304"/>
      <c r="AO31" s="304"/>
      <c r="AP31" s="173"/>
      <c r="AQ31" s="173"/>
      <c r="AR31" s="173"/>
      <c r="AS31" s="173"/>
      <c r="AT31" s="173"/>
      <c r="AU31" s="173"/>
      <c r="AV31" s="173"/>
      <c r="AW31" s="173"/>
      <c r="AX31" s="173"/>
      <c r="AY31" s="173"/>
      <c r="AZ31" s="173"/>
      <c r="BA31" s="173"/>
      <c r="BB31" s="173"/>
      <c r="BC31" s="173"/>
      <c r="BD31" s="173"/>
      <c r="BE31" s="173"/>
      <c r="BF31" s="173"/>
      <c r="BG31" s="173"/>
      <c r="BH31" s="173"/>
      <c r="BI31" s="173"/>
      <c r="BJ31" s="173"/>
      <c r="BK31" s="173"/>
      <c r="BL31" s="173"/>
      <c r="BM31" s="173"/>
      <c r="BN31" s="173"/>
      <c r="BO31" s="173"/>
      <c r="BP31" s="173"/>
      <c r="BQ31" s="173"/>
      <c r="BR31" s="173"/>
      <c r="BS31" s="173"/>
      <c r="BT31" s="173"/>
      <c r="BU31" s="173"/>
      <c r="BV31" s="173"/>
      <c r="BW31" s="173"/>
      <c r="BY31" s="304"/>
      <c r="BZ31" s="304"/>
      <c r="CA31" s="304"/>
      <c r="CB31" s="304"/>
      <c r="CC31" s="304"/>
      <c r="CD31" s="304"/>
      <c r="CE31" s="304"/>
      <c r="CF31" s="304"/>
      <c r="CG31" s="304"/>
      <c r="CH31" s="304"/>
      <c r="CI31" s="304"/>
      <c r="CJ31" s="304"/>
      <c r="CK31" s="304"/>
      <c r="CL31" s="304"/>
      <c r="CM31" s="304"/>
      <c r="CN31" s="304"/>
      <c r="CO31" s="304"/>
    </row>
    <row r="32" spans="1:93" ht="14.5" x14ac:dyDescent="0.35">
      <c r="A32" s="9"/>
      <c r="B32" s="308" t="str">
        <f>+'DFC-CFS'!B32</f>
        <v>Contas a receber</v>
      </c>
      <c r="C32" s="307" t="str">
        <f>+'DFC-CFS'!C32</f>
        <v>Trade receivables</v>
      </c>
      <c r="D32" s="297">
        <f>'DFC-CFS'!D32</f>
        <v>-20258</v>
      </c>
      <c r="E32" s="297">
        <f>'DFC-CFS'!E32-'DFC-CFS'!D32</f>
        <v>-37085</v>
      </c>
      <c r="F32" s="297">
        <f>'DFC-CFS'!F32-'DFC-CFS'!E32</f>
        <v>-35099</v>
      </c>
      <c r="G32" s="297">
        <f>'DFC-CFS'!G32-'DFC-CFS'!F32</f>
        <v>99616</v>
      </c>
      <c r="H32" s="297">
        <f>'DFC-CFS'!H32</f>
        <v>-3257</v>
      </c>
      <c r="I32" s="297">
        <f>'DFC-CFS'!I32-'DFC-CFS'!H32</f>
        <v>22429</v>
      </c>
      <c r="J32" s="297">
        <f>'DFC-CFS'!J32-'DFC-CFS'!I32</f>
        <v>-27303</v>
      </c>
      <c r="K32" s="297">
        <f>'DFC-CFS'!K32-'DFC-CFS'!J32</f>
        <v>9707</v>
      </c>
      <c r="L32" s="297">
        <f>'DFC-CFS'!L32</f>
        <v>-39595</v>
      </c>
      <c r="M32" s="297">
        <f>'DFC-CFS'!M32-'DFC-CFS'!L32</f>
        <v>-30087</v>
      </c>
      <c r="N32" s="297">
        <f>'DFC-CFS'!N32-'DFC-CFS'!M32</f>
        <v>-20371</v>
      </c>
      <c r="O32" s="297">
        <f>'DFC-CFS'!O32-'DFC-CFS'!N32</f>
        <v>49257</v>
      </c>
      <c r="P32" s="297">
        <f>'DFC-CFS'!P32</f>
        <v>-32697</v>
      </c>
      <c r="Q32" s="297">
        <f>'DFC-CFS'!Q32-'DFC-CFS'!P32</f>
        <v>8576</v>
      </c>
      <c r="R32" s="297">
        <f>'DFC-CFS'!R32-'DFC-CFS'!Q32</f>
        <v>-57767</v>
      </c>
      <c r="S32" s="297">
        <f>'DFC-CFS'!S32-'DFC-CFS'!R32</f>
        <v>25830</v>
      </c>
      <c r="T32" s="297">
        <f>'DFC-CFS'!T32</f>
        <v>-2185</v>
      </c>
      <c r="U32" s="297">
        <f>'DFC-CFS'!U32-'DFC-CFS'!T32</f>
        <v>-32516</v>
      </c>
      <c r="V32" s="297">
        <f>'DFC-CFS'!V32-'DFC-CFS'!U32</f>
        <v>32933</v>
      </c>
      <c r="W32" s="297">
        <f>'DFC-CFS'!W32-'DFC-CFS'!V32</f>
        <v>113707</v>
      </c>
      <c r="X32" s="297">
        <f>'DFC-CFS'!X32</f>
        <v>-131661</v>
      </c>
      <c r="Y32" s="297">
        <f>'DFC-CFS'!Y32-'DFC-CFS'!X32</f>
        <v>-57321</v>
      </c>
      <c r="Z32" s="297">
        <f>'DFC-CFS'!Z32-'DFC-CFS'!Y32</f>
        <v>1512</v>
      </c>
      <c r="AA32" s="297">
        <f>'DFC-CFS'!AA32-'DFC-CFS'!Z32</f>
        <v>78331</v>
      </c>
      <c r="AB32" s="297">
        <f>'DFC-CFS'!AB32</f>
        <v>-69485</v>
      </c>
      <c r="AC32" s="297">
        <f>'DFC-CFS'!AC32-'DFC-CFS'!AB32</f>
        <v>36290.307526010794</v>
      </c>
      <c r="AD32" s="297">
        <f>'DFC-CFS'!AD32-'DFC-CFS'!AC32</f>
        <v>-48821.307526010794</v>
      </c>
      <c r="AE32" s="297">
        <f>'DFC-CFS'!AE32-'DFC-CFS'!AD32</f>
        <v>70129</v>
      </c>
      <c r="AF32" s="297">
        <f>'DFC-CFS'!AF32</f>
        <v>-54235</v>
      </c>
      <c r="AG32" s="297">
        <f>'DFC-CFS'!AG32-'DFC-CFS'!AF32</f>
        <v>-3597</v>
      </c>
      <c r="AH32" s="297">
        <f>'DFC-CFS'!AH32-'DFC-CFS'!AG32</f>
        <v>-5505</v>
      </c>
      <c r="AI32" s="297">
        <f>'DFC-CFS'!AI32-'DFC-CFS'!AH32</f>
        <v>57283</v>
      </c>
      <c r="AJ32" s="297">
        <f>'DFC-CFS'!AJ32</f>
        <v>44697</v>
      </c>
      <c r="AK32" s="297">
        <f>'DFC-CFS'!AK32-'DFC-CFS'!AJ32</f>
        <v>-1962</v>
      </c>
      <c r="AL32" s="297">
        <f>'DFC-CFS'!AL32-'DFC-CFS'!AK32</f>
        <v>-10117</v>
      </c>
      <c r="AM32" s="297">
        <f>'DFC-CFS'!AM32-'DFC-CFS'!AL32</f>
        <v>26766</v>
      </c>
      <c r="AN32" s="297">
        <f>'DFC-CFS'!AN32</f>
        <v>-132219</v>
      </c>
      <c r="AO32" s="297">
        <f>'DFC-CFS'!AO32-'DFC-CFS'!AN32</f>
        <v>-14445</v>
      </c>
      <c r="AP32" s="297">
        <f>'DFC-CFS'!AP32-'DFC-CFS'!AO32</f>
        <v>25481</v>
      </c>
      <c r="AQ32" s="297">
        <f>'DFC-CFS'!AQ32-'DFC-CFS'!AP32</f>
        <v>17024</v>
      </c>
      <c r="AR32" s="297">
        <f>'DFC-CFS'!AR32</f>
        <v>-120797</v>
      </c>
      <c r="AS32" s="297">
        <f>'DFC-CFS'!AS32-'DFC-CFS'!AR32</f>
        <v>16144.580000000016</v>
      </c>
      <c r="AT32" s="297">
        <f>'DFC-CFS'!AT32-'DFC-CFS'!AS32</f>
        <v>28910.419999999984</v>
      </c>
      <c r="AU32" s="297">
        <f>'DFC-CFS'!AU32-'DFC-CFS'!AT32</f>
        <v>53318</v>
      </c>
      <c r="AV32" s="297">
        <f>'DFC-CFS'!AV32</f>
        <v>-118780</v>
      </c>
      <c r="AW32" s="297">
        <f>'DFC-CFS'!AW32-'DFC-CFS'!AV32</f>
        <v>-92454</v>
      </c>
      <c r="AX32" s="297">
        <f>'DFC-CFS'!AX32-'DFC-CFS'!AW32</f>
        <v>35556</v>
      </c>
      <c r="AY32" s="297">
        <f>'DFC-CFS'!AY32-'DFC-CFS'!AX32</f>
        <v>203532</v>
      </c>
      <c r="AZ32" s="297">
        <f>'DFC-CFS'!AZ32</f>
        <v>57115.406215367955</v>
      </c>
      <c r="BA32" s="297">
        <f>'DFC-CFS'!BA32-'DFC-CFS'!AZ32</f>
        <v>220863.59378463204</v>
      </c>
      <c r="BB32" s="297">
        <f>'DFC-CFS'!BB32-'DFC-CFS'!BA32</f>
        <v>-297805</v>
      </c>
      <c r="BC32" s="297">
        <f>'DFC-CFS'!BC32-'DFC-CFS'!BB32</f>
        <v>89574</v>
      </c>
      <c r="BD32" s="297">
        <f>'DFC-CFS'!BD32</f>
        <v>-310552</v>
      </c>
      <c r="BE32" s="297">
        <f>'DFC-CFS'!BE32-'DFC-CFS'!BD32</f>
        <v>-76801</v>
      </c>
      <c r="BF32" s="297">
        <f>'DFC-CFS'!BF32-'DFC-CFS'!BE32</f>
        <v>-165170</v>
      </c>
      <c r="BG32" s="297">
        <f>'DFC-CFS'!BG32-'DFC-CFS'!BF32</f>
        <v>222251</v>
      </c>
      <c r="BH32" s="297">
        <f>'DFC-CFS'!BH32</f>
        <v>-420069</v>
      </c>
      <c r="BI32" s="297">
        <f>'DFC-CFS'!BI32-'DFC-CFS'!BH32</f>
        <v>-459585</v>
      </c>
      <c r="BJ32" s="297">
        <f>'DFC-CFS'!BJ32-'DFC-CFS'!BI32</f>
        <v>173015</v>
      </c>
      <c r="BK32" s="297">
        <f>'DFC-CFS'!BK32-'DFC-CFS'!BJ32</f>
        <v>284427</v>
      </c>
      <c r="BL32" s="297">
        <f>'DFC-CFS'!BL32</f>
        <v>-90136</v>
      </c>
      <c r="BM32" s="297">
        <f>'DFC-CFS'!BM32-'DFC-CFS'!BL32</f>
        <v>-176098</v>
      </c>
      <c r="BN32" s="297">
        <f>'DFC-CFS'!BN32-'DFC-CFS'!BM32</f>
        <v>-18660</v>
      </c>
      <c r="BO32" s="297">
        <f>'DFC-CFS'!BO32-'DFC-CFS'!BN32</f>
        <v>332687</v>
      </c>
      <c r="BP32" s="297">
        <f>'DFC-CFS'!BP32</f>
        <v>-78072</v>
      </c>
      <c r="BQ32" s="297">
        <f>'DFC-CFS'!BQ32-'DFC-CFS'!BP32</f>
        <v>-130790</v>
      </c>
      <c r="BR32" s="297">
        <f>'DFC-CFS'!BR32-'DFC-CFS'!BQ32</f>
        <v>209713</v>
      </c>
      <c r="BS32" s="297">
        <f>'DFC-CFS'!BS32-'DFC-CFS'!BR32</f>
        <v>476054</v>
      </c>
      <c r="BT32" s="297">
        <f>'DFC-CFS'!BT32</f>
        <v>-450091</v>
      </c>
      <c r="BU32" s="297">
        <f>'DFC-CFS'!BU32-'DFC-CFS'!BT32</f>
        <v>450091</v>
      </c>
      <c r="BV32" s="297">
        <f>'DFC-CFS'!BV32-'DFC-CFS'!BU32</f>
        <v>0</v>
      </c>
      <c r="BW32" s="297">
        <f>'DFC-CFS'!BW32-'DFC-CFS'!BV32</f>
        <v>0</v>
      </c>
      <c r="BY32" s="297">
        <f>'DFC-CFS'!BY32</f>
        <v>7174</v>
      </c>
      <c r="BZ32" s="297">
        <f>'DFC-CFS'!BZ32</f>
        <v>1576</v>
      </c>
      <c r="CA32" s="297">
        <f>'DFC-CFS'!CA32</f>
        <v>-40796</v>
      </c>
      <c r="CB32" s="297">
        <f>'DFC-CFS'!CB32</f>
        <v>-56058</v>
      </c>
      <c r="CC32" s="297">
        <f>'DFC-CFS'!CC32</f>
        <v>111939</v>
      </c>
      <c r="CD32" s="297">
        <f>'DFC-CFS'!CD32</f>
        <v>-109139</v>
      </c>
      <c r="CE32" s="297">
        <f>'DFC-CFS'!CE32</f>
        <v>-11887</v>
      </c>
      <c r="CF32" s="297">
        <f>'DFC-CFS'!CF32</f>
        <v>-6054</v>
      </c>
      <c r="CG32" s="297">
        <f>'DFC-CFS'!CG32</f>
        <v>59384</v>
      </c>
      <c r="CH32" s="297">
        <f>'DFC-CFS'!CH32</f>
        <v>-104159</v>
      </c>
      <c r="CI32" s="297">
        <f>'DFC-CFS'!CI32</f>
        <v>-22424</v>
      </c>
      <c r="CJ32" s="297">
        <f>'DFC-CFS'!CJ32</f>
        <v>27854</v>
      </c>
      <c r="CK32" s="297">
        <f>'DFC-CFS'!CK32</f>
        <v>69748</v>
      </c>
      <c r="CL32" s="297">
        <f>'DFC-CFS'!CL32</f>
        <v>-330272</v>
      </c>
      <c r="CM32" s="297">
        <f>'DFC-CFS'!CM32</f>
        <v>-422212</v>
      </c>
      <c r="CN32" s="297">
        <f>'DFC-CFS'!CN32</f>
        <v>47793</v>
      </c>
      <c r="CO32" s="297">
        <f>'DFC-CFS'!CO32</f>
        <v>476905</v>
      </c>
    </row>
    <row r="33" spans="1:93" ht="14.5" x14ac:dyDescent="0.35">
      <c r="A33" s="9"/>
      <c r="B33" s="308" t="str">
        <f>+'DFC-CFS'!B33</f>
        <v>Estoques</v>
      </c>
      <c r="C33" s="307" t="str">
        <f>+'DFC-CFS'!C33</f>
        <v>Inventories</v>
      </c>
      <c r="D33" s="297">
        <f>'DFC-CFS'!D33</f>
        <v>7760</v>
      </c>
      <c r="E33" s="297">
        <f>'DFC-CFS'!E33-'DFC-CFS'!D33</f>
        <v>-6280</v>
      </c>
      <c r="F33" s="297">
        <f>'DFC-CFS'!F33-'DFC-CFS'!E33</f>
        <v>-49277</v>
      </c>
      <c r="G33" s="297">
        <f>'DFC-CFS'!G33-'DFC-CFS'!F33</f>
        <v>-56148</v>
      </c>
      <c r="H33" s="297">
        <f>'DFC-CFS'!H33</f>
        <v>-16026</v>
      </c>
      <c r="I33" s="297">
        <f>'DFC-CFS'!I33-'DFC-CFS'!H33</f>
        <v>5314</v>
      </c>
      <c r="J33" s="297">
        <f>'DFC-CFS'!J33-'DFC-CFS'!I33</f>
        <v>57749</v>
      </c>
      <c r="K33" s="297">
        <f>'DFC-CFS'!K33-'DFC-CFS'!J33</f>
        <v>32721</v>
      </c>
      <c r="L33" s="297">
        <f>'DFC-CFS'!L33</f>
        <v>10862</v>
      </c>
      <c r="M33" s="297">
        <f>'DFC-CFS'!M33-'DFC-CFS'!L33</f>
        <v>-14265</v>
      </c>
      <c r="N33" s="297">
        <f>'DFC-CFS'!N33-'DFC-CFS'!M33</f>
        <v>-27599</v>
      </c>
      <c r="O33" s="297">
        <f>'DFC-CFS'!O33-'DFC-CFS'!N33</f>
        <v>60</v>
      </c>
      <c r="P33" s="297">
        <f>'DFC-CFS'!P33</f>
        <v>16483</v>
      </c>
      <c r="Q33" s="297">
        <f>'DFC-CFS'!Q33-'DFC-CFS'!P33</f>
        <v>-9029</v>
      </c>
      <c r="R33" s="297">
        <f>'DFC-CFS'!R33-'DFC-CFS'!Q33</f>
        <v>-2054</v>
      </c>
      <c r="S33" s="297">
        <f>'DFC-CFS'!S33-'DFC-CFS'!R33</f>
        <v>-24959</v>
      </c>
      <c r="T33" s="297">
        <f>'DFC-CFS'!T33</f>
        <v>15914</v>
      </c>
      <c r="U33" s="297">
        <f>'DFC-CFS'!U33-'DFC-CFS'!T33</f>
        <v>-38540</v>
      </c>
      <c r="V33" s="297">
        <f>'DFC-CFS'!V33-'DFC-CFS'!U33</f>
        <v>-19885</v>
      </c>
      <c r="W33" s="297">
        <f>'DFC-CFS'!W33-'DFC-CFS'!V33</f>
        <v>28892</v>
      </c>
      <c r="X33" s="297">
        <f>'DFC-CFS'!X33</f>
        <v>31906</v>
      </c>
      <c r="Y33" s="297">
        <f>'DFC-CFS'!Y33-'DFC-CFS'!X33</f>
        <v>-21492</v>
      </c>
      <c r="Z33" s="297">
        <f>'DFC-CFS'!Z33-'DFC-CFS'!Y33</f>
        <v>-16414</v>
      </c>
      <c r="AA33" s="297">
        <f>'DFC-CFS'!AA33-'DFC-CFS'!Z33</f>
        <v>16917</v>
      </c>
      <c r="AB33" s="297">
        <f>'DFC-CFS'!AB33</f>
        <v>-16360</v>
      </c>
      <c r="AC33" s="297">
        <f>'DFC-CFS'!AC33-'DFC-CFS'!AB33</f>
        <v>-36817</v>
      </c>
      <c r="AD33" s="297">
        <f>'DFC-CFS'!AD33-'DFC-CFS'!AC33</f>
        <v>-7394</v>
      </c>
      <c r="AE33" s="297">
        <f>'DFC-CFS'!AE33-'DFC-CFS'!AD33</f>
        <v>-26115</v>
      </c>
      <c r="AF33" s="297">
        <f>'DFC-CFS'!AF33</f>
        <v>-74152</v>
      </c>
      <c r="AG33" s="297">
        <f>'DFC-CFS'!AG33-'DFC-CFS'!AF33</f>
        <v>-5464</v>
      </c>
      <c r="AH33" s="297">
        <f>'DFC-CFS'!AH33-'DFC-CFS'!AG33</f>
        <v>45375</v>
      </c>
      <c r="AI33" s="297">
        <f>'DFC-CFS'!AI33-'DFC-CFS'!AH33</f>
        <v>58555</v>
      </c>
      <c r="AJ33" s="297">
        <f>'DFC-CFS'!AJ33</f>
        <v>31394</v>
      </c>
      <c r="AK33" s="297">
        <f>'DFC-CFS'!AK33-'DFC-CFS'!AJ33</f>
        <v>31368</v>
      </c>
      <c r="AL33" s="297">
        <f>'DFC-CFS'!AL33-'DFC-CFS'!AK33</f>
        <v>-61294</v>
      </c>
      <c r="AM33" s="297">
        <f>'DFC-CFS'!AM33-'DFC-CFS'!AL33</f>
        <v>-38773</v>
      </c>
      <c r="AN33" s="297">
        <f>'DFC-CFS'!AN33</f>
        <v>32050</v>
      </c>
      <c r="AO33" s="297">
        <f>'DFC-CFS'!AO33-'DFC-CFS'!AN33</f>
        <v>25346</v>
      </c>
      <c r="AP33" s="297">
        <f>'DFC-CFS'!AP33-'DFC-CFS'!AO33</f>
        <v>-14206</v>
      </c>
      <c r="AQ33" s="297">
        <f>'DFC-CFS'!AQ33-'DFC-CFS'!AP33</f>
        <v>-60469</v>
      </c>
      <c r="AR33" s="297">
        <f>'DFC-CFS'!AR33</f>
        <v>-8136</v>
      </c>
      <c r="AS33" s="297">
        <f>'DFC-CFS'!AS33-'DFC-CFS'!AR33</f>
        <v>-20200</v>
      </c>
      <c r="AT33" s="297">
        <f>'DFC-CFS'!AT33-'DFC-CFS'!AS33</f>
        <v>-11348</v>
      </c>
      <c r="AU33" s="297">
        <f>'DFC-CFS'!AU33-'DFC-CFS'!AT33</f>
        <v>-33270</v>
      </c>
      <c r="AV33" s="297">
        <f>'DFC-CFS'!AV33</f>
        <v>14147</v>
      </c>
      <c r="AW33" s="297">
        <f>'DFC-CFS'!AW33-'DFC-CFS'!AV33</f>
        <v>-9984</v>
      </c>
      <c r="AX33" s="297">
        <f>'DFC-CFS'!AX33-'DFC-CFS'!AW33</f>
        <v>-45764</v>
      </c>
      <c r="AY33" s="297">
        <f>'DFC-CFS'!AY33-'DFC-CFS'!AX33</f>
        <v>-75581</v>
      </c>
      <c r="AZ33" s="297">
        <f>'DFC-CFS'!AZ33</f>
        <v>-88763.255295328039</v>
      </c>
      <c r="BA33" s="297">
        <f>'DFC-CFS'!BA33-'DFC-CFS'!AZ33</f>
        <v>71698.255295328039</v>
      </c>
      <c r="BB33" s="297">
        <f>'DFC-CFS'!BB33-'DFC-CFS'!BA33</f>
        <v>51467</v>
      </c>
      <c r="BC33" s="297">
        <f>'DFC-CFS'!BC33-'DFC-CFS'!BB33</f>
        <v>-64354</v>
      </c>
      <c r="BD33" s="297">
        <f>'DFC-CFS'!BD33</f>
        <v>45323</v>
      </c>
      <c r="BE33" s="297">
        <f>'DFC-CFS'!BE33-'DFC-CFS'!BD33</f>
        <v>-141432</v>
      </c>
      <c r="BF33" s="297">
        <f>'DFC-CFS'!BF33-'DFC-CFS'!BE33</f>
        <v>-119178</v>
      </c>
      <c r="BG33" s="297">
        <f>'DFC-CFS'!BG33-'DFC-CFS'!BF33</f>
        <v>-265652</v>
      </c>
      <c r="BH33" s="297">
        <f>'DFC-CFS'!BH33</f>
        <v>49444</v>
      </c>
      <c r="BI33" s="297">
        <f>'DFC-CFS'!BI33-'DFC-CFS'!BH33</f>
        <v>-290316</v>
      </c>
      <c r="BJ33" s="297">
        <f>'DFC-CFS'!BJ33-'DFC-CFS'!BI33</f>
        <v>142164</v>
      </c>
      <c r="BK33" s="297">
        <f>'DFC-CFS'!BK33-'DFC-CFS'!BJ33</f>
        <v>-194033</v>
      </c>
      <c r="BL33" s="297">
        <f>'DFC-CFS'!BL33</f>
        <v>3642</v>
      </c>
      <c r="BM33" s="297">
        <f>'DFC-CFS'!BM33-'DFC-CFS'!BL33</f>
        <v>138791</v>
      </c>
      <c r="BN33" s="297">
        <f>'DFC-CFS'!BN33-'DFC-CFS'!BM33</f>
        <v>69350</v>
      </c>
      <c r="BO33" s="297">
        <f>'DFC-CFS'!BO33-'DFC-CFS'!BN33</f>
        <v>-9219</v>
      </c>
      <c r="BP33" s="297">
        <f>'DFC-CFS'!BP33</f>
        <v>-12461</v>
      </c>
      <c r="BQ33" s="297">
        <f>'DFC-CFS'!BQ33-'DFC-CFS'!BP33</f>
        <v>16481</v>
      </c>
      <c r="BR33" s="297">
        <f>'DFC-CFS'!BR33-'DFC-CFS'!BQ33</f>
        <v>-28515</v>
      </c>
      <c r="BS33" s="297">
        <f>'DFC-CFS'!BS33-'DFC-CFS'!BR33</f>
        <v>-38532</v>
      </c>
      <c r="BT33" s="297">
        <f>'DFC-CFS'!BT33</f>
        <v>8060</v>
      </c>
      <c r="BU33" s="297">
        <f>'DFC-CFS'!BU33-'DFC-CFS'!BT33</f>
        <v>-8060</v>
      </c>
      <c r="BV33" s="297">
        <f>'DFC-CFS'!BV33-'DFC-CFS'!BU33</f>
        <v>0</v>
      </c>
      <c r="BW33" s="297">
        <f>'DFC-CFS'!BW33-'DFC-CFS'!BV33</f>
        <v>0</v>
      </c>
      <c r="BY33" s="297">
        <f>'DFC-CFS'!BY33</f>
        <v>-103945</v>
      </c>
      <c r="BZ33" s="297">
        <f>'DFC-CFS'!BZ33</f>
        <v>79758</v>
      </c>
      <c r="CA33" s="297">
        <f>'DFC-CFS'!CA33</f>
        <v>-30942</v>
      </c>
      <c r="CB33" s="297">
        <f>'DFC-CFS'!CB33</f>
        <v>-19559</v>
      </c>
      <c r="CC33" s="297">
        <f>'DFC-CFS'!CC33</f>
        <v>-13619</v>
      </c>
      <c r="CD33" s="297">
        <f>'DFC-CFS'!CD33</f>
        <v>10917</v>
      </c>
      <c r="CE33" s="297">
        <f>'DFC-CFS'!CE33</f>
        <v>-86686</v>
      </c>
      <c r="CF33" s="297">
        <f>'DFC-CFS'!CF33</f>
        <v>24314</v>
      </c>
      <c r="CG33" s="297">
        <f>'DFC-CFS'!CG33</f>
        <v>-37305</v>
      </c>
      <c r="CH33" s="297">
        <f>'DFC-CFS'!CH33</f>
        <v>-17279</v>
      </c>
      <c r="CI33" s="297">
        <f>'DFC-CFS'!CI33</f>
        <v>-72954</v>
      </c>
      <c r="CJ33" s="297">
        <f>'DFC-CFS'!CJ33</f>
        <v>-117182</v>
      </c>
      <c r="CK33" s="297">
        <f>'DFC-CFS'!CK33</f>
        <v>-29952</v>
      </c>
      <c r="CL33" s="297">
        <f>'DFC-CFS'!CL33</f>
        <v>-480939</v>
      </c>
      <c r="CM33" s="297">
        <f>'DFC-CFS'!CM33</f>
        <v>-292741</v>
      </c>
      <c r="CN33" s="297">
        <f>'DFC-CFS'!CN33</f>
        <v>202564</v>
      </c>
      <c r="CO33" s="297">
        <f>'DFC-CFS'!CO33</f>
        <v>-63027</v>
      </c>
    </row>
    <row r="34" spans="1:93" ht="14.5" x14ac:dyDescent="0.35">
      <c r="A34" s="9"/>
      <c r="B34" s="308" t="str">
        <f>+'DFC-CFS'!B34</f>
        <v>Ferramentais de clientes</v>
      </c>
      <c r="C34" s="307" t="str">
        <f>+'DFC-CFS'!C34</f>
        <v>Third-party tools</v>
      </c>
      <c r="D34" s="297">
        <f>'DFC-CFS'!D34</f>
        <v>-1498</v>
      </c>
      <c r="E34" s="297">
        <f>'DFC-CFS'!E34-'DFC-CFS'!D34</f>
        <v>-7475</v>
      </c>
      <c r="F34" s="297">
        <f>'DFC-CFS'!F34-'DFC-CFS'!E34</f>
        <v>-11025</v>
      </c>
      <c r="G34" s="297">
        <f>'DFC-CFS'!G34-'DFC-CFS'!F34</f>
        <v>6205</v>
      </c>
      <c r="H34" s="297">
        <f>'DFC-CFS'!H34</f>
        <v>-8559</v>
      </c>
      <c r="I34" s="297">
        <f>'DFC-CFS'!I34-'DFC-CFS'!H34</f>
        <v>7673</v>
      </c>
      <c r="J34" s="297">
        <f>'DFC-CFS'!J34-'DFC-CFS'!I34</f>
        <v>2353</v>
      </c>
      <c r="K34" s="297">
        <f>'DFC-CFS'!K34-'DFC-CFS'!J34</f>
        <v>5137</v>
      </c>
      <c r="L34" s="297">
        <f>'DFC-CFS'!L34</f>
        <v>7533</v>
      </c>
      <c r="M34" s="297">
        <f>'DFC-CFS'!M34-'DFC-CFS'!L34</f>
        <v>-7079</v>
      </c>
      <c r="N34" s="297">
        <f>'DFC-CFS'!N34-'DFC-CFS'!M34</f>
        <v>17644</v>
      </c>
      <c r="O34" s="297">
        <f>'DFC-CFS'!O34-'DFC-CFS'!N34</f>
        <v>-11633</v>
      </c>
      <c r="P34" s="297">
        <f>'DFC-CFS'!P34</f>
        <v>-621</v>
      </c>
      <c r="Q34" s="297">
        <f>'DFC-CFS'!Q34-'DFC-CFS'!P34</f>
        <v>-7565</v>
      </c>
      <c r="R34" s="297">
        <f>'DFC-CFS'!R34-'DFC-CFS'!Q34</f>
        <v>-6031</v>
      </c>
      <c r="S34" s="297">
        <f>'DFC-CFS'!S34-'DFC-CFS'!R34</f>
        <v>19432</v>
      </c>
      <c r="T34" s="297">
        <f>'DFC-CFS'!T34</f>
        <v>-1709</v>
      </c>
      <c r="U34" s="297">
        <f>'DFC-CFS'!U34-'DFC-CFS'!T34</f>
        <v>-6670</v>
      </c>
      <c r="V34" s="297">
        <f>'DFC-CFS'!V34-'DFC-CFS'!U34</f>
        <v>-3828</v>
      </c>
      <c r="W34" s="297">
        <f>'DFC-CFS'!W34-'DFC-CFS'!V34</f>
        <v>5961</v>
      </c>
      <c r="X34" s="297">
        <f>'DFC-CFS'!X34</f>
        <v>-8344</v>
      </c>
      <c r="Y34" s="297">
        <f>'DFC-CFS'!Y34-'DFC-CFS'!X34</f>
        <v>-8008</v>
      </c>
      <c r="Z34" s="297">
        <f>'DFC-CFS'!Z34-'DFC-CFS'!Y34</f>
        <v>10140</v>
      </c>
      <c r="AA34" s="297">
        <f>'DFC-CFS'!AA34-'DFC-CFS'!Z34</f>
        <v>-15512</v>
      </c>
      <c r="AB34" s="297">
        <f>'DFC-CFS'!AB34</f>
        <v>-5317</v>
      </c>
      <c r="AC34" s="297">
        <f>'DFC-CFS'!AC34-'DFC-CFS'!AB34</f>
        <v>-13233</v>
      </c>
      <c r="AD34" s="297">
        <f>'DFC-CFS'!AD34-'DFC-CFS'!AC34</f>
        <v>880</v>
      </c>
      <c r="AE34" s="297">
        <f>'DFC-CFS'!AE34-'DFC-CFS'!AD34</f>
        <v>-16192</v>
      </c>
      <c r="AF34" s="297">
        <f>'DFC-CFS'!AF34</f>
        <v>9537</v>
      </c>
      <c r="AG34" s="297">
        <f>'DFC-CFS'!AG34-'DFC-CFS'!AF34</f>
        <v>8485</v>
      </c>
      <c r="AH34" s="297">
        <f>'DFC-CFS'!AH34-'DFC-CFS'!AG34</f>
        <v>-13761</v>
      </c>
      <c r="AI34" s="297">
        <f>'DFC-CFS'!AI34-'DFC-CFS'!AH34</f>
        <v>-10170</v>
      </c>
      <c r="AJ34" s="297">
        <f>'DFC-CFS'!AJ34</f>
        <v>-21187</v>
      </c>
      <c r="AK34" s="297">
        <f>'DFC-CFS'!AK34-'DFC-CFS'!AJ34</f>
        <v>21425</v>
      </c>
      <c r="AL34" s="297">
        <f>'DFC-CFS'!AL34-'DFC-CFS'!AK34</f>
        <v>-3398</v>
      </c>
      <c r="AM34" s="297">
        <f>'DFC-CFS'!AM34-'DFC-CFS'!AL34</f>
        <v>1423</v>
      </c>
      <c r="AN34" s="297">
        <f>'DFC-CFS'!AN34</f>
        <v>22935</v>
      </c>
      <c r="AO34" s="297">
        <f>'DFC-CFS'!AO34-'DFC-CFS'!AN34</f>
        <v>20997</v>
      </c>
      <c r="AP34" s="297">
        <f>'DFC-CFS'!AP34-'DFC-CFS'!AO34</f>
        <v>-5876</v>
      </c>
      <c r="AQ34" s="297">
        <f>'DFC-CFS'!AQ34-'DFC-CFS'!AP34</f>
        <v>-47</v>
      </c>
      <c r="AR34" s="297">
        <f>'DFC-CFS'!AR34</f>
        <v>-10251</v>
      </c>
      <c r="AS34" s="297">
        <f>'DFC-CFS'!AS34-'DFC-CFS'!AR34</f>
        <v>-29420</v>
      </c>
      <c r="AT34" s="297">
        <f>'DFC-CFS'!AT34-'DFC-CFS'!AS34</f>
        <v>1277</v>
      </c>
      <c r="AU34" s="297">
        <f>'DFC-CFS'!AU34-'DFC-CFS'!AT34</f>
        <v>-1535</v>
      </c>
      <c r="AV34" s="297">
        <f>'DFC-CFS'!AV34</f>
        <v>-9453</v>
      </c>
      <c r="AW34" s="297">
        <f>'DFC-CFS'!AW34-'DFC-CFS'!AV34</f>
        <v>2203</v>
      </c>
      <c r="AX34" s="297">
        <f>'DFC-CFS'!AX34-'DFC-CFS'!AW34</f>
        <v>-4869</v>
      </c>
      <c r="AY34" s="297">
        <f>'DFC-CFS'!AY34-'DFC-CFS'!AX34</f>
        <v>38623</v>
      </c>
      <c r="AZ34" s="297">
        <f>'DFC-CFS'!AZ34</f>
        <v>-10853.768731656019</v>
      </c>
      <c r="BA34" s="297">
        <f>'DFC-CFS'!BA34-'DFC-CFS'!AZ34</f>
        <v>-3615.2312683439814</v>
      </c>
      <c r="BB34" s="297">
        <f>'DFC-CFS'!BB34-'DFC-CFS'!BA34</f>
        <v>-14231</v>
      </c>
      <c r="BC34" s="297">
        <f>'DFC-CFS'!BC34-'DFC-CFS'!BB34</f>
        <v>16103</v>
      </c>
      <c r="BD34" s="297">
        <f>'DFC-CFS'!BD34</f>
        <v>-685</v>
      </c>
      <c r="BE34" s="297">
        <f>'DFC-CFS'!BE34-'DFC-CFS'!BD34</f>
        <v>4396</v>
      </c>
      <c r="BF34" s="297">
        <f>'DFC-CFS'!BF34-'DFC-CFS'!BE34</f>
        <v>20049</v>
      </c>
      <c r="BG34" s="297">
        <f>'DFC-CFS'!BG34-'DFC-CFS'!BF34</f>
        <v>42610</v>
      </c>
      <c r="BH34" s="297">
        <f>'DFC-CFS'!BH34</f>
        <v>1251</v>
      </c>
      <c r="BI34" s="297">
        <f>'DFC-CFS'!BI34-'DFC-CFS'!BH34</f>
        <v>-9430</v>
      </c>
      <c r="BJ34" s="297">
        <f>'DFC-CFS'!BJ34-'DFC-CFS'!BI34</f>
        <v>-2000</v>
      </c>
      <c r="BK34" s="297">
        <f>'DFC-CFS'!BK34-'DFC-CFS'!BJ34</f>
        <v>-19613</v>
      </c>
      <c r="BL34" s="297">
        <f>'DFC-CFS'!BL34</f>
        <v>-37044</v>
      </c>
      <c r="BM34" s="297">
        <f>'DFC-CFS'!BM34-'DFC-CFS'!BL34</f>
        <v>-16994</v>
      </c>
      <c r="BN34" s="297">
        <f>'DFC-CFS'!BN34-'DFC-CFS'!BM34</f>
        <v>-41419</v>
      </c>
      <c r="BO34" s="297">
        <f>'DFC-CFS'!BO34-'DFC-CFS'!BN34</f>
        <v>15899</v>
      </c>
      <c r="BP34" s="297">
        <f>'DFC-CFS'!BP34</f>
        <v>-12511</v>
      </c>
      <c r="BQ34" s="297">
        <f>'DFC-CFS'!BQ34-'DFC-CFS'!BP34</f>
        <v>5725</v>
      </c>
      <c r="BR34" s="297">
        <f>'DFC-CFS'!BR34-'DFC-CFS'!BQ34</f>
        <v>-11782</v>
      </c>
      <c r="BS34" s="297">
        <f>'DFC-CFS'!BS34-'DFC-CFS'!BR34</f>
        <v>-2932</v>
      </c>
      <c r="BT34" s="297">
        <f>'DFC-CFS'!BT34</f>
        <v>-17706</v>
      </c>
      <c r="BU34" s="297">
        <f>'DFC-CFS'!BU34-'DFC-CFS'!BT34</f>
        <v>17706</v>
      </c>
      <c r="BV34" s="297">
        <f>'DFC-CFS'!BV34-'DFC-CFS'!BU34</f>
        <v>0</v>
      </c>
      <c r="BW34" s="297">
        <f>'DFC-CFS'!BW34-'DFC-CFS'!BV34</f>
        <v>0</v>
      </c>
      <c r="BY34" s="297">
        <f>'DFC-CFS'!BY34</f>
        <v>-13793</v>
      </c>
      <c r="BZ34" s="297">
        <f>'DFC-CFS'!BZ34</f>
        <v>6604</v>
      </c>
      <c r="CA34" s="297">
        <f>'DFC-CFS'!CA34</f>
        <v>6465</v>
      </c>
      <c r="CB34" s="297">
        <f>'DFC-CFS'!CB34</f>
        <v>5215</v>
      </c>
      <c r="CC34" s="297">
        <f>'DFC-CFS'!CC34</f>
        <v>-6246</v>
      </c>
      <c r="CD34" s="297">
        <f>'DFC-CFS'!CD34</f>
        <v>-21724</v>
      </c>
      <c r="CE34" s="297">
        <f>'DFC-CFS'!CE34</f>
        <v>-33862</v>
      </c>
      <c r="CF34" s="297">
        <f>'DFC-CFS'!CF34</f>
        <v>-5909</v>
      </c>
      <c r="CG34" s="297">
        <f>'DFC-CFS'!CG34</f>
        <v>-1737</v>
      </c>
      <c r="CH34" s="297">
        <f>'DFC-CFS'!CH34</f>
        <v>38009</v>
      </c>
      <c r="CI34" s="297">
        <f>'DFC-CFS'!CI34</f>
        <v>-39929</v>
      </c>
      <c r="CJ34" s="297">
        <f>'DFC-CFS'!CJ34</f>
        <v>26504</v>
      </c>
      <c r="CK34" s="297">
        <f>'DFC-CFS'!CK34</f>
        <v>-12597</v>
      </c>
      <c r="CL34" s="297">
        <f>'DFC-CFS'!CL34</f>
        <v>66370</v>
      </c>
      <c r="CM34" s="297">
        <f>'DFC-CFS'!CM34</f>
        <v>-29792</v>
      </c>
      <c r="CN34" s="297">
        <f>'DFC-CFS'!CN34</f>
        <v>-79558</v>
      </c>
      <c r="CO34" s="297">
        <f>'DFC-CFS'!CO34</f>
        <v>-21500</v>
      </c>
    </row>
    <row r="35" spans="1:93" ht="14.5" x14ac:dyDescent="0.35">
      <c r="A35" s="9"/>
      <c r="B35" s="308" t="str">
        <f>+'DFC-CFS'!B35</f>
        <v>Demais tributos a recuperar</v>
      </c>
      <c r="C35" s="307" t="str">
        <f>+'DFC-CFS'!C35</f>
        <v>Other taxes recoverable</v>
      </c>
      <c r="D35" s="297">
        <f>'DFC-CFS'!D35</f>
        <v>-97</v>
      </c>
      <c r="E35" s="297">
        <f>'DFC-CFS'!E35-'DFC-CFS'!D35</f>
        <v>-7406</v>
      </c>
      <c r="F35" s="297">
        <f>'DFC-CFS'!F35-'DFC-CFS'!E35</f>
        <v>4190</v>
      </c>
      <c r="G35" s="297">
        <f>'DFC-CFS'!G35-'DFC-CFS'!F35</f>
        <v>-4340</v>
      </c>
      <c r="H35" s="297">
        <f>'DFC-CFS'!H35</f>
        <v>1947</v>
      </c>
      <c r="I35" s="297">
        <f>'DFC-CFS'!I35-'DFC-CFS'!H35</f>
        <v>8719</v>
      </c>
      <c r="J35" s="297">
        <f>'DFC-CFS'!J35-'DFC-CFS'!I35</f>
        <v>11131</v>
      </c>
      <c r="K35" s="297">
        <f>'DFC-CFS'!K35-'DFC-CFS'!J35</f>
        <v>20890</v>
      </c>
      <c r="L35" s="297">
        <f>'DFC-CFS'!L35</f>
        <v>8098</v>
      </c>
      <c r="M35" s="297">
        <f>'DFC-CFS'!M35-'DFC-CFS'!L35</f>
        <v>-910</v>
      </c>
      <c r="N35" s="297">
        <f>'DFC-CFS'!N35-'DFC-CFS'!M35</f>
        <v>-6251</v>
      </c>
      <c r="O35" s="297">
        <f>'DFC-CFS'!O35-'DFC-CFS'!N35</f>
        <v>-9553</v>
      </c>
      <c r="P35" s="297">
        <f>'DFC-CFS'!P35</f>
        <v>-11067</v>
      </c>
      <c r="Q35" s="297">
        <f>'DFC-CFS'!Q35-'DFC-CFS'!P35</f>
        <v>10901</v>
      </c>
      <c r="R35" s="297">
        <f>'DFC-CFS'!R35-'DFC-CFS'!Q35</f>
        <v>3016</v>
      </c>
      <c r="S35" s="297">
        <f>'DFC-CFS'!S35-'DFC-CFS'!R35</f>
        <v>-61560</v>
      </c>
      <c r="T35" s="297">
        <f>'DFC-CFS'!T35</f>
        <v>-21551</v>
      </c>
      <c r="U35" s="297">
        <f>'DFC-CFS'!U35-'DFC-CFS'!T35</f>
        <v>-10088</v>
      </c>
      <c r="V35" s="297">
        <f>'DFC-CFS'!V35-'DFC-CFS'!U35</f>
        <v>-12721</v>
      </c>
      <c r="W35" s="297">
        <f>'DFC-CFS'!W35-'DFC-CFS'!V35</f>
        <v>-1370</v>
      </c>
      <c r="X35" s="297">
        <f>'DFC-CFS'!X35</f>
        <v>1836</v>
      </c>
      <c r="Y35" s="297">
        <f>'DFC-CFS'!Y35-'DFC-CFS'!X35</f>
        <v>4208</v>
      </c>
      <c r="Z35" s="297">
        <f>'DFC-CFS'!Z35-'DFC-CFS'!Y35</f>
        <v>-12085</v>
      </c>
      <c r="AA35" s="297">
        <f>'DFC-CFS'!AA35-'DFC-CFS'!Z35</f>
        <v>-18258</v>
      </c>
      <c r="AB35" s="297">
        <f>'DFC-CFS'!AB35</f>
        <v>4537</v>
      </c>
      <c r="AC35" s="297">
        <f>'DFC-CFS'!AC35-'DFC-CFS'!AB35</f>
        <v>-13153</v>
      </c>
      <c r="AD35" s="297">
        <f>'DFC-CFS'!AD35-'DFC-CFS'!AC35</f>
        <v>850</v>
      </c>
      <c r="AE35" s="297">
        <f>'DFC-CFS'!AE35-'DFC-CFS'!AD35</f>
        <v>-25586</v>
      </c>
      <c r="AF35" s="297">
        <f>'DFC-CFS'!AF35</f>
        <v>-17941</v>
      </c>
      <c r="AG35" s="297">
        <f>'DFC-CFS'!AG35-'DFC-CFS'!AF35</f>
        <v>-59035</v>
      </c>
      <c r="AH35" s="297">
        <f>'DFC-CFS'!AH35-'DFC-CFS'!AG35</f>
        <v>8568</v>
      </c>
      <c r="AI35" s="297">
        <f>'DFC-CFS'!AI35-'DFC-CFS'!AH35</f>
        <v>-8676</v>
      </c>
      <c r="AJ35" s="297">
        <f>'DFC-CFS'!AJ35</f>
        <v>-14795</v>
      </c>
      <c r="AK35" s="297">
        <f>'DFC-CFS'!AK35-'DFC-CFS'!AJ35</f>
        <v>-20030</v>
      </c>
      <c r="AL35" s="297">
        <f>'DFC-CFS'!AL35-'DFC-CFS'!AK35</f>
        <v>-4409</v>
      </c>
      <c r="AM35" s="297">
        <f>'DFC-CFS'!AM35-'DFC-CFS'!AL35</f>
        <v>-25378</v>
      </c>
      <c r="AN35" s="297">
        <f>'DFC-CFS'!AN35</f>
        <v>3289.3301202800358</v>
      </c>
      <c r="AO35" s="297">
        <f>'DFC-CFS'!AO35-'DFC-CFS'!AN35</f>
        <v>-20214.223004607004</v>
      </c>
      <c r="AP35" s="297">
        <f>'DFC-CFS'!AP35-'DFC-CFS'!AO35</f>
        <v>-38183.769922445368</v>
      </c>
      <c r="AQ35" s="297">
        <f>'DFC-CFS'!AQ35-'DFC-CFS'!AP35</f>
        <v>-15209.76134696466</v>
      </c>
      <c r="AR35" s="297">
        <f>'DFC-CFS'!AR35</f>
        <v>-5774</v>
      </c>
      <c r="AS35" s="297">
        <f>'DFC-CFS'!AS35-'DFC-CFS'!AR35</f>
        <v>13718</v>
      </c>
      <c r="AT35" s="297">
        <f>'DFC-CFS'!AT35-'DFC-CFS'!AS35</f>
        <v>7455</v>
      </c>
      <c r="AU35" s="297">
        <f>'DFC-CFS'!AU35-'DFC-CFS'!AT35</f>
        <v>5763</v>
      </c>
      <c r="AV35" s="297">
        <f>'DFC-CFS'!AV35</f>
        <v>615</v>
      </c>
      <c r="AW35" s="297">
        <f>'DFC-CFS'!AW35-'DFC-CFS'!AV35</f>
        <v>10383</v>
      </c>
      <c r="AX35" s="297">
        <f>'DFC-CFS'!AX35-'DFC-CFS'!AW35</f>
        <v>44179</v>
      </c>
      <c r="AY35" s="297">
        <f>'DFC-CFS'!AY35-'DFC-CFS'!AX35</f>
        <v>-69215</v>
      </c>
      <c r="AZ35" s="297">
        <f>'DFC-CFS'!AZ35</f>
        <v>55766.934317855979</v>
      </c>
      <c r="BA35" s="297">
        <f>'DFC-CFS'!BA35-'DFC-CFS'!AZ35</f>
        <v>-11783.934317855979</v>
      </c>
      <c r="BB35" s="297">
        <f>'DFC-CFS'!BB35-'DFC-CFS'!BA35</f>
        <v>28813</v>
      </c>
      <c r="BC35" s="297">
        <f>'DFC-CFS'!BC35-'DFC-CFS'!BB35</f>
        <v>-63569</v>
      </c>
      <c r="BD35" s="297">
        <f>'DFC-CFS'!BD35</f>
        <v>51648</v>
      </c>
      <c r="BE35" s="297">
        <f>'DFC-CFS'!BE35-'DFC-CFS'!BD35</f>
        <v>-55118</v>
      </c>
      <c r="BF35" s="297">
        <f>'DFC-CFS'!BF35-'DFC-CFS'!BE35</f>
        <v>52281</v>
      </c>
      <c r="BG35" s="297">
        <f>'DFC-CFS'!BG35-'DFC-CFS'!BF35</f>
        <v>38801</v>
      </c>
      <c r="BH35" s="297">
        <f>'DFC-CFS'!BH35</f>
        <v>1702</v>
      </c>
      <c r="BI35" s="297">
        <f>'DFC-CFS'!BI35-'DFC-CFS'!BH35</f>
        <v>-56575</v>
      </c>
      <c r="BJ35" s="297">
        <f>'DFC-CFS'!BJ35-'DFC-CFS'!BI35</f>
        <v>25407</v>
      </c>
      <c r="BK35" s="297">
        <f>'DFC-CFS'!BK35-'DFC-CFS'!BJ35</f>
        <v>-104977</v>
      </c>
      <c r="BL35" s="297">
        <f>'DFC-CFS'!BL35</f>
        <v>-63177</v>
      </c>
      <c r="BM35" s="297">
        <f>'DFC-CFS'!BM35-'DFC-CFS'!BL35</f>
        <v>54571</v>
      </c>
      <c r="BN35" s="297">
        <f>'DFC-CFS'!BN35-'DFC-CFS'!BM35</f>
        <v>-11883</v>
      </c>
      <c r="BO35" s="297">
        <f>'DFC-CFS'!BO35-'DFC-CFS'!BN35</f>
        <v>-57203</v>
      </c>
      <c r="BP35" s="297">
        <f>'DFC-CFS'!BP35</f>
        <v>73686</v>
      </c>
      <c r="BQ35" s="297">
        <f>'DFC-CFS'!BQ35-'DFC-CFS'!BP35</f>
        <v>47126</v>
      </c>
      <c r="BR35" s="297">
        <f>'DFC-CFS'!BR35-'DFC-CFS'!BQ35</f>
        <v>48418</v>
      </c>
      <c r="BS35" s="297">
        <f>'DFC-CFS'!BS35-'DFC-CFS'!BR35</f>
        <v>33466</v>
      </c>
      <c r="BT35" s="297">
        <f>'DFC-CFS'!BT35</f>
        <v>46568</v>
      </c>
      <c r="BU35" s="297">
        <f>'DFC-CFS'!BU35-'DFC-CFS'!BT35</f>
        <v>-46568</v>
      </c>
      <c r="BV35" s="297">
        <f>'DFC-CFS'!BV35-'DFC-CFS'!BU35</f>
        <v>0</v>
      </c>
      <c r="BW35" s="297">
        <f>'DFC-CFS'!BW35-'DFC-CFS'!BV35</f>
        <v>0</v>
      </c>
      <c r="BY35" s="297">
        <f>'DFC-CFS'!BY35</f>
        <v>-7653</v>
      </c>
      <c r="BZ35" s="297">
        <f>'DFC-CFS'!BZ35</f>
        <v>42687</v>
      </c>
      <c r="CA35" s="297">
        <f>'DFC-CFS'!CA35</f>
        <v>-8616</v>
      </c>
      <c r="CB35" s="297">
        <f>'DFC-CFS'!CB35</f>
        <v>-58710</v>
      </c>
      <c r="CC35" s="297">
        <f>'DFC-CFS'!CC35</f>
        <v>-45730</v>
      </c>
      <c r="CD35" s="297">
        <f>'DFC-CFS'!CD35</f>
        <v>-24299</v>
      </c>
      <c r="CE35" s="297">
        <f>'DFC-CFS'!CE35</f>
        <v>-33352</v>
      </c>
      <c r="CF35" s="297">
        <f>'DFC-CFS'!CF35</f>
        <v>-77084</v>
      </c>
      <c r="CG35" s="297">
        <f>'DFC-CFS'!CG35</f>
        <v>-64612</v>
      </c>
      <c r="CH35" s="297">
        <f>'DFC-CFS'!CH35</f>
        <v>-70318.424153736996</v>
      </c>
      <c r="CI35" s="297">
        <f>'DFC-CFS'!CI35</f>
        <v>21162</v>
      </c>
      <c r="CJ35" s="297">
        <f>'DFC-CFS'!CJ35</f>
        <v>-14038</v>
      </c>
      <c r="CK35" s="297">
        <f>'DFC-CFS'!CK35</f>
        <v>9227</v>
      </c>
      <c r="CL35" s="297">
        <f>'DFC-CFS'!CL35</f>
        <v>87612</v>
      </c>
      <c r="CM35" s="297">
        <f>'DFC-CFS'!CM35</f>
        <v>-134443</v>
      </c>
      <c r="CN35" s="297">
        <f>'DFC-CFS'!CN35</f>
        <v>-77692</v>
      </c>
      <c r="CO35" s="297">
        <f>'DFC-CFS'!CO35</f>
        <v>202696</v>
      </c>
    </row>
    <row r="36" spans="1:93" ht="14.5" x14ac:dyDescent="0.35">
      <c r="A36" s="9"/>
      <c r="B36" s="308" t="str">
        <f>+'DFC-CFS'!B36</f>
        <v>Títulos a receber e outros</v>
      </c>
      <c r="C36" s="307" t="str">
        <f>+'DFC-CFS'!C36</f>
        <v>Notes and others receivable</v>
      </c>
      <c r="D36" s="297">
        <f>'DFC-CFS'!D36</f>
        <v>-1044</v>
      </c>
      <c r="E36" s="297">
        <f>'DFC-CFS'!E36-'DFC-CFS'!D36</f>
        <v>-716</v>
      </c>
      <c r="F36" s="297">
        <f>'DFC-CFS'!F36-'DFC-CFS'!E36</f>
        <v>-44</v>
      </c>
      <c r="G36" s="297">
        <f>'DFC-CFS'!G36-'DFC-CFS'!F36</f>
        <v>-4391</v>
      </c>
      <c r="H36" s="297">
        <f>'DFC-CFS'!H36</f>
        <v>-6478</v>
      </c>
      <c r="I36" s="297">
        <f>'DFC-CFS'!I36-'DFC-CFS'!H36</f>
        <v>5728</v>
      </c>
      <c r="J36" s="297">
        <f>'DFC-CFS'!J36-'DFC-CFS'!I36</f>
        <v>2035</v>
      </c>
      <c r="K36" s="297">
        <f>'DFC-CFS'!K36-'DFC-CFS'!J36</f>
        <v>3315</v>
      </c>
      <c r="L36" s="297">
        <f>'DFC-CFS'!L36</f>
        <v>-1287</v>
      </c>
      <c r="M36" s="297">
        <f>'DFC-CFS'!M36-'DFC-CFS'!L36</f>
        <v>-1323</v>
      </c>
      <c r="N36" s="297">
        <f>'DFC-CFS'!N36-'DFC-CFS'!M36</f>
        <v>-682</v>
      </c>
      <c r="O36" s="297">
        <f>'DFC-CFS'!O36-'DFC-CFS'!N36</f>
        <v>333</v>
      </c>
      <c r="P36" s="297">
        <f>'DFC-CFS'!P36</f>
        <v>-4803</v>
      </c>
      <c r="Q36" s="297">
        <f>'DFC-CFS'!Q36-'DFC-CFS'!P36</f>
        <v>-4706</v>
      </c>
      <c r="R36" s="297">
        <f>'DFC-CFS'!R36-'DFC-CFS'!Q36</f>
        <v>-1520</v>
      </c>
      <c r="S36" s="297">
        <f>'DFC-CFS'!S36-'DFC-CFS'!R36</f>
        <v>5114</v>
      </c>
      <c r="T36" s="297">
        <f>'DFC-CFS'!T36</f>
        <v>567</v>
      </c>
      <c r="U36" s="297">
        <f>'DFC-CFS'!U36-'DFC-CFS'!T36</f>
        <v>-7739</v>
      </c>
      <c r="V36" s="297">
        <f>'DFC-CFS'!V36-'DFC-CFS'!U36</f>
        <v>4970</v>
      </c>
      <c r="W36" s="297">
        <f>'DFC-CFS'!W36-'DFC-CFS'!V36</f>
        <v>2945</v>
      </c>
      <c r="X36" s="297">
        <f>'DFC-CFS'!X36</f>
        <v>6708</v>
      </c>
      <c r="Y36" s="297">
        <f>'DFC-CFS'!Y36-'DFC-CFS'!X36</f>
        <v>-98</v>
      </c>
      <c r="Z36" s="297">
        <f>'DFC-CFS'!Z36-'DFC-CFS'!Y36</f>
        <v>-2175</v>
      </c>
      <c r="AA36" s="297">
        <f>'DFC-CFS'!AA36-'DFC-CFS'!Z36</f>
        <v>-1106</v>
      </c>
      <c r="AB36" s="297">
        <f>'DFC-CFS'!AB36</f>
        <v>1412</v>
      </c>
      <c r="AC36" s="297">
        <f>'DFC-CFS'!AC36-'DFC-CFS'!AB36</f>
        <v>-9650</v>
      </c>
      <c r="AD36" s="297">
        <f>'DFC-CFS'!AD36-'DFC-CFS'!AC36</f>
        <v>1462</v>
      </c>
      <c r="AE36" s="297">
        <f>'DFC-CFS'!AE36-'DFC-CFS'!AD36</f>
        <v>2207</v>
      </c>
      <c r="AF36" s="297">
        <f>'DFC-CFS'!AF36</f>
        <v>12579</v>
      </c>
      <c r="AG36" s="297">
        <f>'DFC-CFS'!AG36-'DFC-CFS'!AF36</f>
        <v>-16876</v>
      </c>
      <c r="AH36" s="297">
        <f>'DFC-CFS'!AH36-'DFC-CFS'!AG36</f>
        <v>12626</v>
      </c>
      <c r="AI36" s="297">
        <f>'DFC-CFS'!AI36-'DFC-CFS'!AH36</f>
        <v>-1498</v>
      </c>
      <c r="AJ36" s="297">
        <f>'DFC-CFS'!AJ36</f>
        <v>-10846</v>
      </c>
      <c r="AK36" s="297">
        <f>'DFC-CFS'!AK36-'DFC-CFS'!AJ36</f>
        <v>3577</v>
      </c>
      <c r="AL36" s="297">
        <f>'DFC-CFS'!AL36-'DFC-CFS'!AK36</f>
        <v>457</v>
      </c>
      <c r="AM36" s="297">
        <f>'DFC-CFS'!AM36-'DFC-CFS'!AL36</f>
        <v>2427</v>
      </c>
      <c r="AN36" s="297">
        <f>'DFC-CFS'!AN36</f>
        <v>-1633</v>
      </c>
      <c r="AO36" s="297">
        <f>'DFC-CFS'!AO36-'DFC-CFS'!AN36</f>
        <v>-2269</v>
      </c>
      <c r="AP36" s="297">
        <f>'DFC-CFS'!AP36-'DFC-CFS'!AO36</f>
        <v>-11711</v>
      </c>
      <c r="AQ36" s="297">
        <f>'DFC-CFS'!AQ36-'DFC-CFS'!AP36</f>
        <v>3510</v>
      </c>
      <c r="AR36" s="297">
        <f>'DFC-CFS'!AR36</f>
        <v>13094</v>
      </c>
      <c r="AS36" s="297">
        <f>'DFC-CFS'!AS36-'DFC-CFS'!AR36</f>
        <v>-10399</v>
      </c>
      <c r="AT36" s="297">
        <f>'DFC-CFS'!AT36-'DFC-CFS'!AS36</f>
        <v>-3964</v>
      </c>
      <c r="AU36" s="297">
        <f>'DFC-CFS'!AU36-'DFC-CFS'!AT36</f>
        <v>-6633</v>
      </c>
      <c r="AV36" s="297">
        <f>'DFC-CFS'!AV36</f>
        <v>11649</v>
      </c>
      <c r="AW36" s="297">
        <f>'DFC-CFS'!AW36-'DFC-CFS'!AV36</f>
        <v>3923</v>
      </c>
      <c r="AX36" s="297">
        <f>'DFC-CFS'!AX36-'DFC-CFS'!AW36</f>
        <v>-9815</v>
      </c>
      <c r="AY36" s="297">
        <f>'DFC-CFS'!AY36-'DFC-CFS'!AX36</f>
        <v>-12996</v>
      </c>
      <c r="AZ36" s="297">
        <f>'DFC-CFS'!AZ36</f>
        <v>-3955.7617608480014</v>
      </c>
      <c r="BA36" s="297">
        <f>'DFC-CFS'!BA36-'DFC-CFS'!AZ36</f>
        <v>-3116.2382391519986</v>
      </c>
      <c r="BB36" s="297">
        <f>'DFC-CFS'!BB36-'DFC-CFS'!BA36</f>
        <v>11964</v>
      </c>
      <c r="BC36" s="297">
        <f>'DFC-CFS'!BC36-'DFC-CFS'!BB36</f>
        <v>-3236</v>
      </c>
      <c r="BD36" s="297">
        <f>'DFC-CFS'!BD36</f>
        <v>-7833</v>
      </c>
      <c r="BE36" s="297">
        <f>'DFC-CFS'!BE36-'DFC-CFS'!BD36</f>
        <v>10367</v>
      </c>
      <c r="BF36" s="297">
        <f>'DFC-CFS'!BF36-'DFC-CFS'!BE36</f>
        <v>-7105</v>
      </c>
      <c r="BG36" s="297">
        <f>'DFC-CFS'!BG36-'DFC-CFS'!BF36</f>
        <v>-19753</v>
      </c>
      <c r="BH36" s="297">
        <f>'DFC-CFS'!BH36</f>
        <v>16210</v>
      </c>
      <c r="BI36" s="297">
        <f>'DFC-CFS'!BI36-'DFC-CFS'!BH36</f>
        <v>-41395</v>
      </c>
      <c r="BJ36" s="297">
        <f>'DFC-CFS'!BJ36-'DFC-CFS'!BI36</f>
        <v>-35708</v>
      </c>
      <c r="BK36" s="297">
        <f>'DFC-CFS'!BK36-'DFC-CFS'!BJ36</f>
        <v>26611</v>
      </c>
      <c r="BL36" s="297">
        <f>'DFC-CFS'!BL36</f>
        <v>-19302</v>
      </c>
      <c r="BM36" s="297">
        <f>'DFC-CFS'!BM36-'DFC-CFS'!BL36</f>
        <v>35377</v>
      </c>
      <c r="BN36" s="297">
        <f>'DFC-CFS'!BN36-'DFC-CFS'!BM36</f>
        <v>4589</v>
      </c>
      <c r="BO36" s="297">
        <f>'DFC-CFS'!BO36-'DFC-CFS'!BN36</f>
        <v>24654</v>
      </c>
      <c r="BP36" s="297">
        <f>'DFC-CFS'!BP36</f>
        <v>-51561</v>
      </c>
      <c r="BQ36" s="297">
        <f>'DFC-CFS'!BQ36-'DFC-CFS'!BP36</f>
        <v>53888</v>
      </c>
      <c r="BR36" s="297">
        <f>'DFC-CFS'!BR36-'DFC-CFS'!BQ36</f>
        <v>-4805</v>
      </c>
      <c r="BS36" s="297">
        <f>'DFC-CFS'!BS36-'DFC-CFS'!BR36</f>
        <v>-22414</v>
      </c>
      <c r="BT36" s="297">
        <f>'DFC-CFS'!BT36</f>
        <v>-16705</v>
      </c>
      <c r="BU36" s="297">
        <f>'DFC-CFS'!BU36-'DFC-CFS'!BT36</f>
        <v>16705</v>
      </c>
      <c r="BV36" s="297">
        <f>'DFC-CFS'!BV36-'DFC-CFS'!BU36</f>
        <v>0</v>
      </c>
      <c r="BW36" s="297">
        <f>'DFC-CFS'!BW36-'DFC-CFS'!BV36</f>
        <v>0</v>
      </c>
      <c r="BY36" s="297">
        <f>'DFC-CFS'!BY36</f>
        <v>-6195</v>
      </c>
      <c r="BZ36" s="297">
        <f>'DFC-CFS'!BZ36</f>
        <v>4600</v>
      </c>
      <c r="CA36" s="297">
        <f>'DFC-CFS'!CA36</f>
        <v>-2959</v>
      </c>
      <c r="CB36" s="297">
        <f>'DFC-CFS'!CB36</f>
        <v>-5915</v>
      </c>
      <c r="CC36" s="297">
        <f>'DFC-CFS'!CC36</f>
        <v>743</v>
      </c>
      <c r="CD36" s="297">
        <f>'DFC-CFS'!CD36</f>
        <v>3329</v>
      </c>
      <c r="CE36" s="297">
        <f>'DFC-CFS'!CE36</f>
        <v>-4569</v>
      </c>
      <c r="CF36" s="297">
        <f>'DFC-CFS'!CF36</f>
        <v>6831</v>
      </c>
      <c r="CG36" s="297">
        <f>'DFC-CFS'!CG36</f>
        <v>-4385</v>
      </c>
      <c r="CH36" s="297">
        <f>'DFC-CFS'!CH36</f>
        <v>-12103</v>
      </c>
      <c r="CI36" s="297">
        <f>'DFC-CFS'!CI36</f>
        <v>-7902</v>
      </c>
      <c r="CJ36" s="297">
        <f>'DFC-CFS'!CJ36</f>
        <v>-7239</v>
      </c>
      <c r="CK36" s="297">
        <f>'DFC-CFS'!CK36</f>
        <v>1656</v>
      </c>
      <c r="CL36" s="297">
        <f>'DFC-CFS'!CL36</f>
        <v>-24324</v>
      </c>
      <c r="CM36" s="297">
        <f>'DFC-CFS'!CM36</f>
        <v>-34282</v>
      </c>
      <c r="CN36" s="297">
        <f>'DFC-CFS'!CN36</f>
        <v>45318</v>
      </c>
      <c r="CO36" s="297">
        <f>'DFC-CFS'!CO36</f>
        <v>-24892</v>
      </c>
    </row>
    <row r="37" spans="1:93" ht="14.5" x14ac:dyDescent="0.35">
      <c r="A37" s="9"/>
      <c r="B37" s="308" t="str">
        <f>+'DFC-CFS'!B37</f>
        <v>Eletrobrás</v>
      </c>
      <c r="C37" s="307" t="str">
        <f>+'DFC-CFS'!C37</f>
        <v>Eletrobrás</v>
      </c>
      <c r="D37" s="297">
        <f>'DFC-CFS'!D37</f>
        <v>0</v>
      </c>
      <c r="E37" s="297">
        <f>'DFC-CFS'!E37-'DFC-CFS'!D37</f>
        <v>0</v>
      </c>
      <c r="F37" s="297">
        <f>'DFC-CFS'!F37-'DFC-CFS'!E37</f>
        <v>0</v>
      </c>
      <c r="G37" s="297">
        <f>'DFC-CFS'!G37-'DFC-CFS'!F37</f>
        <v>0</v>
      </c>
      <c r="H37" s="297">
        <f>'DFC-CFS'!H37</f>
        <v>0</v>
      </c>
      <c r="I37" s="297">
        <f>'DFC-CFS'!I37-'DFC-CFS'!H37</f>
        <v>0</v>
      </c>
      <c r="J37" s="297">
        <f>'DFC-CFS'!J37-'DFC-CFS'!I37</f>
        <v>0</v>
      </c>
      <c r="K37" s="297">
        <f>'DFC-CFS'!K37-'DFC-CFS'!J37</f>
        <v>0</v>
      </c>
      <c r="L37" s="297">
        <f>'DFC-CFS'!L37</f>
        <v>0</v>
      </c>
      <c r="M37" s="297">
        <f>'DFC-CFS'!M37-'DFC-CFS'!L37</f>
        <v>0</v>
      </c>
      <c r="N37" s="297">
        <f>'DFC-CFS'!N37-'DFC-CFS'!M37</f>
        <v>0</v>
      </c>
      <c r="O37" s="297">
        <f>'DFC-CFS'!O37-'DFC-CFS'!N37</f>
        <v>0</v>
      </c>
      <c r="P37" s="297">
        <f>'DFC-CFS'!P37</f>
        <v>0</v>
      </c>
      <c r="Q37" s="297">
        <f>'DFC-CFS'!Q37-'DFC-CFS'!P37</f>
        <v>0</v>
      </c>
      <c r="R37" s="297">
        <f>'DFC-CFS'!R37-'DFC-CFS'!Q37</f>
        <v>0</v>
      </c>
      <c r="S37" s="297">
        <f>'DFC-CFS'!S37-'DFC-CFS'!R37</f>
        <v>0</v>
      </c>
      <c r="T37" s="297">
        <f>'DFC-CFS'!T37</f>
        <v>0</v>
      </c>
      <c r="U37" s="297">
        <f>'DFC-CFS'!U37-'DFC-CFS'!T37</f>
        <v>0</v>
      </c>
      <c r="V37" s="297">
        <f>'DFC-CFS'!V37-'DFC-CFS'!U37</f>
        <v>0</v>
      </c>
      <c r="W37" s="297">
        <f>'DFC-CFS'!W37-'DFC-CFS'!V37</f>
        <v>0</v>
      </c>
      <c r="X37" s="297">
        <f>'DFC-CFS'!X37</f>
        <v>0</v>
      </c>
      <c r="Y37" s="297">
        <f>'DFC-CFS'!Y37-'DFC-CFS'!X37</f>
        <v>0</v>
      </c>
      <c r="Z37" s="297">
        <f>'DFC-CFS'!Z37-'DFC-CFS'!Y37</f>
        <v>0</v>
      </c>
      <c r="AA37" s="297">
        <f>'DFC-CFS'!AA37-'DFC-CFS'!Z37</f>
        <v>0</v>
      </c>
      <c r="AB37" s="297">
        <f>'DFC-CFS'!AB37</f>
        <v>0</v>
      </c>
      <c r="AC37" s="297">
        <f>'DFC-CFS'!AC37-'DFC-CFS'!AB37</f>
        <v>0</v>
      </c>
      <c r="AD37" s="297">
        <f>'DFC-CFS'!AD37-'DFC-CFS'!AC37</f>
        <v>0</v>
      </c>
      <c r="AE37" s="297">
        <f>'DFC-CFS'!AE37-'DFC-CFS'!AD37</f>
        <v>0</v>
      </c>
      <c r="AF37" s="297">
        <f>'DFC-CFS'!AF37</f>
        <v>0</v>
      </c>
      <c r="AG37" s="297">
        <f>'DFC-CFS'!AG37-'DFC-CFS'!AF37</f>
        <v>0</v>
      </c>
      <c r="AH37" s="297">
        <f>'DFC-CFS'!AH37-'DFC-CFS'!AG37</f>
        <v>0</v>
      </c>
      <c r="AI37" s="297">
        <f>'DFC-CFS'!AI37-'DFC-CFS'!AH37</f>
        <v>0</v>
      </c>
      <c r="AJ37" s="297">
        <f>'DFC-CFS'!AJ37</f>
        <v>0</v>
      </c>
      <c r="AK37" s="297">
        <f>'DFC-CFS'!AK37-'DFC-CFS'!AJ37</f>
        <v>0</v>
      </c>
      <c r="AL37" s="297">
        <f>'DFC-CFS'!AL37-'DFC-CFS'!AK37</f>
        <v>0</v>
      </c>
      <c r="AM37" s="297">
        <f>'DFC-CFS'!AM37-'DFC-CFS'!AL37</f>
        <v>0</v>
      </c>
      <c r="AN37" s="297">
        <f>'DFC-CFS'!AN37</f>
        <v>0</v>
      </c>
      <c r="AO37" s="297">
        <f>'DFC-CFS'!AO37-'DFC-CFS'!AN37</f>
        <v>0</v>
      </c>
      <c r="AP37" s="297">
        <f>'DFC-CFS'!AP37-'DFC-CFS'!AO37</f>
        <v>0</v>
      </c>
      <c r="AQ37" s="297">
        <f>'DFC-CFS'!AQ37-'DFC-CFS'!AP37</f>
        <v>0</v>
      </c>
      <c r="AR37" s="297">
        <f>'DFC-CFS'!AR37</f>
        <v>0</v>
      </c>
      <c r="AS37" s="297">
        <f>'DFC-CFS'!AS37-'DFC-CFS'!AR37</f>
        <v>0</v>
      </c>
      <c r="AT37" s="297">
        <f>'DFC-CFS'!AT37-'DFC-CFS'!AS37</f>
        <v>0</v>
      </c>
      <c r="AU37" s="297">
        <f>'DFC-CFS'!AU37-'DFC-CFS'!AT37</f>
        <v>0</v>
      </c>
      <c r="AV37" s="297">
        <f>'DFC-CFS'!AV37</f>
        <v>0</v>
      </c>
      <c r="AW37" s="297">
        <f>'DFC-CFS'!AW37-'DFC-CFS'!AV37</f>
        <v>0</v>
      </c>
      <c r="AX37" s="297">
        <f>'DFC-CFS'!AX37-'DFC-CFS'!AW37</f>
        <v>0</v>
      </c>
      <c r="AY37" s="297">
        <f>'DFC-CFS'!AY37-'DFC-CFS'!AX37</f>
        <v>72470</v>
      </c>
      <c r="AZ37" s="297">
        <f>'DFC-CFS'!AZ37</f>
        <v>0</v>
      </c>
      <c r="BA37" s="297">
        <f>'DFC-CFS'!BA37-'DFC-CFS'!AZ37</f>
        <v>0</v>
      </c>
      <c r="BB37" s="297">
        <f>'DFC-CFS'!BB37-'DFC-CFS'!BA37</f>
        <v>0</v>
      </c>
      <c r="BC37" s="297">
        <f>'DFC-CFS'!BC37-'DFC-CFS'!BB37</f>
        <v>0</v>
      </c>
      <c r="BD37" s="297">
        <f>'DFC-CFS'!BD37</f>
        <v>0</v>
      </c>
      <c r="BE37" s="297">
        <f>'DFC-CFS'!BE37-'DFC-CFS'!BD37</f>
        <v>0</v>
      </c>
      <c r="BF37" s="297">
        <f>'DFC-CFS'!BF37-'DFC-CFS'!BE37</f>
        <v>0</v>
      </c>
      <c r="BG37" s="297">
        <f>'DFC-CFS'!BG37-'DFC-CFS'!BF37</f>
        <v>90470</v>
      </c>
      <c r="BH37" s="297">
        <f>'DFC-CFS'!BH37</f>
        <v>0</v>
      </c>
      <c r="BI37" s="297">
        <f>'DFC-CFS'!BI37-'DFC-CFS'!BH37</f>
        <v>0</v>
      </c>
      <c r="BJ37" s="297">
        <f>'DFC-CFS'!BJ37-'DFC-CFS'!BI37</f>
        <v>0</v>
      </c>
      <c r="BK37" s="297">
        <f>'DFC-CFS'!BK37-'DFC-CFS'!BJ37</f>
        <v>0</v>
      </c>
      <c r="BL37" s="297">
        <f>'DFC-CFS'!BL37</f>
        <v>0</v>
      </c>
      <c r="BM37" s="297">
        <f>'DFC-CFS'!BM37-'DFC-CFS'!BL37</f>
        <v>0</v>
      </c>
      <c r="BN37" s="297">
        <f>'DFC-CFS'!BN37-'DFC-CFS'!BM37</f>
        <v>0</v>
      </c>
      <c r="BO37" s="297">
        <f>'DFC-CFS'!BO37-'DFC-CFS'!BN37</f>
        <v>0</v>
      </c>
      <c r="BP37" s="297">
        <f>'DFC-CFS'!BP37</f>
        <v>0</v>
      </c>
      <c r="BQ37" s="297">
        <f>'DFC-CFS'!BQ37-'DFC-CFS'!BP37</f>
        <v>0</v>
      </c>
      <c r="BR37" s="297">
        <f>'DFC-CFS'!BR37-'DFC-CFS'!BQ37</f>
        <v>0</v>
      </c>
      <c r="BS37" s="297">
        <f>'DFC-CFS'!BS37-'DFC-CFS'!BR37</f>
        <v>0</v>
      </c>
      <c r="BT37" s="297">
        <f>'DFC-CFS'!BT37</f>
        <v>0</v>
      </c>
      <c r="BU37" s="297">
        <f>'DFC-CFS'!BU37-'DFC-CFS'!BT37</f>
        <v>0</v>
      </c>
      <c r="BV37" s="297">
        <f>'DFC-CFS'!BV37-'DFC-CFS'!BU37</f>
        <v>0</v>
      </c>
      <c r="BW37" s="297">
        <f>'DFC-CFS'!BW37-'DFC-CFS'!BV37</f>
        <v>0</v>
      </c>
      <c r="BY37" s="297">
        <f>'DFC-CFS'!BY37</f>
        <v>0</v>
      </c>
      <c r="BZ37" s="297">
        <f>'DFC-CFS'!BZ37</f>
        <v>0</v>
      </c>
      <c r="CA37" s="297">
        <f>'DFC-CFS'!CA37</f>
        <v>0</v>
      </c>
      <c r="CB37" s="297">
        <f>'DFC-CFS'!CB37</f>
        <v>0</v>
      </c>
      <c r="CC37" s="297">
        <f>'DFC-CFS'!CC37</f>
        <v>0</v>
      </c>
      <c r="CD37" s="297">
        <f>'DFC-CFS'!CD37</f>
        <v>0</v>
      </c>
      <c r="CE37" s="297">
        <f>'DFC-CFS'!CE37</f>
        <v>0</v>
      </c>
      <c r="CF37" s="297">
        <f>'DFC-CFS'!CF37</f>
        <v>0</v>
      </c>
      <c r="CG37" s="297">
        <f>'DFC-CFS'!CG37</f>
        <v>0</v>
      </c>
      <c r="CH37" s="297">
        <f>'DFC-CFS'!CH37</f>
        <v>0</v>
      </c>
      <c r="CI37" s="297">
        <f>'DFC-CFS'!CI37</f>
        <v>0</v>
      </c>
      <c r="CJ37" s="297">
        <f>'DFC-CFS'!CJ37</f>
        <v>72470</v>
      </c>
      <c r="CK37" s="297">
        <f>'DFC-CFS'!CK37</f>
        <v>0</v>
      </c>
      <c r="CL37" s="297">
        <f>'DFC-CFS'!CL37</f>
        <v>90470</v>
      </c>
      <c r="CM37" s="297">
        <f>'DFC-CFS'!CM37</f>
        <v>0</v>
      </c>
      <c r="CN37" s="297">
        <f>'DFC-CFS'!CN37</f>
        <v>0</v>
      </c>
      <c r="CO37" s="297">
        <f>'DFC-CFS'!CO37</f>
        <v>0</v>
      </c>
    </row>
    <row r="38" spans="1:93" ht="14.5" x14ac:dyDescent="0.35">
      <c r="A38" s="9"/>
      <c r="B38" s="156" t="str">
        <f>+'DFC-CFS'!B38</f>
        <v>Depósitos judiciais e outros</v>
      </c>
      <c r="C38" s="157" t="str">
        <f>+'DFC-CFS'!C38</f>
        <v>Legal deposits and other</v>
      </c>
      <c r="D38" s="297">
        <f>'DFC-CFS'!D38</f>
        <v>-2187</v>
      </c>
      <c r="E38" s="297">
        <f>'DFC-CFS'!E38-'DFC-CFS'!D38</f>
        <v>0</v>
      </c>
      <c r="F38" s="297">
        <f>'DFC-CFS'!F38-'DFC-CFS'!E38</f>
        <v>101</v>
      </c>
      <c r="G38" s="297">
        <f>'DFC-CFS'!G38-'DFC-CFS'!F38</f>
        <v>2153</v>
      </c>
      <c r="H38" s="297">
        <f>'DFC-CFS'!H38</f>
        <v>0</v>
      </c>
      <c r="I38" s="297">
        <f>'DFC-CFS'!I38-'DFC-CFS'!H38</f>
        <v>-869</v>
      </c>
      <c r="J38" s="297">
        <f>'DFC-CFS'!J38-'DFC-CFS'!I38</f>
        <v>0</v>
      </c>
      <c r="K38" s="297">
        <f>'DFC-CFS'!K38-'DFC-CFS'!J38</f>
        <v>979</v>
      </c>
      <c r="L38" s="297">
        <f>'DFC-CFS'!L38</f>
        <v>0</v>
      </c>
      <c r="M38" s="297">
        <f>'DFC-CFS'!M38-'DFC-CFS'!L38</f>
        <v>0</v>
      </c>
      <c r="N38" s="297">
        <f>'DFC-CFS'!N38-'DFC-CFS'!M38</f>
        <v>0</v>
      </c>
      <c r="O38" s="297">
        <f>'DFC-CFS'!O38-'DFC-CFS'!N38</f>
        <v>84</v>
      </c>
      <c r="P38" s="297">
        <f>'DFC-CFS'!P38</f>
        <v>-128</v>
      </c>
      <c r="Q38" s="297">
        <f>'DFC-CFS'!Q38-'DFC-CFS'!P38</f>
        <v>95</v>
      </c>
      <c r="R38" s="297">
        <f>'DFC-CFS'!R38-'DFC-CFS'!Q38</f>
        <v>-3231</v>
      </c>
      <c r="S38" s="297">
        <f>'DFC-CFS'!S38-'DFC-CFS'!R38</f>
        <v>-239</v>
      </c>
      <c r="T38" s="297">
        <f>'DFC-CFS'!T38</f>
        <v>-328</v>
      </c>
      <c r="U38" s="297">
        <f>'DFC-CFS'!U38-'DFC-CFS'!T38</f>
        <v>-428</v>
      </c>
      <c r="V38" s="297">
        <f>'DFC-CFS'!V38-'DFC-CFS'!U38</f>
        <v>223</v>
      </c>
      <c r="W38" s="297">
        <f>'DFC-CFS'!W38-'DFC-CFS'!V38</f>
        <v>111</v>
      </c>
      <c r="X38" s="297">
        <f>'DFC-CFS'!X38</f>
        <v>-3958</v>
      </c>
      <c r="Y38" s="297">
        <f>'DFC-CFS'!Y38-'DFC-CFS'!X38</f>
        <v>-13766</v>
      </c>
      <c r="Z38" s="297">
        <f>'DFC-CFS'!Z38-'DFC-CFS'!Y38</f>
        <v>1661</v>
      </c>
      <c r="AA38" s="297">
        <f>'DFC-CFS'!AA38-'DFC-CFS'!Z38</f>
        <v>3414</v>
      </c>
      <c r="AB38" s="297">
        <f>'DFC-CFS'!AB38</f>
        <v>-787</v>
      </c>
      <c r="AC38" s="297">
        <f>'DFC-CFS'!AC38-'DFC-CFS'!AB38</f>
        <v>705</v>
      </c>
      <c r="AD38" s="297">
        <f>'DFC-CFS'!AD38-'DFC-CFS'!AC38</f>
        <v>-18561</v>
      </c>
      <c r="AE38" s="297">
        <f>'DFC-CFS'!AE38-'DFC-CFS'!AD38</f>
        <v>-943</v>
      </c>
      <c r="AF38" s="297">
        <f>'DFC-CFS'!AF38</f>
        <v>-958</v>
      </c>
      <c r="AG38" s="297">
        <f>'DFC-CFS'!AG38-'DFC-CFS'!AF38</f>
        <v>-964</v>
      </c>
      <c r="AH38" s="297">
        <f>'DFC-CFS'!AH38-'DFC-CFS'!AG38</f>
        <v>-2376</v>
      </c>
      <c r="AI38" s="297">
        <f>'DFC-CFS'!AI38-'DFC-CFS'!AH38</f>
        <v>-990</v>
      </c>
      <c r="AJ38" s="297">
        <f>'DFC-CFS'!AJ38</f>
        <v>809</v>
      </c>
      <c r="AK38" s="297">
        <f>'DFC-CFS'!AK38-'DFC-CFS'!AJ38</f>
        <v>-966</v>
      </c>
      <c r="AL38" s="297">
        <f>'DFC-CFS'!AL38-'DFC-CFS'!AK38</f>
        <v>-1195</v>
      </c>
      <c r="AM38" s="297">
        <f>'DFC-CFS'!AM38-'DFC-CFS'!AL38</f>
        <v>-957</v>
      </c>
      <c r="AN38" s="297">
        <f>'DFC-CFS'!AN38</f>
        <v>-400</v>
      </c>
      <c r="AO38" s="297">
        <f>'DFC-CFS'!AO38-'DFC-CFS'!AN38</f>
        <v>-413</v>
      </c>
      <c r="AP38" s="297">
        <f>'DFC-CFS'!AP38-'DFC-CFS'!AO38</f>
        <v>-863</v>
      </c>
      <c r="AQ38" s="297">
        <f>'DFC-CFS'!AQ38-'DFC-CFS'!AP38</f>
        <v>-2047</v>
      </c>
      <c r="AR38" s="297">
        <f>'DFC-CFS'!AR38</f>
        <v>-505</v>
      </c>
      <c r="AS38" s="297">
        <f>'DFC-CFS'!AS38-'DFC-CFS'!AR38</f>
        <v>-718</v>
      </c>
      <c r="AT38" s="297">
        <f>'DFC-CFS'!AT38-'DFC-CFS'!AS38</f>
        <v>-557</v>
      </c>
      <c r="AU38" s="297">
        <f>'DFC-CFS'!AU38-'DFC-CFS'!AT38</f>
        <v>11843</v>
      </c>
      <c r="AV38" s="297">
        <f>'DFC-CFS'!AV38</f>
        <v>1271</v>
      </c>
      <c r="AW38" s="297">
        <f>'DFC-CFS'!AW38-'DFC-CFS'!AV38</f>
        <v>-3158</v>
      </c>
      <c r="AX38" s="297">
        <f>'DFC-CFS'!AX38-'DFC-CFS'!AW38</f>
        <v>-416</v>
      </c>
      <c r="AY38" s="297">
        <f>'DFC-CFS'!AY38-'DFC-CFS'!AX38</f>
        <v>1213</v>
      </c>
      <c r="AZ38" s="297">
        <f>'DFC-CFS'!AZ38</f>
        <v>280</v>
      </c>
      <c r="BA38" s="297">
        <f>'DFC-CFS'!BA38-'DFC-CFS'!AZ38</f>
        <v>-7684</v>
      </c>
      <c r="BB38" s="297">
        <f>'DFC-CFS'!BB38-'DFC-CFS'!BA38</f>
        <v>-78</v>
      </c>
      <c r="BC38" s="297">
        <f>'DFC-CFS'!BC38-'DFC-CFS'!BB38</f>
        <v>919</v>
      </c>
      <c r="BD38" s="297">
        <f>'DFC-CFS'!BD38</f>
        <v>30</v>
      </c>
      <c r="BE38" s="297">
        <f>'DFC-CFS'!BE38-'DFC-CFS'!BD38</f>
        <v>-4798</v>
      </c>
      <c r="BF38" s="297">
        <f>'DFC-CFS'!BF38-'DFC-CFS'!BE38</f>
        <v>13486</v>
      </c>
      <c r="BG38" s="297">
        <f>'DFC-CFS'!BG38-'DFC-CFS'!BF38</f>
        <v>26756</v>
      </c>
      <c r="BH38" s="297">
        <f>'DFC-CFS'!BH38</f>
        <v>1281</v>
      </c>
      <c r="BI38" s="297">
        <f>'DFC-CFS'!BI38-'DFC-CFS'!BH38</f>
        <v>3451</v>
      </c>
      <c r="BJ38" s="297">
        <f>'DFC-CFS'!BJ38-'DFC-CFS'!BI38</f>
        <v>354</v>
      </c>
      <c r="BK38" s="297">
        <f>'DFC-CFS'!BK38-'DFC-CFS'!BJ38</f>
        <v>8076</v>
      </c>
      <c r="BL38" s="297">
        <f>'DFC-CFS'!BL38</f>
        <v>392</v>
      </c>
      <c r="BM38" s="297">
        <f>'DFC-CFS'!BM38-'DFC-CFS'!BL38</f>
        <v>1044</v>
      </c>
      <c r="BN38" s="297">
        <f>'DFC-CFS'!BN38-'DFC-CFS'!BM38</f>
        <v>520</v>
      </c>
      <c r="BO38" s="297">
        <f>'DFC-CFS'!BO38-'DFC-CFS'!BN38</f>
        <v>-3825</v>
      </c>
      <c r="BP38" s="297">
        <f>'DFC-CFS'!BP38</f>
        <v>748</v>
      </c>
      <c r="BQ38" s="297">
        <f>'DFC-CFS'!BQ38-'DFC-CFS'!BP38</f>
        <v>10355</v>
      </c>
      <c r="BR38" s="297">
        <f>'DFC-CFS'!BR38-'DFC-CFS'!BQ38</f>
        <v>-65</v>
      </c>
      <c r="BS38" s="297">
        <f>'DFC-CFS'!BS38-'DFC-CFS'!BR38</f>
        <v>-135</v>
      </c>
      <c r="BT38" s="297">
        <f>'DFC-CFS'!BT38</f>
        <v>-103</v>
      </c>
      <c r="BU38" s="297">
        <f>'DFC-CFS'!BU38-'DFC-CFS'!BT38</f>
        <v>103</v>
      </c>
      <c r="BV38" s="297">
        <f>'DFC-CFS'!BV38-'DFC-CFS'!BU38</f>
        <v>0</v>
      </c>
      <c r="BW38" s="297">
        <f>'DFC-CFS'!BW38-'DFC-CFS'!BV38</f>
        <v>0</v>
      </c>
      <c r="BY38" s="297">
        <f>'DFC-CFS'!BY38</f>
        <v>67</v>
      </c>
      <c r="BZ38" s="297">
        <f>'DFC-CFS'!BZ38</f>
        <v>110</v>
      </c>
      <c r="CA38" s="297">
        <f>'DFC-CFS'!CA38</f>
        <v>84</v>
      </c>
      <c r="CB38" s="297">
        <f>'DFC-CFS'!CB38</f>
        <v>-3503</v>
      </c>
      <c r="CC38" s="297">
        <f>'DFC-CFS'!CC38</f>
        <v>-422</v>
      </c>
      <c r="CD38" s="297">
        <f>'DFC-CFS'!CD38</f>
        <v>-12649</v>
      </c>
      <c r="CE38" s="297">
        <f>'DFC-CFS'!CE38</f>
        <v>-19586</v>
      </c>
      <c r="CF38" s="297">
        <f>'DFC-CFS'!CF38</f>
        <v>-5288</v>
      </c>
      <c r="CG38" s="297">
        <f>'DFC-CFS'!CG38</f>
        <v>-2309</v>
      </c>
      <c r="CH38" s="297">
        <f>'DFC-CFS'!CH38</f>
        <v>-3723</v>
      </c>
      <c r="CI38" s="297">
        <f>'DFC-CFS'!CI38</f>
        <v>10063</v>
      </c>
      <c r="CJ38" s="297">
        <f>'DFC-CFS'!CJ38</f>
        <v>-1090</v>
      </c>
      <c r="CK38" s="297">
        <f>'DFC-CFS'!CK38</f>
        <v>-6563</v>
      </c>
      <c r="CL38" s="297">
        <f>'DFC-CFS'!CL38</f>
        <v>35474</v>
      </c>
      <c r="CM38" s="297">
        <f>'DFC-CFS'!CM38</f>
        <v>13162</v>
      </c>
      <c r="CN38" s="297">
        <f>'DFC-CFS'!CN38</f>
        <v>-1869</v>
      </c>
      <c r="CO38" s="297">
        <f>'DFC-CFS'!CO38</f>
        <v>10903</v>
      </c>
    </row>
    <row r="39" spans="1:93" ht="14.5" x14ac:dyDescent="0.35">
      <c r="A39" s="9"/>
      <c r="B39" s="156" t="str">
        <f>+'DFC-CFS'!B39</f>
        <v>Fornecedores</v>
      </c>
      <c r="C39" s="157" t="str">
        <f>+'DFC-CFS'!C39</f>
        <v>Trade payables</v>
      </c>
      <c r="D39" s="297">
        <f>'DFC-CFS'!D39</f>
        <v>16702</v>
      </c>
      <c r="E39" s="297">
        <f>'DFC-CFS'!E39-'DFC-CFS'!D39</f>
        <v>6630</v>
      </c>
      <c r="F39" s="297">
        <f>'DFC-CFS'!F39-'DFC-CFS'!E39</f>
        <v>7611</v>
      </c>
      <c r="G39" s="297">
        <f>'DFC-CFS'!G39-'DFC-CFS'!F39</f>
        <v>-63803</v>
      </c>
      <c r="H39" s="297">
        <f>'DFC-CFS'!H39</f>
        <v>23980</v>
      </c>
      <c r="I39" s="297">
        <f>'DFC-CFS'!I39-'DFC-CFS'!H39</f>
        <v>-23812</v>
      </c>
      <c r="J39" s="297">
        <f>'DFC-CFS'!J39-'DFC-CFS'!I39</f>
        <v>6753</v>
      </c>
      <c r="K39" s="297">
        <f>'DFC-CFS'!K39-'DFC-CFS'!J39</f>
        <v>31958</v>
      </c>
      <c r="L39" s="297">
        <f>'DFC-CFS'!L39</f>
        <v>15116</v>
      </c>
      <c r="M39" s="297">
        <f>'DFC-CFS'!M39-'DFC-CFS'!L39</f>
        <v>20579</v>
      </c>
      <c r="N39" s="297">
        <f>'DFC-CFS'!N39-'DFC-CFS'!M39</f>
        <v>-7146</v>
      </c>
      <c r="O39" s="297">
        <f>'DFC-CFS'!O39-'DFC-CFS'!N39</f>
        <v>-9995</v>
      </c>
      <c r="P39" s="297">
        <f>'DFC-CFS'!P39</f>
        <v>25233</v>
      </c>
      <c r="Q39" s="297">
        <f>'DFC-CFS'!Q39-'DFC-CFS'!P39</f>
        <v>6512</v>
      </c>
      <c r="R39" s="297">
        <f>'DFC-CFS'!R39-'DFC-CFS'!Q39</f>
        <v>9324</v>
      </c>
      <c r="S39" s="297">
        <f>'DFC-CFS'!S39-'DFC-CFS'!R39</f>
        <v>-8247</v>
      </c>
      <c r="T39" s="297">
        <f>'DFC-CFS'!T39</f>
        <v>-14151</v>
      </c>
      <c r="U39" s="297">
        <f>'DFC-CFS'!U39-'DFC-CFS'!T39</f>
        <v>31494</v>
      </c>
      <c r="V39" s="297">
        <f>'DFC-CFS'!V39-'DFC-CFS'!U39</f>
        <v>-27426</v>
      </c>
      <c r="W39" s="297">
        <f>'DFC-CFS'!W39-'DFC-CFS'!V39</f>
        <v>9319</v>
      </c>
      <c r="X39" s="297">
        <f>'DFC-CFS'!X39</f>
        <v>-1336</v>
      </c>
      <c r="Y39" s="297">
        <f>'DFC-CFS'!Y39-'DFC-CFS'!X39</f>
        <v>17400</v>
      </c>
      <c r="Z39" s="297">
        <f>'DFC-CFS'!Z39-'DFC-CFS'!Y39</f>
        <v>-25209</v>
      </c>
      <c r="AA39" s="297">
        <f>'DFC-CFS'!AA39-'DFC-CFS'!Z39</f>
        <v>-3320</v>
      </c>
      <c r="AB39" s="297">
        <f>'DFC-CFS'!AB39</f>
        <v>45156</v>
      </c>
      <c r="AC39" s="297">
        <f>'DFC-CFS'!AC39-'DFC-CFS'!AB39</f>
        <v>-600</v>
      </c>
      <c r="AD39" s="297">
        <f>'DFC-CFS'!AD39-'DFC-CFS'!AC39</f>
        <v>-13309</v>
      </c>
      <c r="AE39" s="297">
        <f>'DFC-CFS'!AE39-'DFC-CFS'!AD39</f>
        <v>-43464</v>
      </c>
      <c r="AF39" s="297">
        <f>'DFC-CFS'!AF39</f>
        <v>43310</v>
      </c>
      <c r="AG39" s="297">
        <f>'DFC-CFS'!AG39-'DFC-CFS'!AF39</f>
        <v>-24639</v>
      </c>
      <c r="AH39" s="297">
        <f>'DFC-CFS'!AH39-'DFC-CFS'!AG39</f>
        <v>-8855</v>
      </c>
      <c r="AI39" s="297">
        <f>'DFC-CFS'!AI39-'DFC-CFS'!AH39</f>
        <v>-6627</v>
      </c>
      <c r="AJ39" s="297">
        <f>'DFC-CFS'!AJ39</f>
        <v>18155</v>
      </c>
      <c r="AK39" s="297">
        <f>'DFC-CFS'!AK39-'DFC-CFS'!AJ39</f>
        <v>28021</v>
      </c>
      <c r="AL39" s="297">
        <f>'DFC-CFS'!AL39-'DFC-CFS'!AK39</f>
        <v>-14358</v>
      </c>
      <c r="AM39" s="297">
        <f>'DFC-CFS'!AM39-'DFC-CFS'!AL39</f>
        <v>29341</v>
      </c>
      <c r="AN39" s="297">
        <f>'DFC-CFS'!AN39</f>
        <v>31116</v>
      </c>
      <c r="AO39" s="297">
        <f>'DFC-CFS'!AO39-'DFC-CFS'!AN39</f>
        <v>27822</v>
      </c>
      <c r="AP39" s="297">
        <f>'DFC-CFS'!AP39-'DFC-CFS'!AO39</f>
        <v>26629</v>
      </c>
      <c r="AQ39" s="297">
        <f>'DFC-CFS'!AQ39-'DFC-CFS'!AP39</f>
        <v>60169</v>
      </c>
      <c r="AR39" s="297">
        <f>'DFC-CFS'!AR39</f>
        <v>35509</v>
      </c>
      <c r="AS39" s="297">
        <f>'DFC-CFS'!AS39-'DFC-CFS'!AR39</f>
        <v>-15799</v>
      </c>
      <c r="AT39" s="297">
        <f>'DFC-CFS'!AT39-'DFC-CFS'!AS39</f>
        <v>3392</v>
      </c>
      <c r="AU39" s="297">
        <f>'DFC-CFS'!AU39-'DFC-CFS'!AT39</f>
        <v>43276</v>
      </c>
      <c r="AV39" s="297">
        <f>'DFC-CFS'!AV39</f>
        <v>54316</v>
      </c>
      <c r="AW39" s="297">
        <f>'DFC-CFS'!AW39-'DFC-CFS'!AV39</f>
        <v>-26652</v>
      </c>
      <c r="AX39" s="297">
        <f>'DFC-CFS'!AX39-'DFC-CFS'!AW39</f>
        <v>-40342</v>
      </c>
      <c r="AY39" s="297">
        <f>'DFC-CFS'!AY39-'DFC-CFS'!AX39</f>
        <v>6328</v>
      </c>
      <c r="AZ39" s="297">
        <f>'DFC-CFS'!AZ39</f>
        <v>-77414.07302690798</v>
      </c>
      <c r="BA39" s="297">
        <f>'DFC-CFS'!BA39-'DFC-CFS'!AZ39</f>
        <v>-317929.92697309202</v>
      </c>
      <c r="BB39" s="297">
        <f>'DFC-CFS'!BB39-'DFC-CFS'!BA39</f>
        <v>186400</v>
      </c>
      <c r="BC39" s="297">
        <f>'DFC-CFS'!BC39-'DFC-CFS'!BB39</f>
        <v>93584</v>
      </c>
      <c r="BD39" s="297">
        <f>'DFC-CFS'!BD39</f>
        <v>139543</v>
      </c>
      <c r="BE39" s="297">
        <f>'DFC-CFS'!BE39-'DFC-CFS'!BD39</f>
        <v>142067</v>
      </c>
      <c r="BF39" s="297">
        <f>'DFC-CFS'!BF39-'DFC-CFS'!BE39</f>
        <v>-68860</v>
      </c>
      <c r="BG39" s="297">
        <f>'DFC-CFS'!BG39-'DFC-CFS'!BF39</f>
        <v>91384</v>
      </c>
      <c r="BH39" s="297">
        <f>'DFC-CFS'!BH39</f>
        <v>-14660</v>
      </c>
      <c r="BI39" s="297">
        <f>'DFC-CFS'!BI39-'DFC-CFS'!BH39</f>
        <v>314075</v>
      </c>
      <c r="BJ39" s="297">
        <f>'DFC-CFS'!BJ39-'DFC-CFS'!BI39</f>
        <v>-295111</v>
      </c>
      <c r="BK39" s="297">
        <f>'DFC-CFS'!BK39-'DFC-CFS'!BJ39</f>
        <v>88546</v>
      </c>
      <c r="BL39" s="297">
        <f>'DFC-CFS'!BL39</f>
        <v>-131212</v>
      </c>
      <c r="BM39" s="297">
        <f>'DFC-CFS'!BM39-'DFC-CFS'!BL39</f>
        <v>-130566</v>
      </c>
      <c r="BN39" s="297">
        <f>'DFC-CFS'!BN39-'DFC-CFS'!BM39</f>
        <v>11363</v>
      </c>
      <c r="BO39" s="297">
        <f>'DFC-CFS'!BO39-'DFC-CFS'!BN39</f>
        <v>-6650</v>
      </c>
      <c r="BP39" s="297">
        <f>'DFC-CFS'!BP39</f>
        <v>33221</v>
      </c>
      <c r="BQ39" s="297">
        <f>'DFC-CFS'!BQ39-'DFC-CFS'!BP39</f>
        <v>-135832</v>
      </c>
      <c r="BR39" s="297">
        <f>'DFC-CFS'!BR39-'DFC-CFS'!BQ39</f>
        <v>35374</v>
      </c>
      <c r="BS39" s="297">
        <f>'DFC-CFS'!BS39-'DFC-CFS'!BR39</f>
        <v>-100344</v>
      </c>
      <c r="BT39" s="297">
        <f>'DFC-CFS'!BT39</f>
        <v>208478</v>
      </c>
      <c r="BU39" s="297">
        <f>'DFC-CFS'!BU39-'DFC-CFS'!BT39</f>
        <v>-208478</v>
      </c>
      <c r="BV39" s="297">
        <f>'DFC-CFS'!BV39-'DFC-CFS'!BU39</f>
        <v>0</v>
      </c>
      <c r="BW39" s="297">
        <f>'DFC-CFS'!BW39-'DFC-CFS'!BV39</f>
        <v>0</v>
      </c>
      <c r="BY39" s="297">
        <f>'DFC-CFS'!BY39</f>
        <v>-32860</v>
      </c>
      <c r="BZ39" s="297">
        <f>'DFC-CFS'!BZ39</f>
        <v>38879</v>
      </c>
      <c r="CA39" s="297">
        <f>'DFC-CFS'!CA39</f>
        <v>18554</v>
      </c>
      <c r="CB39" s="297">
        <f>'DFC-CFS'!CB39</f>
        <v>32822</v>
      </c>
      <c r="CC39" s="297">
        <f>'DFC-CFS'!CC39</f>
        <v>-764</v>
      </c>
      <c r="CD39" s="297">
        <f>'DFC-CFS'!CD39</f>
        <v>-12465</v>
      </c>
      <c r="CE39" s="297">
        <f>'DFC-CFS'!CE39</f>
        <v>-12217</v>
      </c>
      <c r="CF39" s="297">
        <f>'DFC-CFS'!CF39</f>
        <v>3189</v>
      </c>
      <c r="CG39" s="297">
        <f>'DFC-CFS'!CG39</f>
        <v>61159</v>
      </c>
      <c r="CH39" s="297">
        <f>'DFC-CFS'!CH39</f>
        <v>145736</v>
      </c>
      <c r="CI39" s="297">
        <f>'DFC-CFS'!CI39</f>
        <v>66378</v>
      </c>
      <c r="CJ39" s="297">
        <f>'DFC-CFS'!CJ39</f>
        <v>-6350</v>
      </c>
      <c r="CK39" s="297">
        <f>'DFC-CFS'!CK39</f>
        <v>-115360</v>
      </c>
      <c r="CL39" s="297">
        <f>'DFC-CFS'!CL39</f>
        <v>304134</v>
      </c>
      <c r="CM39" s="297">
        <f>'DFC-CFS'!CM39</f>
        <v>92850</v>
      </c>
      <c r="CN39" s="297">
        <f>'DFC-CFS'!CN39</f>
        <v>-257065</v>
      </c>
      <c r="CO39" s="297">
        <f>'DFC-CFS'!CO39</f>
        <v>-167581</v>
      </c>
    </row>
    <row r="40" spans="1:93" ht="14.5" x14ac:dyDescent="0.35">
      <c r="A40" s="9"/>
      <c r="B40" s="156" t="str">
        <f>+'DFC-CFS'!B40</f>
        <v>Demais tributos a pagar</v>
      </c>
      <c r="C40" s="157" t="str">
        <f>+'DFC-CFS'!C40</f>
        <v>Other taxes payable</v>
      </c>
      <c r="D40" s="297">
        <f>'DFC-CFS'!D40</f>
        <v>-1011</v>
      </c>
      <c r="E40" s="297">
        <f>'DFC-CFS'!E40-'DFC-CFS'!D40</f>
        <v>3997</v>
      </c>
      <c r="F40" s="297">
        <f>'DFC-CFS'!F40-'DFC-CFS'!E40</f>
        <v>-4038</v>
      </c>
      <c r="G40" s="297">
        <f>'DFC-CFS'!G40-'DFC-CFS'!F40</f>
        <v>-4949</v>
      </c>
      <c r="H40" s="297">
        <f>'DFC-CFS'!H40</f>
        <v>4163</v>
      </c>
      <c r="I40" s="297">
        <f>'DFC-CFS'!I40-'DFC-CFS'!H40</f>
        <v>-9562</v>
      </c>
      <c r="J40" s="297">
        <f>'DFC-CFS'!J40-'DFC-CFS'!I40</f>
        <v>-783</v>
      </c>
      <c r="K40" s="297">
        <f>'DFC-CFS'!K40-'DFC-CFS'!J40</f>
        <v>-23640</v>
      </c>
      <c r="L40" s="297">
        <f>'DFC-CFS'!L40</f>
        <v>582</v>
      </c>
      <c r="M40" s="297">
        <f>'DFC-CFS'!M40-'DFC-CFS'!L40</f>
        <v>2190</v>
      </c>
      <c r="N40" s="297">
        <f>'DFC-CFS'!N40-'DFC-CFS'!M40</f>
        <v>-305</v>
      </c>
      <c r="O40" s="297">
        <f>'DFC-CFS'!O40-'DFC-CFS'!N40</f>
        <v>-5575</v>
      </c>
      <c r="P40" s="297">
        <f>'DFC-CFS'!P40</f>
        <v>11893</v>
      </c>
      <c r="Q40" s="297">
        <f>'DFC-CFS'!Q40-'DFC-CFS'!P40</f>
        <v>-6691</v>
      </c>
      <c r="R40" s="297">
        <f>'DFC-CFS'!R40-'DFC-CFS'!Q40</f>
        <v>7567</v>
      </c>
      <c r="S40" s="297">
        <f>'DFC-CFS'!S40-'DFC-CFS'!R40</f>
        <v>-9277</v>
      </c>
      <c r="T40" s="297">
        <f>'DFC-CFS'!T40</f>
        <v>-2569</v>
      </c>
      <c r="U40" s="297">
        <f>'DFC-CFS'!U40-'DFC-CFS'!T40</f>
        <v>317</v>
      </c>
      <c r="V40" s="297">
        <f>'DFC-CFS'!V40-'DFC-CFS'!U40</f>
        <v>-1678</v>
      </c>
      <c r="W40" s="297">
        <f>'DFC-CFS'!W40-'DFC-CFS'!V40</f>
        <v>556</v>
      </c>
      <c r="X40" s="297">
        <f>'DFC-CFS'!X40</f>
        <v>-2590</v>
      </c>
      <c r="Y40" s="297">
        <f>'DFC-CFS'!Y40-'DFC-CFS'!X40</f>
        <v>20966</v>
      </c>
      <c r="Z40" s="297">
        <f>'DFC-CFS'!Z40-'DFC-CFS'!Y40</f>
        <v>-656</v>
      </c>
      <c r="AA40" s="297">
        <f>'DFC-CFS'!AA40-'DFC-CFS'!Z40</f>
        <v>-4665</v>
      </c>
      <c r="AB40" s="297">
        <f>'DFC-CFS'!AB40</f>
        <v>-2081</v>
      </c>
      <c r="AC40" s="297">
        <f>'DFC-CFS'!AC40-'DFC-CFS'!AB40</f>
        <v>1478</v>
      </c>
      <c r="AD40" s="297">
        <f>'DFC-CFS'!AD40-'DFC-CFS'!AC40</f>
        <v>4479</v>
      </c>
      <c r="AE40" s="297">
        <f>'DFC-CFS'!AE40-'DFC-CFS'!AD40</f>
        <v>2711</v>
      </c>
      <c r="AF40" s="297">
        <f>'DFC-CFS'!AF40</f>
        <v>-12139</v>
      </c>
      <c r="AG40" s="297">
        <f>'DFC-CFS'!AG40-'DFC-CFS'!AF40</f>
        <v>15051</v>
      </c>
      <c r="AH40" s="297">
        <f>'DFC-CFS'!AH40-'DFC-CFS'!AG40</f>
        <v>-20793</v>
      </c>
      <c r="AI40" s="297">
        <f>'DFC-CFS'!AI40-'DFC-CFS'!AH40</f>
        <v>-3019</v>
      </c>
      <c r="AJ40" s="297">
        <f>'DFC-CFS'!AJ40</f>
        <v>-12965</v>
      </c>
      <c r="AK40" s="297">
        <f>'DFC-CFS'!AK40-'DFC-CFS'!AJ40</f>
        <v>-1516</v>
      </c>
      <c r="AL40" s="297">
        <f>'DFC-CFS'!AL40-'DFC-CFS'!AK40</f>
        <v>484</v>
      </c>
      <c r="AM40" s="297">
        <f>'DFC-CFS'!AM40-'DFC-CFS'!AL40</f>
        <v>1346</v>
      </c>
      <c r="AN40" s="297">
        <f>'DFC-CFS'!AN40</f>
        <v>1908</v>
      </c>
      <c r="AO40" s="297">
        <f>'DFC-CFS'!AO40-'DFC-CFS'!AN40</f>
        <v>376</v>
      </c>
      <c r="AP40" s="297">
        <f>'DFC-CFS'!AP40-'DFC-CFS'!AO40</f>
        <v>190</v>
      </c>
      <c r="AQ40" s="297">
        <f>'DFC-CFS'!AQ40-'DFC-CFS'!AP40</f>
        <v>3119</v>
      </c>
      <c r="AR40" s="297">
        <f>'DFC-CFS'!AR40</f>
        <v>4665</v>
      </c>
      <c r="AS40" s="297">
        <f>'DFC-CFS'!AS40-'DFC-CFS'!AR40</f>
        <v>-3263</v>
      </c>
      <c r="AT40" s="297">
        <f>'DFC-CFS'!AT40-'DFC-CFS'!AS40</f>
        <v>-1918</v>
      </c>
      <c r="AU40" s="297">
        <f>'DFC-CFS'!AU40-'DFC-CFS'!AT40</f>
        <v>1723</v>
      </c>
      <c r="AV40" s="297">
        <f>'DFC-CFS'!AV40</f>
        <v>95</v>
      </c>
      <c r="AW40" s="297">
        <f>'DFC-CFS'!AW40-'DFC-CFS'!AV40</f>
        <v>-199</v>
      </c>
      <c r="AX40" s="297">
        <f>'DFC-CFS'!AX40-'DFC-CFS'!AW40</f>
        <v>-713</v>
      </c>
      <c r="AY40" s="297">
        <f>'DFC-CFS'!AY40-'DFC-CFS'!AX40</f>
        <v>22852</v>
      </c>
      <c r="AZ40" s="297">
        <f>'DFC-CFS'!AZ40</f>
        <v>-29206.523191595988</v>
      </c>
      <c r="BA40" s="297">
        <f>'DFC-CFS'!BA40-'DFC-CFS'!AZ40</f>
        <v>-8451.4768084040115</v>
      </c>
      <c r="BB40" s="297">
        <f>'DFC-CFS'!BB40-'DFC-CFS'!BA40</f>
        <v>4468</v>
      </c>
      <c r="BC40" s="297">
        <f>'DFC-CFS'!BC40-'DFC-CFS'!BB40</f>
        <v>11122</v>
      </c>
      <c r="BD40" s="297">
        <f>'DFC-CFS'!BD40</f>
        <v>2488</v>
      </c>
      <c r="BE40" s="297">
        <f>'DFC-CFS'!BE40-'DFC-CFS'!BD40</f>
        <v>5921</v>
      </c>
      <c r="BF40" s="297">
        <f>'DFC-CFS'!BF40-'DFC-CFS'!BE40</f>
        <v>-19272</v>
      </c>
      <c r="BG40" s="297">
        <f>'DFC-CFS'!BG40-'DFC-CFS'!BF40</f>
        <v>-5475</v>
      </c>
      <c r="BH40" s="297">
        <f>'DFC-CFS'!BH40</f>
        <v>-3330</v>
      </c>
      <c r="BI40" s="297">
        <f>'DFC-CFS'!BI40-'DFC-CFS'!BH40</f>
        <v>68467</v>
      </c>
      <c r="BJ40" s="297">
        <f>'DFC-CFS'!BJ40-'DFC-CFS'!BI40</f>
        <v>23027</v>
      </c>
      <c r="BK40" s="297">
        <f>'DFC-CFS'!BK40-'DFC-CFS'!BJ40</f>
        <v>-87829</v>
      </c>
      <c r="BL40" s="297">
        <f>'DFC-CFS'!BL40</f>
        <v>-22458</v>
      </c>
      <c r="BM40" s="297">
        <f>'DFC-CFS'!BM40-'DFC-CFS'!BL40</f>
        <v>-55009</v>
      </c>
      <c r="BN40" s="297">
        <f>'DFC-CFS'!BN40-'DFC-CFS'!BM40</f>
        <v>16704</v>
      </c>
      <c r="BO40" s="297">
        <f>'DFC-CFS'!BO40-'DFC-CFS'!BN40</f>
        <v>-20329</v>
      </c>
      <c r="BP40" s="297">
        <f>'DFC-CFS'!BP40</f>
        <v>-8500</v>
      </c>
      <c r="BQ40" s="297">
        <f>'DFC-CFS'!BQ40-'DFC-CFS'!BP40</f>
        <v>19825</v>
      </c>
      <c r="BR40" s="297">
        <f>'DFC-CFS'!BR40-'DFC-CFS'!BQ40</f>
        <v>-23603</v>
      </c>
      <c r="BS40" s="297">
        <f>'DFC-CFS'!BS40-'DFC-CFS'!BR40</f>
        <v>9212</v>
      </c>
      <c r="BT40" s="297">
        <f>'DFC-CFS'!BT40</f>
        <v>-3795</v>
      </c>
      <c r="BU40" s="297">
        <f>'DFC-CFS'!BU40-'DFC-CFS'!BT40</f>
        <v>3795</v>
      </c>
      <c r="BV40" s="297">
        <f>'DFC-CFS'!BV40-'DFC-CFS'!BU40</f>
        <v>0</v>
      </c>
      <c r="BW40" s="297">
        <f>'DFC-CFS'!BW40-'DFC-CFS'!BV40</f>
        <v>0</v>
      </c>
      <c r="BY40" s="297">
        <f>'DFC-CFS'!BY40</f>
        <v>-6001</v>
      </c>
      <c r="BZ40" s="297">
        <f>'DFC-CFS'!BZ40</f>
        <v>-29822</v>
      </c>
      <c r="CA40" s="297">
        <f>'DFC-CFS'!CA40</f>
        <v>-3108</v>
      </c>
      <c r="CB40" s="297">
        <f>'DFC-CFS'!CB40</f>
        <v>3492</v>
      </c>
      <c r="CC40" s="297">
        <f>'DFC-CFS'!CC40</f>
        <v>-3374</v>
      </c>
      <c r="CD40" s="297">
        <f>'DFC-CFS'!CD40</f>
        <v>13055</v>
      </c>
      <c r="CE40" s="297">
        <f>'DFC-CFS'!CE40</f>
        <v>6587</v>
      </c>
      <c r="CF40" s="297">
        <f>'DFC-CFS'!CF40</f>
        <v>-20900</v>
      </c>
      <c r="CG40" s="297">
        <f>'DFC-CFS'!CG40</f>
        <v>-12651</v>
      </c>
      <c r="CH40" s="297">
        <f>'DFC-CFS'!CH40</f>
        <v>5593</v>
      </c>
      <c r="CI40" s="297">
        <f>'DFC-CFS'!CI40</f>
        <v>1207</v>
      </c>
      <c r="CJ40" s="297">
        <f>'DFC-CFS'!CJ40</f>
        <v>22035</v>
      </c>
      <c r="CK40" s="297">
        <f>'DFC-CFS'!CK40</f>
        <v>-22068</v>
      </c>
      <c r="CL40" s="297">
        <f>'DFC-CFS'!CL40</f>
        <v>-16338</v>
      </c>
      <c r="CM40" s="297">
        <f>'DFC-CFS'!CM40</f>
        <v>335</v>
      </c>
      <c r="CN40" s="297">
        <f>'DFC-CFS'!CN40</f>
        <v>-81092</v>
      </c>
      <c r="CO40" s="297">
        <f>'DFC-CFS'!CO40</f>
        <v>-3066</v>
      </c>
    </row>
    <row r="41" spans="1:93" ht="14.5" x14ac:dyDescent="0.35">
      <c r="A41" s="9"/>
      <c r="B41" s="156" t="str">
        <f>+'DFC-CFS'!B41</f>
        <v>Salários, encargos sociais e participações</v>
      </c>
      <c r="C41" s="157" t="str">
        <f>+'DFC-CFS'!C41</f>
        <v>Payroll, related charges and profit sharing program</v>
      </c>
      <c r="D41" s="297">
        <f>'DFC-CFS'!D41</f>
        <v>6462</v>
      </c>
      <c r="E41" s="297">
        <f>'DFC-CFS'!E41-'DFC-CFS'!D41</f>
        <v>-936</v>
      </c>
      <c r="F41" s="297">
        <f>'DFC-CFS'!F41-'DFC-CFS'!E41</f>
        <v>12589</v>
      </c>
      <c r="G41" s="297">
        <f>'DFC-CFS'!G41-'DFC-CFS'!F41</f>
        <v>-19377</v>
      </c>
      <c r="H41" s="297">
        <f>'DFC-CFS'!H41</f>
        <v>-288</v>
      </c>
      <c r="I41" s="297">
        <f>'DFC-CFS'!I41-'DFC-CFS'!H41</f>
        <v>-18007</v>
      </c>
      <c r="J41" s="297">
        <f>'DFC-CFS'!J41-'DFC-CFS'!I41</f>
        <v>7959</v>
      </c>
      <c r="K41" s="297">
        <f>'DFC-CFS'!K41-'DFC-CFS'!J41</f>
        <v>-6031</v>
      </c>
      <c r="L41" s="297">
        <f>'DFC-CFS'!L41</f>
        <v>12428</v>
      </c>
      <c r="M41" s="297">
        <f>'DFC-CFS'!M41-'DFC-CFS'!L41</f>
        <v>15907</v>
      </c>
      <c r="N41" s="297">
        <f>'DFC-CFS'!N41-'DFC-CFS'!M41</f>
        <v>21810</v>
      </c>
      <c r="O41" s="297">
        <f>'DFC-CFS'!O41-'DFC-CFS'!N41</f>
        <v>-621</v>
      </c>
      <c r="P41" s="297">
        <f>'DFC-CFS'!P41</f>
        <v>9544</v>
      </c>
      <c r="Q41" s="297">
        <f>'DFC-CFS'!Q41-'DFC-CFS'!P41</f>
        <v>-25646</v>
      </c>
      <c r="R41" s="297">
        <f>'DFC-CFS'!R41-'DFC-CFS'!Q41</f>
        <v>18892</v>
      </c>
      <c r="S41" s="297">
        <f>'DFC-CFS'!S41-'DFC-CFS'!R41</f>
        <v>-5468</v>
      </c>
      <c r="T41" s="297">
        <f>'DFC-CFS'!T41</f>
        <v>7718</v>
      </c>
      <c r="U41" s="297">
        <f>'DFC-CFS'!U41-'DFC-CFS'!T41</f>
        <v>88</v>
      </c>
      <c r="V41" s="297">
        <f>'DFC-CFS'!V41-'DFC-CFS'!U41</f>
        <v>6284</v>
      </c>
      <c r="W41" s="297">
        <f>'DFC-CFS'!W41-'DFC-CFS'!V41</f>
        <v>-15238</v>
      </c>
      <c r="X41" s="297">
        <f>'DFC-CFS'!X41</f>
        <v>-536</v>
      </c>
      <c r="Y41" s="297">
        <f>'DFC-CFS'!Y41-'DFC-CFS'!X41</f>
        <v>19501</v>
      </c>
      <c r="Z41" s="297">
        <f>'DFC-CFS'!Z41-'DFC-CFS'!Y41</f>
        <v>20925</v>
      </c>
      <c r="AA41" s="297">
        <f>'DFC-CFS'!AA41-'DFC-CFS'!Z41</f>
        <v>-15367</v>
      </c>
      <c r="AB41" s="297">
        <f>'DFC-CFS'!AB41</f>
        <v>-790</v>
      </c>
      <c r="AC41" s="297">
        <f>'DFC-CFS'!AC41-'DFC-CFS'!AB41</f>
        <v>6471</v>
      </c>
      <c r="AD41" s="297">
        <f>'DFC-CFS'!AD41-'DFC-CFS'!AC41</f>
        <v>13004</v>
      </c>
      <c r="AE41" s="297">
        <f>'DFC-CFS'!AE41-'DFC-CFS'!AD41</f>
        <v>-27838</v>
      </c>
      <c r="AF41" s="297">
        <f>'DFC-CFS'!AF41</f>
        <v>-6782</v>
      </c>
      <c r="AG41" s="297">
        <f>'DFC-CFS'!AG41-'DFC-CFS'!AF41</f>
        <v>8146</v>
      </c>
      <c r="AH41" s="297">
        <f>'DFC-CFS'!AH41-'DFC-CFS'!AG41</f>
        <v>6133</v>
      </c>
      <c r="AI41" s="297">
        <f>'DFC-CFS'!AI41-'DFC-CFS'!AH41</f>
        <v>-11224</v>
      </c>
      <c r="AJ41" s="297">
        <f>'DFC-CFS'!AJ41</f>
        <v>-11076</v>
      </c>
      <c r="AK41" s="297">
        <f>'DFC-CFS'!AK41-'DFC-CFS'!AJ41</f>
        <v>6925</v>
      </c>
      <c r="AL41" s="297">
        <f>'DFC-CFS'!AL41-'DFC-CFS'!AK41</f>
        <v>6653</v>
      </c>
      <c r="AM41" s="297">
        <f>'DFC-CFS'!AM41-'DFC-CFS'!AL41</f>
        <v>-10156</v>
      </c>
      <c r="AN41" s="297">
        <f>'DFC-CFS'!AN41</f>
        <v>622</v>
      </c>
      <c r="AO41" s="297">
        <f>'DFC-CFS'!AO41-'DFC-CFS'!AN41</f>
        <v>10105</v>
      </c>
      <c r="AP41" s="297">
        <f>'DFC-CFS'!AP41-'DFC-CFS'!AO41</f>
        <v>22111</v>
      </c>
      <c r="AQ41" s="297">
        <f>'DFC-CFS'!AQ41-'DFC-CFS'!AP41</f>
        <v>-5750</v>
      </c>
      <c r="AR41" s="297">
        <f>'DFC-CFS'!AR41</f>
        <v>-12188</v>
      </c>
      <c r="AS41" s="297">
        <f>'DFC-CFS'!AS41-'DFC-CFS'!AR41</f>
        <v>18577</v>
      </c>
      <c r="AT41" s="297">
        <f>'DFC-CFS'!AT41-'DFC-CFS'!AS41</f>
        <v>31021</v>
      </c>
      <c r="AU41" s="297">
        <f>'DFC-CFS'!AU41-'DFC-CFS'!AT41</f>
        <v>-17473</v>
      </c>
      <c r="AV41" s="297">
        <f>'DFC-CFS'!AV41</f>
        <v>-9223</v>
      </c>
      <c r="AW41" s="297">
        <f>'DFC-CFS'!AW41-'DFC-CFS'!AV41</f>
        <v>15506</v>
      </c>
      <c r="AX41" s="297">
        <f>'DFC-CFS'!AX41-'DFC-CFS'!AW41</f>
        <v>29773</v>
      </c>
      <c r="AY41" s="297">
        <f>'DFC-CFS'!AY41-'DFC-CFS'!AX41</f>
        <v>-33714</v>
      </c>
      <c r="AZ41" s="297">
        <f>'DFC-CFS'!AZ41</f>
        <v>-38738.910445583992</v>
      </c>
      <c r="BA41" s="297">
        <f>'DFC-CFS'!BA41-'DFC-CFS'!AZ41</f>
        <v>6271.9104455839915</v>
      </c>
      <c r="BB41" s="297">
        <f>'DFC-CFS'!BB41-'DFC-CFS'!BA41</f>
        <v>25918</v>
      </c>
      <c r="BC41" s="297">
        <f>'DFC-CFS'!BC41-'DFC-CFS'!BB41</f>
        <v>-12959</v>
      </c>
      <c r="BD41" s="297">
        <f>'DFC-CFS'!BD41</f>
        <v>16532</v>
      </c>
      <c r="BE41" s="297">
        <f>'DFC-CFS'!BE41-'DFC-CFS'!BD41</f>
        <v>30053</v>
      </c>
      <c r="BF41" s="297">
        <f>'DFC-CFS'!BF41-'DFC-CFS'!BE41</f>
        <v>39038</v>
      </c>
      <c r="BG41" s="297">
        <f>'DFC-CFS'!BG41-'DFC-CFS'!BF41</f>
        <v>-21996</v>
      </c>
      <c r="BH41" s="297">
        <f>'DFC-CFS'!BH41</f>
        <v>7291</v>
      </c>
      <c r="BI41" s="297">
        <f>'DFC-CFS'!BI41-'DFC-CFS'!BH41</f>
        <v>49060</v>
      </c>
      <c r="BJ41" s="297">
        <f>'DFC-CFS'!BJ41-'DFC-CFS'!BI41</f>
        <v>42311</v>
      </c>
      <c r="BK41" s="297">
        <f>'DFC-CFS'!BK41-'DFC-CFS'!BJ41</f>
        <v>-1450</v>
      </c>
      <c r="BL41" s="297">
        <f>'DFC-CFS'!BL41</f>
        <v>-34313</v>
      </c>
      <c r="BM41" s="297">
        <f>'DFC-CFS'!BM41-'DFC-CFS'!BL41</f>
        <v>-2064</v>
      </c>
      <c r="BN41" s="297">
        <f>'DFC-CFS'!BN41-'DFC-CFS'!BM41</f>
        <v>38687</v>
      </c>
      <c r="BO41" s="297">
        <f>'DFC-CFS'!BO41-'DFC-CFS'!BN41</f>
        <v>-41397</v>
      </c>
      <c r="BP41" s="297">
        <f>'DFC-CFS'!BP41</f>
        <v>-25397</v>
      </c>
      <c r="BQ41" s="297">
        <f>'DFC-CFS'!BQ41-'DFC-CFS'!BP41</f>
        <v>4664</v>
      </c>
      <c r="BR41" s="297">
        <f>'DFC-CFS'!BR41-'DFC-CFS'!BQ41</f>
        <v>47757</v>
      </c>
      <c r="BS41" s="297">
        <f>'DFC-CFS'!BS41-'DFC-CFS'!BR41</f>
        <v>-66732</v>
      </c>
      <c r="BT41" s="297">
        <f>'DFC-CFS'!BT41</f>
        <v>-24691</v>
      </c>
      <c r="BU41" s="297">
        <f>'DFC-CFS'!BU41-'DFC-CFS'!BT41</f>
        <v>24691</v>
      </c>
      <c r="BV41" s="297">
        <f>'DFC-CFS'!BV41-'DFC-CFS'!BU41</f>
        <v>0</v>
      </c>
      <c r="BW41" s="297">
        <f>'DFC-CFS'!BW41-'DFC-CFS'!BV41</f>
        <v>0</v>
      </c>
      <c r="BY41" s="297">
        <f>'DFC-CFS'!BY41</f>
        <v>-1262</v>
      </c>
      <c r="BZ41" s="297">
        <f>'DFC-CFS'!BZ41</f>
        <v>-16367</v>
      </c>
      <c r="CA41" s="297">
        <f>'DFC-CFS'!CA41</f>
        <v>49524</v>
      </c>
      <c r="CB41" s="297">
        <f>'DFC-CFS'!CB41</f>
        <v>-2678</v>
      </c>
      <c r="CC41" s="297">
        <f>'DFC-CFS'!CC41</f>
        <v>-1148</v>
      </c>
      <c r="CD41" s="297">
        <f>'DFC-CFS'!CD41</f>
        <v>24523</v>
      </c>
      <c r="CE41" s="297">
        <f>'DFC-CFS'!CE41</f>
        <v>-9153</v>
      </c>
      <c r="CF41" s="297">
        <f>'DFC-CFS'!CF41</f>
        <v>-3727</v>
      </c>
      <c r="CG41" s="297">
        <f>'DFC-CFS'!CG41</f>
        <v>-7654</v>
      </c>
      <c r="CH41" s="297">
        <f>'DFC-CFS'!CH41</f>
        <v>27088</v>
      </c>
      <c r="CI41" s="297">
        <f>'DFC-CFS'!CI41</f>
        <v>19937</v>
      </c>
      <c r="CJ41" s="297">
        <f>'DFC-CFS'!CJ41</f>
        <v>2342</v>
      </c>
      <c r="CK41" s="297">
        <f>'DFC-CFS'!CK41</f>
        <v>-19508</v>
      </c>
      <c r="CL41" s="297">
        <f>'DFC-CFS'!CL41</f>
        <v>63627</v>
      </c>
      <c r="CM41" s="297">
        <f>'DFC-CFS'!CM41</f>
        <v>97212</v>
      </c>
      <c r="CN41" s="297">
        <f>'DFC-CFS'!CN41</f>
        <v>-39087</v>
      </c>
      <c r="CO41" s="297">
        <f>'DFC-CFS'!CO41</f>
        <v>-39708</v>
      </c>
    </row>
    <row r="42" spans="1:93" ht="14.5" x14ac:dyDescent="0.35">
      <c r="A42" s="9"/>
      <c r="B42" s="156" t="str">
        <f>+'DFC-CFS'!B42</f>
        <v>Adiantamentos de clientes</v>
      </c>
      <c r="C42" s="157" t="str">
        <f>+'DFC-CFS'!C42</f>
        <v>Advances from clients</v>
      </c>
      <c r="D42" s="297">
        <f>'DFC-CFS'!D42</f>
        <v>-2509</v>
      </c>
      <c r="E42" s="297">
        <f>'DFC-CFS'!E42-'DFC-CFS'!D42</f>
        <v>2200</v>
      </c>
      <c r="F42" s="297">
        <f>'DFC-CFS'!F42-'DFC-CFS'!E42</f>
        <v>16730</v>
      </c>
      <c r="G42" s="297">
        <f>'DFC-CFS'!G42-'DFC-CFS'!F42</f>
        <v>-676</v>
      </c>
      <c r="H42" s="297">
        <f>'DFC-CFS'!H42</f>
        <v>12131</v>
      </c>
      <c r="I42" s="297">
        <f>'DFC-CFS'!I42-'DFC-CFS'!H42</f>
        <v>-1345</v>
      </c>
      <c r="J42" s="297">
        <f>'DFC-CFS'!J42-'DFC-CFS'!I42</f>
        <v>-9161</v>
      </c>
      <c r="K42" s="297">
        <f>'DFC-CFS'!K42-'DFC-CFS'!J42</f>
        <v>2394</v>
      </c>
      <c r="L42" s="297">
        <f>'DFC-CFS'!L42</f>
        <v>-2266</v>
      </c>
      <c r="M42" s="297">
        <f>'DFC-CFS'!M42-'DFC-CFS'!L42</f>
        <v>-4021</v>
      </c>
      <c r="N42" s="297">
        <f>'DFC-CFS'!N42-'DFC-CFS'!M42</f>
        <v>325</v>
      </c>
      <c r="O42" s="297">
        <f>'DFC-CFS'!O42-'DFC-CFS'!N42</f>
        <v>5020</v>
      </c>
      <c r="P42" s="297">
        <f>'DFC-CFS'!P42</f>
        <v>-8975</v>
      </c>
      <c r="Q42" s="297">
        <f>'DFC-CFS'!Q42-'DFC-CFS'!P42</f>
        <v>-2406</v>
      </c>
      <c r="R42" s="297">
        <f>'DFC-CFS'!R42-'DFC-CFS'!Q42</f>
        <v>-852</v>
      </c>
      <c r="S42" s="297">
        <f>'DFC-CFS'!S42-'DFC-CFS'!R42</f>
        <v>10542</v>
      </c>
      <c r="T42" s="297">
        <f>'DFC-CFS'!T42</f>
        <v>-17018</v>
      </c>
      <c r="U42" s="297">
        <f>'DFC-CFS'!U42-'DFC-CFS'!T42</f>
        <v>23674</v>
      </c>
      <c r="V42" s="297">
        <f>'DFC-CFS'!V42-'DFC-CFS'!U42</f>
        <v>-11468</v>
      </c>
      <c r="W42" s="297">
        <f>'DFC-CFS'!W42-'DFC-CFS'!V42</f>
        <v>5200</v>
      </c>
      <c r="X42" s="297">
        <f>'DFC-CFS'!X42</f>
        <v>1524</v>
      </c>
      <c r="Y42" s="297">
        <f>'DFC-CFS'!Y42-'DFC-CFS'!X42</f>
        <v>446</v>
      </c>
      <c r="Z42" s="297">
        <f>'DFC-CFS'!Z42-'DFC-CFS'!Y42</f>
        <v>-5257</v>
      </c>
      <c r="AA42" s="297">
        <f>'DFC-CFS'!AA42-'DFC-CFS'!Z42</f>
        <v>5129</v>
      </c>
      <c r="AB42" s="297">
        <f>'DFC-CFS'!AB42</f>
        <v>7185</v>
      </c>
      <c r="AC42" s="297">
        <f>'DFC-CFS'!AC42-'DFC-CFS'!AB42</f>
        <v>3244</v>
      </c>
      <c r="AD42" s="297">
        <f>'DFC-CFS'!AD42-'DFC-CFS'!AC42</f>
        <v>-1285</v>
      </c>
      <c r="AE42" s="297">
        <f>'DFC-CFS'!AE42-'DFC-CFS'!AD42</f>
        <v>6583</v>
      </c>
      <c r="AF42" s="297">
        <f>'DFC-CFS'!AF42</f>
        <v>12232</v>
      </c>
      <c r="AG42" s="297">
        <f>'DFC-CFS'!AG42-'DFC-CFS'!AF42</f>
        <v>-12139</v>
      </c>
      <c r="AH42" s="297">
        <f>'DFC-CFS'!AH42-'DFC-CFS'!AG42</f>
        <v>28333</v>
      </c>
      <c r="AI42" s="297">
        <f>'DFC-CFS'!AI42-'DFC-CFS'!AH42</f>
        <v>-14454</v>
      </c>
      <c r="AJ42" s="297">
        <f>'DFC-CFS'!AJ42</f>
        <v>-4422</v>
      </c>
      <c r="AK42" s="297">
        <f>'DFC-CFS'!AK42-'DFC-CFS'!AJ42</f>
        <v>-24233</v>
      </c>
      <c r="AL42" s="297">
        <f>'DFC-CFS'!AL42-'DFC-CFS'!AK42</f>
        <v>3976</v>
      </c>
      <c r="AM42" s="297">
        <f>'DFC-CFS'!AM42-'DFC-CFS'!AL42</f>
        <v>16600</v>
      </c>
      <c r="AN42" s="297">
        <f>'DFC-CFS'!AN42</f>
        <v>-19570</v>
      </c>
      <c r="AO42" s="297">
        <f>'DFC-CFS'!AO42-'DFC-CFS'!AN42</f>
        <v>-20939</v>
      </c>
      <c r="AP42" s="297">
        <f>'DFC-CFS'!AP42-'DFC-CFS'!AO42</f>
        <v>6290</v>
      </c>
      <c r="AQ42" s="297">
        <f>'DFC-CFS'!AQ42-'DFC-CFS'!AP42</f>
        <v>-11853</v>
      </c>
      <c r="AR42" s="297">
        <f>'DFC-CFS'!AR42</f>
        <v>3998</v>
      </c>
      <c r="AS42" s="297">
        <f>'DFC-CFS'!AS42-'DFC-CFS'!AR42</f>
        <v>44862</v>
      </c>
      <c r="AT42" s="297">
        <f>'DFC-CFS'!AT42-'DFC-CFS'!AS42</f>
        <v>3857</v>
      </c>
      <c r="AU42" s="297">
        <f>'DFC-CFS'!AU42-'DFC-CFS'!AT42</f>
        <v>34778</v>
      </c>
      <c r="AV42" s="297">
        <f>'DFC-CFS'!AV42</f>
        <v>-17112</v>
      </c>
      <c r="AW42" s="297">
        <f>'DFC-CFS'!AW42-'DFC-CFS'!AV42</f>
        <v>-11592</v>
      </c>
      <c r="AX42" s="297">
        <f>'DFC-CFS'!AX42-'DFC-CFS'!AW42</f>
        <v>25888</v>
      </c>
      <c r="AY42" s="297">
        <f>'DFC-CFS'!AY42-'DFC-CFS'!AX42</f>
        <v>-40941</v>
      </c>
      <c r="AZ42" s="297">
        <f>'DFC-CFS'!AZ42</f>
        <v>9009.5605682600144</v>
      </c>
      <c r="BA42" s="297">
        <f>'DFC-CFS'!BA42-'DFC-CFS'!AZ42</f>
        <v>1479.4394317399856</v>
      </c>
      <c r="BB42" s="297">
        <f>'DFC-CFS'!BB42-'DFC-CFS'!BA42</f>
        <v>-5445</v>
      </c>
      <c r="BC42" s="297">
        <f>'DFC-CFS'!BC42-'DFC-CFS'!BB42</f>
        <v>11131</v>
      </c>
      <c r="BD42" s="297">
        <f>'DFC-CFS'!BD42</f>
        <v>-9088</v>
      </c>
      <c r="BE42" s="297">
        <f>'DFC-CFS'!BE42-'DFC-CFS'!BD42</f>
        <v>-9069</v>
      </c>
      <c r="BF42" s="297">
        <f>'DFC-CFS'!BF42-'DFC-CFS'!BE42</f>
        <v>-16353</v>
      </c>
      <c r="BG42" s="297">
        <f>'DFC-CFS'!BG42-'DFC-CFS'!BF42</f>
        <v>-50064</v>
      </c>
      <c r="BH42" s="297">
        <f>'DFC-CFS'!BH42</f>
        <v>-16672</v>
      </c>
      <c r="BI42" s="297">
        <f>'DFC-CFS'!BI42-'DFC-CFS'!BH42</f>
        <v>2781</v>
      </c>
      <c r="BJ42" s="297">
        <f>'DFC-CFS'!BJ42-'DFC-CFS'!BI42</f>
        <v>-8961</v>
      </c>
      <c r="BK42" s="297">
        <f>'DFC-CFS'!BK42-'DFC-CFS'!BJ42</f>
        <v>11054</v>
      </c>
      <c r="BL42" s="297">
        <f>'DFC-CFS'!BL42</f>
        <v>59078</v>
      </c>
      <c r="BM42" s="297">
        <f>'DFC-CFS'!BM42-'DFC-CFS'!BL42</f>
        <v>32315</v>
      </c>
      <c r="BN42" s="297">
        <f>'DFC-CFS'!BN42-'DFC-CFS'!BM42</f>
        <v>-29019</v>
      </c>
      <c r="BO42" s="297">
        <f>'DFC-CFS'!BO42-'DFC-CFS'!BN42</f>
        <v>-3629</v>
      </c>
      <c r="BP42" s="297">
        <f>'DFC-CFS'!BP42</f>
        <v>18194</v>
      </c>
      <c r="BQ42" s="297">
        <f>'DFC-CFS'!BQ42-'DFC-CFS'!BP42</f>
        <v>8471</v>
      </c>
      <c r="BR42" s="297">
        <f>'DFC-CFS'!BR42-'DFC-CFS'!BQ42</f>
        <v>-6576</v>
      </c>
      <c r="BS42" s="297">
        <f>'DFC-CFS'!BS42-'DFC-CFS'!BR42</f>
        <v>17643</v>
      </c>
      <c r="BT42" s="297">
        <f>'DFC-CFS'!BT42</f>
        <v>55889</v>
      </c>
      <c r="BU42" s="297">
        <f>'DFC-CFS'!BU42-'DFC-CFS'!BT42</f>
        <v>-55889</v>
      </c>
      <c r="BV42" s="297">
        <f>'DFC-CFS'!BV42-'DFC-CFS'!BU42</f>
        <v>0</v>
      </c>
      <c r="BW42" s="297">
        <f>'DFC-CFS'!BW42-'DFC-CFS'!BV42</f>
        <v>0</v>
      </c>
      <c r="BY42" s="297">
        <f>'DFC-CFS'!BY42</f>
        <v>15745</v>
      </c>
      <c r="BZ42" s="297">
        <f>'DFC-CFS'!BZ42</f>
        <v>4019</v>
      </c>
      <c r="CA42" s="297">
        <f>'DFC-CFS'!CA42</f>
        <v>-942</v>
      </c>
      <c r="CB42" s="297">
        <f>'DFC-CFS'!CB42</f>
        <v>-1691</v>
      </c>
      <c r="CC42" s="297">
        <f>'DFC-CFS'!CC42</f>
        <v>388</v>
      </c>
      <c r="CD42" s="297">
        <f>'DFC-CFS'!CD42</f>
        <v>1842</v>
      </c>
      <c r="CE42" s="297">
        <f>'DFC-CFS'!CE42</f>
        <v>15727</v>
      </c>
      <c r="CF42" s="297">
        <f>'DFC-CFS'!CF42</f>
        <v>13972</v>
      </c>
      <c r="CG42" s="297">
        <f>'DFC-CFS'!CG42</f>
        <v>-8079</v>
      </c>
      <c r="CH42" s="297">
        <f>'DFC-CFS'!CH42</f>
        <v>-46072</v>
      </c>
      <c r="CI42" s="297">
        <f>'DFC-CFS'!CI42</f>
        <v>87495</v>
      </c>
      <c r="CJ42" s="297">
        <f>'DFC-CFS'!CJ42</f>
        <v>-43757</v>
      </c>
      <c r="CK42" s="297">
        <f>'DFC-CFS'!CK42</f>
        <v>16175</v>
      </c>
      <c r="CL42" s="297">
        <f>'DFC-CFS'!CL42</f>
        <v>-84574</v>
      </c>
      <c r="CM42" s="297">
        <f>'DFC-CFS'!CM42</f>
        <v>-11798</v>
      </c>
      <c r="CN42" s="297">
        <f>'DFC-CFS'!CN42</f>
        <v>58745</v>
      </c>
      <c r="CO42" s="297">
        <f>'DFC-CFS'!CO42</f>
        <v>37732</v>
      </c>
    </row>
    <row r="43" spans="1:93" ht="14.5" x14ac:dyDescent="0.35">
      <c r="A43" s="9"/>
      <c r="B43" s="156" t="str">
        <f>+'DFC-CFS'!B43</f>
        <v>Títulos a pagar e outros</v>
      </c>
      <c r="C43" s="157" t="str">
        <f>+'DFC-CFS'!C43</f>
        <v>Notes and other payable</v>
      </c>
      <c r="D43" s="297">
        <f>'DFC-CFS'!D43</f>
        <v>6027</v>
      </c>
      <c r="E43" s="297">
        <f>'DFC-CFS'!E43-'DFC-CFS'!D43</f>
        <v>198</v>
      </c>
      <c r="F43" s="297">
        <f>'DFC-CFS'!F43-'DFC-CFS'!E43</f>
        <v>-661</v>
      </c>
      <c r="G43" s="297">
        <f>'DFC-CFS'!G43-'DFC-CFS'!F43</f>
        <v>-987</v>
      </c>
      <c r="H43" s="297">
        <f>'DFC-CFS'!H43</f>
        <v>-3315</v>
      </c>
      <c r="I43" s="297">
        <f>'DFC-CFS'!I43-'DFC-CFS'!H43</f>
        <v>-5567</v>
      </c>
      <c r="J43" s="297">
        <f>'DFC-CFS'!J43-'DFC-CFS'!I43</f>
        <v>2259</v>
      </c>
      <c r="K43" s="297">
        <f>'DFC-CFS'!K43-'DFC-CFS'!J43</f>
        <v>5203</v>
      </c>
      <c r="L43" s="297">
        <f>'DFC-CFS'!L43</f>
        <v>152</v>
      </c>
      <c r="M43" s="297">
        <f>'DFC-CFS'!M43-'DFC-CFS'!L43</f>
        <v>2665</v>
      </c>
      <c r="N43" s="297">
        <f>'DFC-CFS'!N43-'DFC-CFS'!M43</f>
        <v>1966</v>
      </c>
      <c r="O43" s="297">
        <f>'DFC-CFS'!O43-'DFC-CFS'!N43</f>
        <v>-811</v>
      </c>
      <c r="P43" s="297">
        <f>'DFC-CFS'!P43</f>
        <v>248</v>
      </c>
      <c r="Q43" s="297">
        <f>'DFC-CFS'!Q43-'DFC-CFS'!P43</f>
        <v>1354</v>
      </c>
      <c r="R43" s="297">
        <f>'DFC-CFS'!R43-'DFC-CFS'!Q43</f>
        <v>10437</v>
      </c>
      <c r="S43" s="297">
        <f>'DFC-CFS'!S43-'DFC-CFS'!R43</f>
        <v>-12361</v>
      </c>
      <c r="T43" s="297">
        <f>'DFC-CFS'!T43</f>
        <v>13771</v>
      </c>
      <c r="U43" s="297">
        <f>'DFC-CFS'!U43-'DFC-CFS'!T43</f>
        <v>8263</v>
      </c>
      <c r="V43" s="297">
        <f>'DFC-CFS'!V43-'DFC-CFS'!U43</f>
        <v>2581</v>
      </c>
      <c r="W43" s="297">
        <f>'DFC-CFS'!W43-'DFC-CFS'!V43</f>
        <v>-7093</v>
      </c>
      <c r="X43" s="297">
        <f>'DFC-CFS'!X43</f>
        <v>179</v>
      </c>
      <c r="Y43" s="297">
        <f>'DFC-CFS'!Y43-'DFC-CFS'!X43</f>
        <v>-3523</v>
      </c>
      <c r="Z43" s="297">
        <f>'DFC-CFS'!Z43-'DFC-CFS'!Y43</f>
        <v>3551</v>
      </c>
      <c r="AA43" s="297">
        <f>'DFC-CFS'!AA43-'DFC-CFS'!Z43</f>
        <v>-2491</v>
      </c>
      <c r="AB43" s="297">
        <f>'DFC-CFS'!AB43</f>
        <v>-2433</v>
      </c>
      <c r="AC43" s="297">
        <f>'DFC-CFS'!AC43-'DFC-CFS'!AB43</f>
        <v>-1107</v>
      </c>
      <c r="AD43" s="297">
        <f>'DFC-CFS'!AD43-'DFC-CFS'!AC43</f>
        <v>-3045</v>
      </c>
      <c r="AE43" s="297">
        <f>'DFC-CFS'!AE43-'DFC-CFS'!AD43</f>
        <v>3434</v>
      </c>
      <c r="AF43" s="297">
        <f>'DFC-CFS'!AF43</f>
        <v>17850</v>
      </c>
      <c r="AG43" s="297">
        <f>'DFC-CFS'!AG43-'DFC-CFS'!AF43</f>
        <v>-14531</v>
      </c>
      <c r="AH43" s="297">
        <f>'DFC-CFS'!AH43-'DFC-CFS'!AG43</f>
        <v>-4632</v>
      </c>
      <c r="AI43" s="297">
        <f>'DFC-CFS'!AI43-'DFC-CFS'!AH43</f>
        <v>11166</v>
      </c>
      <c r="AJ43" s="297">
        <f>'DFC-CFS'!AJ43</f>
        <v>-25579</v>
      </c>
      <c r="AK43" s="297">
        <f>'DFC-CFS'!AK43-'DFC-CFS'!AJ43</f>
        <v>41</v>
      </c>
      <c r="AL43" s="297">
        <f>'DFC-CFS'!AL43-'DFC-CFS'!AK43</f>
        <v>20578</v>
      </c>
      <c r="AM43" s="297">
        <f>'DFC-CFS'!AM43-'DFC-CFS'!AL43</f>
        <v>30544</v>
      </c>
      <c r="AN43" s="297">
        <f>'DFC-CFS'!AN43</f>
        <v>-6262.274776083932</v>
      </c>
      <c r="AO43" s="297">
        <f>'DFC-CFS'!AO43-'DFC-CFS'!AN43</f>
        <v>2926.274776083932</v>
      </c>
      <c r="AP43" s="297">
        <f>'DFC-CFS'!AP43-'DFC-CFS'!AO43</f>
        <v>-23941</v>
      </c>
      <c r="AQ43" s="297">
        <f>'DFC-CFS'!AQ43-'DFC-CFS'!AP43</f>
        <v>-10372</v>
      </c>
      <c r="AR43" s="297">
        <f>'DFC-CFS'!AR43</f>
        <v>1721</v>
      </c>
      <c r="AS43" s="297">
        <f>'DFC-CFS'!AS43-'DFC-CFS'!AR43</f>
        <v>-14994.341082319021</v>
      </c>
      <c r="AT43" s="297">
        <f>'DFC-CFS'!AT43-'DFC-CFS'!AS43</f>
        <v>8579.3410823190206</v>
      </c>
      <c r="AU43" s="297">
        <f>'DFC-CFS'!AU43-'DFC-CFS'!AT43</f>
        <v>12085</v>
      </c>
      <c r="AV43" s="297">
        <f>'DFC-CFS'!AV43</f>
        <v>-9762</v>
      </c>
      <c r="AW43" s="297">
        <f>'DFC-CFS'!AW43-'DFC-CFS'!AV43</f>
        <v>3325</v>
      </c>
      <c r="AX43" s="297">
        <f>'DFC-CFS'!AX43-'DFC-CFS'!AW43</f>
        <v>-5820</v>
      </c>
      <c r="AY43" s="297">
        <f>'DFC-CFS'!AY43-'DFC-CFS'!AX43</f>
        <v>4938</v>
      </c>
      <c r="AZ43" s="297">
        <f>'DFC-CFS'!AZ43</f>
        <v>9282.7426511480007</v>
      </c>
      <c r="BA43" s="297">
        <f>'DFC-CFS'!BA43-'DFC-CFS'!AZ43</f>
        <v>-52579.742651148001</v>
      </c>
      <c r="BB43" s="297">
        <f>'DFC-CFS'!BB43-'DFC-CFS'!BA43</f>
        <v>-37921</v>
      </c>
      <c r="BC43" s="297">
        <f>'DFC-CFS'!BC43-'DFC-CFS'!BB43</f>
        <v>117842</v>
      </c>
      <c r="BD43" s="297">
        <f>'DFC-CFS'!BD43</f>
        <v>3260</v>
      </c>
      <c r="BE43" s="297">
        <f>'DFC-CFS'!BE43-'DFC-CFS'!BD43</f>
        <v>-8725</v>
      </c>
      <c r="BF43" s="297">
        <f>'DFC-CFS'!BF43-'DFC-CFS'!BE43</f>
        <v>13159</v>
      </c>
      <c r="BG43" s="297">
        <f>'DFC-CFS'!BG43-'DFC-CFS'!BF43</f>
        <v>570</v>
      </c>
      <c r="BH43" s="297">
        <f>'DFC-CFS'!BH43</f>
        <v>-29559</v>
      </c>
      <c r="BI43" s="297">
        <f>'DFC-CFS'!BI43-'DFC-CFS'!BH43</f>
        <v>14550</v>
      </c>
      <c r="BJ43" s="297">
        <f>'DFC-CFS'!BJ43-'DFC-CFS'!BI43</f>
        <v>-11354</v>
      </c>
      <c r="BK43" s="297">
        <f>'DFC-CFS'!BK43-'DFC-CFS'!BJ43</f>
        <v>-31473</v>
      </c>
      <c r="BL43" s="297">
        <f>'DFC-CFS'!BL43</f>
        <v>-27287</v>
      </c>
      <c r="BM43" s="297">
        <f>'DFC-CFS'!BM43-'DFC-CFS'!BL43</f>
        <v>26959</v>
      </c>
      <c r="BN43" s="297">
        <f>'DFC-CFS'!BN43-'DFC-CFS'!BM43</f>
        <v>-5743</v>
      </c>
      <c r="BO43" s="297">
        <f>'DFC-CFS'!BO43-'DFC-CFS'!BN43</f>
        <v>9883</v>
      </c>
      <c r="BP43" s="297">
        <f>'DFC-CFS'!BP43</f>
        <v>-5265</v>
      </c>
      <c r="BQ43" s="297">
        <f>'DFC-CFS'!BQ43-'DFC-CFS'!BP43</f>
        <v>20575</v>
      </c>
      <c r="BR43" s="297">
        <f>'DFC-CFS'!BR43-'DFC-CFS'!BQ43</f>
        <v>8472</v>
      </c>
      <c r="BS43" s="297">
        <f>'DFC-CFS'!BS43-'DFC-CFS'!BR43</f>
        <v>-51870</v>
      </c>
      <c r="BT43" s="297">
        <f>'DFC-CFS'!BT43</f>
        <v>6395</v>
      </c>
      <c r="BU43" s="297">
        <f>'DFC-CFS'!BU43-'DFC-CFS'!BT43</f>
        <v>-6395</v>
      </c>
      <c r="BV43" s="297">
        <f>'DFC-CFS'!BV43-'DFC-CFS'!BU43</f>
        <v>0</v>
      </c>
      <c r="BW43" s="297">
        <f>'DFC-CFS'!BW43-'DFC-CFS'!BV43</f>
        <v>0</v>
      </c>
      <c r="BY43" s="297">
        <f>'DFC-CFS'!BY43</f>
        <v>4577</v>
      </c>
      <c r="BZ43" s="297">
        <f>'DFC-CFS'!BZ43</f>
        <v>-1420</v>
      </c>
      <c r="CA43" s="297">
        <f>'DFC-CFS'!CA43</f>
        <v>3972</v>
      </c>
      <c r="CB43" s="297">
        <f>'DFC-CFS'!CB43</f>
        <v>-322</v>
      </c>
      <c r="CC43" s="297">
        <f>'DFC-CFS'!CC43</f>
        <v>17522</v>
      </c>
      <c r="CD43" s="297">
        <f>'DFC-CFS'!CD43</f>
        <v>-2284</v>
      </c>
      <c r="CE43" s="297">
        <f>'DFC-CFS'!CE43</f>
        <v>-3151</v>
      </c>
      <c r="CF43" s="297">
        <f>'DFC-CFS'!CF43</f>
        <v>9853</v>
      </c>
      <c r="CG43" s="297">
        <f>'DFC-CFS'!CG43</f>
        <v>25584</v>
      </c>
      <c r="CH43" s="297">
        <f>'DFC-CFS'!CH43</f>
        <v>-37649</v>
      </c>
      <c r="CI43" s="297">
        <f>'DFC-CFS'!CI43</f>
        <v>7391</v>
      </c>
      <c r="CJ43" s="297">
        <f>'DFC-CFS'!CJ43</f>
        <v>-7319</v>
      </c>
      <c r="CK43" s="297">
        <f>'DFC-CFS'!CK43</f>
        <v>36624</v>
      </c>
      <c r="CL43" s="297">
        <f>'DFC-CFS'!CL43</f>
        <v>8264</v>
      </c>
      <c r="CM43" s="297">
        <f>'DFC-CFS'!CM43</f>
        <v>-57836</v>
      </c>
      <c r="CN43" s="297">
        <f>'DFC-CFS'!CN43</f>
        <v>3812</v>
      </c>
      <c r="CO43" s="297">
        <f>'DFC-CFS'!CO43</f>
        <v>-28088</v>
      </c>
    </row>
    <row r="44" spans="1:93" ht="14.5" x14ac:dyDescent="0.35">
      <c r="A44" s="9"/>
      <c r="B44" s="156" t="str">
        <f>+'DFC-CFS'!B44</f>
        <v>Obrigações de benefícios de aposentadoria</v>
      </c>
      <c r="C44" s="157" t="str">
        <f>+'DFC-CFS'!C44</f>
        <v>Retirement benefit obligations</v>
      </c>
      <c r="D44" s="297">
        <f>'DFC-CFS'!D44</f>
        <v>0</v>
      </c>
      <c r="E44" s="297">
        <f>'DFC-CFS'!E44-'DFC-CFS'!D44</f>
        <v>0</v>
      </c>
      <c r="F44" s="297">
        <f>'DFC-CFS'!F44-'DFC-CFS'!E44</f>
        <v>0</v>
      </c>
      <c r="G44" s="297">
        <f>'DFC-CFS'!G44-'DFC-CFS'!F44</f>
        <v>0</v>
      </c>
      <c r="H44" s="297">
        <f>'DFC-CFS'!H44</f>
        <v>0</v>
      </c>
      <c r="I44" s="297">
        <f>'DFC-CFS'!I44-'DFC-CFS'!H44</f>
        <v>0</v>
      </c>
      <c r="J44" s="297">
        <f>'DFC-CFS'!J44-'DFC-CFS'!I44</f>
        <v>0</v>
      </c>
      <c r="K44" s="297">
        <f>'DFC-CFS'!K44-'DFC-CFS'!J44</f>
        <v>0</v>
      </c>
      <c r="L44" s="297">
        <f>'DFC-CFS'!L44</f>
        <v>0</v>
      </c>
      <c r="M44" s="297">
        <f>'DFC-CFS'!M44-'DFC-CFS'!L44</f>
        <v>0</v>
      </c>
      <c r="N44" s="297">
        <f>'DFC-CFS'!N44-'DFC-CFS'!M44</f>
        <v>0</v>
      </c>
      <c r="O44" s="297">
        <f>'DFC-CFS'!O44-'DFC-CFS'!N44</f>
        <v>0</v>
      </c>
      <c r="P44" s="297">
        <f>'DFC-CFS'!P44</f>
        <v>0</v>
      </c>
      <c r="Q44" s="297">
        <f>'DFC-CFS'!Q44-'DFC-CFS'!P44</f>
        <v>0</v>
      </c>
      <c r="R44" s="297">
        <f>'DFC-CFS'!R44-'DFC-CFS'!Q44</f>
        <v>0</v>
      </c>
      <c r="S44" s="297">
        <f>'DFC-CFS'!S44-'DFC-CFS'!R44</f>
        <v>0</v>
      </c>
      <c r="T44" s="297">
        <f>'DFC-CFS'!T44</f>
        <v>0</v>
      </c>
      <c r="U44" s="297">
        <f>'DFC-CFS'!U44-'DFC-CFS'!T44</f>
        <v>920</v>
      </c>
      <c r="V44" s="297">
        <f>'DFC-CFS'!V44-'DFC-CFS'!U44</f>
        <v>1138</v>
      </c>
      <c r="W44" s="297">
        <f>'DFC-CFS'!W44-'DFC-CFS'!V44</f>
        <v>1202</v>
      </c>
      <c r="X44" s="297">
        <f>'DFC-CFS'!X44</f>
        <v>998</v>
      </c>
      <c r="Y44" s="297">
        <f>'DFC-CFS'!Y44-'DFC-CFS'!X44</f>
        <v>1230</v>
      </c>
      <c r="Z44" s="297">
        <f>'DFC-CFS'!Z44-'DFC-CFS'!Y44</f>
        <v>546</v>
      </c>
      <c r="AA44" s="297">
        <f>'DFC-CFS'!AA44-'DFC-CFS'!Z44</f>
        <v>-237</v>
      </c>
      <c r="AB44" s="297">
        <f>'DFC-CFS'!AB44</f>
        <v>590</v>
      </c>
      <c r="AC44" s="297">
        <f>'DFC-CFS'!AC44-'DFC-CFS'!AB44</f>
        <v>-1195</v>
      </c>
      <c r="AD44" s="297">
        <f>'DFC-CFS'!AD44-'DFC-CFS'!AC44</f>
        <v>3886</v>
      </c>
      <c r="AE44" s="297">
        <f>'DFC-CFS'!AE44-'DFC-CFS'!AD44</f>
        <v>3907</v>
      </c>
      <c r="AF44" s="297">
        <f>'DFC-CFS'!AF44</f>
        <v>9635</v>
      </c>
      <c r="AG44" s="297">
        <f>'DFC-CFS'!AG44-'DFC-CFS'!AF44</f>
        <v>-1585</v>
      </c>
      <c r="AH44" s="297">
        <f>'DFC-CFS'!AH44-'DFC-CFS'!AG44</f>
        <v>12368</v>
      </c>
      <c r="AI44" s="297">
        <f>'DFC-CFS'!AI44-'DFC-CFS'!AH44</f>
        <v>1096</v>
      </c>
      <c r="AJ44" s="297">
        <f>'DFC-CFS'!AJ44</f>
        <v>-4403</v>
      </c>
      <c r="AK44" s="297">
        <f>'DFC-CFS'!AK44-'DFC-CFS'!AJ44</f>
        <v>-7112</v>
      </c>
      <c r="AL44" s="297">
        <f>'DFC-CFS'!AL44-'DFC-CFS'!AK44</f>
        <v>153</v>
      </c>
      <c r="AM44" s="297">
        <f>'DFC-CFS'!AM44-'DFC-CFS'!AL44</f>
        <v>-3360</v>
      </c>
      <c r="AN44" s="297">
        <f>'DFC-CFS'!AN44</f>
        <v>2116</v>
      </c>
      <c r="AO44" s="297">
        <f>'DFC-CFS'!AO44-'DFC-CFS'!AN44</f>
        <v>4417</v>
      </c>
      <c r="AP44" s="297">
        <f>'DFC-CFS'!AP44-'DFC-CFS'!AO44</f>
        <v>-1669</v>
      </c>
      <c r="AQ44" s="297">
        <f>'DFC-CFS'!AQ44-'DFC-CFS'!AP44</f>
        <v>545</v>
      </c>
      <c r="AR44" s="297">
        <f>'DFC-CFS'!AR44</f>
        <v>3628</v>
      </c>
      <c r="AS44" s="297">
        <f>'DFC-CFS'!AS44-'DFC-CFS'!AR44</f>
        <v>8396</v>
      </c>
      <c r="AT44" s="297">
        <f>'DFC-CFS'!AT44-'DFC-CFS'!AS44</f>
        <v>6236</v>
      </c>
      <c r="AU44" s="297">
        <f>'DFC-CFS'!AU44-'DFC-CFS'!AT44</f>
        <v>-6496</v>
      </c>
      <c r="AV44" s="297">
        <f>'DFC-CFS'!AV44</f>
        <v>2351</v>
      </c>
      <c r="AW44" s="297">
        <f>'DFC-CFS'!AW44-'DFC-CFS'!AV44</f>
        <v>620</v>
      </c>
      <c r="AX44" s="297">
        <f>'DFC-CFS'!AX44-'DFC-CFS'!AW44</f>
        <v>7411</v>
      </c>
      <c r="AY44" s="297">
        <f>'DFC-CFS'!AY44-'DFC-CFS'!AX44</f>
        <v>2823</v>
      </c>
      <c r="AZ44" s="297">
        <f>'DFC-CFS'!AZ44</f>
        <v>-13570.030907927983</v>
      </c>
      <c r="BA44" s="297">
        <f>'DFC-CFS'!BA44-'DFC-CFS'!AZ44</f>
        <v>6777.0309079279832</v>
      </c>
      <c r="BB44" s="297">
        <f>'DFC-CFS'!BB44-'DFC-CFS'!BA44</f>
        <v>4703</v>
      </c>
      <c r="BC44" s="297">
        <f>'DFC-CFS'!BC44-'DFC-CFS'!BB44</f>
        <v>11685</v>
      </c>
      <c r="BD44" s="297">
        <f>'DFC-CFS'!BD44</f>
        <v>1087</v>
      </c>
      <c r="BE44" s="297">
        <f>'DFC-CFS'!BE44-'DFC-CFS'!BD44</f>
        <v>4008</v>
      </c>
      <c r="BF44" s="297">
        <f>'DFC-CFS'!BF44-'DFC-CFS'!BE44</f>
        <v>-26</v>
      </c>
      <c r="BG44" s="297">
        <f>'DFC-CFS'!BG44-'DFC-CFS'!BF44</f>
        <v>-2795</v>
      </c>
      <c r="BH44" s="297">
        <f>'DFC-CFS'!BH44</f>
        <v>3831</v>
      </c>
      <c r="BI44" s="297">
        <f>'DFC-CFS'!BI44-'DFC-CFS'!BH44</f>
        <v>2243</v>
      </c>
      <c r="BJ44" s="297">
        <f>'DFC-CFS'!BJ44-'DFC-CFS'!BI44</f>
        <v>2556</v>
      </c>
      <c r="BK44" s="297">
        <f>'DFC-CFS'!BK44-'DFC-CFS'!BJ44</f>
        <v>14073</v>
      </c>
      <c r="BL44" s="297">
        <f>'DFC-CFS'!BL44</f>
        <v>8262</v>
      </c>
      <c r="BM44" s="297">
        <f>'DFC-CFS'!BM44-'DFC-CFS'!BL44</f>
        <v>6997</v>
      </c>
      <c r="BN44" s="297">
        <f>'DFC-CFS'!BN44-'DFC-CFS'!BM44</f>
        <v>581</v>
      </c>
      <c r="BO44" s="297">
        <f>'DFC-CFS'!BO44-'DFC-CFS'!BN44</f>
        <v>3091</v>
      </c>
      <c r="BP44" s="297">
        <f>'DFC-CFS'!BP44</f>
        <v>5645</v>
      </c>
      <c r="BQ44" s="297">
        <f>'DFC-CFS'!BQ44-'DFC-CFS'!BP44</f>
        <v>-6601</v>
      </c>
      <c r="BR44" s="297">
        <f>'DFC-CFS'!BR44-'DFC-CFS'!BQ44</f>
        <v>-2960</v>
      </c>
      <c r="BS44" s="297">
        <f>'DFC-CFS'!BS44-'DFC-CFS'!BR44</f>
        <v>-22572</v>
      </c>
      <c r="BT44" s="297">
        <f>'DFC-CFS'!BT44</f>
        <v>2875</v>
      </c>
      <c r="BU44" s="297">
        <f>'DFC-CFS'!BU44-'DFC-CFS'!BT44</f>
        <v>-2875</v>
      </c>
      <c r="BV44" s="297">
        <f>'DFC-CFS'!BV44-'DFC-CFS'!BU44</f>
        <v>0</v>
      </c>
      <c r="BW44" s="297">
        <f>'DFC-CFS'!BW44-'DFC-CFS'!BV44</f>
        <v>0</v>
      </c>
      <c r="BY44" s="297">
        <f>'DFC-CFS'!BY44</f>
        <v>0</v>
      </c>
      <c r="BZ44" s="297">
        <f>'DFC-CFS'!BZ44</f>
        <v>0</v>
      </c>
      <c r="CA44" s="297">
        <f>'DFC-CFS'!CA44</f>
        <v>0</v>
      </c>
      <c r="CB44" s="297">
        <f>'DFC-CFS'!CB44</f>
        <v>0</v>
      </c>
      <c r="CC44" s="297">
        <f>'DFC-CFS'!CC44</f>
        <v>3260</v>
      </c>
      <c r="CD44" s="297">
        <f>'DFC-CFS'!CD44</f>
        <v>2537</v>
      </c>
      <c r="CE44" s="297">
        <f>'DFC-CFS'!CE44</f>
        <v>7188</v>
      </c>
      <c r="CF44" s="297">
        <f>'DFC-CFS'!CF44</f>
        <v>21514</v>
      </c>
      <c r="CG44" s="297">
        <f>'DFC-CFS'!CG44</f>
        <v>-14722</v>
      </c>
      <c r="CH44" s="297">
        <f>'DFC-CFS'!CH44</f>
        <v>5409</v>
      </c>
      <c r="CI44" s="297">
        <f>'DFC-CFS'!CI44</f>
        <v>11764</v>
      </c>
      <c r="CJ44" s="297">
        <f>'DFC-CFS'!CJ44</f>
        <v>13205</v>
      </c>
      <c r="CK44" s="297">
        <f>'DFC-CFS'!CK44</f>
        <v>9595</v>
      </c>
      <c r="CL44" s="297">
        <f>'DFC-CFS'!CL44</f>
        <v>2274</v>
      </c>
      <c r="CM44" s="297">
        <f>'DFC-CFS'!CM44</f>
        <v>22703</v>
      </c>
      <c r="CN44" s="297">
        <f>'DFC-CFS'!CN44</f>
        <v>18931</v>
      </c>
      <c r="CO44" s="297">
        <f>'DFC-CFS'!CO44</f>
        <v>-26488</v>
      </c>
    </row>
    <row r="45" spans="1:93" ht="14.5" x14ac:dyDescent="0.35">
      <c r="A45" s="9"/>
      <c r="B45" s="156" t="str">
        <f>+'DFC-CFS'!B45</f>
        <v>Outros passivos de longo prazo</v>
      </c>
      <c r="C45" s="157" t="str">
        <f>+'DFC-CFS'!C45</f>
        <v>Other long term liabilities</v>
      </c>
      <c r="D45" s="297">
        <f>'DFC-CFS'!D45</f>
        <v>-590</v>
      </c>
      <c r="E45" s="297">
        <f>'DFC-CFS'!E45-'DFC-CFS'!D45</f>
        <v>-590</v>
      </c>
      <c r="F45" s="297">
        <f>'DFC-CFS'!F45-'DFC-CFS'!E45</f>
        <v>-590</v>
      </c>
      <c r="G45" s="297">
        <f>'DFC-CFS'!G45-'DFC-CFS'!F45</f>
        <v>-590</v>
      </c>
      <c r="H45" s="297">
        <f>'DFC-CFS'!H45</f>
        <v>-590</v>
      </c>
      <c r="I45" s="297">
        <f>'DFC-CFS'!I45-'DFC-CFS'!H45</f>
        <v>-590</v>
      </c>
      <c r="J45" s="297">
        <f>'DFC-CFS'!J45-'DFC-CFS'!I45</f>
        <v>-589</v>
      </c>
      <c r="K45" s="297">
        <f>'DFC-CFS'!K45-'DFC-CFS'!J45</f>
        <v>-591</v>
      </c>
      <c r="L45" s="297">
        <f>'DFC-CFS'!L45</f>
        <v>-589</v>
      </c>
      <c r="M45" s="297">
        <f>'DFC-CFS'!M45-'DFC-CFS'!L45</f>
        <v>382</v>
      </c>
      <c r="N45" s="297">
        <f>'DFC-CFS'!N45-'DFC-CFS'!M45</f>
        <v>-648</v>
      </c>
      <c r="O45" s="297">
        <f>'DFC-CFS'!O45-'DFC-CFS'!N45</f>
        <v>-605</v>
      </c>
      <c r="P45" s="297">
        <f>'DFC-CFS'!P45</f>
        <v>-610</v>
      </c>
      <c r="Q45" s="297">
        <f>'DFC-CFS'!Q45-'DFC-CFS'!P45</f>
        <v>-627</v>
      </c>
      <c r="R45" s="297">
        <f>'DFC-CFS'!R45-'DFC-CFS'!Q45</f>
        <v>-235</v>
      </c>
      <c r="S45" s="297">
        <f>'DFC-CFS'!S45-'DFC-CFS'!R45</f>
        <v>2457</v>
      </c>
      <c r="T45" s="297">
        <f>'DFC-CFS'!T45</f>
        <v>-768</v>
      </c>
      <c r="U45" s="297">
        <f>'DFC-CFS'!U45-'DFC-CFS'!T45</f>
        <v>1376</v>
      </c>
      <c r="V45" s="297">
        <f>'DFC-CFS'!V45-'DFC-CFS'!U45</f>
        <v>7384</v>
      </c>
      <c r="W45" s="297">
        <f>'DFC-CFS'!W45-'DFC-CFS'!V45</f>
        <v>-10212</v>
      </c>
      <c r="X45" s="297">
        <f>'DFC-CFS'!X45</f>
        <v>-3509</v>
      </c>
      <c r="Y45" s="297">
        <f>'DFC-CFS'!Y45-'DFC-CFS'!X45</f>
        <v>-4644</v>
      </c>
      <c r="Z45" s="297">
        <f>'DFC-CFS'!Z45-'DFC-CFS'!Y45</f>
        <v>-3361</v>
      </c>
      <c r="AA45" s="297">
        <f>'DFC-CFS'!AA45-'DFC-CFS'!Z45</f>
        <v>-3153</v>
      </c>
      <c r="AB45" s="297">
        <f>'DFC-CFS'!AB45</f>
        <v>-1924</v>
      </c>
      <c r="AC45" s="297">
        <f>'DFC-CFS'!AC45-'DFC-CFS'!AB45</f>
        <v>-4435</v>
      </c>
      <c r="AD45" s="297">
        <f>'DFC-CFS'!AD45-'DFC-CFS'!AC45</f>
        <v>-1187</v>
      </c>
      <c r="AE45" s="297">
        <f>'DFC-CFS'!AE45-'DFC-CFS'!AD45</f>
        <v>-10229</v>
      </c>
      <c r="AF45" s="297">
        <f>'DFC-CFS'!AF45</f>
        <v>-5766</v>
      </c>
      <c r="AG45" s="297">
        <f>'DFC-CFS'!AG45-'DFC-CFS'!AF45</f>
        <v>-6599</v>
      </c>
      <c r="AH45" s="297">
        <f>'DFC-CFS'!AH45-'DFC-CFS'!AG45</f>
        <v>-1757</v>
      </c>
      <c r="AI45" s="297">
        <f>'DFC-CFS'!AI45-'DFC-CFS'!AH45</f>
        <v>-11664</v>
      </c>
      <c r="AJ45" s="297">
        <f>'DFC-CFS'!AJ45</f>
        <v>-1387</v>
      </c>
      <c r="AK45" s="297">
        <f>'DFC-CFS'!AK45-'DFC-CFS'!AJ45</f>
        <v>-9702</v>
      </c>
      <c r="AL45" s="297">
        <f>'DFC-CFS'!AL45-'DFC-CFS'!AK45</f>
        <v>-4065</v>
      </c>
      <c r="AM45" s="297">
        <f>'DFC-CFS'!AM45-'DFC-CFS'!AL45</f>
        <v>-2731</v>
      </c>
      <c r="AN45" s="297">
        <f>'DFC-CFS'!AN45</f>
        <v>-7102</v>
      </c>
      <c r="AO45" s="297">
        <f>'DFC-CFS'!AO45-'DFC-CFS'!AN45</f>
        <v>-9854</v>
      </c>
      <c r="AP45" s="297">
        <f>'DFC-CFS'!AP45-'DFC-CFS'!AO45</f>
        <v>-19870</v>
      </c>
      <c r="AQ45" s="297">
        <f>'DFC-CFS'!AQ45-'DFC-CFS'!AP45</f>
        <v>-2208</v>
      </c>
      <c r="AR45" s="297">
        <f>'DFC-CFS'!AR45</f>
        <v>-5831</v>
      </c>
      <c r="AS45" s="297">
        <f>'DFC-CFS'!AS45-'DFC-CFS'!AR45</f>
        <v>-18696</v>
      </c>
      <c r="AT45" s="297">
        <f>'DFC-CFS'!AT45-'DFC-CFS'!AS45</f>
        <v>-9619</v>
      </c>
      <c r="AU45" s="297">
        <f>'DFC-CFS'!AU45-'DFC-CFS'!AT45</f>
        <v>-8640</v>
      </c>
      <c r="AV45" s="297">
        <f>'DFC-CFS'!AV45</f>
        <v>-1932</v>
      </c>
      <c r="AW45" s="297">
        <f>'DFC-CFS'!AW45-'DFC-CFS'!AV45</f>
        <v>-11239</v>
      </c>
      <c r="AX45" s="297">
        <f>'DFC-CFS'!AX45-'DFC-CFS'!AW45</f>
        <v>-11079</v>
      </c>
      <c r="AY45" s="297">
        <f>'DFC-CFS'!AY45-'DFC-CFS'!AX45</f>
        <v>-19242</v>
      </c>
      <c r="AZ45" s="297">
        <f>'DFC-CFS'!AZ45</f>
        <v>-4978</v>
      </c>
      <c r="BA45" s="297">
        <f>'DFC-CFS'!BA45-'DFC-CFS'!AZ45</f>
        <v>-6674</v>
      </c>
      <c r="BB45" s="297">
        <f>'DFC-CFS'!BB45-'DFC-CFS'!BA45</f>
        <v>-10126</v>
      </c>
      <c r="BC45" s="297">
        <f>'DFC-CFS'!BC45-'DFC-CFS'!BB45</f>
        <v>-8208</v>
      </c>
      <c r="BD45" s="297">
        <f>'DFC-CFS'!BD45</f>
        <v>-7478</v>
      </c>
      <c r="BE45" s="297">
        <f>'DFC-CFS'!BE45-'DFC-CFS'!BD45</f>
        <v>-7533</v>
      </c>
      <c r="BF45" s="297">
        <f>'DFC-CFS'!BF45-'DFC-CFS'!BE45</f>
        <v>-5631</v>
      </c>
      <c r="BG45" s="297">
        <f>'DFC-CFS'!BG45-'DFC-CFS'!BF45</f>
        <v>-30415</v>
      </c>
      <c r="BH45" s="297">
        <f>'DFC-CFS'!BH45</f>
        <v>-7428</v>
      </c>
      <c r="BI45" s="297">
        <f>'DFC-CFS'!BI45-'DFC-CFS'!BH45</f>
        <v>-12917</v>
      </c>
      <c r="BJ45" s="297">
        <f>'DFC-CFS'!BJ45-'DFC-CFS'!BI45</f>
        <v>-16767</v>
      </c>
      <c r="BK45" s="297">
        <f>'DFC-CFS'!BK45-'DFC-CFS'!BJ45</f>
        <v>95502</v>
      </c>
      <c r="BL45" s="297">
        <f>'DFC-CFS'!BL45</f>
        <v>-19300</v>
      </c>
      <c r="BM45" s="297">
        <f>'DFC-CFS'!BM45-'DFC-CFS'!BL45</f>
        <v>-16119</v>
      </c>
      <c r="BN45" s="297">
        <f>'DFC-CFS'!BN45-'DFC-CFS'!BM45</f>
        <v>-38042</v>
      </c>
      <c r="BO45" s="297">
        <f>'DFC-CFS'!BO45-'DFC-CFS'!BN45</f>
        <v>-28834</v>
      </c>
      <c r="BP45" s="297">
        <f>'DFC-CFS'!BP45</f>
        <v>-33653</v>
      </c>
      <c r="BQ45" s="297">
        <f>'DFC-CFS'!BQ45-'DFC-CFS'!BP45</f>
        <v>-18379</v>
      </c>
      <c r="BR45" s="297">
        <f>'DFC-CFS'!BR45-'DFC-CFS'!BQ45</f>
        <v>-22766</v>
      </c>
      <c r="BS45" s="297">
        <f>'DFC-CFS'!BS45-'DFC-CFS'!BR45</f>
        <v>-17741</v>
      </c>
      <c r="BT45" s="297">
        <f>'DFC-CFS'!BT45</f>
        <v>-19703</v>
      </c>
      <c r="BU45" s="297">
        <f>'DFC-CFS'!BU45-'DFC-CFS'!BT45</f>
        <v>19703</v>
      </c>
      <c r="BV45" s="297">
        <f>'DFC-CFS'!BV45-'DFC-CFS'!BU45</f>
        <v>0</v>
      </c>
      <c r="BW45" s="297">
        <f>'DFC-CFS'!BW45-'DFC-CFS'!BV45</f>
        <v>0</v>
      </c>
      <c r="BY45" s="297">
        <f>'DFC-CFS'!BY45</f>
        <v>-2360</v>
      </c>
      <c r="BZ45" s="297">
        <f>'DFC-CFS'!BZ45</f>
        <v>-2360</v>
      </c>
      <c r="CA45" s="297">
        <f>'DFC-CFS'!CA45</f>
        <v>-1460</v>
      </c>
      <c r="CB45" s="297">
        <f>'DFC-CFS'!CB45</f>
        <v>985</v>
      </c>
      <c r="CC45" s="297">
        <f>'DFC-CFS'!CC45</f>
        <v>-2220</v>
      </c>
      <c r="CD45" s="297">
        <f>'DFC-CFS'!CD45</f>
        <v>-14667</v>
      </c>
      <c r="CE45" s="297">
        <f>'DFC-CFS'!CE45</f>
        <v>-17775</v>
      </c>
      <c r="CF45" s="297">
        <f>'DFC-CFS'!CF45</f>
        <v>-25786</v>
      </c>
      <c r="CG45" s="297">
        <f>'DFC-CFS'!CG45</f>
        <v>-17885</v>
      </c>
      <c r="CH45" s="297">
        <f>'DFC-CFS'!CH45</f>
        <v>-39034</v>
      </c>
      <c r="CI45" s="297">
        <f>'DFC-CFS'!CI45</f>
        <v>-42786</v>
      </c>
      <c r="CJ45" s="297">
        <f>'DFC-CFS'!CJ45</f>
        <v>-43492</v>
      </c>
      <c r="CK45" s="297">
        <f>'DFC-CFS'!CK45</f>
        <v>-29986</v>
      </c>
      <c r="CL45" s="297">
        <f>'DFC-CFS'!CL45</f>
        <v>-51057</v>
      </c>
      <c r="CM45" s="297">
        <f>'DFC-CFS'!CM45</f>
        <v>58390</v>
      </c>
      <c r="CN45" s="297">
        <f>'DFC-CFS'!CN45</f>
        <v>-102295</v>
      </c>
      <c r="CO45" s="297">
        <f>'DFC-CFS'!CO45</f>
        <v>-92539</v>
      </c>
    </row>
    <row r="46" spans="1:93" ht="14.5" x14ac:dyDescent="0.35">
      <c r="A46" s="9"/>
      <c r="B46" s="156" t="str">
        <f>+'DFC-CFS'!B46</f>
        <v>Juros pagos</v>
      </c>
      <c r="C46" s="157" t="str">
        <f>+'DFC-CFS'!C46</f>
        <v>Interest paid</v>
      </c>
      <c r="D46" s="297">
        <f>'DFC-CFS'!D46</f>
        <v>-10409</v>
      </c>
      <c r="E46" s="297">
        <f>'DFC-CFS'!E46-'DFC-CFS'!D46</f>
        <v>2986</v>
      </c>
      <c r="F46" s="297">
        <f>'DFC-CFS'!F46-'DFC-CFS'!E46</f>
        <v>-10050</v>
      </c>
      <c r="G46" s="297">
        <f>'DFC-CFS'!G46-'DFC-CFS'!F46</f>
        <v>-11375</v>
      </c>
      <c r="H46" s="297">
        <f>'DFC-CFS'!H46</f>
        <v>-9586</v>
      </c>
      <c r="I46" s="297">
        <f>'DFC-CFS'!I46-'DFC-CFS'!H46</f>
        <v>-23403</v>
      </c>
      <c r="J46" s="297">
        <f>'DFC-CFS'!J46-'DFC-CFS'!I46</f>
        <v>-13488</v>
      </c>
      <c r="K46" s="297">
        <f>'DFC-CFS'!K46-'DFC-CFS'!J46</f>
        <v>-5476</v>
      </c>
      <c r="L46" s="297">
        <f>'DFC-CFS'!L46</f>
        <v>-16209</v>
      </c>
      <c r="M46" s="297">
        <f>'DFC-CFS'!M46-'DFC-CFS'!L46</f>
        <v>2734</v>
      </c>
      <c r="N46" s="297">
        <f>'DFC-CFS'!N46-'DFC-CFS'!M46</f>
        <v>-5193</v>
      </c>
      <c r="O46" s="297">
        <f>'DFC-CFS'!O46-'DFC-CFS'!N46</f>
        <v>-12993</v>
      </c>
      <c r="P46" s="297">
        <f>'DFC-CFS'!P46</f>
        <v>-9434</v>
      </c>
      <c r="Q46" s="297">
        <f>'DFC-CFS'!Q46-'DFC-CFS'!P46</f>
        <v>-10015</v>
      </c>
      <c r="R46" s="297">
        <f>'DFC-CFS'!R46-'DFC-CFS'!Q46</f>
        <v>-10502</v>
      </c>
      <c r="S46" s="297">
        <f>'DFC-CFS'!S46-'DFC-CFS'!R46</f>
        <v>-10779</v>
      </c>
      <c r="T46" s="297">
        <f>'DFC-CFS'!T46</f>
        <v>-47610</v>
      </c>
      <c r="U46" s="297">
        <f>'DFC-CFS'!U46-'DFC-CFS'!T46</f>
        <v>-18544</v>
      </c>
      <c r="V46" s="297">
        <f>'DFC-CFS'!V46-'DFC-CFS'!U46</f>
        <v>-21875</v>
      </c>
      <c r="W46" s="297">
        <f>'DFC-CFS'!W46-'DFC-CFS'!V46</f>
        <v>-23711</v>
      </c>
      <c r="X46" s="297">
        <f>'DFC-CFS'!X46</f>
        <v>-56469</v>
      </c>
      <c r="Y46" s="297">
        <f>'DFC-CFS'!Y46-'DFC-CFS'!X46</f>
        <v>-9630</v>
      </c>
      <c r="Z46" s="297">
        <f>'DFC-CFS'!Z46-'DFC-CFS'!Y46</f>
        <v>-19950</v>
      </c>
      <c r="AA46" s="297">
        <f>'DFC-CFS'!AA46-'DFC-CFS'!Z46</f>
        <v>-6620</v>
      </c>
      <c r="AB46" s="297">
        <f>'DFC-CFS'!AB46</f>
        <v>-18605</v>
      </c>
      <c r="AC46" s="297">
        <f>'DFC-CFS'!AC46-'DFC-CFS'!AB46</f>
        <v>-22723</v>
      </c>
      <c r="AD46" s="297">
        <f>'DFC-CFS'!AD46-'DFC-CFS'!AC46</f>
        <v>-33983</v>
      </c>
      <c r="AE46" s="297">
        <f>'DFC-CFS'!AE46-'DFC-CFS'!AD46</f>
        <v>-22305</v>
      </c>
      <c r="AF46" s="297">
        <f>'DFC-CFS'!AF46</f>
        <v>-45080</v>
      </c>
      <c r="AG46" s="297">
        <f>'DFC-CFS'!AG46-'DFC-CFS'!AF46</f>
        <v>-23745</v>
      </c>
      <c r="AH46" s="297">
        <f>'DFC-CFS'!AH46-'DFC-CFS'!AG46</f>
        <v>-52070</v>
      </c>
      <c r="AI46" s="297">
        <f>'DFC-CFS'!AI46-'DFC-CFS'!AH46</f>
        <v>-18635</v>
      </c>
      <c r="AJ46" s="297">
        <f>'DFC-CFS'!AJ46</f>
        <v>-60890</v>
      </c>
      <c r="AK46" s="297">
        <f>'DFC-CFS'!AK46-'DFC-CFS'!AJ46</f>
        <v>-21987</v>
      </c>
      <c r="AL46" s="297">
        <f>'DFC-CFS'!AL46-'DFC-CFS'!AK46</f>
        <v>-49871</v>
      </c>
      <c r="AM46" s="297">
        <f>'DFC-CFS'!AM46-'DFC-CFS'!AL46</f>
        <v>-17664</v>
      </c>
      <c r="AN46" s="297">
        <f>'DFC-CFS'!AN46</f>
        <v>-50908</v>
      </c>
      <c r="AO46" s="297">
        <f>'DFC-CFS'!AO46-'DFC-CFS'!AN46</f>
        <v>-16797</v>
      </c>
      <c r="AP46" s="297">
        <f>'DFC-CFS'!AP46-'DFC-CFS'!AO46</f>
        <v>-50454</v>
      </c>
      <c r="AQ46" s="297">
        <f>'DFC-CFS'!AQ46-'DFC-CFS'!AP46</f>
        <v>-13255</v>
      </c>
      <c r="AR46" s="297">
        <f>'DFC-CFS'!AR46</f>
        <v>-44494</v>
      </c>
      <c r="AS46" s="297">
        <f>'DFC-CFS'!AS46-'DFC-CFS'!AR46</f>
        <v>-2908</v>
      </c>
      <c r="AT46" s="297">
        <f>'DFC-CFS'!AT46-'DFC-CFS'!AS46</f>
        <v>-46311</v>
      </c>
      <c r="AU46" s="297">
        <f>'DFC-CFS'!AU46-'DFC-CFS'!AT46</f>
        <v>-2726</v>
      </c>
      <c r="AV46" s="297">
        <f>'DFC-CFS'!AV46</f>
        <v>-45582</v>
      </c>
      <c r="AW46" s="297">
        <f>'DFC-CFS'!AW46-'DFC-CFS'!AV46</f>
        <v>-915</v>
      </c>
      <c r="AX46" s="297">
        <f>'DFC-CFS'!AX46-'DFC-CFS'!AW46</f>
        <v>-44516</v>
      </c>
      <c r="AY46" s="297">
        <f>'DFC-CFS'!AY46-'DFC-CFS'!AX46</f>
        <v>-1006</v>
      </c>
      <c r="AZ46" s="297">
        <f>'DFC-CFS'!AZ46</f>
        <v>-49061</v>
      </c>
      <c r="BA46" s="297">
        <f>'DFC-CFS'!BA46-'DFC-CFS'!AZ46</f>
        <v>-1007</v>
      </c>
      <c r="BB46" s="297">
        <f>'DFC-CFS'!BB46-'DFC-CFS'!BA46</f>
        <v>-67160</v>
      </c>
      <c r="BC46" s="297">
        <f>'DFC-CFS'!BC46-'DFC-CFS'!BB46</f>
        <v>-4544</v>
      </c>
      <c r="BD46" s="297">
        <f>'DFC-CFS'!BD46</f>
        <v>-87000</v>
      </c>
      <c r="BE46" s="297">
        <f>'DFC-CFS'!BE46-'DFC-CFS'!BD46</f>
        <v>-686</v>
      </c>
      <c r="BF46" s="297">
        <f>'DFC-CFS'!BF46-'DFC-CFS'!BE46</f>
        <v>-57955</v>
      </c>
      <c r="BG46" s="297">
        <f>'DFC-CFS'!BG46-'DFC-CFS'!BF46</f>
        <v>-670</v>
      </c>
      <c r="BH46" s="297">
        <f>'DFC-CFS'!BH46</f>
        <v>-62738</v>
      </c>
      <c r="BI46" s="297">
        <f>'DFC-CFS'!BI46-'DFC-CFS'!BH46</f>
        <v>-4007</v>
      </c>
      <c r="BJ46" s="297">
        <f>'DFC-CFS'!BJ46-'DFC-CFS'!BI46</f>
        <v>-69859</v>
      </c>
      <c r="BK46" s="297">
        <f>'DFC-CFS'!BK46-'DFC-CFS'!BJ46</f>
        <v>-1265</v>
      </c>
      <c r="BL46" s="297">
        <f>'DFC-CFS'!BL46</f>
        <v>-76439</v>
      </c>
      <c r="BM46" s="297">
        <f>'DFC-CFS'!BM46-'DFC-CFS'!BL46</f>
        <v>-2164</v>
      </c>
      <c r="BN46" s="297">
        <f>'DFC-CFS'!BN46-'DFC-CFS'!BM46</f>
        <v>-32981</v>
      </c>
      <c r="BO46" s="297">
        <f>'DFC-CFS'!BO46-'DFC-CFS'!BN46</f>
        <v>-2807</v>
      </c>
      <c r="BP46" s="297">
        <f>'DFC-CFS'!BP46</f>
        <v>-65562</v>
      </c>
      <c r="BQ46" s="297">
        <f>'DFC-CFS'!BQ46-'DFC-CFS'!BP46</f>
        <v>-2840</v>
      </c>
      <c r="BR46" s="297">
        <f>'DFC-CFS'!BR46-'DFC-CFS'!BQ46</f>
        <v>-89586</v>
      </c>
      <c r="BS46" s="297">
        <f>'DFC-CFS'!BS46-'DFC-CFS'!BR46</f>
        <v>-22458</v>
      </c>
      <c r="BT46" s="297">
        <f>'DFC-CFS'!BT46</f>
        <v>-117234</v>
      </c>
      <c r="BU46" s="297">
        <f>'DFC-CFS'!BU46-'DFC-CFS'!BT46</f>
        <v>117234</v>
      </c>
      <c r="BV46" s="297">
        <f>'DFC-CFS'!BV46-'DFC-CFS'!BU46</f>
        <v>0</v>
      </c>
      <c r="BW46" s="297">
        <f>'DFC-CFS'!BW46-'DFC-CFS'!BV46</f>
        <v>0</v>
      </c>
      <c r="BY46" s="297">
        <f>'DFC-CFS'!BY46</f>
        <v>-28848</v>
      </c>
      <c r="BZ46" s="297">
        <f>'DFC-CFS'!BZ46</f>
        <v>-51953</v>
      </c>
      <c r="CA46" s="297">
        <f>'DFC-CFS'!CA46</f>
        <v>-31661</v>
      </c>
      <c r="CB46" s="297">
        <f>'DFC-CFS'!CB46</f>
        <v>-40730</v>
      </c>
      <c r="CC46" s="297">
        <f>'DFC-CFS'!CC46</f>
        <v>-111740</v>
      </c>
      <c r="CD46" s="297">
        <f>'DFC-CFS'!CD46</f>
        <v>-92669</v>
      </c>
      <c r="CE46" s="297">
        <f>'DFC-CFS'!CE46</f>
        <v>-97616</v>
      </c>
      <c r="CF46" s="297">
        <f>'DFC-CFS'!CF46</f>
        <v>-139530</v>
      </c>
      <c r="CG46" s="297">
        <f>'DFC-CFS'!CG46</f>
        <v>-150412</v>
      </c>
      <c r="CH46" s="297">
        <f>'DFC-CFS'!CH46</f>
        <v>-131414</v>
      </c>
      <c r="CI46" s="297">
        <f>'DFC-CFS'!CI46</f>
        <v>-96439</v>
      </c>
      <c r="CJ46" s="297">
        <f>'DFC-CFS'!CJ46</f>
        <v>-92019</v>
      </c>
      <c r="CK46" s="297">
        <f>'DFC-CFS'!CK46</f>
        <v>-121772</v>
      </c>
      <c r="CL46" s="297">
        <f>'DFC-CFS'!CL46</f>
        <v>-146311</v>
      </c>
      <c r="CM46" s="297">
        <f>'DFC-CFS'!CM46</f>
        <v>-137869</v>
      </c>
      <c r="CN46" s="297">
        <f>'DFC-CFS'!CN46</f>
        <v>-114391</v>
      </c>
      <c r="CO46" s="297">
        <f>'DFC-CFS'!CO46</f>
        <v>-180446</v>
      </c>
    </row>
    <row r="47" spans="1:93" ht="14.5" x14ac:dyDescent="0.35">
      <c r="A47" s="9"/>
      <c r="B47" s="159" t="str">
        <f>+'DFC-CFS'!B47</f>
        <v>Imposto de renda e contribuição social pagos</v>
      </c>
      <c r="C47" s="160" t="str">
        <f>+'DFC-CFS'!C47</f>
        <v>Income tax and social contribution paid</v>
      </c>
      <c r="D47" s="297">
        <f>'DFC-CFS'!D47</f>
        <v>-8511</v>
      </c>
      <c r="E47" s="297">
        <f>'DFC-CFS'!E47-'DFC-CFS'!D47</f>
        <v>-14294</v>
      </c>
      <c r="F47" s="297">
        <f>'DFC-CFS'!F47-'DFC-CFS'!E47</f>
        <v>-10103</v>
      </c>
      <c r="G47" s="297">
        <f>'DFC-CFS'!G47-'DFC-CFS'!F47</f>
        <v>11992</v>
      </c>
      <c r="H47" s="297">
        <f>'DFC-CFS'!H47</f>
        <v>-334</v>
      </c>
      <c r="I47" s="297">
        <f>'DFC-CFS'!I47-'DFC-CFS'!H47</f>
        <v>-820</v>
      </c>
      <c r="J47" s="297">
        <f>'DFC-CFS'!J47-'DFC-CFS'!I47</f>
        <v>700</v>
      </c>
      <c r="K47" s="297">
        <f>'DFC-CFS'!K47-'DFC-CFS'!J47</f>
        <v>-21460</v>
      </c>
      <c r="L47" s="297">
        <f>'DFC-CFS'!L47</f>
        <v>-3701</v>
      </c>
      <c r="M47" s="297">
        <f>'DFC-CFS'!M47-'DFC-CFS'!L47</f>
        <v>-11815</v>
      </c>
      <c r="N47" s="297">
        <f>'DFC-CFS'!N47-'DFC-CFS'!M47</f>
        <v>-11691</v>
      </c>
      <c r="O47" s="297">
        <f>'DFC-CFS'!O47-'DFC-CFS'!N47</f>
        <v>272</v>
      </c>
      <c r="P47" s="297">
        <f>'DFC-CFS'!P47</f>
        <v>-2654</v>
      </c>
      <c r="Q47" s="297">
        <f>'DFC-CFS'!Q47-'DFC-CFS'!P47</f>
        <v>-20286</v>
      </c>
      <c r="R47" s="297">
        <f>'DFC-CFS'!R47-'DFC-CFS'!Q47</f>
        <v>-23682</v>
      </c>
      <c r="S47" s="297">
        <f>'DFC-CFS'!S47-'DFC-CFS'!R47</f>
        <v>-19001</v>
      </c>
      <c r="T47" s="297">
        <f>'DFC-CFS'!T47</f>
        <v>-7843</v>
      </c>
      <c r="U47" s="297">
        <f>'DFC-CFS'!U47-'DFC-CFS'!T47</f>
        <v>-6625</v>
      </c>
      <c r="V47" s="297">
        <f>'DFC-CFS'!V47-'DFC-CFS'!U47</f>
        <v>-21780</v>
      </c>
      <c r="W47" s="297">
        <f>'DFC-CFS'!W47-'DFC-CFS'!V47</f>
        <v>-7099</v>
      </c>
      <c r="X47" s="297">
        <f>'DFC-CFS'!X47</f>
        <v>-5309</v>
      </c>
      <c r="Y47" s="297">
        <f>'DFC-CFS'!Y47-'DFC-CFS'!X47</f>
        <v>-1591</v>
      </c>
      <c r="Z47" s="297">
        <f>'DFC-CFS'!Z47-'DFC-CFS'!Y47</f>
        <v>0</v>
      </c>
      <c r="AA47" s="297">
        <f>'DFC-CFS'!AA47-'DFC-CFS'!Z47</f>
        <v>-2293</v>
      </c>
      <c r="AB47" s="297">
        <f>'DFC-CFS'!AB47</f>
        <v>0</v>
      </c>
      <c r="AC47" s="297">
        <f>'DFC-CFS'!AC47-'DFC-CFS'!AB47</f>
        <v>-1167</v>
      </c>
      <c r="AD47" s="297">
        <f>'DFC-CFS'!AD47-'DFC-CFS'!AC47</f>
        <v>0</v>
      </c>
      <c r="AE47" s="297">
        <f>'DFC-CFS'!AE47-'DFC-CFS'!AD47</f>
        <v>0</v>
      </c>
      <c r="AF47" s="297">
        <f>'DFC-CFS'!AF47</f>
        <v>-19457</v>
      </c>
      <c r="AG47" s="297">
        <f>'DFC-CFS'!AG47-'DFC-CFS'!AF47</f>
        <v>0</v>
      </c>
      <c r="AH47" s="297">
        <f>'DFC-CFS'!AH47-'DFC-CFS'!AG47</f>
        <v>-23143</v>
      </c>
      <c r="AI47" s="297">
        <f>'DFC-CFS'!AI47-'DFC-CFS'!AH47</f>
        <v>-9377</v>
      </c>
      <c r="AJ47" s="297">
        <f>'DFC-CFS'!AJ47</f>
        <v>-48270</v>
      </c>
      <c r="AK47" s="297">
        <f>'DFC-CFS'!AK47-'DFC-CFS'!AJ47</f>
        <v>-29197</v>
      </c>
      <c r="AL47" s="297">
        <f>'DFC-CFS'!AL47-'DFC-CFS'!AK47</f>
        <v>-16521</v>
      </c>
      <c r="AM47" s="297">
        <f>'DFC-CFS'!AM47-'DFC-CFS'!AL47</f>
        <v>-8427</v>
      </c>
      <c r="AN47" s="297">
        <f>'DFC-CFS'!AN47</f>
        <v>-41576.330120280036</v>
      </c>
      <c r="AO47" s="297">
        <f>'DFC-CFS'!AO47-'DFC-CFS'!AN47</f>
        <v>-42621.776995392996</v>
      </c>
      <c r="AP47" s="297">
        <f>'DFC-CFS'!AP47-'DFC-CFS'!AO47</f>
        <v>-4825.2300775546319</v>
      </c>
      <c r="AQ47" s="297">
        <f>'DFC-CFS'!AQ47-'DFC-CFS'!AP47</f>
        <v>-8312.2386530353397</v>
      </c>
      <c r="AR47" s="297">
        <f>'DFC-CFS'!AR47</f>
        <v>-4657</v>
      </c>
      <c r="AS47" s="297">
        <f>'DFC-CFS'!AS47-'DFC-CFS'!AR47</f>
        <v>-16890</v>
      </c>
      <c r="AT47" s="297">
        <f>'DFC-CFS'!AT47-'DFC-CFS'!AS47</f>
        <v>-21955</v>
      </c>
      <c r="AU47" s="297">
        <f>'DFC-CFS'!AU47-'DFC-CFS'!AT47</f>
        <v>-24863</v>
      </c>
      <c r="AV47" s="297">
        <f>'DFC-CFS'!AV47</f>
        <v>-21148</v>
      </c>
      <c r="AW47" s="297">
        <f>'DFC-CFS'!AW47-'DFC-CFS'!AV47</f>
        <v>-6856</v>
      </c>
      <c r="AX47" s="297">
        <f>'DFC-CFS'!AX47-'DFC-CFS'!AW47</f>
        <v>-17661</v>
      </c>
      <c r="AY47" s="297">
        <f>'DFC-CFS'!AY47-'DFC-CFS'!AX47</f>
        <v>-16347</v>
      </c>
      <c r="AZ47" s="297">
        <f>'DFC-CFS'!AZ47</f>
        <v>-16430</v>
      </c>
      <c r="BA47" s="297">
        <f>'DFC-CFS'!BA47-'DFC-CFS'!AZ47</f>
        <v>-1857</v>
      </c>
      <c r="BB47" s="297">
        <f>'DFC-CFS'!BB47-'DFC-CFS'!BA47</f>
        <v>-3830</v>
      </c>
      <c r="BC47" s="297">
        <f>'DFC-CFS'!BC47-'DFC-CFS'!BB47</f>
        <v>-7684</v>
      </c>
      <c r="BD47" s="297">
        <f>'DFC-CFS'!BD47</f>
        <v>-6681</v>
      </c>
      <c r="BE47" s="297">
        <f>'DFC-CFS'!BE47-'DFC-CFS'!BD47</f>
        <v>-3817</v>
      </c>
      <c r="BF47" s="297">
        <f>'DFC-CFS'!BF47-'DFC-CFS'!BE47</f>
        <v>0</v>
      </c>
      <c r="BG47" s="297">
        <f>'DFC-CFS'!BG47-'DFC-CFS'!BF47</f>
        <v>-1863</v>
      </c>
      <c r="BH47" s="297">
        <f>'DFC-CFS'!BH47</f>
        <v>-4592</v>
      </c>
      <c r="BI47" s="297">
        <f>'DFC-CFS'!BI47-'DFC-CFS'!BH47</f>
        <v>-3342</v>
      </c>
      <c r="BJ47" s="297">
        <f>'DFC-CFS'!BJ47-'DFC-CFS'!BI47</f>
        <v>-992</v>
      </c>
      <c r="BK47" s="297">
        <f>'DFC-CFS'!BK47-'DFC-CFS'!BJ47</f>
        <v>-1872</v>
      </c>
      <c r="BL47" s="297">
        <f>'DFC-CFS'!BL47</f>
        <v>-3466</v>
      </c>
      <c r="BM47" s="297">
        <f>'DFC-CFS'!BM47-'DFC-CFS'!BL47</f>
        <v>-96884</v>
      </c>
      <c r="BN47" s="297">
        <f>'DFC-CFS'!BN47-'DFC-CFS'!BM47</f>
        <v>-31459</v>
      </c>
      <c r="BO47" s="297">
        <f>'DFC-CFS'!BO47-'DFC-CFS'!BN47</f>
        <v>-44561</v>
      </c>
      <c r="BP47" s="297">
        <f>'DFC-CFS'!BP47</f>
        <v>-49410</v>
      </c>
      <c r="BQ47" s="297">
        <f>'DFC-CFS'!BQ47-'DFC-CFS'!BP47</f>
        <v>-46545</v>
      </c>
      <c r="BR47" s="297">
        <f>'DFC-CFS'!BR47-'DFC-CFS'!BQ47</f>
        <v>-37346</v>
      </c>
      <c r="BS47" s="297">
        <f>'DFC-CFS'!BS47-'DFC-CFS'!BR47</f>
        <v>73345</v>
      </c>
      <c r="BT47" s="297">
        <f>'DFC-CFS'!BT47</f>
        <v>-10629</v>
      </c>
      <c r="BU47" s="297">
        <f>'DFC-CFS'!BU47-'DFC-CFS'!BT47</f>
        <v>10629</v>
      </c>
      <c r="BV47" s="297">
        <f>'DFC-CFS'!BV47-'DFC-CFS'!BU47</f>
        <v>0</v>
      </c>
      <c r="BW47" s="297">
        <f>'DFC-CFS'!BW47-'DFC-CFS'!BV47</f>
        <v>0</v>
      </c>
      <c r="BY47" s="297">
        <f>'DFC-CFS'!BY47</f>
        <v>-20916</v>
      </c>
      <c r="BZ47" s="297">
        <f>'DFC-CFS'!BZ47</f>
        <v>-21914</v>
      </c>
      <c r="CA47" s="297">
        <f>'DFC-CFS'!CA47</f>
        <v>-26935</v>
      </c>
      <c r="CB47" s="297">
        <f>'DFC-CFS'!CB47</f>
        <v>-65623</v>
      </c>
      <c r="CC47" s="297">
        <f>'DFC-CFS'!CC47</f>
        <v>-43347</v>
      </c>
      <c r="CD47" s="297">
        <f>'DFC-CFS'!CD47</f>
        <v>-9193</v>
      </c>
      <c r="CE47" s="297">
        <f>'DFC-CFS'!CE47</f>
        <v>-1167</v>
      </c>
      <c r="CF47" s="297">
        <f>'DFC-CFS'!CF47</f>
        <v>-51977</v>
      </c>
      <c r="CG47" s="297">
        <f>'DFC-CFS'!CG47</f>
        <v>-102415</v>
      </c>
      <c r="CH47" s="297">
        <f>'DFC-CFS'!CH47</f>
        <v>-97335.575846263004</v>
      </c>
      <c r="CI47" s="297">
        <f>'DFC-CFS'!CI47</f>
        <v>-68365</v>
      </c>
      <c r="CJ47" s="297">
        <f>'DFC-CFS'!CJ47</f>
        <v>-62012</v>
      </c>
      <c r="CK47" s="297">
        <f>'DFC-CFS'!CK47</f>
        <v>-29801</v>
      </c>
      <c r="CL47" s="297">
        <f>'DFC-CFS'!CL47</f>
        <v>-12361</v>
      </c>
      <c r="CM47" s="297">
        <f>'DFC-CFS'!CM47</f>
        <v>-10798</v>
      </c>
      <c r="CN47" s="297">
        <f>'DFC-CFS'!CN47</f>
        <v>-176370</v>
      </c>
      <c r="CO47" s="297">
        <f>'DFC-CFS'!CO47</f>
        <v>-59956</v>
      </c>
    </row>
    <row r="48" spans="1:93" ht="14.5" x14ac:dyDescent="0.35">
      <c r="A48" s="9"/>
      <c r="B48" s="147"/>
      <c r="C48" s="161"/>
      <c r="D48" s="162"/>
      <c r="E48" s="162"/>
      <c r="F48" s="162"/>
      <c r="G48" s="162"/>
      <c r="H48" s="162"/>
      <c r="I48" s="162"/>
      <c r="J48" s="162"/>
      <c r="K48" s="162"/>
      <c r="L48" s="162"/>
      <c r="M48" s="162"/>
      <c r="N48" s="162"/>
      <c r="O48" s="162"/>
      <c r="P48" s="162"/>
      <c r="Q48" s="162"/>
      <c r="R48" s="162"/>
      <c r="S48" s="162"/>
      <c r="T48" s="162"/>
      <c r="U48" s="162"/>
      <c r="V48" s="162"/>
      <c r="W48" s="162"/>
      <c r="X48" s="162"/>
      <c r="Y48" s="162"/>
      <c r="Z48" s="162"/>
      <c r="AA48" s="162"/>
      <c r="AB48" s="162"/>
      <c r="AC48" s="162"/>
      <c r="AD48" s="162"/>
      <c r="AE48" s="162"/>
      <c r="AF48" s="162"/>
      <c r="AG48" s="162"/>
      <c r="AH48" s="162"/>
      <c r="AI48" s="162"/>
      <c r="AJ48" s="162"/>
      <c r="AK48" s="162"/>
      <c r="AL48" s="162"/>
      <c r="AM48" s="162"/>
      <c r="AN48" s="162"/>
      <c r="AO48" s="162"/>
      <c r="AP48" s="162"/>
      <c r="AQ48" s="162"/>
      <c r="AR48" s="162"/>
      <c r="AS48" s="162"/>
      <c r="AT48" s="162"/>
      <c r="AU48" s="162"/>
      <c r="AV48" s="162"/>
      <c r="AW48" s="162"/>
      <c r="AX48" s="162"/>
      <c r="AY48" s="162"/>
      <c r="AZ48" s="162"/>
      <c r="BA48" s="162"/>
      <c r="BB48" s="162"/>
      <c r="BC48" s="162"/>
      <c r="BD48" s="162"/>
      <c r="BE48" s="162"/>
      <c r="BF48" s="162"/>
      <c r="BG48" s="162"/>
      <c r="BH48" s="162"/>
      <c r="BI48" s="162"/>
      <c r="BJ48" s="162"/>
      <c r="BK48" s="162"/>
      <c r="BL48" s="162"/>
      <c r="BM48" s="162"/>
      <c r="BN48" s="162"/>
      <c r="BO48" s="162"/>
      <c r="BP48" s="162"/>
      <c r="BQ48" s="162"/>
      <c r="BR48" s="162"/>
      <c r="BS48" s="162"/>
      <c r="BT48" s="162"/>
      <c r="BU48" s="162"/>
      <c r="BV48" s="162"/>
      <c r="BW48" s="162"/>
      <c r="BY48" s="162"/>
      <c r="BZ48" s="162"/>
      <c r="CA48" s="162"/>
      <c r="CB48" s="162"/>
      <c r="CC48" s="162"/>
      <c r="CD48" s="162"/>
      <c r="CE48" s="162"/>
      <c r="CF48" s="162"/>
      <c r="CG48" s="162"/>
      <c r="CH48" s="162"/>
      <c r="CI48" s="162"/>
      <c r="CJ48" s="162"/>
      <c r="CK48" s="162"/>
      <c r="CL48" s="162"/>
      <c r="CM48" s="162"/>
      <c r="CN48" s="162"/>
      <c r="CO48" s="162"/>
    </row>
    <row r="49" spans="1:93" ht="14.5" x14ac:dyDescent="0.35">
      <c r="A49" s="9"/>
      <c r="B49" s="100" t="str">
        <f>+'DFC-CFS'!B49</f>
        <v>Fluxo de caixa de atividades de investimento</v>
      </c>
      <c r="C49" s="100" t="str">
        <f>+'DFC-CFS'!C49</f>
        <v>Cash flow from investing activities</v>
      </c>
      <c r="D49" s="148">
        <f t="shared" ref="D49:AI49" si="5">+SUM(D50:D62)</f>
        <v>-22097</v>
      </c>
      <c r="E49" s="148">
        <f t="shared" si="5"/>
        <v>-33489</v>
      </c>
      <c r="F49" s="148">
        <f t="shared" si="5"/>
        <v>-37906</v>
      </c>
      <c r="G49" s="148">
        <f t="shared" si="5"/>
        <v>-46297</v>
      </c>
      <c r="H49" s="148">
        <f t="shared" si="5"/>
        <v>-9108</v>
      </c>
      <c r="I49" s="148">
        <f t="shared" si="5"/>
        <v>-35303</v>
      </c>
      <c r="J49" s="148">
        <f t="shared" si="5"/>
        <v>-13100</v>
      </c>
      <c r="K49" s="148">
        <f t="shared" si="5"/>
        <v>-15891</v>
      </c>
      <c r="L49" s="148">
        <f t="shared" si="5"/>
        <v>-34749</v>
      </c>
      <c r="M49" s="148">
        <f t="shared" si="5"/>
        <v>-30171</v>
      </c>
      <c r="N49" s="148">
        <f t="shared" si="5"/>
        <v>-32011</v>
      </c>
      <c r="O49" s="148">
        <f t="shared" si="5"/>
        <v>-42712</v>
      </c>
      <c r="P49" s="148">
        <f t="shared" si="5"/>
        <v>-44695</v>
      </c>
      <c r="Q49" s="148">
        <f t="shared" si="5"/>
        <v>-60155</v>
      </c>
      <c r="R49" s="148">
        <f t="shared" si="5"/>
        <v>-76543</v>
      </c>
      <c r="S49" s="148">
        <f t="shared" si="5"/>
        <v>-63427</v>
      </c>
      <c r="T49" s="148">
        <f t="shared" si="5"/>
        <v>-50396</v>
      </c>
      <c r="U49" s="148">
        <f t="shared" si="5"/>
        <v>-845154</v>
      </c>
      <c r="V49" s="148">
        <f t="shared" si="5"/>
        <v>-43208</v>
      </c>
      <c r="W49" s="148">
        <f t="shared" si="5"/>
        <v>-49822</v>
      </c>
      <c r="X49" s="148">
        <f t="shared" si="5"/>
        <v>-24491</v>
      </c>
      <c r="Y49" s="148">
        <f t="shared" si="5"/>
        <v>-41092</v>
      </c>
      <c r="Z49" s="148">
        <f t="shared" si="5"/>
        <v>-41203</v>
      </c>
      <c r="AA49" s="148">
        <f t="shared" si="5"/>
        <v>-90288</v>
      </c>
      <c r="AB49" s="148">
        <f t="shared" si="5"/>
        <v>-57153</v>
      </c>
      <c r="AC49" s="148">
        <f t="shared" si="5"/>
        <v>-52440</v>
      </c>
      <c r="AD49" s="148">
        <f t="shared" si="5"/>
        <v>-54686</v>
      </c>
      <c r="AE49" s="148">
        <f t="shared" si="5"/>
        <v>-45830</v>
      </c>
      <c r="AF49" s="148">
        <f t="shared" si="5"/>
        <v>-39393</v>
      </c>
      <c r="AG49" s="148">
        <f t="shared" si="5"/>
        <v>-39964</v>
      </c>
      <c r="AH49" s="148">
        <f t="shared" si="5"/>
        <v>-36983</v>
      </c>
      <c r="AI49" s="148">
        <f t="shared" si="5"/>
        <v>-42202.000000000007</v>
      </c>
      <c r="AJ49" s="148">
        <f t="shared" ref="AJ49:BO49" si="6">+SUM(AJ50:AJ62)</f>
        <v>-26291.340084747004</v>
      </c>
      <c r="AK49" s="148">
        <f t="shared" si="6"/>
        <v>-39487.659915252996</v>
      </c>
      <c r="AL49" s="148">
        <f t="shared" si="6"/>
        <v>-29436</v>
      </c>
      <c r="AM49" s="148">
        <f t="shared" si="6"/>
        <v>-29367</v>
      </c>
      <c r="AN49" s="148">
        <f t="shared" si="6"/>
        <v>-20182</v>
      </c>
      <c r="AO49" s="148">
        <f t="shared" si="6"/>
        <v>-39695</v>
      </c>
      <c r="AP49" s="148">
        <f t="shared" si="6"/>
        <v>-30025</v>
      </c>
      <c r="AQ49" s="148">
        <f t="shared" si="6"/>
        <v>-29291.1</v>
      </c>
      <c r="AR49" s="148">
        <f t="shared" si="6"/>
        <v>-25107</v>
      </c>
      <c r="AS49" s="148">
        <f t="shared" si="6"/>
        <v>-32848</v>
      </c>
      <c r="AT49" s="148">
        <f t="shared" si="6"/>
        <v>-45749</v>
      </c>
      <c r="AU49" s="148">
        <f t="shared" si="6"/>
        <v>-62884</v>
      </c>
      <c r="AV49" s="148">
        <f t="shared" si="6"/>
        <v>-41397</v>
      </c>
      <c r="AW49" s="148">
        <f t="shared" si="6"/>
        <v>-74061</v>
      </c>
      <c r="AX49" s="148">
        <f t="shared" si="6"/>
        <v>-52226</v>
      </c>
      <c r="AY49" s="148">
        <f t="shared" si="6"/>
        <v>-100863</v>
      </c>
      <c r="AZ49" s="148">
        <f t="shared" si="6"/>
        <v>-41906</v>
      </c>
      <c r="BA49" s="148">
        <f t="shared" si="6"/>
        <v>-30373</v>
      </c>
      <c r="BB49" s="148">
        <f t="shared" si="6"/>
        <v>-22154</v>
      </c>
      <c r="BC49" s="148">
        <f t="shared" si="6"/>
        <v>-28335</v>
      </c>
      <c r="BD49" s="148">
        <f t="shared" si="6"/>
        <v>-39675.554000000004</v>
      </c>
      <c r="BE49" s="148">
        <f t="shared" si="6"/>
        <v>-45563</v>
      </c>
      <c r="BF49" s="148">
        <f t="shared" si="6"/>
        <v>-61375.445999999996</v>
      </c>
      <c r="BG49" s="148">
        <f t="shared" si="6"/>
        <v>-24397</v>
      </c>
      <c r="BH49" s="148">
        <f t="shared" si="6"/>
        <v>-65436</v>
      </c>
      <c r="BI49" s="148">
        <f t="shared" si="6"/>
        <v>-57708</v>
      </c>
      <c r="BJ49" s="148">
        <f t="shared" si="6"/>
        <v>-103917</v>
      </c>
      <c r="BK49" s="148">
        <f t="shared" si="6"/>
        <v>-836846</v>
      </c>
      <c r="BL49" s="148">
        <f t="shared" si="6"/>
        <v>-98701</v>
      </c>
      <c r="BM49" s="148">
        <f t="shared" si="6"/>
        <v>-108316</v>
      </c>
      <c r="BN49" s="148">
        <f t="shared" si="6"/>
        <v>-294315</v>
      </c>
      <c r="BO49" s="148">
        <f t="shared" si="6"/>
        <v>-233877</v>
      </c>
      <c r="BP49" s="148">
        <f t="shared" ref="BP49:BS49" si="7">+SUM(BP50:BP62)</f>
        <v>-192570</v>
      </c>
      <c r="BQ49" s="148">
        <f t="shared" si="7"/>
        <v>-153259</v>
      </c>
      <c r="BR49" s="148">
        <f t="shared" si="7"/>
        <v>-105116</v>
      </c>
      <c r="BS49" s="148">
        <f t="shared" si="7"/>
        <v>-189141</v>
      </c>
      <c r="BT49" s="148">
        <f t="shared" ref="BT49:BW49" si="8">+SUM(BT50:BT62)</f>
        <v>-107309</v>
      </c>
      <c r="BU49" s="148">
        <f t="shared" si="8"/>
        <v>107309</v>
      </c>
      <c r="BV49" s="148">
        <f t="shared" si="8"/>
        <v>0</v>
      </c>
      <c r="BW49" s="148">
        <f t="shared" si="8"/>
        <v>0</v>
      </c>
      <c r="BY49" s="148">
        <f t="shared" ref="BY49" si="9">+SUM(BY50:BY62)</f>
        <v>-139789</v>
      </c>
      <c r="BZ49" s="148">
        <f t="shared" ref="BZ49" si="10">+SUM(BZ50:BZ62)</f>
        <v>-73402</v>
      </c>
      <c r="CA49" s="148">
        <f t="shared" ref="CA49" si="11">+SUM(CA50:CA62)</f>
        <v>-139643</v>
      </c>
      <c r="CB49" s="148">
        <f t="shared" ref="CB49" si="12">+SUM(CB50:CB62)</f>
        <v>-244820</v>
      </c>
      <c r="CC49" s="148">
        <f t="shared" ref="CC49" si="13">+SUM(CC50:CC62)</f>
        <v>-988580</v>
      </c>
      <c r="CD49" s="148">
        <f t="shared" ref="CD49" si="14">+SUM(CD50:CD62)</f>
        <v>-197074</v>
      </c>
      <c r="CE49" s="148">
        <f t="shared" ref="CE49" si="15">+SUM(CE50:CE62)</f>
        <v>-210109</v>
      </c>
      <c r="CF49" s="148">
        <f t="shared" ref="CF49" si="16">+SUM(CF50:CF62)</f>
        <v>-158542</v>
      </c>
      <c r="CG49" s="148">
        <f t="shared" ref="CG49" si="17">+SUM(CG50:CG62)</f>
        <v>-124582</v>
      </c>
      <c r="CH49" s="148">
        <f t="shared" ref="CH49" si="18">+SUM(CH50:CH62)</f>
        <v>-119193.1</v>
      </c>
      <c r="CI49" s="148">
        <f t="shared" ref="CI49" si="19">+SUM(CI50:CI62)</f>
        <v>-166588</v>
      </c>
      <c r="CJ49" s="148">
        <f t="shared" ref="CJ49" si="20">+SUM(CJ50:CJ62)</f>
        <v>-268547</v>
      </c>
      <c r="CK49" s="148">
        <f t="shared" ref="CK49" si="21">+SUM(CK50:CK62)</f>
        <v>-122768</v>
      </c>
      <c r="CL49" s="148">
        <f t="shared" ref="CL49" si="22">+SUM(CL50:CL62)</f>
        <v>-171011</v>
      </c>
      <c r="CM49" s="148">
        <f t="shared" ref="CM49" si="23">+SUM(CM50:CM62)</f>
        <v>-1063907</v>
      </c>
      <c r="CN49" s="148">
        <f t="shared" ref="CN49" si="24">+SUM(CN50:CN62)</f>
        <v>-735209</v>
      </c>
      <c r="CO49" s="148">
        <f t="shared" ref="CO49" si="25">+SUM(CO50:CO62)</f>
        <v>-640086</v>
      </c>
    </row>
    <row r="50" spans="1:93" ht="14.5" x14ac:dyDescent="0.35">
      <c r="A50" s="9"/>
      <c r="B50" s="156" t="str">
        <f>+'DFC-CFS'!B50</f>
        <v>Adições aos investimentos</v>
      </c>
      <c r="C50" s="157" t="str">
        <f>+'DFC-CFS'!C50</f>
        <v>Investment increase</v>
      </c>
      <c r="D50" s="58">
        <f>'DFC-CFS'!D50</f>
        <v>-117</v>
      </c>
      <c r="E50" s="58">
        <f>'DFC-CFS'!E50-'DFC-CFS'!D50</f>
        <v>-222</v>
      </c>
      <c r="F50" s="58">
        <f>'DFC-CFS'!F50-'DFC-CFS'!E50</f>
        <v>-140</v>
      </c>
      <c r="G50" s="58">
        <f>'DFC-CFS'!G50-'DFC-CFS'!F50</f>
        <v>182</v>
      </c>
      <c r="H50" s="58">
        <f>'DFC-CFS'!H50</f>
        <v>0</v>
      </c>
      <c r="I50" s="58">
        <f>'DFC-CFS'!I50-'DFC-CFS'!H50</f>
        <v>-136</v>
      </c>
      <c r="J50" s="58">
        <f>'DFC-CFS'!J50-'DFC-CFS'!I50</f>
        <v>-15</v>
      </c>
      <c r="K50" s="58">
        <f>'DFC-CFS'!K50-'DFC-CFS'!J50</f>
        <v>-413</v>
      </c>
      <c r="L50" s="58">
        <f>'DFC-CFS'!L50</f>
        <v>0</v>
      </c>
      <c r="M50" s="58">
        <f>'DFC-CFS'!M50-'DFC-CFS'!L50</f>
        <v>0</v>
      </c>
      <c r="N50" s="58">
        <f>'DFC-CFS'!N50-'DFC-CFS'!M50</f>
        <v>0</v>
      </c>
      <c r="O50" s="58">
        <f>'DFC-CFS'!O50-'DFC-CFS'!N50</f>
        <v>0</v>
      </c>
      <c r="P50" s="58">
        <f>'DFC-CFS'!P50</f>
        <v>0</v>
      </c>
      <c r="Q50" s="58">
        <f>'DFC-CFS'!Q50-'DFC-CFS'!P50</f>
        <v>0</v>
      </c>
      <c r="R50" s="58">
        <f>'DFC-CFS'!R50-'DFC-CFS'!Q50</f>
        <v>0</v>
      </c>
      <c r="S50" s="58">
        <f>'DFC-CFS'!S50-'DFC-CFS'!R50</f>
        <v>0</v>
      </c>
      <c r="T50" s="58">
        <f>'DFC-CFS'!T50</f>
        <v>0</v>
      </c>
      <c r="U50" s="58">
        <f>'DFC-CFS'!U50-'DFC-CFS'!T50</f>
        <v>0</v>
      </c>
      <c r="V50" s="58">
        <f>'DFC-CFS'!V50-'DFC-CFS'!U50</f>
        <v>0</v>
      </c>
      <c r="W50" s="58">
        <f>'DFC-CFS'!W50-'DFC-CFS'!V50</f>
        <v>0</v>
      </c>
      <c r="X50" s="58">
        <f>'DFC-CFS'!X50</f>
        <v>0</v>
      </c>
      <c r="Y50" s="58">
        <f>'DFC-CFS'!Y50-'DFC-CFS'!X50</f>
        <v>0</v>
      </c>
      <c r="Z50" s="58">
        <f>'DFC-CFS'!Z50-'DFC-CFS'!Y50</f>
        <v>0</v>
      </c>
      <c r="AA50" s="58">
        <f>'DFC-CFS'!AA50-'DFC-CFS'!Z50</f>
        <v>0</v>
      </c>
      <c r="AB50" s="58">
        <f>'DFC-CFS'!AB50</f>
        <v>0</v>
      </c>
      <c r="AC50" s="58">
        <f>'DFC-CFS'!AC50-'DFC-CFS'!AB50</f>
        <v>0</v>
      </c>
      <c r="AD50" s="58">
        <f>'DFC-CFS'!AD50-'DFC-CFS'!AC50</f>
        <v>0</v>
      </c>
      <c r="AE50" s="58">
        <f>'DFC-CFS'!AE50-'DFC-CFS'!AD50</f>
        <v>0</v>
      </c>
      <c r="AF50" s="58">
        <f>'DFC-CFS'!AF50</f>
        <v>0</v>
      </c>
      <c r="AG50" s="58">
        <f>'DFC-CFS'!AG50-'DFC-CFS'!AF50</f>
        <v>0</v>
      </c>
      <c r="AH50" s="58">
        <f>'DFC-CFS'!AH50-'DFC-CFS'!AG50</f>
        <v>0</v>
      </c>
      <c r="AI50" s="58">
        <f>'DFC-CFS'!AI50-'DFC-CFS'!AH50</f>
        <v>0</v>
      </c>
      <c r="AJ50" s="58">
        <f>'DFC-CFS'!AJ50</f>
        <v>0</v>
      </c>
      <c r="AK50" s="58">
        <f>'DFC-CFS'!AK50-'DFC-CFS'!AJ50</f>
        <v>0</v>
      </c>
      <c r="AL50" s="58">
        <f>'DFC-CFS'!AL50-'DFC-CFS'!AK50</f>
        <v>0</v>
      </c>
      <c r="AM50" s="58">
        <f>'DFC-CFS'!AM50-'DFC-CFS'!AL50</f>
        <v>0</v>
      </c>
      <c r="AN50" s="58">
        <f>'DFC-CFS'!AN50</f>
        <v>0</v>
      </c>
      <c r="AO50" s="58">
        <f>'DFC-CFS'!AO50-'DFC-CFS'!AN50</f>
        <v>0</v>
      </c>
      <c r="AP50" s="58">
        <f>'DFC-CFS'!AP50-'DFC-CFS'!AO50</f>
        <v>0</v>
      </c>
      <c r="AQ50" s="58">
        <f>'DFC-CFS'!AQ50-'DFC-CFS'!AP50</f>
        <v>0</v>
      </c>
      <c r="AR50" s="58">
        <f>'DFC-CFS'!AR50</f>
        <v>0</v>
      </c>
      <c r="AS50" s="58">
        <f>'DFC-CFS'!AS50-'DFC-CFS'!AR50</f>
        <v>0</v>
      </c>
      <c r="AT50" s="58">
        <f>'DFC-CFS'!AT50-'DFC-CFS'!AS50</f>
        <v>0</v>
      </c>
      <c r="AU50" s="58">
        <f>'DFC-CFS'!AU50-'DFC-CFS'!AT50</f>
        <v>0</v>
      </c>
      <c r="AV50" s="58">
        <f>'DFC-CFS'!AV50</f>
        <v>0</v>
      </c>
      <c r="AW50" s="58">
        <f>'DFC-CFS'!AW50-'DFC-CFS'!AV50</f>
        <v>0</v>
      </c>
      <c r="AX50" s="58">
        <f>'DFC-CFS'!AX50-'DFC-CFS'!AW50</f>
        <v>0</v>
      </c>
      <c r="AY50" s="58">
        <f>'DFC-CFS'!AY50-'DFC-CFS'!AX50</f>
        <v>0</v>
      </c>
      <c r="AZ50" s="58">
        <f>'DFC-CFS'!AZ50</f>
        <v>0</v>
      </c>
      <c r="BA50" s="58">
        <f>'DFC-CFS'!BA50-'DFC-CFS'!AZ50</f>
        <v>0</v>
      </c>
      <c r="BB50" s="58">
        <f>'DFC-CFS'!BB50-'DFC-CFS'!BA50</f>
        <v>0</v>
      </c>
      <c r="BC50" s="58">
        <f>'DFC-CFS'!BC50-'DFC-CFS'!BB50</f>
        <v>0</v>
      </c>
      <c r="BD50" s="58">
        <f>'DFC-CFS'!BD50</f>
        <v>0</v>
      </c>
      <c r="BE50" s="58">
        <f>'DFC-CFS'!BE50-'DFC-CFS'!BD50</f>
        <v>0</v>
      </c>
      <c r="BF50" s="58">
        <f>'DFC-CFS'!BF50-'DFC-CFS'!BE50</f>
        <v>0</v>
      </c>
      <c r="BG50" s="58">
        <f>'DFC-CFS'!BG50-'DFC-CFS'!BF50</f>
        <v>0</v>
      </c>
      <c r="BH50" s="58">
        <f>'DFC-CFS'!BH50</f>
        <v>0</v>
      </c>
      <c r="BI50" s="58">
        <f>'DFC-CFS'!BI50-'DFC-CFS'!BH50</f>
        <v>0</v>
      </c>
      <c r="BJ50" s="58">
        <f>'DFC-CFS'!BJ50-'DFC-CFS'!BI50</f>
        <v>0</v>
      </c>
      <c r="BK50" s="58">
        <f>'DFC-CFS'!BK50-'DFC-CFS'!BJ50</f>
        <v>0</v>
      </c>
      <c r="BL50" s="58">
        <f>'DFC-CFS'!BL50</f>
        <v>0</v>
      </c>
      <c r="BM50" s="58">
        <f>'DFC-CFS'!BM50-'DFC-CFS'!BL50</f>
        <v>0</v>
      </c>
      <c r="BN50" s="58">
        <f>'DFC-CFS'!BN50-'DFC-CFS'!BM50</f>
        <v>0</v>
      </c>
      <c r="BO50" s="58">
        <f>'DFC-CFS'!BO50-'DFC-CFS'!BN50</f>
        <v>0</v>
      </c>
      <c r="BP50" s="58">
        <f>'DFC-CFS'!BP50</f>
        <v>0</v>
      </c>
      <c r="BQ50" s="58">
        <f>'DFC-CFS'!BQ50-'DFC-CFS'!BP50</f>
        <v>0</v>
      </c>
      <c r="BR50" s="58">
        <f>'DFC-CFS'!BR50-'DFC-CFS'!BQ50</f>
        <v>0</v>
      </c>
      <c r="BS50" s="58">
        <f>'DFC-CFS'!BS50-'DFC-CFS'!BR50</f>
        <v>0</v>
      </c>
      <c r="BT50" s="58">
        <f>'DFC-CFS'!BT50</f>
        <v>0</v>
      </c>
      <c r="BU50" s="58">
        <f>'DFC-CFS'!BU50-'DFC-CFS'!BT50</f>
        <v>0</v>
      </c>
      <c r="BV50" s="58">
        <f>'DFC-CFS'!BV50-'DFC-CFS'!BU50</f>
        <v>0</v>
      </c>
      <c r="BW50" s="58">
        <f>'DFC-CFS'!BW50-'DFC-CFS'!BV50</f>
        <v>0</v>
      </c>
      <c r="BY50" s="58">
        <f>'DFC-CFS'!BY50</f>
        <v>-297</v>
      </c>
      <c r="BZ50" s="58">
        <f>'DFC-CFS'!BZ50</f>
        <v>-564</v>
      </c>
      <c r="CA50" s="58">
        <f>'DFC-CFS'!CA50</f>
        <v>0</v>
      </c>
      <c r="CB50" s="58">
        <f>'DFC-CFS'!CB50</f>
        <v>0</v>
      </c>
      <c r="CC50" s="58">
        <f>'DFC-CFS'!CC50</f>
        <v>0</v>
      </c>
      <c r="CD50" s="58">
        <f>'DFC-CFS'!CD50</f>
        <v>0</v>
      </c>
      <c r="CE50" s="58">
        <f>'DFC-CFS'!CE50</f>
        <v>0</v>
      </c>
      <c r="CF50" s="58">
        <f>'DFC-CFS'!CF50</f>
        <v>0</v>
      </c>
      <c r="CG50" s="58">
        <f>'DFC-CFS'!CG50</f>
        <v>0</v>
      </c>
      <c r="CH50" s="58">
        <f>'DFC-CFS'!CH50</f>
        <v>0</v>
      </c>
      <c r="CI50" s="58">
        <f>'DFC-CFS'!CI50</f>
        <v>0</v>
      </c>
      <c r="CJ50" s="58">
        <f>'DFC-CFS'!CJ50</f>
        <v>0</v>
      </c>
      <c r="CK50" s="58">
        <f>'DFC-CFS'!CK50</f>
        <v>0</v>
      </c>
      <c r="CL50" s="58">
        <f>'DFC-CFS'!CL50</f>
        <v>0</v>
      </c>
      <c r="CM50" s="58">
        <f>'DFC-CFS'!CM50</f>
        <v>0</v>
      </c>
      <c r="CN50" s="58">
        <f>'DFC-CFS'!CN50</f>
        <v>0</v>
      </c>
      <c r="CO50" s="58">
        <f>'DFC-CFS'!CO50</f>
        <v>0</v>
      </c>
    </row>
    <row r="51" spans="1:93" ht="14.5" x14ac:dyDescent="0.35">
      <c r="A51" s="9"/>
      <c r="B51" s="156" t="str">
        <f>+'DFC-CFS'!B51</f>
        <v>Aquisição das empresas do México - líquido de caixa adquirido</v>
      </c>
      <c r="C51" s="157" t="str">
        <f>+'DFC-CFS'!C51</f>
        <v>Acquisition of mexican subsidiaries - net of acquired cash</v>
      </c>
      <c r="D51" s="58">
        <f>'DFC-CFS'!D51</f>
        <v>0</v>
      </c>
      <c r="E51" s="58">
        <f>'DFC-CFS'!E51-'DFC-CFS'!D51</f>
        <v>0</v>
      </c>
      <c r="F51" s="58">
        <f>'DFC-CFS'!F51-'DFC-CFS'!E51</f>
        <v>0</v>
      </c>
      <c r="G51" s="58">
        <f>'DFC-CFS'!G51-'DFC-CFS'!F51</f>
        <v>0</v>
      </c>
      <c r="H51" s="58">
        <f>'DFC-CFS'!H51</f>
        <v>0</v>
      </c>
      <c r="I51" s="58">
        <f>'DFC-CFS'!I51-'DFC-CFS'!H51</f>
        <v>0</v>
      </c>
      <c r="J51" s="58">
        <f>'DFC-CFS'!J51-'DFC-CFS'!I51</f>
        <v>0</v>
      </c>
      <c r="K51" s="58">
        <f>'DFC-CFS'!K51-'DFC-CFS'!J51</f>
        <v>0</v>
      </c>
      <c r="L51" s="58">
        <f>'DFC-CFS'!L51</f>
        <v>0</v>
      </c>
      <c r="M51" s="58">
        <f>'DFC-CFS'!M51-'DFC-CFS'!L51</f>
        <v>0</v>
      </c>
      <c r="N51" s="58">
        <f>'DFC-CFS'!N51-'DFC-CFS'!M51</f>
        <v>0</v>
      </c>
      <c r="O51" s="58">
        <f>'DFC-CFS'!O51-'DFC-CFS'!N51</f>
        <v>0</v>
      </c>
      <c r="P51" s="58">
        <f>'DFC-CFS'!P51</f>
        <v>0</v>
      </c>
      <c r="Q51" s="58">
        <f>'DFC-CFS'!Q51-'DFC-CFS'!P51</f>
        <v>0</v>
      </c>
      <c r="R51" s="58">
        <f>'DFC-CFS'!R51-'DFC-CFS'!Q51</f>
        <v>0</v>
      </c>
      <c r="S51" s="58">
        <f>'DFC-CFS'!S51-'DFC-CFS'!R51</f>
        <v>0</v>
      </c>
      <c r="T51" s="58">
        <f>'DFC-CFS'!T51</f>
        <v>0</v>
      </c>
      <c r="U51" s="58">
        <f>'DFC-CFS'!U51-'DFC-CFS'!T51</f>
        <v>-797843</v>
      </c>
      <c r="V51" s="58">
        <f>'DFC-CFS'!V51-'DFC-CFS'!U51</f>
        <v>-5503</v>
      </c>
      <c r="W51" s="58">
        <f>'DFC-CFS'!W51-'DFC-CFS'!V51</f>
        <v>203568</v>
      </c>
      <c r="X51" s="58">
        <f>'DFC-CFS'!X51</f>
        <v>0</v>
      </c>
      <c r="Y51" s="58">
        <f>'DFC-CFS'!Y51-'DFC-CFS'!X51</f>
        <v>0</v>
      </c>
      <c r="Z51" s="58">
        <f>'DFC-CFS'!Z51-'DFC-CFS'!Y51</f>
        <v>0</v>
      </c>
      <c r="AA51" s="58">
        <f>'DFC-CFS'!AA51-'DFC-CFS'!Z51</f>
        <v>0</v>
      </c>
      <c r="AB51" s="58">
        <f>'DFC-CFS'!AB51</f>
        <v>0</v>
      </c>
      <c r="AC51" s="58">
        <f>'DFC-CFS'!AC51-'DFC-CFS'!AB51</f>
        <v>0</v>
      </c>
      <c r="AD51" s="58">
        <f>'DFC-CFS'!AD51-'DFC-CFS'!AC51</f>
        <v>0</v>
      </c>
      <c r="AE51" s="58">
        <f>'DFC-CFS'!AE51-'DFC-CFS'!AD51</f>
        <v>0</v>
      </c>
      <c r="AF51" s="58">
        <f>'DFC-CFS'!AF51</f>
        <v>0</v>
      </c>
      <c r="AG51" s="58">
        <f>'DFC-CFS'!AG51-'DFC-CFS'!AF51</f>
        <v>0</v>
      </c>
      <c r="AH51" s="58">
        <f>'DFC-CFS'!AH51-'DFC-CFS'!AG51</f>
        <v>0</v>
      </c>
      <c r="AI51" s="58">
        <f>'DFC-CFS'!AI51-'DFC-CFS'!AH51</f>
        <v>0</v>
      </c>
      <c r="AJ51" s="58">
        <f>'DFC-CFS'!AJ51</f>
        <v>0</v>
      </c>
      <c r="AK51" s="58">
        <f>'DFC-CFS'!AK51-'DFC-CFS'!AJ51</f>
        <v>0</v>
      </c>
      <c r="AL51" s="58">
        <f>'DFC-CFS'!AL51-'DFC-CFS'!AK51</f>
        <v>0</v>
      </c>
      <c r="AM51" s="58">
        <f>'DFC-CFS'!AM51-'DFC-CFS'!AL51</f>
        <v>0</v>
      </c>
      <c r="AN51" s="58">
        <f>'DFC-CFS'!AN51</f>
        <v>0</v>
      </c>
      <c r="AO51" s="58">
        <f>'DFC-CFS'!AO51-'DFC-CFS'!AN51</f>
        <v>0</v>
      </c>
      <c r="AP51" s="58">
        <f>'DFC-CFS'!AP51-'DFC-CFS'!AO51</f>
        <v>0</v>
      </c>
      <c r="AQ51" s="58">
        <f>'DFC-CFS'!AQ51-'DFC-CFS'!AP51</f>
        <v>0</v>
      </c>
      <c r="AR51" s="58">
        <f>'DFC-CFS'!AR51</f>
        <v>0</v>
      </c>
      <c r="AS51" s="58">
        <f>'DFC-CFS'!AS51-'DFC-CFS'!AR51</f>
        <v>0</v>
      </c>
      <c r="AT51" s="58">
        <f>'DFC-CFS'!AT51-'DFC-CFS'!AS51</f>
        <v>0</v>
      </c>
      <c r="AU51" s="58">
        <f>'DFC-CFS'!AU51-'DFC-CFS'!AT51</f>
        <v>0</v>
      </c>
      <c r="AV51" s="58">
        <f>'DFC-CFS'!AV51</f>
        <v>0</v>
      </c>
      <c r="AW51" s="58">
        <f>'DFC-CFS'!AW51-'DFC-CFS'!AV51</f>
        <v>0</v>
      </c>
      <c r="AX51" s="58">
        <f>'DFC-CFS'!AX51-'DFC-CFS'!AW51</f>
        <v>0</v>
      </c>
      <c r="AY51" s="58">
        <f>'DFC-CFS'!AY51-'DFC-CFS'!AX51</f>
        <v>0</v>
      </c>
      <c r="AZ51" s="58">
        <f>'DFC-CFS'!AZ51</f>
        <v>0</v>
      </c>
      <c r="BA51" s="58">
        <f>'DFC-CFS'!BA51-'DFC-CFS'!AZ51</f>
        <v>0</v>
      </c>
      <c r="BB51" s="58">
        <f>'DFC-CFS'!BB51-'DFC-CFS'!BA51</f>
        <v>0</v>
      </c>
      <c r="BC51" s="58">
        <f>'DFC-CFS'!BC51-'DFC-CFS'!BB51</f>
        <v>0</v>
      </c>
      <c r="BD51" s="58">
        <f>'DFC-CFS'!BD51</f>
        <v>0</v>
      </c>
      <c r="BE51" s="58">
        <f>'DFC-CFS'!BE51-'DFC-CFS'!BD51</f>
        <v>0</v>
      </c>
      <c r="BF51" s="58">
        <f>'DFC-CFS'!BF51-'DFC-CFS'!BE51</f>
        <v>0</v>
      </c>
      <c r="BG51" s="58">
        <f>'DFC-CFS'!BG51-'DFC-CFS'!BF51</f>
        <v>0</v>
      </c>
      <c r="BH51" s="58">
        <f>'DFC-CFS'!BH51</f>
        <v>0</v>
      </c>
      <c r="BI51" s="58">
        <f>'DFC-CFS'!BI51-'DFC-CFS'!BH51</f>
        <v>0</v>
      </c>
      <c r="BJ51" s="58">
        <f>'DFC-CFS'!BJ51-'DFC-CFS'!BI51</f>
        <v>0</v>
      </c>
      <c r="BK51" s="58">
        <f>'DFC-CFS'!BK51-'DFC-CFS'!BJ51</f>
        <v>0</v>
      </c>
      <c r="BL51" s="58">
        <f>'DFC-CFS'!BL51</f>
        <v>0</v>
      </c>
      <c r="BM51" s="58">
        <f>'DFC-CFS'!BM51-'DFC-CFS'!BL51</f>
        <v>0</v>
      </c>
      <c r="BN51" s="58">
        <f>'DFC-CFS'!BN51-'DFC-CFS'!BM51</f>
        <v>0</v>
      </c>
      <c r="BO51" s="58">
        <f>'DFC-CFS'!BO51-'DFC-CFS'!BN51</f>
        <v>0</v>
      </c>
      <c r="BP51" s="58">
        <f>'DFC-CFS'!BP51</f>
        <v>0</v>
      </c>
      <c r="BQ51" s="58">
        <f>'DFC-CFS'!BQ51-'DFC-CFS'!BP51</f>
        <v>0</v>
      </c>
      <c r="BR51" s="58">
        <f>'DFC-CFS'!BR51-'DFC-CFS'!BQ51</f>
        <v>0</v>
      </c>
      <c r="BS51" s="58">
        <f>'DFC-CFS'!BS51-'DFC-CFS'!BR51</f>
        <v>0</v>
      </c>
      <c r="BT51" s="58">
        <f>'DFC-CFS'!BT51</f>
        <v>0</v>
      </c>
      <c r="BU51" s="58">
        <f>'DFC-CFS'!BU51-'DFC-CFS'!BT51</f>
        <v>0</v>
      </c>
      <c r="BV51" s="58">
        <f>'DFC-CFS'!BV51-'DFC-CFS'!BU51</f>
        <v>0</v>
      </c>
      <c r="BW51" s="58">
        <f>'DFC-CFS'!BW51-'DFC-CFS'!BV51</f>
        <v>0</v>
      </c>
      <c r="BY51" s="58">
        <f>'DFC-CFS'!BY51</f>
        <v>0</v>
      </c>
      <c r="BZ51" s="58">
        <f>'DFC-CFS'!BZ51</f>
        <v>0</v>
      </c>
      <c r="CA51" s="58">
        <f>'DFC-CFS'!CA51</f>
        <v>0</v>
      </c>
      <c r="CB51" s="58">
        <f>'DFC-CFS'!CB51</f>
        <v>0</v>
      </c>
      <c r="CC51" s="58">
        <f>'DFC-CFS'!CC51</f>
        <v>-599778</v>
      </c>
      <c r="CD51" s="58">
        <f>'DFC-CFS'!CD51</f>
        <v>0</v>
      </c>
      <c r="CE51" s="58">
        <f>'DFC-CFS'!CE51</f>
        <v>0</v>
      </c>
      <c r="CF51" s="58">
        <f>'DFC-CFS'!CF51</f>
        <v>0</v>
      </c>
      <c r="CG51" s="58">
        <f>'DFC-CFS'!CG51</f>
        <v>0</v>
      </c>
      <c r="CH51" s="58">
        <f>'DFC-CFS'!CH51</f>
        <v>0</v>
      </c>
      <c r="CI51" s="58">
        <f>'DFC-CFS'!CI51</f>
        <v>0</v>
      </c>
      <c r="CJ51" s="58">
        <f>'DFC-CFS'!CJ51</f>
        <v>0</v>
      </c>
      <c r="CK51" s="58">
        <f>'DFC-CFS'!CK51</f>
        <v>0</v>
      </c>
      <c r="CL51" s="58">
        <f>'DFC-CFS'!CL51</f>
        <v>0</v>
      </c>
      <c r="CM51" s="58">
        <f>'DFC-CFS'!CM51</f>
        <v>0</v>
      </c>
      <c r="CN51" s="58">
        <f>'DFC-CFS'!CN51</f>
        <v>0</v>
      </c>
      <c r="CO51" s="58">
        <f>'DFC-CFS'!CO51</f>
        <v>0</v>
      </c>
    </row>
    <row r="52" spans="1:93" ht="14.5" x14ac:dyDescent="0.35">
      <c r="A52" s="9"/>
      <c r="B52" s="156" t="str">
        <f>+'DFC-CFS'!B52</f>
        <v>Recebimento (pagamento) de aquisição de empresa</v>
      </c>
      <c r="C52" s="157" t="str">
        <f>+'DFC-CFS'!C52</f>
        <v>Receipt (payment) for acquisition of company</v>
      </c>
      <c r="D52" s="58">
        <f>'DFC-CFS'!D52</f>
        <v>0</v>
      </c>
      <c r="E52" s="58">
        <f>'DFC-CFS'!E52-'DFC-CFS'!D52</f>
        <v>0</v>
      </c>
      <c r="F52" s="58">
        <f>'DFC-CFS'!F52-'DFC-CFS'!E52</f>
        <v>0</v>
      </c>
      <c r="G52" s="58">
        <f>'DFC-CFS'!G52-'DFC-CFS'!F52</f>
        <v>0</v>
      </c>
      <c r="H52" s="58">
        <f>'DFC-CFS'!H52</f>
        <v>0</v>
      </c>
      <c r="I52" s="58">
        <f>'DFC-CFS'!I52-'DFC-CFS'!H52</f>
        <v>0</v>
      </c>
      <c r="J52" s="58">
        <f>'DFC-CFS'!J52-'DFC-CFS'!I52</f>
        <v>0</v>
      </c>
      <c r="K52" s="58">
        <f>'DFC-CFS'!K52-'DFC-CFS'!J52</f>
        <v>0</v>
      </c>
      <c r="L52" s="58">
        <f>'DFC-CFS'!L52</f>
        <v>0</v>
      </c>
      <c r="M52" s="58">
        <f>'DFC-CFS'!M52-'DFC-CFS'!L52</f>
        <v>0</v>
      </c>
      <c r="N52" s="58">
        <f>'DFC-CFS'!N52-'DFC-CFS'!M52</f>
        <v>0</v>
      </c>
      <c r="O52" s="58">
        <f>'DFC-CFS'!O52-'DFC-CFS'!N52</f>
        <v>0</v>
      </c>
      <c r="P52" s="58">
        <f>'DFC-CFS'!P52</f>
        <v>0</v>
      </c>
      <c r="Q52" s="58">
        <f>'DFC-CFS'!Q52-'DFC-CFS'!P52</f>
        <v>0</v>
      </c>
      <c r="R52" s="58">
        <f>'DFC-CFS'!R52-'DFC-CFS'!Q52</f>
        <v>0</v>
      </c>
      <c r="S52" s="58">
        <f>'DFC-CFS'!S52-'DFC-CFS'!R52</f>
        <v>0</v>
      </c>
      <c r="T52" s="58">
        <f>'DFC-CFS'!T52</f>
        <v>0</v>
      </c>
      <c r="U52" s="58">
        <f>'DFC-CFS'!U52-'DFC-CFS'!T52</f>
        <v>0</v>
      </c>
      <c r="V52" s="58">
        <f>'DFC-CFS'!V52-'DFC-CFS'!U52</f>
        <v>0</v>
      </c>
      <c r="W52" s="58">
        <f>'DFC-CFS'!W52-'DFC-CFS'!V52</f>
        <v>0</v>
      </c>
      <c r="X52" s="58">
        <f>'DFC-CFS'!X52</f>
        <v>0</v>
      </c>
      <c r="Y52" s="58">
        <f>'DFC-CFS'!Y52-'DFC-CFS'!X52</f>
        <v>0</v>
      </c>
      <c r="Z52" s="58">
        <f>'DFC-CFS'!Z52-'DFC-CFS'!Y52</f>
        <v>0</v>
      </c>
      <c r="AA52" s="58">
        <f>'DFC-CFS'!AA52-'DFC-CFS'!Z52</f>
        <v>0</v>
      </c>
      <c r="AB52" s="58">
        <f>'DFC-CFS'!AB52</f>
        <v>0</v>
      </c>
      <c r="AC52" s="58">
        <f>'DFC-CFS'!AC52-'DFC-CFS'!AB52</f>
        <v>0</v>
      </c>
      <c r="AD52" s="58">
        <f>'DFC-CFS'!AD52-'DFC-CFS'!AC52</f>
        <v>0</v>
      </c>
      <c r="AE52" s="58">
        <f>'DFC-CFS'!AE52-'DFC-CFS'!AD52</f>
        <v>0</v>
      </c>
      <c r="AF52" s="58">
        <f>'DFC-CFS'!AF52</f>
        <v>0</v>
      </c>
      <c r="AG52" s="58">
        <f>'DFC-CFS'!AG52-'DFC-CFS'!AF52</f>
        <v>0</v>
      </c>
      <c r="AH52" s="58">
        <f>'DFC-CFS'!AH52-'DFC-CFS'!AG52</f>
        <v>0</v>
      </c>
      <c r="AI52" s="58">
        <f>'DFC-CFS'!AI52-'DFC-CFS'!AH52</f>
        <v>0</v>
      </c>
      <c r="AJ52" s="58">
        <f>'DFC-CFS'!AJ52</f>
        <v>0</v>
      </c>
      <c r="AK52" s="58">
        <f>'DFC-CFS'!AK52-'DFC-CFS'!AJ52</f>
        <v>0</v>
      </c>
      <c r="AL52" s="58">
        <f>'DFC-CFS'!AL52-'DFC-CFS'!AK52</f>
        <v>0</v>
      </c>
      <c r="AM52" s="58">
        <f>'DFC-CFS'!AM52-'DFC-CFS'!AL52</f>
        <v>0</v>
      </c>
      <c r="AN52" s="58">
        <f>'DFC-CFS'!AN52</f>
        <v>0</v>
      </c>
      <c r="AO52" s="58">
        <f>'DFC-CFS'!AO52-'DFC-CFS'!AN52</f>
        <v>0</v>
      </c>
      <c r="AP52" s="58">
        <f>'DFC-CFS'!AP52-'DFC-CFS'!AO52</f>
        <v>0</v>
      </c>
      <c r="AQ52" s="58">
        <f>'DFC-CFS'!AQ52-'DFC-CFS'!AP52</f>
        <v>0</v>
      </c>
      <c r="AR52" s="58">
        <f>'DFC-CFS'!AR52</f>
        <v>0</v>
      </c>
      <c r="AS52" s="58">
        <f>'DFC-CFS'!AS52-'DFC-CFS'!AR52</f>
        <v>0</v>
      </c>
      <c r="AT52" s="58">
        <f>'DFC-CFS'!AT52-'DFC-CFS'!AS52</f>
        <v>0</v>
      </c>
      <c r="AU52" s="58">
        <f>'DFC-CFS'!AU52-'DFC-CFS'!AT52</f>
        <v>0</v>
      </c>
      <c r="AV52" s="58">
        <f>'DFC-CFS'!AV52</f>
        <v>0</v>
      </c>
      <c r="AW52" s="58">
        <f>'DFC-CFS'!AW52-'DFC-CFS'!AV52</f>
        <v>0</v>
      </c>
      <c r="AX52" s="58">
        <f>'DFC-CFS'!AX52-'DFC-CFS'!AW52</f>
        <v>0</v>
      </c>
      <c r="AY52" s="58">
        <f>'DFC-CFS'!AY52-'DFC-CFS'!AX52</f>
        <v>0</v>
      </c>
      <c r="AZ52" s="58">
        <f>'DFC-CFS'!AZ52</f>
        <v>0</v>
      </c>
      <c r="BA52" s="58">
        <f>'DFC-CFS'!BA52-'DFC-CFS'!AZ52</f>
        <v>0</v>
      </c>
      <c r="BB52" s="58">
        <f>'DFC-CFS'!BB52-'DFC-CFS'!BA52</f>
        <v>0</v>
      </c>
      <c r="BC52" s="58">
        <f>'DFC-CFS'!BC52-'DFC-CFS'!BB52</f>
        <v>0</v>
      </c>
      <c r="BD52" s="58">
        <f>'DFC-CFS'!BD52</f>
        <v>0</v>
      </c>
      <c r="BE52" s="58">
        <f>'DFC-CFS'!BE52-'DFC-CFS'!BD52</f>
        <v>0</v>
      </c>
      <c r="BF52" s="58">
        <f>'DFC-CFS'!BF52-'DFC-CFS'!BE52</f>
        <v>0</v>
      </c>
      <c r="BG52" s="58">
        <f>'DFC-CFS'!BG52-'DFC-CFS'!BF52</f>
        <v>0</v>
      </c>
      <c r="BH52" s="58">
        <f>'DFC-CFS'!BH52</f>
        <v>0</v>
      </c>
      <c r="BI52" s="58">
        <f>'DFC-CFS'!BI52-'DFC-CFS'!BH52</f>
        <v>0</v>
      </c>
      <c r="BJ52" s="58">
        <f>'DFC-CFS'!BJ52-'DFC-CFS'!BI52</f>
        <v>0</v>
      </c>
      <c r="BK52" s="58">
        <f>'DFC-CFS'!BK52-'DFC-CFS'!BJ52</f>
        <v>-621987</v>
      </c>
      <c r="BL52" s="58">
        <f>'DFC-CFS'!BL52</f>
        <v>0</v>
      </c>
      <c r="BM52" s="58">
        <f>'DFC-CFS'!BM52-'DFC-CFS'!BL52</f>
        <v>0</v>
      </c>
      <c r="BN52" s="58">
        <f>'DFC-CFS'!BN52-'DFC-CFS'!BM52</f>
        <v>0</v>
      </c>
      <c r="BO52" s="58">
        <f>'DFC-CFS'!BO52-'DFC-CFS'!BN52</f>
        <v>0</v>
      </c>
      <c r="BP52" s="58">
        <f>'DFC-CFS'!BP52</f>
        <v>0</v>
      </c>
      <c r="BQ52" s="58">
        <f>'DFC-CFS'!BQ52-'DFC-CFS'!BP52</f>
        <v>0</v>
      </c>
      <c r="BR52" s="58">
        <f>'DFC-CFS'!BR52-'DFC-CFS'!BQ52</f>
        <v>0</v>
      </c>
      <c r="BS52" s="58">
        <f>'DFC-CFS'!BS52-'DFC-CFS'!BR52</f>
        <v>0</v>
      </c>
      <c r="BT52" s="58">
        <f>'DFC-CFS'!BT52</f>
        <v>0</v>
      </c>
      <c r="BU52" s="58">
        <f>'DFC-CFS'!BU52-'DFC-CFS'!BT52</f>
        <v>0</v>
      </c>
      <c r="BV52" s="58">
        <f>'DFC-CFS'!BV52-'DFC-CFS'!BU52</f>
        <v>0</v>
      </c>
      <c r="BW52" s="58">
        <f>'DFC-CFS'!BW52-'DFC-CFS'!BV52</f>
        <v>0</v>
      </c>
      <c r="BY52" s="58">
        <f>'DFC-CFS'!BY52</f>
        <v>0</v>
      </c>
      <c r="BZ52" s="58">
        <f>'DFC-CFS'!BZ52</f>
        <v>0</v>
      </c>
      <c r="CA52" s="58">
        <f>'DFC-CFS'!CA52</f>
        <v>0</v>
      </c>
      <c r="CB52" s="58">
        <f>'DFC-CFS'!CB52</f>
        <v>0</v>
      </c>
      <c r="CC52" s="58">
        <f>'DFC-CFS'!CC52</f>
        <v>0</v>
      </c>
      <c r="CD52" s="58">
        <f>'DFC-CFS'!CD52</f>
        <v>0</v>
      </c>
      <c r="CE52" s="58">
        <f>'DFC-CFS'!CE52</f>
        <v>0</v>
      </c>
      <c r="CF52" s="58">
        <f>'DFC-CFS'!CF52</f>
        <v>0</v>
      </c>
      <c r="CG52" s="58">
        <f>'DFC-CFS'!CG52</f>
        <v>0</v>
      </c>
      <c r="CH52" s="58">
        <f>'DFC-CFS'!CH52</f>
        <v>0</v>
      </c>
      <c r="CI52" s="58">
        <f>'DFC-CFS'!CI52</f>
        <v>0</v>
      </c>
      <c r="CJ52" s="58">
        <f>'DFC-CFS'!CJ52</f>
        <v>0</v>
      </c>
      <c r="CK52" s="58">
        <f>'DFC-CFS'!CK52</f>
        <v>0</v>
      </c>
      <c r="CL52" s="58">
        <f>'DFC-CFS'!CL52</f>
        <v>0</v>
      </c>
      <c r="CM52" s="58">
        <f>'DFC-CFS'!CM52</f>
        <v>-621987</v>
      </c>
      <c r="CN52" s="58">
        <f>'DFC-CFS'!CN52</f>
        <v>0</v>
      </c>
      <c r="CO52" s="58">
        <f>'DFC-CFS'!CO52</f>
        <v>0</v>
      </c>
    </row>
    <row r="53" spans="1:93" ht="14.5" x14ac:dyDescent="0.35">
      <c r="A53" s="9"/>
      <c r="B53" s="308" t="str">
        <f>+'DFC-CFS'!B53</f>
        <v>Caixa e equivalente de caixa adquiridos em combinação de negócio</v>
      </c>
      <c r="C53" s="307" t="str">
        <f>+'DFC-CFS'!C53</f>
        <v>Cash and cash equivalents acquired in business combination</v>
      </c>
      <c r="D53" s="58">
        <f>'DFC-CFS'!D53</f>
        <v>0</v>
      </c>
      <c r="E53" s="58">
        <f>'DFC-CFS'!E53-'DFC-CFS'!D53</f>
        <v>0</v>
      </c>
      <c r="F53" s="58">
        <f>'DFC-CFS'!F53-'DFC-CFS'!E53</f>
        <v>0</v>
      </c>
      <c r="G53" s="58">
        <f>'DFC-CFS'!G53-'DFC-CFS'!F53</f>
        <v>0</v>
      </c>
      <c r="H53" s="58">
        <f>'DFC-CFS'!H53</f>
        <v>0</v>
      </c>
      <c r="I53" s="58">
        <f>'DFC-CFS'!I53-'DFC-CFS'!H53</f>
        <v>0</v>
      </c>
      <c r="J53" s="58">
        <f>'DFC-CFS'!J53-'DFC-CFS'!I53</f>
        <v>0</v>
      </c>
      <c r="K53" s="58">
        <f>'DFC-CFS'!K53-'DFC-CFS'!J53</f>
        <v>0</v>
      </c>
      <c r="L53" s="58">
        <f>'DFC-CFS'!L53</f>
        <v>0</v>
      </c>
      <c r="M53" s="58">
        <f>'DFC-CFS'!M53-'DFC-CFS'!L53</f>
        <v>0</v>
      </c>
      <c r="N53" s="58">
        <f>'DFC-CFS'!N53-'DFC-CFS'!M53</f>
        <v>0</v>
      </c>
      <c r="O53" s="58">
        <f>'DFC-CFS'!O53-'DFC-CFS'!N53</f>
        <v>0</v>
      </c>
      <c r="P53" s="58">
        <f>'DFC-CFS'!P53</f>
        <v>0</v>
      </c>
      <c r="Q53" s="58">
        <f>'DFC-CFS'!Q53-'DFC-CFS'!P53</f>
        <v>0</v>
      </c>
      <c r="R53" s="58">
        <f>'DFC-CFS'!R53-'DFC-CFS'!Q53</f>
        <v>0</v>
      </c>
      <c r="S53" s="58">
        <f>'DFC-CFS'!S53-'DFC-CFS'!R53</f>
        <v>0</v>
      </c>
      <c r="T53" s="58">
        <f>'DFC-CFS'!T53</f>
        <v>0</v>
      </c>
      <c r="U53" s="58">
        <f>'DFC-CFS'!U53-'DFC-CFS'!T53</f>
        <v>0</v>
      </c>
      <c r="V53" s="58">
        <f>'DFC-CFS'!V53-'DFC-CFS'!U53</f>
        <v>0</v>
      </c>
      <c r="W53" s="58">
        <f>'DFC-CFS'!W53-'DFC-CFS'!V53</f>
        <v>0</v>
      </c>
      <c r="X53" s="58">
        <f>'DFC-CFS'!X53</f>
        <v>0</v>
      </c>
      <c r="Y53" s="58">
        <f>'DFC-CFS'!Y53-'DFC-CFS'!X53</f>
        <v>0</v>
      </c>
      <c r="Z53" s="58">
        <f>'DFC-CFS'!Z53-'DFC-CFS'!Y53</f>
        <v>0</v>
      </c>
      <c r="AA53" s="58">
        <f>'DFC-CFS'!AA53-'DFC-CFS'!Z53</f>
        <v>0</v>
      </c>
      <c r="AB53" s="58">
        <f>'DFC-CFS'!AB53</f>
        <v>0</v>
      </c>
      <c r="AC53" s="58">
        <f>'DFC-CFS'!AC53-'DFC-CFS'!AB53</f>
        <v>0</v>
      </c>
      <c r="AD53" s="58">
        <f>'DFC-CFS'!AD53-'DFC-CFS'!AC53</f>
        <v>0</v>
      </c>
      <c r="AE53" s="58">
        <f>'DFC-CFS'!AE53-'DFC-CFS'!AD53</f>
        <v>0</v>
      </c>
      <c r="AF53" s="58">
        <f>'DFC-CFS'!AF53</f>
        <v>0</v>
      </c>
      <c r="AG53" s="58">
        <f>'DFC-CFS'!AG53-'DFC-CFS'!AF53</f>
        <v>0</v>
      </c>
      <c r="AH53" s="58">
        <f>'DFC-CFS'!AH53-'DFC-CFS'!AG53</f>
        <v>0</v>
      </c>
      <c r="AI53" s="58">
        <f>'DFC-CFS'!AI53-'DFC-CFS'!AH53</f>
        <v>0</v>
      </c>
      <c r="AJ53" s="58">
        <f>'DFC-CFS'!AJ53</f>
        <v>0</v>
      </c>
      <c r="AK53" s="58">
        <f>'DFC-CFS'!AK53-'DFC-CFS'!AJ53</f>
        <v>0</v>
      </c>
      <c r="AL53" s="58">
        <f>'DFC-CFS'!AL53-'DFC-CFS'!AK53</f>
        <v>0</v>
      </c>
      <c r="AM53" s="58">
        <f>'DFC-CFS'!AM53-'DFC-CFS'!AL53</f>
        <v>0</v>
      </c>
      <c r="AN53" s="58">
        <f>'DFC-CFS'!AN53</f>
        <v>0</v>
      </c>
      <c r="AO53" s="58">
        <f>'DFC-CFS'!AO53-'DFC-CFS'!AN53</f>
        <v>0</v>
      </c>
      <c r="AP53" s="58">
        <f>'DFC-CFS'!AP53-'DFC-CFS'!AO53</f>
        <v>0</v>
      </c>
      <c r="AQ53" s="58">
        <f>'DFC-CFS'!AQ53-'DFC-CFS'!AP53</f>
        <v>0</v>
      </c>
      <c r="AR53" s="58">
        <f>'DFC-CFS'!AR53</f>
        <v>0</v>
      </c>
      <c r="AS53" s="58">
        <f>'DFC-CFS'!AS53-'DFC-CFS'!AR53</f>
        <v>0</v>
      </c>
      <c r="AT53" s="58">
        <f>'DFC-CFS'!AT53-'DFC-CFS'!AS53</f>
        <v>0</v>
      </c>
      <c r="AU53" s="58">
        <f>'DFC-CFS'!AU53-'DFC-CFS'!AT53</f>
        <v>0</v>
      </c>
      <c r="AV53" s="58">
        <f>'DFC-CFS'!AV53</f>
        <v>0</v>
      </c>
      <c r="AW53" s="58">
        <f>'DFC-CFS'!AW53-'DFC-CFS'!AV53</f>
        <v>0</v>
      </c>
      <c r="AX53" s="58">
        <f>'DFC-CFS'!AX53-'DFC-CFS'!AW53</f>
        <v>0</v>
      </c>
      <c r="AY53" s="58">
        <f>'DFC-CFS'!AY53-'DFC-CFS'!AX53</f>
        <v>0</v>
      </c>
      <c r="AZ53" s="58">
        <f>'DFC-CFS'!AZ53</f>
        <v>0</v>
      </c>
      <c r="BA53" s="58">
        <f>'DFC-CFS'!BA53-'DFC-CFS'!AZ53</f>
        <v>0</v>
      </c>
      <c r="BB53" s="58">
        <f>'DFC-CFS'!BB53-'DFC-CFS'!BA53</f>
        <v>0</v>
      </c>
      <c r="BC53" s="58">
        <f>'DFC-CFS'!BC53-'DFC-CFS'!BB53</f>
        <v>0</v>
      </c>
      <c r="BD53" s="58">
        <f>'DFC-CFS'!BD53</f>
        <v>0</v>
      </c>
      <c r="BE53" s="58">
        <f>'DFC-CFS'!BE53-'DFC-CFS'!BD53</f>
        <v>0</v>
      </c>
      <c r="BF53" s="58">
        <f>'DFC-CFS'!BF53-'DFC-CFS'!BE53</f>
        <v>0</v>
      </c>
      <c r="BG53" s="58">
        <f>'DFC-CFS'!BG53-'DFC-CFS'!BF53</f>
        <v>0</v>
      </c>
      <c r="BH53" s="58">
        <f>'DFC-CFS'!BH53</f>
        <v>0</v>
      </c>
      <c r="BI53" s="58">
        <f>'DFC-CFS'!BI53-'DFC-CFS'!BH53</f>
        <v>0</v>
      </c>
      <c r="BJ53" s="58">
        <f>'DFC-CFS'!BJ53-'DFC-CFS'!BI53</f>
        <v>0</v>
      </c>
      <c r="BK53" s="58">
        <f>'DFC-CFS'!BK53-'DFC-CFS'!BJ53</f>
        <v>0</v>
      </c>
      <c r="BL53" s="58">
        <f>'DFC-CFS'!BL53</f>
        <v>0</v>
      </c>
      <c r="BM53" s="58">
        <f>'DFC-CFS'!BM53-'DFC-CFS'!BL53</f>
        <v>0</v>
      </c>
      <c r="BN53" s="58">
        <f>'DFC-CFS'!BN53-'DFC-CFS'!BM53</f>
        <v>0</v>
      </c>
      <c r="BO53" s="58">
        <f>'DFC-CFS'!BO53-'DFC-CFS'!BN53</f>
        <v>0</v>
      </c>
      <c r="BP53" s="58">
        <f>'DFC-CFS'!BP53</f>
        <v>0</v>
      </c>
      <c r="BQ53" s="58">
        <f>'DFC-CFS'!BQ53-'DFC-CFS'!BP53</f>
        <v>0</v>
      </c>
      <c r="BR53" s="58">
        <f>'DFC-CFS'!BR53-'DFC-CFS'!BQ53</f>
        <v>0</v>
      </c>
      <c r="BS53" s="58">
        <f>'DFC-CFS'!BS53-'DFC-CFS'!BR53</f>
        <v>0</v>
      </c>
      <c r="BT53" s="58">
        <f>'DFC-CFS'!BT53</f>
        <v>0</v>
      </c>
      <c r="BU53" s="58">
        <f>'DFC-CFS'!BU53-'DFC-CFS'!BT53</f>
        <v>0</v>
      </c>
      <c r="BV53" s="58">
        <f>'DFC-CFS'!BV53-'DFC-CFS'!BU53</f>
        <v>0</v>
      </c>
      <c r="BW53" s="58">
        <f>'DFC-CFS'!BW53-'DFC-CFS'!BV53</f>
        <v>0</v>
      </c>
      <c r="BY53" s="58">
        <f>'DFC-CFS'!BY53</f>
        <v>0</v>
      </c>
      <c r="BZ53" s="58">
        <f>'DFC-CFS'!BZ53</f>
        <v>0</v>
      </c>
      <c r="CA53" s="58">
        <f>'DFC-CFS'!CA53</f>
        <v>0</v>
      </c>
      <c r="CB53" s="58">
        <f>'DFC-CFS'!CB53</f>
        <v>0</v>
      </c>
      <c r="CC53" s="58">
        <f>'DFC-CFS'!CC53</f>
        <v>0</v>
      </c>
      <c r="CD53" s="58">
        <f>'DFC-CFS'!CD53</f>
        <v>0</v>
      </c>
      <c r="CE53" s="58">
        <f>'DFC-CFS'!CE53</f>
        <v>0</v>
      </c>
      <c r="CF53" s="58">
        <f>'DFC-CFS'!CF53</f>
        <v>0</v>
      </c>
      <c r="CG53" s="58">
        <f>'DFC-CFS'!CG53</f>
        <v>0</v>
      </c>
      <c r="CH53" s="58">
        <f>'DFC-CFS'!CH53</f>
        <v>0</v>
      </c>
      <c r="CI53" s="58">
        <f>'DFC-CFS'!CI53</f>
        <v>0</v>
      </c>
      <c r="CJ53" s="58">
        <f>'DFC-CFS'!CJ53</f>
        <v>0</v>
      </c>
      <c r="CK53" s="58">
        <f>'DFC-CFS'!CK53</f>
        <v>0</v>
      </c>
      <c r="CL53" s="58">
        <f>'DFC-CFS'!CL53</f>
        <v>0</v>
      </c>
      <c r="CM53" s="58">
        <f>'DFC-CFS'!CM53</f>
        <v>0</v>
      </c>
      <c r="CN53" s="58">
        <f>'DFC-CFS'!CN53</f>
        <v>0</v>
      </c>
      <c r="CO53" s="58">
        <f>'DFC-CFS'!CO53</f>
        <v>0</v>
      </c>
    </row>
    <row r="54" spans="1:93" ht="14.5" x14ac:dyDescent="0.35">
      <c r="A54" s="9"/>
      <c r="B54" s="156" t="str">
        <f>+'DFC-CFS'!B54</f>
        <v>Obrigações Combinação de negócios</v>
      </c>
      <c r="C54" s="157" t="str">
        <f>+'DFC-CFS'!C54</f>
        <v>Obligations Business combination</v>
      </c>
      <c r="D54" s="58">
        <f>'DFC-CFS'!D54</f>
        <v>0</v>
      </c>
      <c r="E54" s="58">
        <f>'DFC-CFS'!E54-'DFC-CFS'!D54</f>
        <v>0</v>
      </c>
      <c r="F54" s="58">
        <f>'DFC-CFS'!F54-'DFC-CFS'!E54</f>
        <v>0</v>
      </c>
      <c r="G54" s="58">
        <f>'DFC-CFS'!G54-'DFC-CFS'!F54</f>
        <v>0</v>
      </c>
      <c r="H54" s="58">
        <f>'DFC-CFS'!H54</f>
        <v>0</v>
      </c>
      <c r="I54" s="58">
        <f>'DFC-CFS'!I54-'DFC-CFS'!H54</f>
        <v>0</v>
      </c>
      <c r="J54" s="58">
        <f>'DFC-CFS'!J54-'DFC-CFS'!I54</f>
        <v>0</v>
      </c>
      <c r="K54" s="58">
        <f>'DFC-CFS'!K54-'DFC-CFS'!J54</f>
        <v>0</v>
      </c>
      <c r="L54" s="58">
        <f>'DFC-CFS'!L54</f>
        <v>0</v>
      </c>
      <c r="M54" s="58">
        <f>'DFC-CFS'!M54-'DFC-CFS'!L54</f>
        <v>0</v>
      </c>
      <c r="N54" s="58">
        <f>'DFC-CFS'!N54-'DFC-CFS'!M54</f>
        <v>0</v>
      </c>
      <c r="O54" s="58">
        <f>'DFC-CFS'!O54-'DFC-CFS'!N54</f>
        <v>0</v>
      </c>
      <c r="P54" s="58">
        <f>'DFC-CFS'!P54</f>
        <v>0</v>
      </c>
      <c r="Q54" s="58">
        <f>'DFC-CFS'!Q54-'DFC-CFS'!P54</f>
        <v>0</v>
      </c>
      <c r="R54" s="58">
        <f>'DFC-CFS'!R54-'DFC-CFS'!Q54</f>
        <v>0</v>
      </c>
      <c r="S54" s="58">
        <f>'DFC-CFS'!S54-'DFC-CFS'!R54</f>
        <v>0</v>
      </c>
      <c r="T54" s="58">
        <f>'DFC-CFS'!T54</f>
        <v>0</v>
      </c>
      <c r="U54" s="58">
        <f>'DFC-CFS'!U54-'DFC-CFS'!T54</f>
        <v>0</v>
      </c>
      <c r="V54" s="58">
        <f>'DFC-CFS'!V54-'DFC-CFS'!U54</f>
        <v>0</v>
      </c>
      <c r="W54" s="58">
        <f>'DFC-CFS'!W54-'DFC-CFS'!V54</f>
        <v>0</v>
      </c>
      <c r="X54" s="58">
        <f>'DFC-CFS'!X54</f>
        <v>0</v>
      </c>
      <c r="Y54" s="58">
        <f>'DFC-CFS'!Y54-'DFC-CFS'!X54</f>
        <v>0</v>
      </c>
      <c r="Z54" s="58">
        <f>'DFC-CFS'!Z54-'DFC-CFS'!Y54</f>
        <v>0</v>
      </c>
      <c r="AA54" s="58">
        <f>'DFC-CFS'!AA54-'DFC-CFS'!Z54</f>
        <v>0</v>
      </c>
      <c r="AB54" s="58">
        <f>'DFC-CFS'!AB54</f>
        <v>0</v>
      </c>
      <c r="AC54" s="58">
        <f>'DFC-CFS'!AC54-'DFC-CFS'!AB54</f>
        <v>0</v>
      </c>
      <c r="AD54" s="58">
        <f>'DFC-CFS'!AD54-'DFC-CFS'!AC54</f>
        <v>0</v>
      </c>
      <c r="AE54" s="58">
        <f>'DFC-CFS'!AE54-'DFC-CFS'!AD54</f>
        <v>0</v>
      </c>
      <c r="AF54" s="58">
        <f>'DFC-CFS'!AF54</f>
        <v>0</v>
      </c>
      <c r="AG54" s="58">
        <f>'DFC-CFS'!AG54-'DFC-CFS'!AF54</f>
        <v>0</v>
      </c>
      <c r="AH54" s="58">
        <f>'DFC-CFS'!AH54-'DFC-CFS'!AG54</f>
        <v>0</v>
      </c>
      <c r="AI54" s="58">
        <f>'DFC-CFS'!AI54-'DFC-CFS'!AH54</f>
        <v>0</v>
      </c>
      <c r="AJ54" s="58">
        <f>'DFC-CFS'!AJ54</f>
        <v>0</v>
      </c>
      <c r="AK54" s="58">
        <f>'DFC-CFS'!AK54-'DFC-CFS'!AJ54</f>
        <v>0</v>
      </c>
      <c r="AL54" s="58">
        <f>'DFC-CFS'!AL54-'DFC-CFS'!AK54</f>
        <v>0</v>
      </c>
      <c r="AM54" s="58">
        <f>'DFC-CFS'!AM54-'DFC-CFS'!AL54</f>
        <v>0</v>
      </c>
      <c r="AN54" s="58">
        <f>'DFC-CFS'!AN54</f>
        <v>0</v>
      </c>
      <c r="AO54" s="58">
        <f>'DFC-CFS'!AO54-'DFC-CFS'!AN54</f>
        <v>0</v>
      </c>
      <c r="AP54" s="58">
        <f>'DFC-CFS'!AP54-'DFC-CFS'!AO54</f>
        <v>0</v>
      </c>
      <c r="AQ54" s="58">
        <f>'DFC-CFS'!AQ54-'DFC-CFS'!AP54</f>
        <v>0</v>
      </c>
      <c r="AR54" s="58">
        <f>'DFC-CFS'!AR54</f>
        <v>0</v>
      </c>
      <c r="AS54" s="58">
        <f>'DFC-CFS'!AS54-'DFC-CFS'!AR54</f>
        <v>0</v>
      </c>
      <c r="AT54" s="58">
        <f>'DFC-CFS'!AT54-'DFC-CFS'!AS54</f>
        <v>0</v>
      </c>
      <c r="AU54" s="58">
        <f>'DFC-CFS'!AU54-'DFC-CFS'!AT54</f>
        <v>0</v>
      </c>
      <c r="AV54" s="58">
        <f>'DFC-CFS'!AV54</f>
        <v>0</v>
      </c>
      <c r="AW54" s="58">
        <f>'DFC-CFS'!AW54-'DFC-CFS'!AV54</f>
        <v>0</v>
      </c>
      <c r="AX54" s="58">
        <f>'DFC-CFS'!AX54-'DFC-CFS'!AW54</f>
        <v>0</v>
      </c>
      <c r="AY54" s="58">
        <f>'DFC-CFS'!AY54-'DFC-CFS'!AX54</f>
        <v>0</v>
      </c>
      <c r="AZ54" s="58">
        <f>'DFC-CFS'!AZ54</f>
        <v>0</v>
      </c>
      <c r="BA54" s="58">
        <f>'DFC-CFS'!BA54-'DFC-CFS'!AZ54</f>
        <v>0</v>
      </c>
      <c r="BB54" s="58">
        <f>'DFC-CFS'!BB54-'DFC-CFS'!BA54</f>
        <v>0</v>
      </c>
      <c r="BC54" s="58">
        <f>'DFC-CFS'!BC54-'DFC-CFS'!BB54</f>
        <v>0</v>
      </c>
      <c r="BD54" s="58">
        <f>'DFC-CFS'!BD54</f>
        <v>0</v>
      </c>
      <c r="BE54" s="58">
        <f>'DFC-CFS'!BE54-'DFC-CFS'!BD54</f>
        <v>0</v>
      </c>
      <c r="BF54" s="58">
        <f>'DFC-CFS'!BF54-'DFC-CFS'!BE54</f>
        <v>0</v>
      </c>
      <c r="BG54" s="58">
        <f>'DFC-CFS'!BG54-'DFC-CFS'!BF54</f>
        <v>0</v>
      </c>
      <c r="BH54" s="58">
        <f>'DFC-CFS'!BH54</f>
        <v>0</v>
      </c>
      <c r="BI54" s="58">
        <f>'DFC-CFS'!BI54-'DFC-CFS'!BH54</f>
        <v>0</v>
      </c>
      <c r="BJ54" s="58">
        <f>'DFC-CFS'!BJ54-'DFC-CFS'!BI54</f>
        <v>0</v>
      </c>
      <c r="BK54" s="58">
        <f>'DFC-CFS'!BK54-'DFC-CFS'!BJ54</f>
        <v>0</v>
      </c>
      <c r="BL54" s="58">
        <f>'DFC-CFS'!BL54</f>
        <v>0</v>
      </c>
      <c r="BM54" s="58">
        <f>'DFC-CFS'!BM54-'DFC-CFS'!BL54</f>
        <v>3111</v>
      </c>
      <c r="BN54" s="58">
        <f>'DFC-CFS'!BN54-'DFC-CFS'!BM54</f>
        <v>-169784</v>
      </c>
      <c r="BO54" s="58">
        <f>'DFC-CFS'!BO54-'DFC-CFS'!BN54</f>
        <v>0</v>
      </c>
      <c r="BP54" s="58">
        <f>'DFC-CFS'!BP54</f>
        <v>-90884</v>
      </c>
      <c r="BQ54" s="58">
        <f>'DFC-CFS'!BQ54-'DFC-CFS'!BP54</f>
        <v>-30743</v>
      </c>
      <c r="BR54" s="58">
        <f>'DFC-CFS'!BR54-'DFC-CFS'!BQ54</f>
        <v>-11744</v>
      </c>
      <c r="BS54" s="58">
        <f>'DFC-CFS'!BS54-'DFC-CFS'!BR54</f>
        <v>-16722</v>
      </c>
      <c r="BT54" s="58">
        <f>'DFC-CFS'!BT54</f>
        <v>-12825</v>
      </c>
      <c r="BU54" s="58">
        <f>'DFC-CFS'!BU54-'DFC-CFS'!BT54</f>
        <v>12825</v>
      </c>
      <c r="BV54" s="58">
        <f>'DFC-CFS'!BV54-'DFC-CFS'!BU54</f>
        <v>0</v>
      </c>
      <c r="BW54" s="58">
        <f>'DFC-CFS'!BW54-'DFC-CFS'!BV54</f>
        <v>0</v>
      </c>
      <c r="BY54" s="58">
        <f>'DFC-CFS'!BY54</f>
        <v>0</v>
      </c>
      <c r="BZ54" s="58">
        <f>'DFC-CFS'!BZ54</f>
        <v>0</v>
      </c>
      <c r="CA54" s="58">
        <f>'DFC-CFS'!CA54</f>
        <v>0</v>
      </c>
      <c r="CB54" s="58">
        <f>'DFC-CFS'!CB54</f>
        <v>0</v>
      </c>
      <c r="CC54" s="58">
        <f>'DFC-CFS'!CC54</f>
        <v>0</v>
      </c>
      <c r="CD54" s="58">
        <f>'DFC-CFS'!CD54</f>
        <v>0</v>
      </c>
      <c r="CE54" s="58">
        <f>'DFC-CFS'!CE54</f>
        <v>0</v>
      </c>
      <c r="CF54" s="58">
        <f>'DFC-CFS'!CF54</f>
        <v>0</v>
      </c>
      <c r="CG54" s="58">
        <f>'DFC-CFS'!CG54</f>
        <v>0</v>
      </c>
      <c r="CH54" s="58">
        <f>'DFC-CFS'!CH54</f>
        <v>0</v>
      </c>
      <c r="CI54" s="58">
        <f>'DFC-CFS'!CI54</f>
        <v>0</v>
      </c>
      <c r="CJ54" s="58">
        <f>'DFC-CFS'!CJ54</f>
        <v>0</v>
      </c>
      <c r="CK54" s="58">
        <f>'DFC-CFS'!CK54</f>
        <v>0</v>
      </c>
      <c r="CL54" s="58">
        <f>'DFC-CFS'!CL54</f>
        <v>0</v>
      </c>
      <c r="CM54" s="58">
        <f>'DFC-CFS'!CM54</f>
        <v>0</v>
      </c>
      <c r="CN54" s="58">
        <f>'DFC-CFS'!CN54</f>
        <v>-166673</v>
      </c>
      <c r="CO54" s="58">
        <f>'DFC-CFS'!CO54</f>
        <v>-150093</v>
      </c>
    </row>
    <row r="55" spans="1:93" ht="14.5" x14ac:dyDescent="0.35">
      <c r="A55" s="9"/>
      <c r="B55" s="308" t="str">
        <f>+'DFC-CFS'!B55</f>
        <v>Aumento de capital das empresas do México</v>
      </c>
      <c r="C55" s="307" t="str">
        <f>+'DFC-CFS'!C55</f>
        <v>Capital increase of mexican subsidiaries</v>
      </c>
      <c r="D55" s="58">
        <f>'DFC-CFS'!D55</f>
        <v>0</v>
      </c>
      <c r="E55" s="58">
        <f>'DFC-CFS'!E55-'DFC-CFS'!D55</f>
        <v>0</v>
      </c>
      <c r="F55" s="58">
        <f>'DFC-CFS'!F55-'DFC-CFS'!E55</f>
        <v>0</v>
      </c>
      <c r="G55" s="58">
        <f>'DFC-CFS'!G55-'DFC-CFS'!F55</f>
        <v>0</v>
      </c>
      <c r="H55" s="58">
        <f>'DFC-CFS'!H55</f>
        <v>0</v>
      </c>
      <c r="I55" s="58">
        <f>'DFC-CFS'!I55-'DFC-CFS'!H55</f>
        <v>0</v>
      </c>
      <c r="J55" s="58">
        <f>'DFC-CFS'!J55-'DFC-CFS'!I55</f>
        <v>0</v>
      </c>
      <c r="K55" s="58">
        <f>'DFC-CFS'!K55-'DFC-CFS'!J55</f>
        <v>0</v>
      </c>
      <c r="L55" s="58">
        <f>'DFC-CFS'!L55</f>
        <v>0</v>
      </c>
      <c r="M55" s="58">
        <f>'DFC-CFS'!M55-'DFC-CFS'!L55</f>
        <v>0</v>
      </c>
      <c r="N55" s="58">
        <f>'DFC-CFS'!N55-'DFC-CFS'!M55</f>
        <v>0</v>
      </c>
      <c r="O55" s="58">
        <f>'DFC-CFS'!O55-'DFC-CFS'!N55</f>
        <v>0</v>
      </c>
      <c r="P55" s="58">
        <f>'DFC-CFS'!P55</f>
        <v>0</v>
      </c>
      <c r="Q55" s="58">
        <f>'DFC-CFS'!Q55-'DFC-CFS'!P55</f>
        <v>0</v>
      </c>
      <c r="R55" s="58">
        <f>'DFC-CFS'!R55-'DFC-CFS'!Q55</f>
        <v>0</v>
      </c>
      <c r="S55" s="58">
        <f>'DFC-CFS'!S55-'DFC-CFS'!R55</f>
        <v>0</v>
      </c>
      <c r="T55" s="58">
        <f>'DFC-CFS'!T55</f>
        <v>0</v>
      </c>
      <c r="U55" s="58">
        <f>'DFC-CFS'!U55-'DFC-CFS'!T55</f>
        <v>0</v>
      </c>
      <c r="V55" s="58">
        <f>'DFC-CFS'!V55-'DFC-CFS'!U55</f>
        <v>0</v>
      </c>
      <c r="W55" s="58">
        <f>'DFC-CFS'!W55-'DFC-CFS'!V55</f>
        <v>-203568</v>
      </c>
      <c r="X55" s="58">
        <f>'DFC-CFS'!X55</f>
        <v>0</v>
      </c>
      <c r="Y55" s="58">
        <f>'DFC-CFS'!Y55-'DFC-CFS'!X55</f>
        <v>0</v>
      </c>
      <c r="Z55" s="58">
        <f>'DFC-CFS'!Z55-'DFC-CFS'!Y55</f>
        <v>0</v>
      </c>
      <c r="AA55" s="58">
        <f>'DFC-CFS'!AA55-'DFC-CFS'!Z55</f>
        <v>0</v>
      </c>
      <c r="AB55" s="58">
        <f>'DFC-CFS'!AB55</f>
        <v>0</v>
      </c>
      <c r="AC55" s="58">
        <f>'DFC-CFS'!AC55-'DFC-CFS'!AB55</f>
        <v>0</v>
      </c>
      <c r="AD55" s="58">
        <f>'DFC-CFS'!AD55-'DFC-CFS'!AC55</f>
        <v>0</v>
      </c>
      <c r="AE55" s="58">
        <f>'DFC-CFS'!AE55-'DFC-CFS'!AD55</f>
        <v>0</v>
      </c>
      <c r="AF55" s="58">
        <f>'DFC-CFS'!AF55</f>
        <v>0</v>
      </c>
      <c r="AG55" s="58">
        <f>'DFC-CFS'!AG55-'DFC-CFS'!AF55</f>
        <v>0</v>
      </c>
      <c r="AH55" s="58">
        <f>'DFC-CFS'!AH55-'DFC-CFS'!AG55</f>
        <v>0</v>
      </c>
      <c r="AI55" s="58">
        <f>'DFC-CFS'!AI55-'DFC-CFS'!AH55</f>
        <v>0</v>
      </c>
      <c r="AJ55" s="58">
        <f>'DFC-CFS'!AJ55</f>
        <v>0</v>
      </c>
      <c r="AK55" s="58">
        <f>'DFC-CFS'!AK55-'DFC-CFS'!AJ55</f>
        <v>0</v>
      </c>
      <c r="AL55" s="58">
        <f>'DFC-CFS'!AL55-'DFC-CFS'!AK55</f>
        <v>0</v>
      </c>
      <c r="AM55" s="58">
        <f>'DFC-CFS'!AM55-'DFC-CFS'!AL55</f>
        <v>0</v>
      </c>
      <c r="AN55" s="58">
        <f>'DFC-CFS'!AN55</f>
        <v>0</v>
      </c>
      <c r="AO55" s="58">
        <f>'DFC-CFS'!AO55-'DFC-CFS'!AN55</f>
        <v>0</v>
      </c>
      <c r="AP55" s="58">
        <f>'DFC-CFS'!AP55-'DFC-CFS'!AO55</f>
        <v>0</v>
      </c>
      <c r="AQ55" s="58">
        <f>'DFC-CFS'!AQ55-'DFC-CFS'!AP55</f>
        <v>0</v>
      </c>
      <c r="AR55" s="58">
        <f>'DFC-CFS'!AR55</f>
        <v>0</v>
      </c>
      <c r="AS55" s="58">
        <f>'DFC-CFS'!AS55-'DFC-CFS'!AR55</f>
        <v>0</v>
      </c>
      <c r="AT55" s="58">
        <f>'DFC-CFS'!AT55-'DFC-CFS'!AS55</f>
        <v>0</v>
      </c>
      <c r="AU55" s="58">
        <f>'DFC-CFS'!AU55-'DFC-CFS'!AT55</f>
        <v>0</v>
      </c>
      <c r="AV55" s="58">
        <f>'DFC-CFS'!AV55</f>
        <v>0</v>
      </c>
      <c r="AW55" s="58">
        <f>'DFC-CFS'!AW55-'DFC-CFS'!AV55</f>
        <v>0</v>
      </c>
      <c r="AX55" s="58">
        <f>'DFC-CFS'!AX55-'DFC-CFS'!AW55</f>
        <v>0</v>
      </c>
      <c r="AY55" s="58">
        <f>'DFC-CFS'!AY55-'DFC-CFS'!AX55</f>
        <v>0</v>
      </c>
      <c r="AZ55" s="58">
        <f>'DFC-CFS'!AZ55</f>
        <v>0</v>
      </c>
      <c r="BA55" s="58">
        <f>'DFC-CFS'!BA55-'DFC-CFS'!AZ55</f>
        <v>0</v>
      </c>
      <c r="BB55" s="58">
        <f>'DFC-CFS'!BB55-'DFC-CFS'!BA55</f>
        <v>0</v>
      </c>
      <c r="BC55" s="58">
        <f>'DFC-CFS'!BC55-'DFC-CFS'!BB55</f>
        <v>0</v>
      </c>
      <c r="BD55" s="58">
        <f>'DFC-CFS'!BD55</f>
        <v>0</v>
      </c>
      <c r="BE55" s="58">
        <f>'DFC-CFS'!BE55-'DFC-CFS'!BD55</f>
        <v>0</v>
      </c>
      <c r="BF55" s="58">
        <f>'DFC-CFS'!BF55-'DFC-CFS'!BE55</f>
        <v>0</v>
      </c>
      <c r="BG55" s="58">
        <f>'DFC-CFS'!BG55-'DFC-CFS'!BF55</f>
        <v>0</v>
      </c>
      <c r="BH55" s="58">
        <f>'DFC-CFS'!BH55</f>
        <v>0</v>
      </c>
      <c r="BI55" s="58">
        <f>'DFC-CFS'!BI55-'DFC-CFS'!BH55</f>
        <v>0</v>
      </c>
      <c r="BJ55" s="58">
        <f>'DFC-CFS'!BJ55-'DFC-CFS'!BI55</f>
        <v>0</v>
      </c>
      <c r="BK55" s="58">
        <f>'DFC-CFS'!BK55-'DFC-CFS'!BJ55</f>
        <v>0</v>
      </c>
      <c r="BL55" s="58">
        <f>'DFC-CFS'!BL55</f>
        <v>0</v>
      </c>
      <c r="BM55" s="58">
        <f>'DFC-CFS'!BM55-'DFC-CFS'!BL55</f>
        <v>0</v>
      </c>
      <c r="BN55" s="58">
        <f>'DFC-CFS'!BN55-'DFC-CFS'!BM55</f>
        <v>0</v>
      </c>
      <c r="BO55" s="58">
        <f>'DFC-CFS'!BO55-'DFC-CFS'!BN55</f>
        <v>0</v>
      </c>
      <c r="BP55" s="58">
        <f>'DFC-CFS'!BP55</f>
        <v>0</v>
      </c>
      <c r="BQ55" s="58">
        <f>'DFC-CFS'!BQ55-'DFC-CFS'!BP55</f>
        <v>0</v>
      </c>
      <c r="BR55" s="58">
        <f>'DFC-CFS'!BR55-'DFC-CFS'!BQ55</f>
        <v>0</v>
      </c>
      <c r="BS55" s="58">
        <f>'DFC-CFS'!BS55-'DFC-CFS'!BR55</f>
        <v>0</v>
      </c>
      <c r="BT55" s="58">
        <f>'DFC-CFS'!BT55</f>
        <v>0</v>
      </c>
      <c r="BU55" s="58">
        <f>'DFC-CFS'!BU55-'DFC-CFS'!BT55</f>
        <v>0</v>
      </c>
      <c r="BV55" s="58">
        <f>'DFC-CFS'!BV55-'DFC-CFS'!BU55</f>
        <v>0</v>
      </c>
      <c r="BW55" s="58">
        <f>'DFC-CFS'!BW55-'DFC-CFS'!BV55</f>
        <v>0</v>
      </c>
      <c r="BY55" s="58">
        <f>'DFC-CFS'!BY55</f>
        <v>0</v>
      </c>
      <c r="BZ55" s="58">
        <f>'DFC-CFS'!BZ55</f>
        <v>0</v>
      </c>
      <c r="CA55" s="58">
        <f>'DFC-CFS'!CA55</f>
        <v>0</v>
      </c>
      <c r="CB55" s="58">
        <f>'DFC-CFS'!CB55</f>
        <v>0</v>
      </c>
      <c r="CC55" s="58">
        <f>'DFC-CFS'!CC55</f>
        <v>-203568</v>
      </c>
      <c r="CD55" s="58">
        <f>'DFC-CFS'!CD55</f>
        <v>0</v>
      </c>
      <c r="CE55" s="58">
        <f>'DFC-CFS'!CE55</f>
        <v>0</v>
      </c>
      <c r="CF55" s="58">
        <f>'DFC-CFS'!CF55</f>
        <v>0</v>
      </c>
      <c r="CG55" s="58">
        <f>'DFC-CFS'!CG55</f>
        <v>0</v>
      </c>
      <c r="CH55" s="58">
        <f>'DFC-CFS'!CH55</f>
        <v>0</v>
      </c>
      <c r="CI55" s="58">
        <f>'DFC-CFS'!CI55</f>
        <v>0</v>
      </c>
      <c r="CJ55" s="58">
        <f>'DFC-CFS'!CJ55</f>
        <v>0</v>
      </c>
      <c r="CK55" s="58">
        <f>'DFC-CFS'!CK55</f>
        <v>0</v>
      </c>
      <c r="CL55" s="58">
        <f>'DFC-CFS'!CL55</f>
        <v>0</v>
      </c>
      <c r="CM55" s="58">
        <f>'DFC-CFS'!CM55</f>
        <v>0</v>
      </c>
      <c r="CN55" s="58">
        <f>'DFC-CFS'!CN55</f>
        <v>0</v>
      </c>
      <c r="CO55" s="58">
        <f>'DFC-CFS'!CO55</f>
        <v>0</v>
      </c>
    </row>
    <row r="56" spans="1:93" ht="14.5" x14ac:dyDescent="0.35">
      <c r="A56" s="9"/>
      <c r="B56" s="308" t="str">
        <f>+'DFC-CFS'!B56</f>
        <v>Adições ao imobilizado e intangível</v>
      </c>
      <c r="C56" s="307" t="str">
        <f>+'DFC-CFS'!C56</f>
        <v>Purchase of property, plant and equipment, and intagible increase</v>
      </c>
      <c r="D56" s="58">
        <f>'DFC-CFS'!D56</f>
        <v>-19812</v>
      </c>
      <c r="E56" s="58">
        <f>'DFC-CFS'!E56-'DFC-CFS'!D56</f>
        <v>-33156</v>
      </c>
      <c r="F56" s="58">
        <f>'DFC-CFS'!F56-'DFC-CFS'!E56</f>
        <v>-37766</v>
      </c>
      <c r="G56" s="58">
        <f>'DFC-CFS'!G56-'DFC-CFS'!F56</f>
        <v>-46495</v>
      </c>
      <c r="H56" s="58">
        <f>'DFC-CFS'!H56</f>
        <v>-41099</v>
      </c>
      <c r="I56" s="58">
        <f>'DFC-CFS'!I56-'DFC-CFS'!H56</f>
        <v>-35305</v>
      </c>
      <c r="J56" s="58">
        <f>'DFC-CFS'!J56-'DFC-CFS'!I56</f>
        <v>-13083</v>
      </c>
      <c r="K56" s="58">
        <f>'DFC-CFS'!K56-'DFC-CFS'!J56</f>
        <v>-17752</v>
      </c>
      <c r="L56" s="58">
        <f>'DFC-CFS'!L56</f>
        <v>-34749</v>
      </c>
      <c r="M56" s="58">
        <f>'DFC-CFS'!M56-'DFC-CFS'!L56</f>
        <v>-30171</v>
      </c>
      <c r="N56" s="58">
        <f>'DFC-CFS'!N56-'DFC-CFS'!M56</f>
        <v>-32011</v>
      </c>
      <c r="O56" s="58">
        <f>'DFC-CFS'!O56-'DFC-CFS'!N56</f>
        <v>-42712</v>
      </c>
      <c r="P56" s="58">
        <f>'DFC-CFS'!P56</f>
        <v>-44695</v>
      </c>
      <c r="Q56" s="58">
        <f>'DFC-CFS'!Q56-'DFC-CFS'!P56</f>
        <v>-60155</v>
      </c>
      <c r="R56" s="58">
        <f>'DFC-CFS'!R56-'DFC-CFS'!Q56</f>
        <v>-76543</v>
      </c>
      <c r="S56" s="58">
        <f>'DFC-CFS'!S56-'DFC-CFS'!R56</f>
        <v>-63754</v>
      </c>
      <c r="T56" s="58">
        <f>'DFC-CFS'!T56</f>
        <v>-50544</v>
      </c>
      <c r="U56" s="58">
        <f>'DFC-CFS'!U56-'DFC-CFS'!T56</f>
        <v>-47311</v>
      </c>
      <c r="V56" s="58">
        <f>'DFC-CFS'!V56-'DFC-CFS'!U56</f>
        <v>-37705</v>
      </c>
      <c r="W56" s="58">
        <f>'DFC-CFS'!W56-'DFC-CFS'!V56</f>
        <v>-49822</v>
      </c>
      <c r="X56" s="58">
        <f>'DFC-CFS'!X56</f>
        <v>-24491</v>
      </c>
      <c r="Y56" s="58">
        <f>'DFC-CFS'!Y56-'DFC-CFS'!X56</f>
        <v>-41092</v>
      </c>
      <c r="Z56" s="58">
        <f>'DFC-CFS'!Z56-'DFC-CFS'!Y56</f>
        <v>-42133</v>
      </c>
      <c r="AA56" s="58">
        <f>'DFC-CFS'!AA56-'DFC-CFS'!Z56</f>
        <v>-90396</v>
      </c>
      <c r="AB56" s="58">
        <f>'DFC-CFS'!AB56</f>
        <v>-57153</v>
      </c>
      <c r="AC56" s="58">
        <f>'DFC-CFS'!AC56-'DFC-CFS'!AB56</f>
        <v>-52933</v>
      </c>
      <c r="AD56" s="58">
        <f>'DFC-CFS'!AD56-'DFC-CFS'!AC56</f>
        <v>-54686</v>
      </c>
      <c r="AE56" s="58">
        <f>'DFC-CFS'!AE56-'DFC-CFS'!AD56</f>
        <v>-46340</v>
      </c>
      <c r="AF56" s="58">
        <f>'DFC-CFS'!AF56</f>
        <v>-43133</v>
      </c>
      <c r="AG56" s="58">
        <f>'DFC-CFS'!AG56-'DFC-CFS'!AF56</f>
        <v>-43117</v>
      </c>
      <c r="AH56" s="58">
        <f>'DFC-CFS'!AH56-'DFC-CFS'!AG56</f>
        <v>-38783</v>
      </c>
      <c r="AI56" s="58">
        <f>'DFC-CFS'!AI56-'DFC-CFS'!AH56</f>
        <v>-37497.925610000006</v>
      </c>
      <c r="AJ56" s="58">
        <f>'DFC-CFS'!AJ56</f>
        <v>-25992.340084747004</v>
      </c>
      <c r="AK56" s="58">
        <f>'DFC-CFS'!AK56-'DFC-CFS'!AJ56</f>
        <v>-37189.659915252996</v>
      </c>
      <c r="AL56" s="58">
        <f>'DFC-CFS'!AL56-'DFC-CFS'!AK56</f>
        <v>-35255</v>
      </c>
      <c r="AM56" s="58">
        <f>'DFC-CFS'!AM56-'DFC-CFS'!AL56</f>
        <v>-29402</v>
      </c>
      <c r="AN56" s="58">
        <f>'DFC-CFS'!AN56</f>
        <v>-20447</v>
      </c>
      <c r="AO56" s="58">
        <f>'DFC-CFS'!AO56-'DFC-CFS'!AN56</f>
        <v>-39695</v>
      </c>
      <c r="AP56" s="58">
        <f>'DFC-CFS'!AP56-'DFC-CFS'!AO56</f>
        <v>-28966</v>
      </c>
      <c r="AQ56" s="58">
        <f>'DFC-CFS'!AQ56-'DFC-CFS'!AP56</f>
        <v>-33800</v>
      </c>
      <c r="AR56" s="58">
        <f>'DFC-CFS'!AR56</f>
        <v>-26184</v>
      </c>
      <c r="AS56" s="58">
        <f>'DFC-CFS'!AS56-'DFC-CFS'!AR56</f>
        <v>-33743</v>
      </c>
      <c r="AT56" s="58">
        <f>'DFC-CFS'!AT56-'DFC-CFS'!AS56</f>
        <v>-45749</v>
      </c>
      <c r="AU56" s="58">
        <f>'DFC-CFS'!AU56-'DFC-CFS'!AT56</f>
        <v>-62884</v>
      </c>
      <c r="AV56" s="58">
        <f>'DFC-CFS'!AV56</f>
        <v>-46450</v>
      </c>
      <c r="AW56" s="58">
        <f>'DFC-CFS'!AW56-'DFC-CFS'!AV56</f>
        <v>-74128</v>
      </c>
      <c r="AX56" s="58">
        <f>'DFC-CFS'!AX56-'DFC-CFS'!AW56</f>
        <v>-52265</v>
      </c>
      <c r="AY56" s="58">
        <f>'DFC-CFS'!AY56-'DFC-CFS'!AX56</f>
        <v>-100863</v>
      </c>
      <c r="AZ56" s="58">
        <f>'DFC-CFS'!AZ56</f>
        <v>-41906</v>
      </c>
      <c r="BA56" s="58">
        <f>'DFC-CFS'!BA56-'DFC-CFS'!AZ56</f>
        <v>-30548</v>
      </c>
      <c r="BB56" s="58">
        <f>'DFC-CFS'!BB56-'DFC-CFS'!BA56</f>
        <v>-27679</v>
      </c>
      <c r="BC56" s="58">
        <f>'DFC-CFS'!BC56-'DFC-CFS'!BB56</f>
        <v>-28860</v>
      </c>
      <c r="BD56" s="58">
        <f>'DFC-CFS'!BD56</f>
        <v>-40200.554000000004</v>
      </c>
      <c r="BE56" s="58">
        <f>'DFC-CFS'!BE56-'DFC-CFS'!BD56</f>
        <v>-46088</v>
      </c>
      <c r="BF56" s="58">
        <f>'DFC-CFS'!BF56-'DFC-CFS'!BE56</f>
        <v>-61900.445999999996</v>
      </c>
      <c r="BG56" s="58">
        <f>'DFC-CFS'!BG56-'DFC-CFS'!BF56</f>
        <v>-84907</v>
      </c>
      <c r="BH56" s="58">
        <f>'DFC-CFS'!BH56</f>
        <v>-65961</v>
      </c>
      <c r="BI56" s="58">
        <f>'DFC-CFS'!BI56-'DFC-CFS'!BH56</f>
        <v>-58233</v>
      </c>
      <c r="BJ56" s="58">
        <f>'DFC-CFS'!BJ56-'DFC-CFS'!BI56</f>
        <v>-104442</v>
      </c>
      <c r="BK56" s="58">
        <f>'DFC-CFS'!BK56-'DFC-CFS'!BJ56</f>
        <v>-215384</v>
      </c>
      <c r="BL56" s="58">
        <f>'DFC-CFS'!BL56</f>
        <v>-99226</v>
      </c>
      <c r="BM56" s="58">
        <f>'DFC-CFS'!BM56-'DFC-CFS'!BL56</f>
        <v>-111952</v>
      </c>
      <c r="BN56" s="58">
        <f>'DFC-CFS'!BN56-'DFC-CFS'!BM56</f>
        <v>-125056</v>
      </c>
      <c r="BO56" s="58">
        <f>'DFC-CFS'!BO56-'DFC-CFS'!BN56</f>
        <v>-234052</v>
      </c>
      <c r="BP56" s="58">
        <f>'DFC-CFS'!BP56</f>
        <v>-102211</v>
      </c>
      <c r="BQ56" s="58">
        <f>'DFC-CFS'!BQ56-'DFC-CFS'!BP56</f>
        <v>-122851</v>
      </c>
      <c r="BR56" s="58">
        <f>'DFC-CFS'!BR56-'DFC-CFS'!BQ56</f>
        <v>-94647</v>
      </c>
      <c r="BS56" s="58">
        <f>'DFC-CFS'!BS56-'DFC-CFS'!BR56</f>
        <v>-174961</v>
      </c>
      <c r="BT56" s="58">
        <f>'DFC-CFS'!BT56</f>
        <v>-95959</v>
      </c>
      <c r="BU56" s="58">
        <f>'DFC-CFS'!BU56-'DFC-CFS'!BT56</f>
        <v>95959</v>
      </c>
      <c r="BV56" s="58">
        <f>'DFC-CFS'!BV56-'DFC-CFS'!BU56</f>
        <v>0</v>
      </c>
      <c r="BW56" s="58">
        <f>'DFC-CFS'!BW56-'DFC-CFS'!BV56</f>
        <v>0</v>
      </c>
      <c r="BY56" s="58">
        <f>'DFC-CFS'!BY56</f>
        <v>-137229</v>
      </c>
      <c r="BZ56" s="58">
        <f>'DFC-CFS'!BZ56</f>
        <v>-107239</v>
      </c>
      <c r="CA56" s="58">
        <f>'DFC-CFS'!CA56</f>
        <v>-139643</v>
      </c>
      <c r="CB56" s="58">
        <f>'DFC-CFS'!CB56</f>
        <v>-245147</v>
      </c>
      <c r="CC56" s="58">
        <f>'DFC-CFS'!CC56</f>
        <v>-185382</v>
      </c>
      <c r="CD56" s="58">
        <f>'DFC-CFS'!CD56</f>
        <v>-198112</v>
      </c>
      <c r="CE56" s="58">
        <f>'DFC-CFS'!CE56</f>
        <v>-211112</v>
      </c>
      <c r="CF56" s="58">
        <f>'DFC-CFS'!CF56</f>
        <v>-162530.92561000001</v>
      </c>
      <c r="CG56" s="58">
        <f>'DFC-CFS'!CG56</f>
        <v>-127839</v>
      </c>
      <c r="CH56" s="58">
        <f>'DFC-CFS'!CH56</f>
        <v>-122908</v>
      </c>
      <c r="CI56" s="58">
        <f>'DFC-CFS'!CI56</f>
        <v>-168560</v>
      </c>
      <c r="CJ56" s="58">
        <f>'DFC-CFS'!CJ56</f>
        <v>-273706</v>
      </c>
      <c r="CK56" s="58">
        <f>'DFC-CFS'!CK56</f>
        <v>-128993</v>
      </c>
      <c r="CL56" s="58">
        <f>'DFC-CFS'!CL56</f>
        <v>-233096</v>
      </c>
      <c r="CM56" s="58">
        <f>'DFC-CFS'!CM56</f>
        <v>-444020</v>
      </c>
      <c r="CN56" s="58">
        <f>'DFC-CFS'!CN56</f>
        <v>-570286</v>
      </c>
      <c r="CO56" s="58">
        <f>'DFC-CFS'!CO56</f>
        <v>-494670</v>
      </c>
    </row>
    <row r="57" spans="1:93" ht="14.5" x14ac:dyDescent="0.35">
      <c r="A57" s="9"/>
      <c r="B57" s="308" t="str">
        <f>+'DFC-CFS'!B57</f>
        <v>Vendas de bens do ativo permanente e ativos florestais</v>
      </c>
      <c r="C57" s="307" t="str">
        <f>+'DFC-CFS'!C57</f>
        <v>Sale of other investments</v>
      </c>
      <c r="D57" s="58">
        <f>'DFC-CFS'!D57</f>
        <v>0</v>
      </c>
      <c r="E57" s="58">
        <f>'DFC-CFS'!E57-'DFC-CFS'!D57</f>
        <v>0</v>
      </c>
      <c r="F57" s="58">
        <f>'DFC-CFS'!F57-'DFC-CFS'!E57</f>
        <v>0</v>
      </c>
      <c r="G57" s="58">
        <f>'DFC-CFS'!G57-'DFC-CFS'!F57</f>
        <v>534</v>
      </c>
      <c r="H57" s="58">
        <f>'DFC-CFS'!H57</f>
        <v>31991</v>
      </c>
      <c r="I57" s="58">
        <f>'DFC-CFS'!I57-'DFC-CFS'!H57</f>
        <v>66</v>
      </c>
      <c r="J57" s="58">
        <f>'DFC-CFS'!J57-'DFC-CFS'!I57</f>
        <v>0</v>
      </c>
      <c r="K57" s="58">
        <f>'DFC-CFS'!K57-'DFC-CFS'!J57</f>
        <v>2344</v>
      </c>
      <c r="L57" s="58">
        <f>'DFC-CFS'!L57</f>
        <v>0</v>
      </c>
      <c r="M57" s="58">
        <f>'DFC-CFS'!M57-'DFC-CFS'!L57</f>
        <v>0</v>
      </c>
      <c r="N57" s="58">
        <f>'DFC-CFS'!N57-'DFC-CFS'!M57</f>
        <v>0</v>
      </c>
      <c r="O57" s="58">
        <f>'DFC-CFS'!O57-'DFC-CFS'!N57</f>
        <v>0</v>
      </c>
      <c r="P57" s="58">
        <f>'DFC-CFS'!P57</f>
        <v>0</v>
      </c>
      <c r="Q57" s="58">
        <f>'DFC-CFS'!Q57-'DFC-CFS'!P57</f>
        <v>0</v>
      </c>
      <c r="R57" s="58">
        <f>'DFC-CFS'!R57-'DFC-CFS'!Q57</f>
        <v>0</v>
      </c>
      <c r="S57" s="58">
        <f>'DFC-CFS'!S57-'DFC-CFS'!R57</f>
        <v>0</v>
      </c>
      <c r="T57" s="58">
        <f>'DFC-CFS'!T57</f>
        <v>0</v>
      </c>
      <c r="U57" s="58">
        <f>'DFC-CFS'!U57-'DFC-CFS'!T57</f>
        <v>0</v>
      </c>
      <c r="V57" s="58">
        <f>'DFC-CFS'!V57-'DFC-CFS'!U57</f>
        <v>0</v>
      </c>
      <c r="W57" s="58">
        <f>'DFC-CFS'!W57-'DFC-CFS'!V57</f>
        <v>0</v>
      </c>
      <c r="X57" s="58">
        <f>'DFC-CFS'!X57</f>
        <v>0</v>
      </c>
      <c r="Y57" s="58">
        <f>'DFC-CFS'!Y57-'DFC-CFS'!X57</f>
        <v>0</v>
      </c>
      <c r="Z57" s="58">
        <f>'DFC-CFS'!Z57-'DFC-CFS'!Y57</f>
        <v>0</v>
      </c>
      <c r="AA57" s="58">
        <f>'DFC-CFS'!AA57-'DFC-CFS'!Z57</f>
        <v>0</v>
      </c>
      <c r="AB57" s="58">
        <f>'DFC-CFS'!AB57</f>
        <v>0</v>
      </c>
      <c r="AC57" s="58">
        <f>'DFC-CFS'!AC57-'DFC-CFS'!AB57</f>
        <v>0</v>
      </c>
      <c r="AD57" s="58">
        <f>'DFC-CFS'!AD57-'DFC-CFS'!AC57</f>
        <v>0</v>
      </c>
      <c r="AE57" s="58">
        <f>'DFC-CFS'!AE57-'DFC-CFS'!AD57</f>
        <v>0</v>
      </c>
      <c r="AF57" s="58">
        <f>'DFC-CFS'!AF57</f>
        <v>0</v>
      </c>
      <c r="AG57" s="58">
        <f>'DFC-CFS'!AG57-'DFC-CFS'!AF57</f>
        <v>0</v>
      </c>
      <c r="AH57" s="58">
        <f>'DFC-CFS'!AH57-'DFC-CFS'!AG57</f>
        <v>0</v>
      </c>
      <c r="AI57" s="58">
        <f>'DFC-CFS'!AI57-'DFC-CFS'!AH57</f>
        <v>0</v>
      </c>
      <c r="AJ57" s="58">
        <f>'DFC-CFS'!AJ57</f>
        <v>0</v>
      </c>
      <c r="AK57" s="58">
        <f>'DFC-CFS'!AK57-'DFC-CFS'!AJ57</f>
        <v>0</v>
      </c>
      <c r="AL57" s="58">
        <f>'DFC-CFS'!AL57-'DFC-CFS'!AK57</f>
        <v>0</v>
      </c>
      <c r="AM57" s="58">
        <f>'DFC-CFS'!AM57-'DFC-CFS'!AL57</f>
        <v>0</v>
      </c>
      <c r="AN57" s="58">
        <f>'DFC-CFS'!AN57</f>
        <v>0</v>
      </c>
      <c r="AO57" s="58">
        <f>'DFC-CFS'!AO57-'DFC-CFS'!AN57</f>
        <v>0</v>
      </c>
      <c r="AP57" s="58">
        <f>'DFC-CFS'!AP57-'DFC-CFS'!AO57</f>
        <v>0</v>
      </c>
      <c r="AQ57" s="58">
        <f>'DFC-CFS'!AQ57-'DFC-CFS'!AP57</f>
        <v>0</v>
      </c>
      <c r="AR57" s="58">
        <f>'DFC-CFS'!AR57</f>
        <v>0</v>
      </c>
      <c r="AS57" s="58">
        <f>'DFC-CFS'!AS57-'DFC-CFS'!AR57</f>
        <v>0</v>
      </c>
      <c r="AT57" s="58">
        <f>'DFC-CFS'!AT57-'DFC-CFS'!AS57</f>
        <v>0</v>
      </c>
      <c r="AU57" s="58">
        <f>'DFC-CFS'!AU57-'DFC-CFS'!AT57</f>
        <v>0</v>
      </c>
      <c r="AV57" s="58">
        <f>'DFC-CFS'!AV57</f>
        <v>5000</v>
      </c>
      <c r="AW57" s="58">
        <f>'DFC-CFS'!AW57-'DFC-CFS'!AV57</f>
        <v>0</v>
      </c>
      <c r="AX57" s="58">
        <f>'DFC-CFS'!AX57-'DFC-CFS'!AW57</f>
        <v>0</v>
      </c>
      <c r="AY57" s="58">
        <f>'DFC-CFS'!AY57-'DFC-CFS'!AX57</f>
        <v>0</v>
      </c>
      <c r="AZ57" s="58">
        <f>'DFC-CFS'!AZ57</f>
        <v>0</v>
      </c>
      <c r="BA57" s="58">
        <f>'DFC-CFS'!BA57-'DFC-CFS'!AZ57</f>
        <v>0</v>
      </c>
      <c r="BB57" s="58">
        <f>'DFC-CFS'!BB57-'DFC-CFS'!BA57</f>
        <v>5000</v>
      </c>
      <c r="BC57" s="58">
        <f>'DFC-CFS'!BC57-'DFC-CFS'!BB57</f>
        <v>0</v>
      </c>
      <c r="BD57" s="58">
        <f>'DFC-CFS'!BD57</f>
        <v>0</v>
      </c>
      <c r="BE57" s="58">
        <f>'DFC-CFS'!BE57-'DFC-CFS'!BD57</f>
        <v>0</v>
      </c>
      <c r="BF57" s="58">
        <f>'DFC-CFS'!BF57-'DFC-CFS'!BE57</f>
        <v>0</v>
      </c>
      <c r="BG57" s="58">
        <f>'DFC-CFS'!BG57-'DFC-CFS'!BF57</f>
        <v>0</v>
      </c>
      <c r="BH57" s="58">
        <f>'DFC-CFS'!BH57</f>
        <v>0</v>
      </c>
      <c r="BI57" s="58">
        <f>'DFC-CFS'!BI57-'DFC-CFS'!BH57</f>
        <v>0</v>
      </c>
      <c r="BJ57" s="58">
        <f>'DFC-CFS'!BJ57-'DFC-CFS'!BI57</f>
        <v>0</v>
      </c>
      <c r="BK57" s="58">
        <f>'DFC-CFS'!BK57-'DFC-CFS'!BJ57</f>
        <v>0</v>
      </c>
      <c r="BL57" s="58">
        <f>'DFC-CFS'!BL57</f>
        <v>0</v>
      </c>
      <c r="BM57" s="58">
        <f>'DFC-CFS'!BM57-'DFC-CFS'!BL57</f>
        <v>0</v>
      </c>
      <c r="BN57" s="58">
        <f>'DFC-CFS'!BN57-'DFC-CFS'!BM57</f>
        <v>0</v>
      </c>
      <c r="BO57" s="58">
        <f>'DFC-CFS'!BO57-'DFC-CFS'!BN57</f>
        <v>0</v>
      </c>
      <c r="BP57" s="58">
        <f>'DFC-CFS'!BP57</f>
        <v>0</v>
      </c>
      <c r="BQ57" s="58">
        <f>'DFC-CFS'!BQ57-'DFC-CFS'!BP57</f>
        <v>0</v>
      </c>
      <c r="BR57" s="58">
        <f>'DFC-CFS'!BR57-'DFC-CFS'!BQ57</f>
        <v>0</v>
      </c>
      <c r="BS57" s="58">
        <f>'DFC-CFS'!BS57-'DFC-CFS'!BR57</f>
        <v>0</v>
      </c>
      <c r="BT57" s="58">
        <f>'DFC-CFS'!BT57</f>
        <v>0</v>
      </c>
      <c r="BU57" s="58">
        <f>'DFC-CFS'!BU57-'DFC-CFS'!BT57</f>
        <v>0</v>
      </c>
      <c r="BV57" s="58">
        <f>'DFC-CFS'!BV57-'DFC-CFS'!BU57</f>
        <v>0</v>
      </c>
      <c r="BW57" s="58">
        <f>'DFC-CFS'!BW57-'DFC-CFS'!BV57</f>
        <v>0</v>
      </c>
      <c r="BY57" s="58">
        <f>'DFC-CFS'!BY57</f>
        <v>534</v>
      </c>
      <c r="BZ57" s="58">
        <f>'DFC-CFS'!BZ57</f>
        <v>34401</v>
      </c>
      <c r="CA57" s="58">
        <f>'DFC-CFS'!CA57</f>
        <v>0</v>
      </c>
      <c r="CB57" s="58">
        <f>'DFC-CFS'!CB57</f>
        <v>0</v>
      </c>
      <c r="CC57" s="58">
        <f>'DFC-CFS'!CC57</f>
        <v>0</v>
      </c>
      <c r="CD57" s="58">
        <f>'DFC-CFS'!CD57</f>
        <v>0</v>
      </c>
      <c r="CE57" s="58">
        <f>'DFC-CFS'!CE57</f>
        <v>0</v>
      </c>
      <c r="CF57" s="58">
        <f>'DFC-CFS'!CF57</f>
        <v>0</v>
      </c>
      <c r="CG57" s="58">
        <f>'DFC-CFS'!CG57</f>
        <v>0</v>
      </c>
      <c r="CH57" s="58">
        <f>'DFC-CFS'!CH57</f>
        <v>0</v>
      </c>
      <c r="CI57" s="58">
        <f>'DFC-CFS'!CI57</f>
        <v>0</v>
      </c>
      <c r="CJ57" s="58">
        <f>'DFC-CFS'!CJ57</f>
        <v>5000</v>
      </c>
      <c r="CK57" s="58">
        <f>'DFC-CFS'!CK57</f>
        <v>5000</v>
      </c>
      <c r="CL57" s="58">
        <f>'DFC-CFS'!CL57</f>
        <v>0</v>
      </c>
      <c r="CM57" s="58">
        <f>'DFC-CFS'!CM57</f>
        <v>0</v>
      </c>
      <c r="CN57" s="58">
        <f>'DFC-CFS'!CN57</f>
        <v>0</v>
      </c>
      <c r="CO57" s="58">
        <f>'DFC-CFS'!CO57</f>
        <v>0</v>
      </c>
    </row>
    <row r="58" spans="1:93" ht="14.5" x14ac:dyDescent="0.35">
      <c r="A58" s="9"/>
      <c r="B58" s="156" t="str">
        <f>+'DFC-CFS'!B58</f>
        <v>Caixa gerado na venda de ativo imobilizado</v>
      </c>
      <c r="C58" s="157" t="str">
        <f>+'DFC-CFS'!C58</f>
        <v>Disposal of property, plant and equipment</v>
      </c>
      <c r="D58" s="58">
        <f>'DFC-CFS'!D58</f>
        <v>0</v>
      </c>
      <c r="E58" s="58">
        <f>'DFC-CFS'!E58-'DFC-CFS'!D58</f>
        <v>553</v>
      </c>
      <c r="F58" s="58">
        <f>'DFC-CFS'!F58-'DFC-CFS'!E58</f>
        <v>0</v>
      </c>
      <c r="G58" s="58">
        <f>'DFC-CFS'!G58-'DFC-CFS'!F58</f>
        <v>-518</v>
      </c>
      <c r="H58" s="58">
        <f>'DFC-CFS'!H58</f>
        <v>0</v>
      </c>
      <c r="I58" s="58">
        <f>'DFC-CFS'!I58-'DFC-CFS'!H58</f>
        <v>72</v>
      </c>
      <c r="J58" s="58">
        <f>'DFC-CFS'!J58-'DFC-CFS'!I58</f>
        <v>-2</v>
      </c>
      <c r="K58" s="58">
        <f>'DFC-CFS'!K58-'DFC-CFS'!J58</f>
        <v>-70</v>
      </c>
      <c r="L58" s="58">
        <f>'DFC-CFS'!L58</f>
        <v>0</v>
      </c>
      <c r="M58" s="58">
        <f>'DFC-CFS'!M58-'DFC-CFS'!L58</f>
        <v>0</v>
      </c>
      <c r="N58" s="58">
        <f>'DFC-CFS'!N58-'DFC-CFS'!M58</f>
        <v>0</v>
      </c>
      <c r="O58" s="58">
        <f>'DFC-CFS'!O58-'DFC-CFS'!N58</f>
        <v>0</v>
      </c>
      <c r="P58" s="58">
        <f>'DFC-CFS'!P58</f>
        <v>0</v>
      </c>
      <c r="Q58" s="58">
        <f>'DFC-CFS'!Q58-'DFC-CFS'!P58</f>
        <v>0</v>
      </c>
      <c r="R58" s="58">
        <f>'DFC-CFS'!R58-'DFC-CFS'!Q58</f>
        <v>0</v>
      </c>
      <c r="S58" s="58">
        <f>'DFC-CFS'!S58-'DFC-CFS'!R58</f>
        <v>327</v>
      </c>
      <c r="T58" s="58">
        <f>'DFC-CFS'!T58</f>
        <v>148</v>
      </c>
      <c r="U58" s="58">
        <f>'DFC-CFS'!U58-'DFC-CFS'!T58</f>
        <v>0</v>
      </c>
      <c r="V58" s="58">
        <f>'DFC-CFS'!V58-'DFC-CFS'!U58</f>
        <v>0</v>
      </c>
      <c r="W58" s="58">
        <f>'DFC-CFS'!W58-'DFC-CFS'!V58</f>
        <v>0</v>
      </c>
      <c r="X58" s="58">
        <f>'DFC-CFS'!X58</f>
        <v>0</v>
      </c>
      <c r="Y58" s="58">
        <f>'DFC-CFS'!Y58-'DFC-CFS'!X58</f>
        <v>0</v>
      </c>
      <c r="Z58" s="58">
        <f>'DFC-CFS'!Z58-'DFC-CFS'!Y58</f>
        <v>930</v>
      </c>
      <c r="AA58" s="58">
        <f>'DFC-CFS'!AA58-'DFC-CFS'!Z58</f>
        <v>108</v>
      </c>
      <c r="AB58" s="58">
        <f>'DFC-CFS'!AB58</f>
        <v>0</v>
      </c>
      <c r="AC58" s="58">
        <f>'DFC-CFS'!AC58-'DFC-CFS'!AB58</f>
        <v>493</v>
      </c>
      <c r="AD58" s="58">
        <f>'DFC-CFS'!AD58-'DFC-CFS'!AC58</f>
        <v>0</v>
      </c>
      <c r="AE58" s="58">
        <f>'DFC-CFS'!AE58-'DFC-CFS'!AD58</f>
        <v>510</v>
      </c>
      <c r="AF58" s="58">
        <f>'DFC-CFS'!AF58</f>
        <v>3740</v>
      </c>
      <c r="AG58" s="58">
        <f>'DFC-CFS'!AG58-'DFC-CFS'!AF58</f>
        <v>3153</v>
      </c>
      <c r="AH58" s="58">
        <f>'DFC-CFS'!AH58-'DFC-CFS'!AG58</f>
        <v>1800</v>
      </c>
      <c r="AI58" s="58">
        <f>'DFC-CFS'!AI58-'DFC-CFS'!AH58</f>
        <v>-4704.0743899999998</v>
      </c>
      <c r="AJ58" s="58">
        <f>'DFC-CFS'!AJ58</f>
        <v>-299</v>
      </c>
      <c r="AK58" s="58">
        <f>'DFC-CFS'!AK58-'DFC-CFS'!AJ58</f>
        <v>-2298</v>
      </c>
      <c r="AL58" s="58">
        <f>'DFC-CFS'!AL58-'DFC-CFS'!AK58</f>
        <v>5819</v>
      </c>
      <c r="AM58" s="58">
        <f>'DFC-CFS'!AM58-'DFC-CFS'!AL58</f>
        <v>35</v>
      </c>
      <c r="AN58" s="58">
        <f>'DFC-CFS'!AN58</f>
        <v>265</v>
      </c>
      <c r="AO58" s="58">
        <f>'DFC-CFS'!AO58-'DFC-CFS'!AN58</f>
        <v>0</v>
      </c>
      <c r="AP58" s="58">
        <f>'DFC-CFS'!AP58-'DFC-CFS'!AO58</f>
        <v>0</v>
      </c>
      <c r="AQ58" s="58">
        <f>'DFC-CFS'!AQ58-'DFC-CFS'!AP58</f>
        <v>4526.8999999999996</v>
      </c>
      <c r="AR58" s="58">
        <f>'DFC-CFS'!AR58</f>
        <v>0</v>
      </c>
      <c r="AS58" s="58">
        <f>'DFC-CFS'!AS58-'DFC-CFS'!AR58</f>
        <v>895</v>
      </c>
      <c r="AT58" s="58">
        <f>'DFC-CFS'!AT58-'DFC-CFS'!AS58</f>
        <v>0</v>
      </c>
      <c r="AU58" s="58">
        <f>'DFC-CFS'!AU58-'DFC-CFS'!AT58</f>
        <v>0</v>
      </c>
      <c r="AV58" s="58">
        <f>'DFC-CFS'!AV58</f>
        <v>53</v>
      </c>
      <c r="AW58" s="58">
        <f>'DFC-CFS'!AW58-'DFC-CFS'!AV58</f>
        <v>67</v>
      </c>
      <c r="AX58" s="58">
        <f>'DFC-CFS'!AX58-'DFC-CFS'!AW58</f>
        <v>39</v>
      </c>
      <c r="AY58" s="58">
        <f>'DFC-CFS'!AY58-'DFC-CFS'!AX58</f>
        <v>0</v>
      </c>
      <c r="AZ58" s="58">
        <f>'DFC-CFS'!AZ58</f>
        <v>0</v>
      </c>
      <c r="BA58" s="58">
        <f>'DFC-CFS'!BA58-'DFC-CFS'!AZ58</f>
        <v>175</v>
      </c>
      <c r="BB58" s="58">
        <f>'DFC-CFS'!BB58-'DFC-CFS'!BA58</f>
        <v>525</v>
      </c>
      <c r="BC58" s="58">
        <f>'DFC-CFS'!BC58-'DFC-CFS'!BB58</f>
        <v>525</v>
      </c>
      <c r="BD58" s="58">
        <f>'DFC-CFS'!BD58</f>
        <v>525</v>
      </c>
      <c r="BE58" s="58">
        <f>'DFC-CFS'!BE58-'DFC-CFS'!BD58</f>
        <v>525</v>
      </c>
      <c r="BF58" s="58">
        <f>'DFC-CFS'!BF58-'DFC-CFS'!BE58</f>
        <v>525</v>
      </c>
      <c r="BG58" s="58">
        <f>'DFC-CFS'!BG58-'DFC-CFS'!BF58</f>
        <v>525</v>
      </c>
      <c r="BH58" s="58">
        <f>'DFC-CFS'!BH58</f>
        <v>525</v>
      </c>
      <c r="BI58" s="58">
        <f>'DFC-CFS'!BI58-'DFC-CFS'!BH58</f>
        <v>525</v>
      </c>
      <c r="BJ58" s="58">
        <f>'DFC-CFS'!BJ58-'DFC-CFS'!BI58</f>
        <v>525</v>
      </c>
      <c r="BK58" s="58">
        <f>'DFC-CFS'!BK58-'DFC-CFS'!BJ58</f>
        <v>525</v>
      </c>
      <c r="BL58" s="58">
        <f>'DFC-CFS'!BL58</f>
        <v>525</v>
      </c>
      <c r="BM58" s="58">
        <f>'DFC-CFS'!BM58-'DFC-CFS'!BL58</f>
        <v>525</v>
      </c>
      <c r="BN58" s="58">
        <f>'DFC-CFS'!BN58-'DFC-CFS'!BM58</f>
        <v>525</v>
      </c>
      <c r="BO58" s="58">
        <f>'DFC-CFS'!BO58-'DFC-CFS'!BN58</f>
        <v>175</v>
      </c>
      <c r="BP58" s="58">
        <f>'DFC-CFS'!BP58</f>
        <v>525</v>
      </c>
      <c r="BQ58" s="58">
        <f>'DFC-CFS'!BQ58-'DFC-CFS'!BP58</f>
        <v>335</v>
      </c>
      <c r="BR58" s="58">
        <f>'DFC-CFS'!BR58-'DFC-CFS'!BQ58</f>
        <v>1275</v>
      </c>
      <c r="BS58" s="58">
        <f>'DFC-CFS'!BS58-'DFC-CFS'!BR58</f>
        <v>2542</v>
      </c>
      <c r="BT58" s="58">
        <f>'DFC-CFS'!BT58</f>
        <v>1475</v>
      </c>
      <c r="BU58" s="58">
        <f>'DFC-CFS'!BU58-'DFC-CFS'!BT58</f>
        <v>-1475</v>
      </c>
      <c r="BV58" s="58">
        <f>'DFC-CFS'!BV58-'DFC-CFS'!BU58</f>
        <v>0</v>
      </c>
      <c r="BW58" s="58">
        <f>'DFC-CFS'!BW58-'DFC-CFS'!BV58</f>
        <v>0</v>
      </c>
      <c r="BY58" s="58">
        <f>'DFC-CFS'!BY58</f>
        <v>35</v>
      </c>
      <c r="BZ58" s="58">
        <f>'DFC-CFS'!BZ58</f>
        <v>0</v>
      </c>
      <c r="CA58" s="58">
        <f>'DFC-CFS'!CA58</f>
        <v>0</v>
      </c>
      <c r="CB58" s="58">
        <f>'DFC-CFS'!CB58</f>
        <v>327</v>
      </c>
      <c r="CC58" s="58">
        <f>'DFC-CFS'!CC58</f>
        <v>148</v>
      </c>
      <c r="CD58" s="58">
        <f>'DFC-CFS'!CD58</f>
        <v>1038</v>
      </c>
      <c r="CE58" s="58">
        <f>'DFC-CFS'!CE58</f>
        <v>1003</v>
      </c>
      <c r="CF58" s="58">
        <f>'DFC-CFS'!CF58</f>
        <v>3988.9256100000002</v>
      </c>
      <c r="CG58" s="58">
        <f>'DFC-CFS'!CG58</f>
        <v>3257</v>
      </c>
      <c r="CH58" s="58">
        <f>'DFC-CFS'!CH58</f>
        <v>4791.8999999999996</v>
      </c>
      <c r="CI58" s="58">
        <f>'DFC-CFS'!CI58</f>
        <v>895</v>
      </c>
      <c r="CJ58" s="58">
        <f>'DFC-CFS'!CJ58</f>
        <v>159</v>
      </c>
      <c r="CK58" s="58">
        <f>'DFC-CFS'!CK58</f>
        <v>1225</v>
      </c>
      <c r="CL58" s="58">
        <f>'DFC-CFS'!CL58</f>
        <v>2100</v>
      </c>
      <c r="CM58" s="58">
        <f>'DFC-CFS'!CM58</f>
        <v>2100</v>
      </c>
      <c r="CN58" s="58">
        <f>'DFC-CFS'!CN58</f>
        <v>1750</v>
      </c>
      <c r="CO58" s="58">
        <f>'DFC-CFS'!CO58</f>
        <v>4677</v>
      </c>
    </row>
    <row r="59" spans="1:93" ht="14.5" x14ac:dyDescent="0.35">
      <c r="A59" s="9"/>
      <c r="B59" s="156" t="str">
        <f>+'DFC-CFS'!B59</f>
        <v>Financiamento de clientes para investimento</v>
      </c>
      <c r="C59" s="157" t="str">
        <f>+'DFC-CFS'!C59</f>
        <v>Investments financed by clients</v>
      </c>
      <c r="D59" s="58">
        <f>'DFC-CFS'!D59</f>
        <v>-2168</v>
      </c>
      <c r="E59" s="58">
        <f>'DFC-CFS'!E59-'DFC-CFS'!D59</f>
        <v>-664</v>
      </c>
      <c r="F59" s="58">
        <f>'DFC-CFS'!F59-'DFC-CFS'!E59</f>
        <v>0</v>
      </c>
      <c r="G59" s="58">
        <f>'DFC-CFS'!G59-'DFC-CFS'!F59</f>
        <v>0</v>
      </c>
      <c r="H59" s="58">
        <f>'DFC-CFS'!H59</f>
        <v>0</v>
      </c>
      <c r="I59" s="58">
        <f>'DFC-CFS'!I59-'DFC-CFS'!H59</f>
        <v>0</v>
      </c>
      <c r="J59" s="58">
        <f>'DFC-CFS'!J59-'DFC-CFS'!I59</f>
        <v>0</v>
      </c>
      <c r="K59" s="58">
        <f>'DFC-CFS'!K59-'DFC-CFS'!J59</f>
        <v>0</v>
      </c>
      <c r="L59" s="58">
        <f>'DFC-CFS'!L59</f>
        <v>0</v>
      </c>
      <c r="M59" s="58">
        <f>'DFC-CFS'!M59-'DFC-CFS'!L59</f>
        <v>0</v>
      </c>
      <c r="N59" s="58">
        <f>'DFC-CFS'!N59-'DFC-CFS'!M59</f>
        <v>0</v>
      </c>
      <c r="O59" s="58">
        <f>'DFC-CFS'!O59-'DFC-CFS'!N59</f>
        <v>0</v>
      </c>
      <c r="P59" s="58">
        <f>'DFC-CFS'!P59</f>
        <v>0</v>
      </c>
      <c r="Q59" s="58">
        <f>'DFC-CFS'!Q59-'DFC-CFS'!P59</f>
        <v>0</v>
      </c>
      <c r="R59" s="58">
        <f>'DFC-CFS'!R59-'DFC-CFS'!Q59</f>
        <v>0</v>
      </c>
      <c r="S59" s="58">
        <f>'DFC-CFS'!S59-'DFC-CFS'!R59</f>
        <v>0</v>
      </c>
      <c r="T59" s="58">
        <f>'DFC-CFS'!T59</f>
        <v>0</v>
      </c>
      <c r="U59" s="58">
        <f>'DFC-CFS'!U59-'DFC-CFS'!T59</f>
        <v>0</v>
      </c>
      <c r="V59" s="58">
        <f>'DFC-CFS'!V59-'DFC-CFS'!U59</f>
        <v>0</v>
      </c>
      <c r="W59" s="58">
        <f>'DFC-CFS'!W59-'DFC-CFS'!V59</f>
        <v>0</v>
      </c>
      <c r="X59" s="58">
        <f>'DFC-CFS'!X59</f>
        <v>0</v>
      </c>
      <c r="Y59" s="58">
        <f>'DFC-CFS'!Y59-'DFC-CFS'!X59</f>
        <v>0</v>
      </c>
      <c r="Z59" s="58">
        <f>'DFC-CFS'!Z59-'DFC-CFS'!Y59</f>
        <v>0</v>
      </c>
      <c r="AA59" s="58">
        <f>'DFC-CFS'!AA59-'DFC-CFS'!Z59</f>
        <v>0</v>
      </c>
      <c r="AB59" s="58">
        <f>'DFC-CFS'!AB59</f>
        <v>0</v>
      </c>
      <c r="AC59" s="58">
        <f>'DFC-CFS'!AC59-'DFC-CFS'!AB59</f>
        <v>0</v>
      </c>
      <c r="AD59" s="58">
        <f>'DFC-CFS'!AD59-'DFC-CFS'!AC59</f>
        <v>0</v>
      </c>
      <c r="AE59" s="58">
        <f>'DFC-CFS'!AE59-'DFC-CFS'!AD59</f>
        <v>0</v>
      </c>
      <c r="AF59" s="58">
        <f>'DFC-CFS'!AF59</f>
        <v>0</v>
      </c>
      <c r="AG59" s="58">
        <f>'DFC-CFS'!AG59-'DFC-CFS'!AF59</f>
        <v>0</v>
      </c>
      <c r="AH59" s="58">
        <f>'DFC-CFS'!AH59-'DFC-CFS'!AG59</f>
        <v>0</v>
      </c>
      <c r="AI59" s="58">
        <f>'DFC-CFS'!AI59-'DFC-CFS'!AH59</f>
        <v>0</v>
      </c>
      <c r="AJ59" s="58">
        <f>'DFC-CFS'!AJ59</f>
        <v>0</v>
      </c>
      <c r="AK59" s="58">
        <f>'DFC-CFS'!AK59-'DFC-CFS'!AJ59</f>
        <v>0</v>
      </c>
      <c r="AL59" s="58">
        <f>'DFC-CFS'!AL59-'DFC-CFS'!AK59</f>
        <v>0</v>
      </c>
      <c r="AM59" s="58">
        <f>'DFC-CFS'!AM59-'DFC-CFS'!AL59</f>
        <v>0</v>
      </c>
      <c r="AN59" s="58">
        <f>'DFC-CFS'!AN59</f>
        <v>0</v>
      </c>
      <c r="AO59" s="58">
        <f>'DFC-CFS'!AO59-'DFC-CFS'!AN59</f>
        <v>0</v>
      </c>
      <c r="AP59" s="58">
        <f>'DFC-CFS'!AP59-'DFC-CFS'!AO59</f>
        <v>-1059</v>
      </c>
      <c r="AQ59" s="58">
        <f>'DFC-CFS'!AQ59-'DFC-CFS'!AP59</f>
        <v>1059</v>
      </c>
      <c r="AR59" s="58">
        <f>'DFC-CFS'!AR59</f>
        <v>0</v>
      </c>
      <c r="AS59" s="58">
        <f>'DFC-CFS'!AS59-'DFC-CFS'!AR59</f>
        <v>0</v>
      </c>
      <c r="AT59" s="58">
        <f>'DFC-CFS'!AT59-'DFC-CFS'!AS59</f>
        <v>0</v>
      </c>
      <c r="AU59" s="58">
        <f>'DFC-CFS'!AU59-'DFC-CFS'!AT59</f>
        <v>0</v>
      </c>
      <c r="AV59" s="58">
        <f>'DFC-CFS'!AV59</f>
        <v>0</v>
      </c>
      <c r="AW59" s="58">
        <f>'DFC-CFS'!AW59-'DFC-CFS'!AV59</f>
        <v>0</v>
      </c>
      <c r="AX59" s="58">
        <f>'DFC-CFS'!AX59-'DFC-CFS'!AW59</f>
        <v>0</v>
      </c>
      <c r="AY59" s="58">
        <f>'DFC-CFS'!AY59-'DFC-CFS'!AX59</f>
        <v>0</v>
      </c>
      <c r="AZ59" s="58">
        <f>'DFC-CFS'!AZ59</f>
        <v>0</v>
      </c>
      <c r="BA59" s="58">
        <f>'DFC-CFS'!BA59-'DFC-CFS'!AZ59</f>
        <v>0</v>
      </c>
      <c r="BB59" s="58">
        <f>'DFC-CFS'!BB59-'DFC-CFS'!BA59</f>
        <v>0</v>
      </c>
      <c r="BC59" s="58">
        <f>'DFC-CFS'!BC59-'DFC-CFS'!BB59</f>
        <v>0</v>
      </c>
      <c r="BD59" s="58">
        <f>'DFC-CFS'!BD59</f>
        <v>0</v>
      </c>
      <c r="BE59" s="58">
        <f>'DFC-CFS'!BE59-'DFC-CFS'!BD59</f>
        <v>0</v>
      </c>
      <c r="BF59" s="58">
        <f>'DFC-CFS'!BF59-'DFC-CFS'!BE59</f>
        <v>0</v>
      </c>
      <c r="BG59" s="58">
        <f>'DFC-CFS'!BG59-'DFC-CFS'!BF59</f>
        <v>0</v>
      </c>
      <c r="BH59" s="58">
        <f>'DFC-CFS'!BH59</f>
        <v>0</v>
      </c>
      <c r="BI59" s="58">
        <f>'DFC-CFS'!BI59-'DFC-CFS'!BH59</f>
        <v>0</v>
      </c>
      <c r="BJ59" s="58">
        <f>'DFC-CFS'!BJ59-'DFC-CFS'!BI59</f>
        <v>0</v>
      </c>
      <c r="BK59" s="58">
        <f>'DFC-CFS'!BK59-'DFC-CFS'!BJ59</f>
        <v>0</v>
      </c>
      <c r="BL59" s="58">
        <f>'DFC-CFS'!BL59</f>
        <v>0</v>
      </c>
      <c r="BM59" s="58">
        <f>'DFC-CFS'!BM59-'DFC-CFS'!BL59</f>
        <v>0</v>
      </c>
      <c r="BN59" s="58">
        <f>'DFC-CFS'!BN59-'DFC-CFS'!BM59</f>
        <v>0</v>
      </c>
      <c r="BO59" s="58">
        <f>'DFC-CFS'!BO59-'DFC-CFS'!BN59</f>
        <v>0</v>
      </c>
      <c r="BP59" s="58">
        <f>'DFC-CFS'!BP59</f>
        <v>0</v>
      </c>
      <c r="BQ59" s="58">
        <f>'DFC-CFS'!BQ59-'DFC-CFS'!BP59</f>
        <v>0</v>
      </c>
      <c r="BR59" s="58">
        <f>'DFC-CFS'!BR59-'DFC-CFS'!BQ59</f>
        <v>0</v>
      </c>
      <c r="BS59" s="58">
        <f>'DFC-CFS'!BS59-'DFC-CFS'!BR59</f>
        <v>0</v>
      </c>
      <c r="BT59" s="58">
        <f>'DFC-CFS'!BT59</f>
        <v>0</v>
      </c>
      <c r="BU59" s="58">
        <f>'DFC-CFS'!BU59-'DFC-CFS'!BT59</f>
        <v>0</v>
      </c>
      <c r="BV59" s="58">
        <f>'DFC-CFS'!BV59-'DFC-CFS'!BU59</f>
        <v>0</v>
      </c>
      <c r="BW59" s="58">
        <f>'DFC-CFS'!BW59-'DFC-CFS'!BV59</f>
        <v>0</v>
      </c>
      <c r="BY59" s="58">
        <f>'DFC-CFS'!BY59</f>
        <v>-2832</v>
      </c>
      <c r="BZ59" s="58">
        <f>'DFC-CFS'!BZ59</f>
        <v>0</v>
      </c>
      <c r="CA59" s="58">
        <f>'DFC-CFS'!CA59</f>
        <v>0</v>
      </c>
      <c r="CB59" s="58">
        <f>'DFC-CFS'!CB59</f>
        <v>0</v>
      </c>
      <c r="CC59" s="58">
        <f>'DFC-CFS'!CC59</f>
        <v>0</v>
      </c>
      <c r="CD59" s="58">
        <f>'DFC-CFS'!CD59</f>
        <v>0</v>
      </c>
      <c r="CE59" s="58">
        <f>'DFC-CFS'!CE59</f>
        <v>0</v>
      </c>
      <c r="CF59" s="58">
        <f>'DFC-CFS'!CF59</f>
        <v>0</v>
      </c>
      <c r="CG59" s="58">
        <f>'DFC-CFS'!CG59</f>
        <v>0</v>
      </c>
      <c r="CH59" s="58">
        <f>'DFC-CFS'!CH59</f>
        <v>0</v>
      </c>
      <c r="CI59" s="58">
        <f>'DFC-CFS'!CI59</f>
        <v>0</v>
      </c>
      <c r="CJ59" s="58">
        <f>'DFC-CFS'!CJ59</f>
        <v>0</v>
      </c>
      <c r="CK59" s="58">
        <f>'DFC-CFS'!CK59</f>
        <v>0</v>
      </c>
      <c r="CL59" s="58">
        <f>'DFC-CFS'!CL59</f>
        <v>0</v>
      </c>
      <c r="CM59" s="58">
        <f>'DFC-CFS'!CM59</f>
        <v>0</v>
      </c>
      <c r="CN59" s="58">
        <f>'DFC-CFS'!CN59</f>
        <v>0</v>
      </c>
      <c r="CO59" s="58">
        <f>'DFC-CFS'!CO59</f>
        <v>0</v>
      </c>
    </row>
    <row r="60" spans="1:93" ht="14.5" x14ac:dyDescent="0.35">
      <c r="A60" s="9"/>
      <c r="B60" s="156" t="str">
        <f>+'DFC-CFS'!B60</f>
        <v>Aquisição de Empresa</v>
      </c>
      <c r="C60" s="157" t="str">
        <f>+'DFC-CFS'!C60</f>
        <v>Company Acquisiton</v>
      </c>
      <c r="D60" s="58">
        <f>'DFC-CFS'!D60</f>
        <v>0</v>
      </c>
      <c r="E60" s="58">
        <f>'DFC-CFS'!E60-'DFC-CFS'!D60</f>
        <v>0</v>
      </c>
      <c r="F60" s="58">
        <f>'DFC-CFS'!F60-'DFC-CFS'!E60</f>
        <v>0</v>
      </c>
      <c r="G60" s="58">
        <f>'DFC-CFS'!G60-'DFC-CFS'!F60</f>
        <v>0</v>
      </c>
      <c r="H60" s="58">
        <f>'DFC-CFS'!H60</f>
        <v>0</v>
      </c>
      <c r="I60" s="58">
        <f>'DFC-CFS'!I60-'DFC-CFS'!H60</f>
        <v>0</v>
      </c>
      <c r="J60" s="58">
        <f>'DFC-CFS'!J60-'DFC-CFS'!I60</f>
        <v>0</v>
      </c>
      <c r="K60" s="58">
        <f>'DFC-CFS'!K60-'DFC-CFS'!J60</f>
        <v>0</v>
      </c>
      <c r="L60" s="58">
        <f>'DFC-CFS'!L60</f>
        <v>0</v>
      </c>
      <c r="M60" s="58">
        <f>'DFC-CFS'!M60-'DFC-CFS'!L60</f>
        <v>0</v>
      </c>
      <c r="N60" s="58">
        <f>'DFC-CFS'!N60-'DFC-CFS'!M60</f>
        <v>0</v>
      </c>
      <c r="O60" s="58">
        <f>'DFC-CFS'!O60-'DFC-CFS'!N60</f>
        <v>0</v>
      </c>
      <c r="P60" s="58">
        <f>'DFC-CFS'!P60</f>
        <v>0</v>
      </c>
      <c r="Q60" s="58">
        <f>'DFC-CFS'!Q60-'DFC-CFS'!P60</f>
        <v>0</v>
      </c>
      <c r="R60" s="58">
        <f>'DFC-CFS'!R60-'DFC-CFS'!Q60</f>
        <v>0</v>
      </c>
      <c r="S60" s="58">
        <f>'DFC-CFS'!S60-'DFC-CFS'!R60</f>
        <v>0</v>
      </c>
      <c r="T60" s="58">
        <f>'DFC-CFS'!T60</f>
        <v>0</v>
      </c>
      <c r="U60" s="58">
        <f>'DFC-CFS'!U60-'DFC-CFS'!T60</f>
        <v>0</v>
      </c>
      <c r="V60" s="58">
        <f>'DFC-CFS'!V60-'DFC-CFS'!U60</f>
        <v>0</v>
      </c>
      <c r="W60" s="58">
        <f>'DFC-CFS'!W60-'DFC-CFS'!V60</f>
        <v>0</v>
      </c>
      <c r="X60" s="58">
        <f>'DFC-CFS'!X60</f>
        <v>0</v>
      </c>
      <c r="Y60" s="58">
        <f>'DFC-CFS'!Y60-'DFC-CFS'!X60</f>
        <v>0</v>
      </c>
      <c r="Z60" s="58">
        <f>'DFC-CFS'!Z60-'DFC-CFS'!Y60</f>
        <v>0</v>
      </c>
      <c r="AA60" s="58">
        <f>'DFC-CFS'!AA60-'DFC-CFS'!Z60</f>
        <v>0</v>
      </c>
      <c r="AB60" s="58">
        <f>'DFC-CFS'!AB60</f>
        <v>0</v>
      </c>
      <c r="AC60" s="58">
        <f>'DFC-CFS'!AC60-'DFC-CFS'!AB60</f>
        <v>0</v>
      </c>
      <c r="AD60" s="58">
        <f>'DFC-CFS'!AD60-'DFC-CFS'!AC60</f>
        <v>0</v>
      </c>
      <c r="AE60" s="58">
        <f>'DFC-CFS'!AE60-'DFC-CFS'!AD60</f>
        <v>0</v>
      </c>
      <c r="AF60" s="58">
        <f>'DFC-CFS'!AF60</f>
        <v>0</v>
      </c>
      <c r="AG60" s="58">
        <f>'DFC-CFS'!AG60-'DFC-CFS'!AF60</f>
        <v>0</v>
      </c>
      <c r="AH60" s="58">
        <f>'DFC-CFS'!AH60-'DFC-CFS'!AG60</f>
        <v>0</v>
      </c>
      <c r="AI60" s="58">
        <f>'DFC-CFS'!AI60-'DFC-CFS'!AH60</f>
        <v>0</v>
      </c>
      <c r="AJ60" s="58">
        <f>'DFC-CFS'!AJ60</f>
        <v>0</v>
      </c>
      <c r="AK60" s="58">
        <f>'DFC-CFS'!AK60-'DFC-CFS'!AJ60</f>
        <v>0</v>
      </c>
      <c r="AL60" s="58">
        <f>'DFC-CFS'!AL60-'DFC-CFS'!AK60</f>
        <v>0</v>
      </c>
      <c r="AM60" s="58">
        <f>'DFC-CFS'!AM60-'DFC-CFS'!AL60</f>
        <v>0</v>
      </c>
      <c r="AN60" s="58">
        <f>'DFC-CFS'!AN60</f>
        <v>0</v>
      </c>
      <c r="AO60" s="58">
        <f>'DFC-CFS'!AO60-'DFC-CFS'!AN60</f>
        <v>0</v>
      </c>
      <c r="AP60" s="58">
        <f>'DFC-CFS'!AP60-'DFC-CFS'!AO60</f>
        <v>0</v>
      </c>
      <c r="AQ60" s="58">
        <f>'DFC-CFS'!AQ60-'DFC-CFS'!AP60</f>
        <v>0</v>
      </c>
      <c r="AR60" s="58">
        <f>'DFC-CFS'!AR60</f>
        <v>0</v>
      </c>
      <c r="AS60" s="58">
        <f>'DFC-CFS'!AS60-'DFC-CFS'!AR60</f>
        <v>0</v>
      </c>
      <c r="AT60" s="58">
        <f>'DFC-CFS'!AT60-'DFC-CFS'!AS60</f>
        <v>0</v>
      </c>
      <c r="AU60" s="58">
        <f>'DFC-CFS'!AU60-'DFC-CFS'!AT60</f>
        <v>0</v>
      </c>
      <c r="AV60" s="58">
        <f>'DFC-CFS'!AV60</f>
        <v>0</v>
      </c>
      <c r="AW60" s="58">
        <f>'DFC-CFS'!AW60-'DFC-CFS'!AV60</f>
        <v>0</v>
      </c>
      <c r="AX60" s="58">
        <f>'DFC-CFS'!AX60-'DFC-CFS'!AW60</f>
        <v>0</v>
      </c>
      <c r="AY60" s="58">
        <f>'DFC-CFS'!AY60-'DFC-CFS'!AX60</f>
        <v>0</v>
      </c>
      <c r="AZ60" s="58">
        <f>'DFC-CFS'!AZ60</f>
        <v>0</v>
      </c>
      <c r="BA60" s="58">
        <f>'DFC-CFS'!BA60-'DFC-CFS'!AZ60</f>
        <v>0</v>
      </c>
      <c r="BB60" s="58">
        <f>'DFC-CFS'!BB60-'DFC-CFS'!BA60</f>
        <v>0</v>
      </c>
      <c r="BC60" s="58">
        <f>'DFC-CFS'!BC60-'DFC-CFS'!BB60</f>
        <v>0</v>
      </c>
      <c r="BD60" s="58">
        <f>'DFC-CFS'!BD60</f>
        <v>0</v>
      </c>
      <c r="BE60" s="58">
        <f>'DFC-CFS'!BE60-'DFC-CFS'!BD60</f>
        <v>0</v>
      </c>
      <c r="BF60" s="58">
        <f>'DFC-CFS'!BF60-'DFC-CFS'!BE60</f>
        <v>0</v>
      </c>
      <c r="BG60" s="58">
        <f>'DFC-CFS'!BG60-'DFC-CFS'!BF60</f>
        <v>22306</v>
      </c>
      <c r="BH60" s="58">
        <f>'DFC-CFS'!BH60</f>
        <v>0</v>
      </c>
      <c r="BI60" s="58">
        <f>'DFC-CFS'!BI60-'DFC-CFS'!BH60</f>
        <v>0</v>
      </c>
      <c r="BJ60" s="58">
        <f>'DFC-CFS'!BJ60-'DFC-CFS'!BI60</f>
        <v>0</v>
      </c>
      <c r="BK60" s="58">
        <f>'DFC-CFS'!BK60-'DFC-CFS'!BJ60</f>
        <v>0</v>
      </c>
      <c r="BL60" s="58">
        <f>'DFC-CFS'!BL60</f>
        <v>0</v>
      </c>
      <c r="BM60" s="58">
        <f>'DFC-CFS'!BM60-'DFC-CFS'!BL60</f>
        <v>0</v>
      </c>
      <c r="BN60" s="58">
        <f>'DFC-CFS'!BN60-'DFC-CFS'!BM60</f>
        <v>0</v>
      </c>
      <c r="BO60" s="58">
        <f>'DFC-CFS'!BO60-'DFC-CFS'!BN60</f>
        <v>0</v>
      </c>
      <c r="BP60" s="58">
        <f>'DFC-CFS'!BP60</f>
        <v>0</v>
      </c>
      <c r="BQ60" s="58">
        <f>'DFC-CFS'!BQ60-'DFC-CFS'!BP60</f>
        <v>0</v>
      </c>
      <c r="BR60" s="58">
        <f>'DFC-CFS'!BR60-'DFC-CFS'!BQ60</f>
        <v>0</v>
      </c>
      <c r="BS60" s="58">
        <f>'DFC-CFS'!BS60-'DFC-CFS'!BR60</f>
        <v>0</v>
      </c>
      <c r="BT60" s="58">
        <f>'DFC-CFS'!BT60</f>
        <v>0</v>
      </c>
      <c r="BU60" s="58">
        <f>'DFC-CFS'!BU60-'DFC-CFS'!BT60</f>
        <v>0</v>
      </c>
      <c r="BV60" s="58">
        <f>'DFC-CFS'!BV60-'DFC-CFS'!BU60</f>
        <v>0</v>
      </c>
      <c r="BW60" s="58">
        <f>'DFC-CFS'!BW60-'DFC-CFS'!BV60</f>
        <v>0</v>
      </c>
      <c r="BY60" s="58">
        <f>'DFC-CFS'!BY60</f>
        <v>0</v>
      </c>
      <c r="BZ60" s="58">
        <f>'DFC-CFS'!BZ60</f>
        <v>0</v>
      </c>
      <c r="CA60" s="58">
        <f>'DFC-CFS'!CA60</f>
        <v>0</v>
      </c>
      <c r="CB60" s="58">
        <f>'DFC-CFS'!CB60</f>
        <v>0</v>
      </c>
      <c r="CC60" s="58">
        <f>'DFC-CFS'!CC60</f>
        <v>0</v>
      </c>
      <c r="CD60" s="58">
        <f>'DFC-CFS'!CD60</f>
        <v>0</v>
      </c>
      <c r="CE60" s="58">
        <f>'DFC-CFS'!CE60</f>
        <v>0</v>
      </c>
      <c r="CF60" s="58">
        <f>'DFC-CFS'!CF60</f>
        <v>0</v>
      </c>
      <c r="CG60" s="58">
        <f>'DFC-CFS'!CG60</f>
        <v>0</v>
      </c>
      <c r="CH60" s="58">
        <f>'DFC-CFS'!CH60</f>
        <v>0</v>
      </c>
      <c r="CI60" s="58">
        <f>'DFC-CFS'!CI60</f>
        <v>0</v>
      </c>
      <c r="CJ60" s="58">
        <f>'DFC-CFS'!CJ60</f>
        <v>0</v>
      </c>
      <c r="CK60" s="58">
        <f>'DFC-CFS'!CK60</f>
        <v>0</v>
      </c>
      <c r="CL60" s="58">
        <f>'DFC-CFS'!CL60</f>
        <v>22306</v>
      </c>
      <c r="CM60" s="58">
        <f>'DFC-CFS'!CM60</f>
        <v>0</v>
      </c>
      <c r="CN60" s="58">
        <f>'DFC-CFS'!CN60</f>
        <v>0</v>
      </c>
      <c r="CO60" s="58">
        <f>'DFC-CFS'!CO60</f>
        <v>0</v>
      </c>
    </row>
    <row r="61" spans="1:93" ht="14.5" x14ac:dyDescent="0.35">
      <c r="A61" s="9"/>
      <c r="B61" s="156" t="str">
        <f>+'DFC-CFS'!B61</f>
        <v>Caixa e Equivalente de Caixa adquiridos em combinação de negócio</v>
      </c>
      <c r="C61" s="157" t="str">
        <f>+'DFC-CFS'!C61</f>
        <v>cash and equivalents acquired in business</v>
      </c>
      <c r="D61" s="58">
        <f>'DFC-CFS'!D61</f>
        <v>0</v>
      </c>
      <c r="E61" s="58">
        <f>'DFC-CFS'!E61-'DFC-CFS'!D61</f>
        <v>0</v>
      </c>
      <c r="F61" s="58">
        <f>'DFC-CFS'!F61-'DFC-CFS'!E61</f>
        <v>0</v>
      </c>
      <c r="G61" s="58">
        <f>'DFC-CFS'!G61-'DFC-CFS'!F61</f>
        <v>0</v>
      </c>
      <c r="H61" s="58">
        <f>'DFC-CFS'!H61</f>
        <v>0</v>
      </c>
      <c r="I61" s="58">
        <f>'DFC-CFS'!I61-'DFC-CFS'!H61</f>
        <v>0</v>
      </c>
      <c r="J61" s="58">
        <f>'DFC-CFS'!J61-'DFC-CFS'!I61</f>
        <v>0</v>
      </c>
      <c r="K61" s="58">
        <f>'DFC-CFS'!K61-'DFC-CFS'!J61</f>
        <v>0</v>
      </c>
      <c r="L61" s="58">
        <f>'DFC-CFS'!L61</f>
        <v>0</v>
      </c>
      <c r="M61" s="58">
        <f>'DFC-CFS'!M61-'DFC-CFS'!L61</f>
        <v>0</v>
      </c>
      <c r="N61" s="58">
        <f>'DFC-CFS'!N61-'DFC-CFS'!M61</f>
        <v>0</v>
      </c>
      <c r="O61" s="58">
        <f>'DFC-CFS'!O61-'DFC-CFS'!N61</f>
        <v>0</v>
      </c>
      <c r="P61" s="58">
        <f>'DFC-CFS'!P61</f>
        <v>0</v>
      </c>
      <c r="Q61" s="58">
        <f>'DFC-CFS'!Q61-'DFC-CFS'!P61</f>
        <v>0</v>
      </c>
      <c r="R61" s="58">
        <f>'DFC-CFS'!R61-'DFC-CFS'!Q61</f>
        <v>0</v>
      </c>
      <c r="S61" s="58">
        <f>'DFC-CFS'!S61-'DFC-CFS'!R61</f>
        <v>0</v>
      </c>
      <c r="T61" s="58">
        <f>'DFC-CFS'!T61</f>
        <v>0</v>
      </c>
      <c r="U61" s="58">
        <f>'DFC-CFS'!U61-'DFC-CFS'!T61</f>
        <v>0</v>
      </c>
      <c r="V61" s="58">
        <f>'DFC-CFS'!V61-'DFC-CFS'!U61</f>
        <v>0</v>
      </c>
      <c r="W61" s="58">
        <f>'DFC-CFS'!W61-'DFC-CFS'!V61</f>
        <v>0</v>
      </c>
      <c r="X61" s="58">
        <f>'DFC-CFS'!X61</f>
        <v>0</v>
      </c>
      <c r="Y61" s="58">
        <f>'DFC-CFS'!Y61-'DFC-CFS'!X61</f>
        <v>0</v>
      </c>
      <c r="Z61" s="58">
        <f>'DFC-CFS'!Z61-'DFC-CFS'!Y61</f>
        <v>0</v>
      </c>
      <c r="AA61" s="58">
        <f>'DFC-CFS'!AA61-'DFC-CFS'!Z61</f>
        <v>0</v>
      </c>
      <c r="AB61" s="58">
        <f>'DFC-CFS'!AB61</f>
        <v>0</v>
      </c>
      <c r="AC61" s="58">
        <f>'DFC-CFS'!AC61-'DFC-CFS'!AB61</f>
        <v>0</v>
      </c>
      <c r="AD61" s="58">
        <f>'DFC-CFS'!AD61-'DFC-CFS'!AC61</f>
        <v>0</v>
      </c>
      <c r="AE61" s="58">
        <f>'DFC-CFS'!AE61-'DFC-CFS'!AD61</f>
        <v>0</v>
      </c>
      <c r="AF61" s="58">
        <f>'DFC-CFS'!AF61</f>
        <v>0</v>
      </c>
      <c r="AG61" s="58">
        <f>'DFC-CFS'!AG61-'DFC-CFS'!AF61</f>
        <v>0</v>
      </c>
      <c r="AH61" s="58">
        <f>'DFC-CFS'!AH61-'DFC-CFS'!AG61</f>
        <v>0</v>
      </c>
      <c r="AI61" s="58">
        <f>'DFC-CFS'!AI61-'DFC-CFS'!AH61</f>
        <v>0</v>
      </c>
      <c r="AJ61" s="58">
        <f>'DFC-CFS'!AJ61</f>
        <v>0</v>
      </c>
      <c r="AK61" s="58">
        <f>'DFC-CFS'!AK61-'DFC-CFS'!AJ61</f>
        <v>0</v>
      </c>
      <c r="AL61" s="58">
        <f>'DFC-CFS'!AL61-'DFC-CFS'!AK61</f>
        <v>0</v>
      </c>
      <c r="AM61" s="58">
        <f>'DFC-CFS'!AM61-'DFC-CFS'!AL61</f>
        <v>0</v>
      </c>
      <c r="AN61" s="58">
        <f>'DFC-CFS'!AN61</f>
        <v>0</v>
      </c>
      <c r="AO61" s="58">
        <f>'DFC-CFS'!AO61-'DFC-CFS'!AN61</f>
        <v>0</v>
      </c>
      <c r="AP61" s="58">
        <f>'DFC-CFS'!AP61-'DFC-CFS'!AO61</f>
        <v>0</v>
      </c>
      <c r="AQ61" s="58">
        <f>'DFC-CFS'!AQ61-'DFC-CFS'!AP61</f>
        <v>0</v>
      </c>
      <c r="AR61" s="58">
        <f>'DFC-CFS'!AR61</f>
        <v>0</v>
      </c>
      <c r="AS61" s="58">
        <f>'DFC-CFS'!AS61-'DFC-CFS'!AR61</f>
        <v>0</v>
      </c>
      <c r="AT61" s="58">
        <f>'DFC-CFS'!AT61-'DFC-CFS'!AS61</f>
        <v>0</v>
      </c>
      <c r="AU61" s="58">
        <f>'DFC-CFS'!AU61-'DFC-CFS'!AT61</f>
        <v>0</v>
      </c>
      <c r="AV61" s="58">
        <f>'DFC-CFS'!AV61</f>
        <v>0</v>
      </c>
      <c r="AW61" s="58">
        <f>'DFC-CFS'!AW61-'DFC-CFS'!AV61</f>
        <v>0</v>
      </c>
      <c r="AX61" s="58">
        <f>'DFC-CFS'!AX61-'DFC-CFS'!AW61</f>
        <v>0</v>
      </c>
      <c r="AY61" s="58">
        <f>'DFC-CFS'!AY61-'DFC-CFS'!AX61</f>
        <v>0</v>
      </c>
      <c r="AZ61" s="58">
        <f>'DFC-CFS'!AZ61</f>
        <v>0</v>
      </c>
      <c r="BA61" s="58">
        <f>'DFC-CFS'!BA61-'DFC-CFS'!AZ61</f>
        <v>0</v>
      </c>
      <c r="BB61" s="58">
        <f>'DFC-CFS'!BB61-'DFC-CFS'!BA61</f>
        <v>0</v>
      </c>
      <c r="BC61" s="58">
        <f>'DFC-CFS'!BC61-'DFC-CFS'!BB61</f>
        <v>0</v>
      </c>
      <c r="BD61" s="58">
        <f>'DFC-CFS'!BD61</f>
        <v>0</v>
      </c>
      <c r="BE61" s="58">
        <f>'DFC-CFS'!BE61-'DFC-CFS'!BD61</f>
        <v>0</v>
      </c>
      <c r="BF61" s="58">
        <f>'DFC-CFS'!BF61-'DFC-CFS'!BE61</f>
        <v>0</v>
      </c>
      <c r="BG61" s="58">
        <f>'DFC-CFS'!BG61-'DFC-CFS'!BF61</f>
        <v>37679</v>
      </c>
      <c r="BH61" s="58">
        <f>'DFC-CFS'!BH61</f>
        <v>0</v>
      </c>
      <c r="BI61" s="58">
        <f>'DFC-CFS'!BI61-'DFC-CFS'!BH61</f>
        <v>0</v>
      </c>
      <c r="BJ61" s="58">
        <f>'DFC-CFS'!BJ61-'DFC-CFS'!BI61</f>
        <v>0</v>
      </c>
      <c r="BK61" s="58">
        <f>'DFC-CFS'!BK61-'DFC-CFS'!BJ61</f>
        <v>0</v>
      </c>
      <c r="BL61" s="58">
        <f>'DFC-CFS'!BL61</f>
        <v>0</v>
      </c>
      <c r="BM61" s="58">
        <f>'DFC-CFS'!BM61-'DFC-CFS'!BL61</f>
        <v>0</v>
      </c>
      <c r="BN61" s="58">
        <f>'DFC-CFS'!BN61-'DFC-CFS'!BM61</f>
        <v>0</v>
      </c>
      <c r="BO61" s="58">
        <f>'DFC-CFS'!BO61-'DFC-CFS'!BN61</f>
        <v>0</v>
      </c>
      <c r="BP61" s="58">
        <f>'DFC-CFS'!BP61</f>
        <v>0</v>
      </c>
      <c r="BQ61" s="58">
        <f>'DFC-CFS'!BQ61-'DFC-CFS'!BP61</f>
        <v>0</v>
      </c>
      <c r="BR61" s="58">
        <f>'DFC-CFS'!BR61-'DFC-CFS'!BQ61</f>
        <v>0</v>
      </c>
      <c r="BS61" s="58">
        <f>'DFC-CFS'!BS61-'DFC-CFS'!BR61</f>
        <v>0</v>
      </c>
      <c r="BT61" s="58">
        <f>'DFC-CFS'!BT61</f>
        <v>0</v>
      </c>
      <c r="BU61" s="58">
        <f>'DFC-CFS'!BU61-'DFC-CFS'!BT61</f>
        <v>0</v>
      </c>
      <c r="BV61" s="58">
        <f>'DFC-CFS'!BV61-'DFC-CFS'!BU61</f>
        <v>0</v>
      </c>
      <c r="BW61" s="58">
        <f>'DFC-CFS'!BW61-'DFC-CFS'!BV61</f>
        <v>0</v>
      </c>
      <c r="BY61" s="58">
        <f>'DFC-CFS'!BY61</f>
        <v>0</v>
      </c>
      <c r="BZ61" s="58">
        <f>'DFC-CFS'!BZ61</f>
        <v>0</v>
      </c>
      <c r="CA61" s="58">
        <f>'DFC-CFS'!CA61</f>
        <v>0</v>
      </c>
      <c r="CB61" s="58">
        <f>'DFC-CFS'!CB61</f>
        <v>0</v>
      </c>
      <c r="CC61" s="58">
        <f>'DFC-CFS'!CC61</f>
        <v>0</v>
      </c>
      <c r="CD61" s="58">
        <f>'DFC-CFS'!CD61</f>
        <v>0</v>
      </c>
      <c r="CE61" s="58">
        <f>'DFC-CFS'!CE61</f>
        <v>0</v>
      </c>
      <c r="CF61" s="58">
        <f>'DFC-CFS'!CF61</f>
        <v>0</v>
      </c>
      <c r="CG61" s="58">
        <f>'DFC-CFS'!CG61</f>
        <v>0</v>
      </c>
      <c r="CH61" s="58">
        <f>'DFC-CFS'!CH61</f>
        <v>0</v>
      </c>
      <c r="CI61" s="58">
        <f>'DFC-CFS'!CI61</f>
        <v>0</v>
      </c>
      <c r="CJ61" s="58">
        <f>'DFC-CFS'!CJ61</f>
        <v>0</v>
      </c>
      <c r="CK61" s="58">
        <f>'DFC-CFS'!CK61</f>
        <v>0</v>
      </c>
      <c r="CL61" s="58">
        <f>'DFC-CFS'!CL61</f>
        <v>37679</v>
      </c>
      <c r="CM61" s="58">
        <f>'DFC-CFS'!CM61</f>
        <v>0</v>
      </c>
      <c r="CN61" s="58">
        <f>'DFC-CFS'!CN61</f>
        <v>0</v>
      </c>
      <c r="CO61" s="58">
        <f>'DFC-CFS'!CO61</f>
        <v>0</v>
      </c>
    </row>
    <row r="62" spans="1:93" ht="14.5" x14ac:dyDescent="0.35">
      <c r="A62" s="9"/>
      <c r="B62" s="156" t="str">
        <f>+'DFC-CFS'!B62</f>
        <v>Aplicações financeiras curto prazo</v>
      </c>
      <c r="C62" s="157" t="str">
        <f>+'DFC-CFS'!C62</f>
        <v>Short-term investments</v>
      </c>
      <c r="D62" s="58">
        <f>'DFC-CFS'!D62</f>
        <v>0</v>
      </c>
      <c r="E62" s="58">
        <f>'DFC-CFS'!E62-'DFC-CFS'!D62</f>
        <v>0</v>
      </c>
      <c r="F62" s="58">
        <f>'DFC-CFS'!F62-'DFC-CFS'!E62</f>
        <v>0</v>
      </c>
      <c r="G62" s="58">
        <f>'DFC-CFS'!G62-'DFC-CFS'!F62</f>
        <v>0</v>
      </c>
      <c r="H62" s="58">
        <f>'DFC-CFS'!H62</f>
        <v>0</v>
      </c>
      <c r="I62" s="58">
        <f>'DFC-CFS'!I62-'DFC-CFS'!H62</f>
        <v>0</v>
      </c>
      <c r="J62" s="58">
        <f>'DFC-CFS'!J62-'DFC-CFS'!I62</f>
        <v>0</v>
      </c>
      <c r="K62" s="58">
        <f>'DFC-CFS'!K62-'DFC-CFS'!J62</f>
        <v>0</v>
      </c>
      <c r="L62" s="58">
        <f>'DFC-CFS'!L62</f>
        <v>0</v>
      </c>
      <c r="M62" s="58">
        <f>'DFC-CFS'!M62-'DFC-CFS'!L62</f>
        <v>0</v>
      </c>
      <c r="N62" s="58">
        <f>'DFC-CFS'!N62-'DFC-CFS'!M62</f>
        <v>0</v>
      </c>
      <c r="O62" s="58">
        <f>'DFC-CFS'!O62-'DFC-CFS'!N62</f>
        <v>0</v>
      </c>
      <c r="P62" s="58">
        <f>'DFC-CFS'!P62</f>
        <v>0</v>
      </c>
      <c r="Q62" s="58">
        <f>'DFC-CFS'!Q62-'DFC-CFS'!P62</f>
        <v>0</v>
      </c>
      <c r="R62" s="58">
        <f>'DFC-CFS'!R62-'DFC-CFS'!Q62</f>
        <v>0</v>
      </c>
      <c r="S62" s="58">
        <f>'DFC-CFS'!S62-'DFC-CFS'!R62</f>
        <v>0</v>
      </c>
      <c r="T62" s="58">
        <f>'DFC-CFS'!T62</f>
        <v>0</v>
      </c>
      <c r="U62" s="58">
        <f>'DFC-CFS'!U62-'DFC-CFS'!T62</f>
        <v>0</v>
      </c>
      <c r="V62" s="58">
        <f>'DFC-CFS'!V62-'DFC-CFS'!U62</f>
        <v>0</v>
      </c>
      <c r="W62" s="58">
        <f>'DFC-CFS'!W62-'DFC-CFS'!V62</f>
        <v>0</v>
      </c>
      <c r="X62" s="58">
        <f>'DFC-CFS'!X62</f>
        <v>0</v>
      </c>
      <c r="Y62" s="58">
        <f>'DFC-CFS'!Y62-'DFC-CFS'!X62</f>
        <v>0</v>
      </c>
      <c r="Z62" s="58">
        <f>'DFC-CFS'!Z62-'DFC-CFS'!Y62</f>
        <v>0</v>
      </c>
      <c r="AA62" s="58">
        <f>'DFC-CFS'!AA62-'DFC-CFS'!Z62</f>
        <v>0</v>
      </c>
      <c r="AB62" s="58">
        <f>'DFC-CFS'!AB62</f>
        <v>0</v>
      </c>
      <c r="AC62" s="58">
        <f>'DFC-CFS'!AC62-'DFC-CFS'!AB62</f>
        <v>0</v>
      </c>
      <c r="AD62" s="58">
        <f>'DFC-CFS'!AD62-'DFC-CFS'!AC62</f>
        <v>0</v>
      </c>
      <c r="AE62" s="58">
        <f>'DFC-CFS'!AE62-'DFC-CFS'!AD62</f>
        <v>0</v>
      </c>
      <c r="AF62" s="58">
        <f>'DFC-CFS'!AF62</f>
        <v>0</v>
      </c>
      <c r="AG62" s="58">
        <f>'DFC-CFS'!AG62-'DFC-CFS'!AF62</f>
        <v>0</v>
      </c>
      <c r="AH62" s="58">
        <f>'DFC-CFS'!AH62-'DFC-CFS'!AG62</f>
        <v>0</v>
      </c>
      <c r="AI62" s="58">
        <f>'DFC-CFS'!AI62-'DFC-CFS'!AH62</f>
        <v>0</v>
      </c>
      <c r="AJ62" s="58">
        <f>'DFC-CFS'!AJ62</f>
        <v>0</v>
      </c>
      <c r="AK62" s="58">
        <f>'DFC-CFS'!AK62-'DFC-CFS'!AJ62</f>
        <v>0</v>
      </c>
      <c r="AL62" s="58">
        <f>'DFC-CFS'!AL62-'DFC-CFS'!AK62</f>
        <v>0</v>
      </c>
      <c r="AM62" s="58">
        <f>'DFC-CFS'!AM62-'DFC-CFS'!AL62</f>
        <v>0</v>
      </c>
      <c r="AN62" s="58">
        <f>'DFC-CFS'!AN62</f>
        <v>0</v>
      </c>
      <c r="AO62" s="58">
        <f>'DFC-CFS'!AO62-'DFC-CFS'!AN62</f>
        <v>0</v>
      </c>
      <c r="AP62" s="58">
        <f>'DFC-CFS'!AP62-'DFC-CFS'!AO62</f>
        <v>0</v>
      </c>
      <c r="AQ62" s="58">
        <f>'DFC-CFS'!AQ62-'DFC-CFS'!AP62</f>
        <v>-1077</v>
      </c>
      <c r="AR62" s="58">
        <f>'DFC-CFS'!AR62</f>
        <v>1077</v>
      </c>
      <c r="AS62" s="58">
        <f>'DFC-CFS'!AS62-'DFC-CFS'!AR62</f>
        <v>0</v>
      </c>
      <c r="AT62" s="58">
        <f>'DFC-CFS'!AT62-'DFC-CFS'!AS62</f>
        <v>0</v>
      </c>
      <c r="AU62" s="58">
        <f>'DFC-CFS'!AU62-'DFC-CFS'!AT62</f>
        <v>0</v>
      </c>
      <c r="AV62" s="58">
        <f>'DFC-CFS'!AV62</f>
        <v>0</v>
      </c>
      <c r="AW62" s="58">
        <f>'DFC-CFS'!AW62-'DFC-CFS'!AV62</f>
        <v>0</v>
      </c>
      <c r="AX62" s="58">
        <f>'DFC-CFS'!AX62-'DFC-CFS'!AW62</f>
        <v>0</v>
      </c>
      <c r="AY62" s="58">
        <f>'DFC-CFS'!AY62-'DFC-CFS'!AX62</f>
        <v>0</v>
      </c>
      <c r="AZ62" s="58">
        <f>'DFC-CFS'!AZ62</f>
        <v>0</v>
      </c>
      <c r="BA62" s="58">
        <f>'DFC-CFS'!BA62-'DFC-CFS'!AZ62</f>
        <v>0</v>
      </c>
      <c r="BB62" s="58">
        <f>'DFC-CFS'!BB62-'DFC-CFS'!BA62</f>
        <v>0</v>
      </c>
      <c r="BC62" s="58">
        <f>'DFC-CFS'!BC62-'DFC-CFS'!BB62</f>
        <v>0</v>
      </c>
      <c r="BD62" s="58">
        <f>'DFC-CFS'!BD62</f>
        <v>0</v>
      </c>
      <c r="BE62" s="58">
        <f>'DFC-CFS'!BE62-'DFC-CFS'!BD62</f>
        <v>0</v>
      </c>
      <c r="BF62" s="58">
        <f>'DFC-CFS'!BF62-'DFC-CFS'!BE62</f>
        <v>0</v>
      </c>
      <c r="BG62" s="58">
        <f>'DFC-CFS'!BG62-'DFC-CFS'!BF62</f>
        <v>0</v>
      </c>
      <c r="BH62" s="58">
        <f>'DFC-CFS'!BH62</f>
        <v>0</v>
      </c>
      <c r="BI62" s="58">
        <f>'DFC-CFS'!BI62-'DFC-CFS'!BH62</f>
        <v>0</v>
      </c>
      <c r="BJ62" s="58">
        <f>'DFC-CFS'!BJ62-'DFC-CFS'!BI62</f>
        <v>0</v>
      </c>
      <c r="BK62" s="58">
        <f>'DFC-CFS'!BK62-'DFC-CFS'!BJ62</f>
        <v>0</v>
      </c>
      <c r="BL62" s="58">
        <f>'DFC-CFS'!BL62</f>
        <v>0</v>
      </c>
      <c r="BM62" s="58">
        <f>'DFC-CFS'!BM62-'DFC-CFS'!BL62</f>
        <v>0</v>
      </c>
      <c r="BN62" s="58">
        <f>'DFC-CFS'!BN62-'DFC-CFS'!BM62</f>
        <v>0</v>
      </c>
      <c r="BO62" s="58">
        <f>'DFC-CFS'!BO62-'DFC-CFS'!BN62</f>
        <v>0</v>
      </c>
      <c r="BP62" s="58">
        <f>'DFC-CFS'!BP62</f>
        <v>0</v>
      </c>
      <c r="BQ62" s="58">
        <f>'DFC-CFS'!BQ62-'DFC-CFS'!BP62</f>
        <v>0</v>
      </c>
      <c r="BR62" s="58">
        <f>'DFC-CFS'!BR62-'DFC-CFS'!BQ62</f>
        <v>0</v>
      </c>
      <c r="BS62" s="58">
        <f>'DFC-CFS'!BS62-'DFC-CFS'!BR62</f>
        <v>0</v>
      </c>
      <c r="BT62" s="58">
        <f>'DFC-CFS'!BT62</f>
        <v>0</v>
      </c>
      <c r="BU62" s="58">
        <f>'DFC-CFS'!BU62-'DFC-CFS'!BT62</f>
        <v>0</v>
      </c>
      <c r="BV62" s="58">
        <f>'DFC-CFS'!BV62-'DFC-CFS'!BU62</f>
        <v>0</v>
      </c>
      <c r="BW62" s="58">
        <f>'DFC-CFS'!BW62-'DFC-CFS'!BV62</f>
        <v>0</v>
      </c>
      <c r="BY62" s="58">
        <f>'DFC-CFS'!BY62</f>
        <v>0</v>
      </c>
      <c r="BZ62" s="58">
        <f>'DFC-CFS'!BZ62</f>
        <v>0</v>
      </c>
      <c r="CA62" s="58">
        <f>'DFC-CFS'!CA62</f>
        <v>0</v>
      </c>
      <c r="CB62" s="58">
        <f>'DFC-CFS'!CB62</f>
        <v>0</v>
      </c>
      <c r="CC62" s="58">
        <f>'DFC-CFS'!CC62</f>
        <v>0</v>
      </c>
      <c r="CD62" s="58">
        <f>'DFC-CFS'!CD62</f>
        <v>0</v>
      </c>
      <c r="CE62" s="58">
        <f>'DFC-CFS'!CE62</f>
        <v>0</v>
      </c>
      <c r="CF62" s="58">
        <f>'DFC-CFS'!CF62</f>
        <v>0</v>
      </c>
      <c r="CG62" s="58">
        <f>'DFC-CFS'!CG62</f>
        <v>0</v>
      </c>
      <c r="CH62" s="58">
        <f>'DFC-CFS'!CH62</f>
        <v>-1077</v>
      </c>
      <c r="CI62" s="58">
        <f>'DFC-CFS'!CI62</f>
        <v>1077</v>
      </c>
      <c r="CJ62" s="58">
        <f>'DFC-CFS'!CJ62</f>
        <v>0</v>
      </c>
      <c r="CK62" s="58">
        <f>'DFC-CFS'!CK62</f>
        <v>0</v>
      </c>
      <c r="CL62" s="58">
        <f>'DFC-CFS'!CL62</f>
        <v>0</v>
      </c>
      <c r="CM62" s="58">
        <f>'DFC-CFS'!CM62</f>
        <v>0</v>
      </c>
      <c r="CN62" s="58">
        <f>'DFC-CFS'!CN62</f>
        <v>0</v>
      </c>
      <c r="CO62" s="58">
        <f>'DFC-CFS'!CO62</f>
        <v>0</v>
      </c>
    </row>
    <row r="63" spans="1:93" ht="14.5" x14ac:dyDescent="0.35">
      <c r="A63" s="9"/>
      <c r="B63" s="147"/>
      <c r="C63" s="161"/>
      <c r="D63" s="164"/>
      <c r="E63" s="164"/>
      <c r="F63" s="164"/>
      <c r="G63" s="164"/>
      <c r="H63" s="164"/>
      <c r="I63" s="164"/>
      <c r="J63" s="164"/>
      <c r="K63" s="164"/>
      <c r="L63" s="164"/>
      <c r="M63" s="164"/>
      <c r="N63" s="164"/>
      <c r="O63" s="164"/>
      <c r="P63" s="164"/>
      <c r="Q63" s="164"/>
      <c r="R63" s="164"/>
      <c r="S63" s="164"/>
      <c r="T63" s="164"/>
      <c r="U63" s="164"/>
      <c r="V63" s="164"/>
      <c r="W63" s="164"/>
      <c r="X63" s="164"/>
      <c r="Y63" s="164"/>
      <c r="Z63" s="164"/>
      <c r="AA63" s="164"/>
      <c r="AB63" s="164"/>
      <c r="AC63" s="164"/>
      <c r="AD63" s="164"/>
      <c r="AE63" s="164"/>
      <c r="AF63" s="164"/>
      <c r="AG63" s="164"/>
      <c r="AH63" s="164"/>
      <c r="AI63" s="164"/>
      <c r="AJ63" s="164"/>
      <c r="AK63" s="164"/>
      <c r="AL63" s="164"/>
      <c r="AM63" s="164"/>
      <c r="AN63" s="164"/>
      <c r="AO63" s="164"/>
      <c r="AP63" s="164"/>
      <c r="AQ63" s="164"/>
      <c r="AR63" s="164"/>
      <c r="AS63" s="164"/>
      <c r="AT63" s="164"/>
      <c r="AU63" s="164"/>
      <c r="AV63" s="164"/>
      <c r="AW63" s="164"/>
      <c r="AX63" s="164"/>
      <c r="AY63" s="164"/>
      <c r="AZ63" s="164"/>
      <c r="BA63" s="164"/>
      <c r="BB63" s="164"/>
      <c r="BC63" s="164"/>
      <c r="BD63" s="164"/>
      <c r="BE63" s="164"/>
      <c r="BF63" s="164"/>
      <c r="BG63" s="164"/>
      <c r="BH63" s="164"/>
      <c r="BI63" s="164"/>
      <c r="BJ63" s="164"/>
      <c r="BK63" s="164"/>
      <c r="BL63" s="164"/>
      <c r="BM63" s="164"/>
      <c r="BN63" s="164"/>
      <c r="BO63" s="164"/>
      <c r="BP63" s="164"/>
      <c r="BQ63" s="164"/>
      <c r="BR63" s="164"/>
      <c r="BS63" s="164"/>
      <c r="BT63" s="164"/>
      <c r="BU63" s="164"/>
      <c r="BV63" s="164"/>
      <c r="BW63" s="164"/>
      <c r="BY63" s="164"/>
      <c r="BZ63" s="164"/>
      <c r="CA63" s="164"/>
      <c r="CB63" s="164"/>
      <c r="CC63" s="164"/>
      <c r="CD63" s="164"/>
      <c r="CE63" s="164"/>
      <c r="CF63" s="164"/>
      <c r="CG63" s="164"/>
      <c r="CH63" s="164"/>
      <c r="CI63" s="164"/>
      <c r="CJ63" s="164"/>
      <c r="CK63" s="164"/>
      <c r="CL63" s="164"/>
      <c r="CM63" s="164"/>
      <c r="CN63" s="164"/>
      <c r="CO63" s="164"/>
    </row>
    <row r="64" spans="1:93" ht="14.5" x14ac:dyDescent="0.35">
      <c r="A64" s="9"/>
      <c r="B64" s="100" t="str">
        <f>+'DFC-CFS'!B64</f>
        <v>Fluxo de caixa de atividades de financiamento</v>
      </c>
      <c r="C64" s="100" t="str">
        <f>+'DFC-CFS'!C64</f>
        <v>Cash flow from financing activities</v>
      </c>
      <c r="D64" s="148">
        <f t="shared" ref="D64:AI64" si="26">+SUM(D65:D80)</f>
        <v>-8713</v>
      </c>
      <c r="E64" s="148">
        <f t="shared" si="26"/>
        <v>75266</v>
      </c>
      <c r="F64" s="148">
        <f t="shared" si="26"/>
        <v>-53787</v>
      </c>
      <c r="G64" s="148">
        <f t="shared" si="26"/>
        <v>45215</v>
      </c>
      <c r="H64" s="148">
        <f t="shared" si="26"/>
        <v>-22389</v>
      </c>
      <c r="I64" s="148">
        <f t="shared" si="26"/>
        <v>-74801</v>
      </c>
      <c r="J64" s="148">
        <f t="shared" si="26"/>
        <v>290234</v>
      </c>
      <c r="K64" s="148">
        <f t="shared" si="26"/>
        <v>-84914</v>
      </c>
      <c r="L64" s="148">
        <f t="shared" si="26"/>
        <v>-49549</v>
      </c>
      <c r="M64" s="148">
        <f t="shared" si="26"/>
        <v>-122822</v>
      </c>
      <c r="N64" s="148">
        <f t="shared" si="26"/>
        <v>186554</v>
      </c>
      <c r="O64" s="148">
        <f t="shared" si="26"/>
        <v>-10211</v>
      </c>
      <c r="P64" s="148">
        <f t="shared" si="26"/>
        <v>-20773</v>
      </c>
      <c r="Q64" s="148">
        <f t="shared" si="26"/>
        <v>-80921</v>
      </c>
      <c r="R64" s="148">
        <f t="shared" si="26"/>
        <v>264721</v>
      </c>
      <c r="S64" s="148">
        <f t="shared" si="26"/>
        <v>670404</v>
      </c>
      <c r="T64" s="148">
        <f t="shared" si="26"/>
        <v>56598</v>
      </c>
      <c r="U64" s="148">
        <f t="shared" si="26"/>
        <v>-90467</v>
      </c>
      <c r="V64" s="148">
        <f t="shared" si="26"/>
        <v>-104223</v>
      </c>
      <c r="W64" s="148">
        <f t="shared" si="26"/>
        <v>-7749</v>
      </c>
      <c r="X64" s="148">
        <f t="shared" si="26"/>
        <v>119893</v>
      </c>
      <c r="Y64" s="148">
        <f t="shared" si="26"/>
        <v>-90830</v>
      </c>
      <c r="Z64" s="148">
        <f t="shared" si="26"/>
        <v>-211731</v>
      </c>
      <c r="AA64" s="148">
        <f t="shared" si="26"/>
        <v>502219</v>
      </c>
      <c r="AB64" s="148">
        <f t="shared" si="26"/>
        <v>-15753</v>
      </c>
      <c r="AC64" s="148">
        <f t="shared" si="26"/>
        <v>-44596</v>
      </c>
      <c r="AD64" s="148">
        <f t="shared" si="26"/>
        <v>238730</v>
      </c>
      <c r="AE64" s="148">
        <f t="shared" si="26"/>
        <v>-81783</v>
      </c>
      <c r="AF64" s="148">
        <f t="shared" si="26"/>
        <v>-548</v>
      </c>
      <c r="AG64" s="148">
        <f t="shared" si="26"/>
        <v>-84513</v>
      </c>
      <c r="AH64" s="148">
        <f t="shared" si="26"/>
        <v>-326124</v>
      </c>
      <c r="AI64" s="148">
        <f t="shared" si="26"/>
        <v>72969</v>
      </c>
      <c r="AJ64" s="148">
        <f t="shared" ref="AJ64:BO64" si="27">+SUM(AJ65:AJ80)</f>
        <v>-19725</v>
      </c>
      <c r="AK64" s="148">
        <f t="shared" si="27"/>
        <v>-285134</v>
      </c>
      <c r="AL64" s="148">
        <f t="shared" si="27"/>
        <v>-13439</v>
      </c>
      <c r="AM64" s="148">
        <f t="shared" si="27"/>
        <v>-75973</v>
      </c>
      <c r="AN64" s="148">
        <f t="shared" si="27"/>
        <v>-13037</v>
      </c>
      <c r="AO64" s="148">
        <f t="shared" si="27"/>
        <v>-140622</v>
      </c>
      <c r="AP64" s="148">
        <f t="shared" si="27"/>
        <v>-140142</v>
      </c>
      <c r="AQ64" s="148">
        <f t="shared" si="27"/>
        <v>-154790</v>
      </c>
      <c r="AR64" s="148">
        <f t="shared" si="27"/>
        <v>-354083.95699999999</v>
      </c>
      <c r="AS64" s="148">
        <f t="shared" si="27"/>
        <v>-47854.042999999998</v>
      </c>
      <c r="AT64" s="148">
        <f t="shared" si="27"/>
        <v>-41805</v>
      </c>
      <c r="AU64" s="148">
        <f t="shared" si="27"/>
        <v>-147645</v>
      </c>
      <c r="AV64" s="148">
        <f t="shared" si="27"/>
        <v>-131356</v>
      </c>
      <c r="AW64" s="148">
        <f t="shared" si="27"/>
        <v>-38896</v>
      </c>
      <c r="AX64" s="148">
        <f t="shared" si="27"/>
        <v>-4202</v>
      </c>
      <c r="AY64" s="148">
        <f t="shared" si="27"/>
        <v>-5155</v>
      </c>
      <c r="AZ64" s="148">
        <f t="shared" si="27"/>
        <v>486454</v>
      </c>
      <c r="BA64" s="148">
        <f t="shared" si="27"/>
        <v>-5350</v>
      </c>
      <c r="BB64" s="148">
        <f t="shared" si="27"/>
        <v>-6230</v>
      </c>
      <c r="BC64" s="148">
        <f t="shared" si="27"/>
        <v>-185157</v>
      </c>
      <c r="BD64" s="148">
        <f t="shared" si="27"/>
        <v>-121733</v>
      </c>
      <c r="BE64" s="148">
        <f t="shared" si="27"/>
        <v>-4856</v>
      </c>
      <c r="BF64" s="148">
        <f t="shared" si="27"/>
        <v>-144179</v>
      </c>
      <c r="BG64" s="148">
        <f t="shared" si="27"/>
        <v>-112544</v>
      </c>
      <c r="BH64" s="148">
        <f t="shared" si="27"/>
        <v>62486</v>
      </c>
      <c r="BI64" s="148">
        <f t="shared" si="27"/>
        <v>-95033</v>
      </c>
      <c r="BJ64" s="148">
        <f t="shared" si="27"/>
        <v>995041</v>
      </c>
      <c r="BK64" s="148">
        <f t="shared" si="27"/>
        <v>-38933</v>
      </c>
      <c r="BL64" s="148">
        <f t="shared" si="27"/>
        <v>-86186</v>
      </c>
      <c r="BM64" s="148">
        <f t="shared" si="27"/>
        <v>-45649</v>
      </c>
      <c r="BN64" s="148">
        <f t="shared" si="27"/>
        <v>-79725</v>
      </c>
      <c r="BO64" s="148">
        <f t="shared" si="27"/>
        <v>259694</v>
      </c>
      <c r="BP64" s="148">
        <f t="shared" ref="BP64:BS64" si="28">+SUM(BP65:BP80)</f>
        <v>328672</v>
      </c>
      <c r="BQ64" s="148">
        <f t="shared" si="28"/>
        <v>134755</v>
      </c>
      <c r="BR64" s="148">
        <f t="shared" si="28"/>
        <v>-285730</v>
      </c>
      <c r="BS64" s="148">
        <f t="shared" si="28"/>
        <v>-329384</v>
      </c>
      <c r="BT64" s="148">
        <f t="shared" ref="BT64:BW64" si="29">+SUM(BT65:BT80)</f>
        <v>-528923</v>
      </c>
      <c r="BU64" s="148">
        <f t="shared" si="29"/>
        <v>528923</v>
      </c>
      <c r="BV64" s="148">
        <f t="shared" si="29"/>
        <v>0</v>
      </c>
      <c r="BW64" s="148">
        <f t="shared" si="29"/>
        <v>0</v>
      </c>
      <c r="BY64" s="148">
        <f t="shared" ref="BY64" si="30">+SUM(BY65:BY80)</f>
        <v>57981</v>
      </c>
      <c r="BZ64" s="148">
        <f t="shared" ref="BZ64" si="31">+SUM(BZ65:BZ80)</f>
        <v>108130</v>
      </c>
      <c r="CA64" s="148">
        <f t="shared" ref="CA64" si="32">+SUM(CA65:CA80)</f>
        <v>3972</v>
      </c>
      <c r="CB64" s="148">
        <f t="shared" ref="CB64" si="33">+SUM(CB65:CB80)</f>
        <v>833431</v>
      </c>
      <c r="CC64" s="148">
        <f t="shared" ref="CC64" si="34">+SUM(CC65:CC80)</f>
        <v>-145841</v>
      </c>
      <c r="CD64" s="148">
        <f t="shared" ref="CD64" si="35">+SUM(CD65:CD80)</f>
        <v>319551</v>
      </c>
      <c r="CE64" s="148">
        <f t="shared" ref="CE64" si="36">+SUM(CE65:CE80)</f>
        <v>96598</v>
      </c>
      <c r="CF64" s="148">
        <f t="shared" ref="CF64" si="37">+SUM(CF65:CF80)</f>
        <v>-338216</v>
      </c>
      <c r="CG64" s="148">
        <f t="shared" ref="CG64" si="38">+SUM(CG65:CG80)</f>
        <v>-394271</v>
      </c>
      <c r="CH64" s="148">
        <f t="shared" ref="CH64" si="39">+SUM(CH65:CH80)</f>
        <v>-448591</v>
      </c>
      <c r="CI64" s="148">
        <f t="shared" ref="CI64" si="40">+SUM(CI65:CI80)</f>
        <v>-591388</v>
      </c>
      <c r="CJ64" s="148">
        <f t="shared" ref="CJ64" si="41">+SUM(CJ65:CJ80)</f>
        <v>-179609</v>
      </c>
      <c r="CK64" s="148">
        <f t="shared" ref="CK64" si="42">+SUM(CK65:CK80)</f>
        <v>289717</v>
      </c>
      <c r="CL64" s="148">
        <f t="shared" ref="CL64" si="43">+SUM(CL65:CL80)</f>
        <v>-383312</v>
      </c>
      <c r="CM64" s="148">
        <f t="shared" ref="CM64" si="44">+SUM(CM65:CM80)</f>
        <v>923561</v>
      </c>
      <c r="CN64" s="148">
        <f t="shared" ref="CN64" si="45">+SUM(CN65:CN80)</f>
        <v>48134</v>
      </c>
      <c r="CO64" s="148">
        <f t="shared" ref="CO64" si="46">+SUM(CO65:CO80)</f>
        <v>-151687</v>
      </c>
    </row>
    <row r="65" spans="1:93" ht="14.5" x14ac:dyDescent="0.35">
      <c r="A65" s="9"/>
      <c r="B65" s="156" t="str">
        <f>+'DFC-CFS'!B65</f>
        <v>Pagamentos de financiamentos e empréstimos</v>
      </c>
      <c r="C65" s="157" t="str">
        <f>+'DFC-CFS'!C65</f>
        <v>Loan paydown</v>
      </c>
      <c r="D65" s="58">
        <f>'DFC-CFS'!D65</f>
        <v>-20372</v>
      </c>
      <c r="E65" s="58">
        <f>'DFC-CFS'!E65-'DFC-CFS'!D65</f>
        <v>-18014</v>
      </c>
      <c r="F65" s="58">
        <f>'DFC-CFS'!F65-'DFC-CFS'!E65</f>
        <v>-79625</v>
      </c>
      <c r="G65" s="58">
        <f>'DFC-CFS'!G65-'DFC-CFS'!F65</f>
        <v>-1227</v>
      </c>
      <c r="H65" s="58">
        <f>'DFC-CFS'!H65</f>
        <v>-16609</v>
      </c>
      <c r="I65" s="58">
        <f>'DFC-CFS'!I65-'DFC-CFS'!H65</f>
        <v>-31984</v>
      </c>
      <c r="J65" s="58">
        <f>'DFC-CFS'!J65-'DFC-CFS'!I65</f>
        <v>-95323</v>
      </c>
      <c r="K65" s="58">
        <f>'DFC-CFS'!K65-'DFC-CFS'!J65</f>
        <v>-86670</v>
      </c>
      <c r="L65" s="58">
        <f>'DFC-CFS'!L65</f>
        <v>-22405</v>
      </c>
      <c r="M65" s="58">
        <f>'DFC-CFS'!M65-'DFC-CFS'!L65</f>
        <v>-33596</v>
      </c>
      <c r="N65" s="58">
        <f>'DFC-CFS'!N65-'DFC-CFS'!M65</f>
        <v>-54384</v>
      </c>
      <c r="O65" s="58">
        <f>'DFC-CFS'!O65-'DFC-CFS'!N65</f>
        <v>-16679</v>
      </c>
      <c r="P65" s="58">
        <f>'DFC-CFS'!P65</f>
        <v>-27781</v>
      </c>
      <c r="Q65" s="58">
        <f>'DFC-CFS'!Q65-'DFC-CFS'!P65</f>
        <v>-16087</v>
      </c>
      <c r="R65" s="58">
        <f>'DFC-CFS'!R65-'DFC-CFS'!Q65</f>
        <v>-11567</v>
      </c>
      <c r="S65" s="58">
        <f>'DFC-CFS'!S65-'DFC-CFS'!R65</f>
        <v>-17168</v>
      </c>
      <c r="T65" s="58">
        <f>'DFC-CFS'!T65</f>
        <v>-24323</v>
      </c>
      <c r="U65" s="58">
        <f>'DFC-CFS'!U65-'DFC-CFS'!T65</f>
        <v>-21797</v>
      </c>
      <c r="V65" s="58">
        <f>'DFC-CFS'!V65-'DFC-CFS'!U65</f>
        <v>-304119</v>
      </c>
      <c r="W65" s="58">
        <f>'DFC-CFS'!W65-'DFC-CFS'!V65</f>
        <v>-42366</v>
      </c>
      <c r="X65" s="58">
        <f>'DFC-CFS'!X65</f>
        <v>-19543</v>
      </c>
      <c r="Y65" s="58">
        <f>'DFC-CFS'!Y65-'DFC-CFS'!X65</f>
        <v>-308458</v>
      </c>
      <c r="Z65" s="58">
        <f>'DFC-CFS'!Z65-'DFC-CFS'!Y65</f>
        <v>-218616</v>
      </c>
      <c r="AA65" s="58">
        <f>'DFC-CFS'!AA65-'DFC-CFS'!Z65</f>
        <v>-14400</v>
      </c>
      <c r="AB65" s="58">
        <f>'DFC-CFS'!AB65</f>
        <v>-20031</v>
      </c>
      <c r="AC65" s="58">
        <f>'DFC-CFS'!AC65-'DFC-CFS'!AB65</f>
        <v>-20348</v>
      </c>
      <c r="AD65" s="58">
        <f>'DFC-CFS'!AD65-'DFC-CFS'!AC65</f>
        <v>-646559</v>
      </c>
      <c r="AE65" s="58">
        <f>'DFC-CFS'!AE65-'DFC-CFS'!AD65</f>
        <v>-71426</v>
      </c>
      <c r="AF65" s="58">
        <f>'DFC-CFS'!AF65</f>
        <v>-19054</v>
      </c>
      <c r="AG65" s="58">
        <f>'DFC-CFS'!AG65-'DFC-CFS'!AF65</f>
        <v>-84513</v>
      </c>
      <c r="AH65" s="58">
        <f>'DFC-CFS'!AH65-'DFC-CFS'!AG65</f>
        <v>-219132</v>
      </c>
      <c r="AI65" s="58">
        <f>'DFC-CFS'!AI65-'DFC-CFS'!AH65</f>
        <v>-224699</v>
      </c>
      <c r="AJ65" s="58">
        <f>'DFC-CFS'!AJ65</f>
        <v>-19725</v>
      </c>
      <c r="AK65" s="58">
        <f>'DFC-CFS'!AK65-'DFC-CFS'!AJ65</f>
        <v>-297138</v>
      </c>
      <c r="AL65" s="58">
        <f>'DFC-CFS'!AL65-'DFC-CFS'!AK65</f>
        <v>-14792</v>
      </c>
      <c r="AM65" s="58">
        <f>'DFC-CFS'!AM65-'DFC-CFS'!AL65</f>
        <v>-79981</v>
      </c>
      <c r="AN65" s="58">
        <f>'DFC-CFS'!AN65</f>
        <v>-12360</v>
      </c>
      <c r="AO65" s="58">
        <f>'DFC-CFS'!AO65-'DFC-CFS'!AN65</f>
        <v>-79230</v>
      </c>
      <c r="AP65" s="58">
        <f>'DFC-CFS'!AP65-'DFC-CFS'!AO65</f>
        <v>-86229</v>
      </c>
      <c r="AQ65" s="58">
        <f>'DFC-CFS'!AQ65-'DFC-CFS'!AP65</f>
        <v>-104799</v>
      </c>
      <c r="AR65" s="58">
        <f>'DFC-CFS'!AR65</f>
        <v>-303766</v>
      </c>
      <c r="AS65" s="58">
        <f>'DFC-CFS'!AS65-'DFC-CFS'!AR65</f>
        <v>-10363</v>
      </c>
      <c r="AT65" s="58">
        <f>'DFC-CFS'!AT65-'DFC-CFS'!AS65</f>
        <v>-4313</v>
      </c>
      <c r="AU65" s="58">
        <f>'DFC-CFS'!AU65-'DFC-CFS'!AT65</f>
        <v>-96185</v>
      </c>
      <c r="AV65" s="58">
        <f>'DFC-CFS'!AV65</f>
        <v>-1184</v>
      </c>
      <c r="AW65" s="58">
        <f>'DFC-CFS'!AW65-'DFC-CFS'!AV65</f>
        <v>-1185</v>
      </c>
      <c r="AX65" s="58">
        <f>'DFC-CFS'!AX65-'DFC-CFS'!AW65</f>
        <v>-1185</v>
      </c>
      <c r="AY65" s="58">
        <f>'DFC-CFS'!AY65-'DFC-CFS'!AX65</f>
        <v>-1185</v>
      </c>
      <c r="AZ65" s="58">
        <f>'DFC-CFS'!AZ65</f>
        <v>-1186</v>
      </c>
      <c r="BA65" s="58">
        <f>'DFC-CFS'!BA65-'DFC-CFS'!AZ65</f>
        <v>-1185</v>
      </c>
      <c r="BB65" s="58">
        <f>'DFC-CFS'!BB65-'DFC-CFS'!BA65</f>
        <v>-1185</v>
      </c>
      <c r="BC65" s="58">
        <f>'DFC-CFS'!BC65-'DFC-CFS'!BB65</f>
        <v>-180597</v>
      </c>
      <c r="BD65" s="58">
        <f>'DFC-CFS'!BD65</f>
        <v>-2135569</v>
      </c>
      <c r="BE65" s="58">
        <f>'DFC-CFS'!BE65-'DFC-CFS'!BD65</f>
        <v>-972</v>
      </c>
      <c r="BF65" s="58">
        <f>'DFC-CFS'!BF65-'DFC-CFS'!BE65</f>
        <v>-121095</v>
      </c>
      <c r="BG65" s="58">
        <f>'DFC-CFS'!BG65-'DFC-CFS'!BF65</f>
        <v>-85653</v>
      </c>
      <c r="BH65" s="58">
        <f>'DFC-CFS'!BH65</f>
        <v>-313045</v>
      </c>
      <c r="BI65" s="58">
        <f>'DFC-CFS'!BI65-'DFC-CFS'!BH65</f>
        <v>-73801</v>
      </c>
      <c r="BJ65" s="58">
        <f>'DFC-CFS'!BJ65-'DFC-CFS'!BI65</f>
        <v>-723</v>
      </c>
      <c r="BK65" s="58">
        <f>'DFC-CFS'!BK65-'DFC-CFS'!BJ65</f>
        <v>-935</v>
      </c>
      <c r="BL65" s="58">
        <f>'DFC-CFS'!BL65</f>
        <v>-624</v>
      </c>
      <c r="BM65" s="58">
        <f>'DFC-CFS'!BM65-'DFC-CFS'!BL65</f>
        <v>-81494</v>
      </c>
      <c r="BN65" s="58">
        <f>'DFC-CFS'!BN65-'DFC-CFS'!BM65</f>
        <v>-81339</v>
      </c>
      <c r="BO65" s="58">
        <f>'DFC-CFS'!BO65-'DFC-CFS'!BN65</f>
        <v>-337</v>
      </c>
      <c r="BP65" s="58">
        <f>'DFC-CFS'!BP65</f>
        <v>-243210</v>
      </c>
      <c r="BQ65" s="58">
        <f>'DFC-CFS'!BQ65-'DFC-CFS'!BP65</f>
        <v>-155</v>
      </c>
      <c r="BR65" s="58">
        <f>'DFC-CFS'!BR65-'DFC-CFS'!BQ65</f>
        <v>-677855</v>
      </c>
      <c r="BS65" s="58">
        <f>'DFC-CFS'!BS65-'DFC-CFS'!BR65</f>
        <v>-181328</v>
      </c>
      <c r="BT65" s="58">
        <f>'DFC-CFS'!BT65</f>
        <v>-219240</v>
      </c>
      <c r="BU65" s="58">
        <f>'DFC-CFS'!BU65-'DFC-CFS'!BT65</f>
        <v>219240</v>
      </c>
      <c r="BV65" s="58">
        <f>'DFC-CFS'!BV65-'DFC-CFS'!BU65</f>
        <v>0</v>
      </c>
      <c r="BW65" s="58">
        <f>'DFC-CFS'!BW65-'DFC-CFS'!BV65</f>
        <v>0</v>
      </c>
      <c r="BY65" s="58">
        <f>'DFC-CFS'!BY65</f>
        <v>-119238</v>
      </c>
      <c r="BZ65" s="58">
        <f>'DFC-CFS'!BZ65</f>
        <v>-230586</v>
      </c>
      <c r="CA65" s="58">
        <f>'DFC-CFS'!CA65</f>
        <v>-127064</v>
      </c>
      <c r="CB65" s="58">
        <f>'DFC-CFS'!CB65</f>
        <v>-72603</v>
      </c>
      <c r="CC65" s="58">
        <f>'DFC-CFS'!CC65</f>
        <v>-392605</v>
      </c>
      <c r="CD65" s="58">
        <f>'DFC-CFS'!CD65</f>
        <v>-561017</v>
      </c>
      <c r="CE65" s="58">
        <f>'DFC-CFS'!CE65</f>
        <v>-758364</v>
      </c>
      <c r="CF65" s="58">
        <f>'DFC-CFS'!CF65</f>
        <v>-547398</v>
      </c>
      <c r="CG65" s="58">
        <f>'DFC-CFS'!CG65</f>
        <v>-411636</v>
      </c>
      <c r="CH65" s="58">
        <f>'DFC-CFS'!CH65</f>
        <v>-282618</v>
      </c>
      <c r="CI65" s="58">
        <f>'DFC-CFS'!CI65</f>
        <v>-414627</v>
      </c>
      <c r="CJ65" s="58">
        <f>'DFC-CFS'!CJ65</f>
        <v>-4739</v>
      </c>
      <c r="CK65" s="58">
        <f>'DFC-CFS'!CK65</f>
        <v>-184153</v>
      </c>
      <c r="CL65" s="58">
        <f>'DFC-CFS'!CL65</f>
        <v>-2343289</v>
      </c>
      <c r="CM65" s="58">
        <f>'DFC-CFS'!CM65</f>
        <v>-388504</v>
      </c>
      <c r="CN65" s="58">
        <f>'DFC-CFS'!CN65</f>
        <v>-163794</v>
      </c>
      <c r="CO65" s="58">
        <f>'DFC-CFS'!CO65</f>
        <v>-1102548</v>
      </c>
    </row>
    <row r="66" spans="1:93" ht="14.5" x14ac:dyDescent="0.35">
      <c r="A66" s="9"/>
      <c r="B66" s="156" t="str">
        <f>+'DFC-CFS'!B66</f>
        <v>Pagamento de Debêntures</v>
      </c>
      <c r="C66" s="157" t="str">
        <f>+'DFC-CFS'!C66</f>
        <v>Loan paydown of Debentures</v>
      </c>
      <c r="D66" s="58">
        <f>'DFC-CFS'!D66</f>
        <v>0</v>
      </c>
      <c r="E66" s="58">
        <f>'DFC-CFS'!E66-'DFC-CFS'!D66</f>
        <v>0</v>
      </c>
      <c r="F66" s="58">
        <f>'DFC-CFS'!F66-'DFC-CFS'!E66</f>
        <v>0</v>
      </c>
      <c r="G66" s="58">
        <f>'DFC-CFS'!G66-'DFC-CFS'!F66</f>
        <v>0</v>
      </c>
      <c r="H66" s="58">
        <f>'DFC-CFS'!H66</f>
        <v>0</v>
      </c>
      <c r="I66" s="58">
        <f>'DFC-CFS'!I66-'DFC-CFS'!H66</f>
        <v>0</v>
      </c>
      <c r="J66" s="58">
        <f>'DFC-CFS'!J66-'DFC-CFS'!I66</f>
        <v>0</v>
      </c>
      <c r="K66" s="58">
        <f>'DFC-CFS'!K66-'DFC-CFS'!J66</f>
        <v>0</v>
      </c>
      <c r="L66" s="58">
        <f>'DFC-CFS'!L66</f>
        <v>0</v>
      </c>
      <c r="M66" s="58">
        <f>'DFC-CFS'!M66-'DFC-CFS'!L66</f>
        <v>0</v>
      </c>
      <c r="N66" s="58">
        <f>'DFC-CFS'!N66-'DFC-CFS'!M66</f>
        <v>0</v>
      </c>
      <c r="O66" s="58">
        <f>'DFC-CFS'!O66-'DFC-CFS'!N66</f>
        <v>0</v>
      </c>
      <c r="P66" s="58">
        <f>'DFC-CFS'!P66</f>
        <v>0</v>
      </c>
      <c r="Q66" s="58">
        <f>'DFC-CFS'!Q66-'DFC-CFS'!P66</f>
        <v>0</v>
      </c>
      <c r="R66" s="58">
        <f>'DFC-CFS'!R66-'DFC-CFS'!Q66</f>
        <v>0</v>
      </c>
      <c r="S66" s="58">
        <f>'DFC-CFS'!S66-'DFC-CFS'!R66</f>
        <v>0</v>
      </c>
      <c r="T66" s="58">
        <f>'DFC-CFS'!T66</f>
        <v>0</v>
      </c>
      <c r="U66" s="58">
        <f>'DFC-CFS'!U66-'DFC-CFS'!T66</f>
        <v>0</v>
      </c>
      <c r="V66" s="58">
        <f>'DFC-CFS'!V66-'DFC-CFS'!U66</f>
        <v>0</v>
      </c>
      <c r="W66" s="58">
        <f>'DFC-CFS'!W66-'DFC-CFS'!V66</f>
        <v>0</v>
      </c>
      <c r="X66" s="58">
        <f>'DFC-CFS'!X66</f>
        <v>0</v>
      </c>
      <c r="Y66" s="58">
        <f>'DFC-CFS'!Y66-'DFC-CFS'!X66</f>
        <v>0</v>
      </c>
      <c r="Z66" s="58">
        <f>'DFC-CFS'!Z66-'DFC-CFS'!Y66</f>
        <v>0</v>
      </c>
      <c r="AA66" s="58">
        <f>'DFC-CFS'!AA66-'DFC-CFS'!Z66</f>
        <v>0</v>
      </c>
      <c r="AB66" s="58">
        <f>'DFC-CFS'!AB66</f>
        <v>0</v>
      </c>
      <c r="AC66" s="58">
        <f>'DFC-CFS'!AC66-'DFC-CFS'!AB66</f>
        <v>0</v>
      </c>
      <c r="AD66" s="58">
        <f>'DFC-CFS'!AD66-'DFC-CFS'!AC66</f>
        <v>0</v>
      </c>
      <c r="AE66" s="58">
        <f>'DFC-CFS'!AE66-'DFC-CFS'!AD66</f>
        <v>0</v>
      </c>
      <c r="AF66" s="58">
        <f>'DFC-CFS'!AF66</f>
        <v>0</v>
      </c>
      <c r="AG66" s="58">
        <f>'DFC-CFS'!AG66-'DFC-CFS'!AF66</f>
        <v>0</v>
      </c>
      <c r="AH66" s="58">
        <f>'DFC-CFS'!AH66-'DFC-CFS'!AG66</f>
        <v>0</v>
      </c>
      <c r="AI66" s="58">
        <f>'DFC-CFS'!AI66-'DFC-CFS'!AH66</f>
        <v>0</v>
      </c>
      <c r="AJ66" s="58">
        <f>'DFC-CFS'!AJ66</f>
        <v>0</v>
      </c>
      <c r="AK66" s="58">
        <f>'DFC-CFS'!AK66-'DFC-CFS'!AJ66</f>
        <v>0</v>
      </c>
      <c r="AL66" s="58">
        <f>'DFC-CFS'!AL66-'DFC-CFS'!AK66</f>
        <v>0</v>
      </c>
      <c r="AM66" s="58">
        <f>'DFC-CFS'!AM66-'DFC-CFS'!AL66</f>
        <v>0</v>
      </c>
      <c r="AN66" s="58">
        <f>'DFC-CFS'!AN66</f>
        <v>0</v>
      </c>
      <c r="AO66" s="58">
        <f>'DFC-CFS'!AO66-'DFC-CFS'!AN66</f>
        <v>0</v>
      </c>
      <c r="AP66" s="58">
        <f>'DFC-CFS'!AP66-'DFC-CFS'!AO66</f>
        <v>0</v>
      </c>
      <c r="AQ66" s="58">
        <f>'DFC-CFS'!AQ66-'DFC-CFS'!AP66</f>
        <v>0</v>
      </c>
      <c r="AR66" s="58">
        <f>'DFC-CFS'!AR66</f>
        <v>0</v>
      </c>
      <c r="AS66" s="58">
        <f>'DFC-CFS'!AS66-'DFC-CFS'!AR66</f>
        <v>0</v>
      </c>
      <c r="AT66" s="58">
        <f>'DFC-CFS'!AT66-'DFC-CFS'!AS66</f>
        <v>0</v>
      </c>
      <c r="AU66" s="58">
        <f>'DFC-CFS'!AU66-'DFC-CFS'!AT66</f>
        <v>0</v>
      </c>
      <c r="AV66" s="58">
        <f>'DFC-CFS'!AV66</f>
        <v>0</v>
      </c>
      <c r="AW66" s="58">
        <f>'DFC-CFS'!AW66-'DFC-CFS'!AV66</f>
        <v>0</v>
      </c>
      <c r="AX66" s="58">
        <f>'DFC-CFS'!AX66-'DFC-CFS'!AW66</f>
        <v>0</v>
      </c>
      <c r="AY66" s="58">
        <f>'DFC-CFS'!AY66-'DFC-CFS'!AX66</f>
        <v>0</v>
      </c>
      <c r="AZ66" s="58">
        <f>'DFC-CFS'!AZ66</f>
        <v>0</v>
      </c>
      <c r="BA66" s="58">
        <f>'DFC-CFS'!BA66-'DFC-CFS'!AZ66</f>
        <v>0</v>
      </c>
      <c r="BB66" s="58">
        <f>'DFC-CFS'!BB66-'DFC-CFS'!BA66</f>
        <v>0</v>
      </c>
      <c r="BC66" s="58">
        <f>'DFC-CFS'!BC66-'DFC-CFS'!BB66</f>
        <v>0</v>
      </c>
      <c r="BD66" s="58">
        <f>'DFC-CFS'!BD66</f>
        <v>0</v>
      </c>
      <c r="BE66" s="58">
        <f>'DFC-CFS'!BE66-'DFC-CFS'!BD66</f>
        <v>0</v>
      </c>
      <c r="BF66" s="58">
        <f>'DFC-CFS'!BF66-'DFC-CFS'!BE66</f>
        <v>0</v>
      </c>
      <c r="BG66" s="58">
        <f>'DFC-CFS'!BG66-'DFC-CFS'!BF66</f>
        <v>0</v>
      </c>
      <c r="BH66" s="58">
        <f>'DFC-CFS'!BH66</f>
        <v>0</v>
      </c>
      <c r="BI66" s="58">
        <f>'DFC-CFS'!BI66-'DFC-CFS'!BH66</f>
        <v>0</v>
      </c>
      <c r="BJ66" s="58">
        <f>'DFC-CFS'!BJ66-'DFC-CFS'!BI66</f>
        <v>0</v>
      </c>
      <c r="BK66" s="58">
        <f>'DFC-CFS'!BK66-'DFC-CFS'!BJ66</f>
        <v>0</v>
      </c>
      <c r="BL66" s="58">
        <f>'DFC-CFS'!BL66</f>
        <v>0</v>
      </c>
      <c r="BM66" s="58">
        <f>'DFC-CFS'!BM66-'DFC-CFS'!BL66</f>
        <v>0</v>
      </c>
      <c r="BN66" s="58">
        <f>'DFC-CFS'!BN66-'DFC-CFS'!BM66</f>
        <v>0</v>
      </c>
      <c r="BO66" s="58">
        <f>'DFC-CFS'!BO66-'DFC-CFS'!BN66</f>
        <v>0</v>
      </c>
      <c r="BP66" s="58">
        <f>'DFC-CFS'!BP66</f>
        <v>0</v>
      </c>
      <c r="BQ66" s="58">
        <f>'DFC-CFS'!BQ66-'DFC-CFS'!BP66</f>
        <v>0</v>
      </c>
      <c r="BR66" s="58">
        <f>'DFC-CFS'!BR66-'DFC-CFS'!BQ66</f>
        <v>-1000000</v>
      </c>
      <c r="BS66" s="58">
        <f>'DFC-CFS'!BS66-'DFC-CFS'!BR66</f>
        <v>0</v>
      </c>
      <c r="BT66" s="58">
        <f>'DFC-CFS'!BT66</f>
        <v>-59298</v>
      </c>
      <c r="BU66" s="58">
        <f>'DFC-CFS'!BU66-'DFC-CFS'!BT66</f>
        <v>59298</v>
      </c>
      <c r="BV66" s="58">
        <f>'DFC-CFS'!BV66-'DFC-CFS'!BU66</f>
        <v>0</v>
      </c>
      <c r="BW66" s="58">
        <f>'DFC-CFS'!BW66-'DFC-CFS'!BV66</f>
        <v>0</v>
      </c>
      <c r="BY66" s="58">
        <f>'DFC-CFS'!BY66</f>
        <v>0</v>
      </c>
      <c r="BZ66" s="58">
        <f>'DFC-CFS'!BZ66</f>
        <v>0</v>
      </c>
      <c r="CA66" s="58">
        <f>'DFC-CFS'!CA66</f>
        <v>0</v>
      </c>
      <c r="CB66" s="58">
        <f>'DFC-CFS'!CB66</f>
        <v>0</v>
      </c>
      <c r="CC66" s="58">
        <f>'DFC-CFS'!CC66</f>
        <v>0</v>
      </c>
      <c r="CD66" s="58">
        <f>'DFC-CFS'!CD66</f>
        <v>0</v>
      </c>
      <c r="CE66" s="58">
        <f>'DFC-CFS'!CE66</f>
        <v>0</v>
      </c>
      <c r="CF66" s="58">
        <f>'DFC-CFS'!CF66</f>
        <v>0</v>
      </c>
      <c r="CG66" s="58">
        <f>'DFC-CFS'!CG66</f>
        <v>0</v>
      </c>
      <c r="CH66" s="58">
        <f>'DFC-CFS'!CH66</f>
        <v>0</v>
      </c>
      <c r="CI66" s="58">
        <f>'DFC-CFS'!CI66</f>
        <v>0</v>
      </c>
      <c r="CJ66" s="58">
        <f>'DFC-CFS'!CJ66</f>
        <v>0</v>
      </c>
      <c r="CK66" s="58">
        <f>'DFC-CFS'!CK66</f>
        <v>0</v>
      </c>
      <c r="CL66" s="58">
        <f>'DFC-CFS'!CL66</f>
        <v>0</v>
      </c>
      <c r="CM66" s="58">
        <f>'DFC-CFS'!CM66</f>
        <v>0</v>
      </c>
      <c r="CN66" s="58">
        <f>'DFC-CFS'!CN66</f>
        <v>0</v>
      </c>
      <c r="CO66" s="58">
        <f>'DFC-CFS'!CO66</f>
        <v>-1000000</v>
      </c>
    </row>
    <row r="67" spans="1:93" ht="14.5" x14ac:dyDescent="0.35">
      <c r="A67" s="9"/>
      <c r="B67" s="156" t="str">
        <f>+'DFC-CFS'!B67</f>
        <v>Emissão de Debêntures</v>
      </c>
      <c r="C67" s="157" t="str">
        <f>+'DFC-CFS'!C67</f>
        <v>Issue of Debentures</v>
      </c>
      <c r="D67" s="58">
        <f>'DFC-CFS'!D67</f>
        <v>0</v>
      </c>
      <c r="E67" s="58">
        <f>'DFC-CFS'!E67-'DFC-CFS'!D67</f>
        <v>0</v>
      </c>
      <c r="F67" s="58">
        <f>'DFC-CFS'!F67-'DFC-CFS'!E67</f>
        <v>0</v>
      </c>
      <c r="G67" s="58">
        <f>'DFC-CFS'!G67-'DFC-CFS'!F67</f>
        <v>0</v>
      </c>
      <c r="H67" s="58">
        <f>'DFC-CFS'!H67</f>
        <v>0</v>
      </c>
      <c r="I67" s="58">
        <f>'DFC-CFS'!I67-'DFC-CFS'!H67</f>
        <v>-340</v>
      </c>
      <c r="J67" s="58">
        <f>'DFC-CFS'!J67-'DFC-CFS'!I67</f>
        <v>-1018</v>
      </c>
      <c r="K67" s="58">
        <f>'DFC-CFS'!K67-'DFC-CFS'!J67</f>
        <v>0</v>
      </c>
      <c r="L67" s="58">
        <f>'DFC-CFS'!L67</f>
        <v>0</v>
      </c>
      <c r="M67" s="58">
        <f>'DFC-CFS'!M67-'DFC-CFS'!L67</f>
        <v>0</v>
      </c>
      <c r="N67" s="58">
        <f>'DFC-CFS'!N67-'DFC-CFS'!M67</f>
        <v>0</v>
      </c>
      <c r="O67" s="58">
        <f>'DFC-CFS'!O67-'DFC-CFS'!N67</f>
        <v>0</v>
      </c>
      <c r="P67" s="58">
        <f>'DFC-CFS'!P67</f>
        <v>0</v>
      </c>
      <c r="Q67" s="58">
        <f>'DFC-CFS'!Q67-'DFC-CFS'!P67</f>
        <v>0</v>
      </c>
      <c r="R67" s="58">
        <f>'DFC-CFS'!R67-'DFC-CFS'!Q67</f>
        <v>0</v>
      </c>
      <c r="S67" s="58">
        <f>'DFC-CFS'!S67-'DFC-CFS'!R67</f>
        <v>0</v>
      </c>
      <c r="T67" s="58">
        <f>'DFC-CFS'!T67</f>
        <v>0</v>
      </c>
      <c r="U67" s="58">
        <f>'DFC-CFS'!U67-'DFC-CFS'!T67</f>
        <v>0</v>
      </c>
      <c r="V67" s="58">
        <f>'DFC-CFS'!V67-'DFC-CFS'!U67</f>
        <v>0</v>
      </c>
      <c r="W67" s="58">
        <f>'DFC-CFS'!W67-'DFC-CFS'!V67</f>
        <v>0</v>
      </c>
      <c r="X67" s="58">
        <f>'DFC-CFS'!X67</f>
        <v>0</v>
      </c>
      <c r="Y67" s="58">
        <f>'DFC-CFS'!Y67-'DFC-CFS'!X67</f>
        <v>0</v>
      </c>
      <c r="Z67" s="58">
        <f>'DFC-CFS'!Z67-'DFC-CFS'!Y67</f>
        <v>0</v>
      </c>
      <c r="AA67" s="58">
        <f>'DFC-CFS'!AA67-'DFC-CFS'!Z67</f>
        <v>0</v>
      </c>
      <c r="AB67" s="58">
        <f>'DFC-CFS'!AB67</f>
        <v>0</v>
      </c>
      <c r="AC67" s="58">
        <f>'DFC-CFS'!AC67-'DFC-CFS'!AB67</f>
        <v>0</v>
      </c>
      <c r="AD67" s="58">
        <f>'DFC-CFS'!AD67-'DFC-CFS'!AC67</f>
        <v>0</v>
      </c>
      <c r="AE67" s="58">
        <f>'DFC-CFS'!AE67-'DFC-CFS'!AD67</f>
        <v>0</v>
      </c>
      <c r="AF67" s="58">
        <f>'DFC-CFS'!AF67</f>
        <v>0</v>
      </c>
      <c r="AG67" s="58">
        <f>'DFC-CFS'!AG67-'DFC-CFS'!AF67</f>
        <v>0</v>
      </c>
      <c r="AH67" s="58">
        <f>'DFC-CFS'!AH67-'DFC-CFS'!AG67</f>
        <v>0</v>
      </c>
      <c r="AI67" s="58">
        <f>'DFC-CFS'!AI67-'DFC-CFS'!AH67</f>
        <v>0</v>
      </c>
      <c r="AJ67" s="58">
        <f>'DFC-CFS'!AJ67</f>
        <v>0</v>
      </c>
      <c r="AK67" s="58">
        <f>'DFC-CFS'!AK67-'DFC-CFS'!AJ67</f>
        <v>0</v>
      </c>
      <c r="AL67" s="58">
        <f>'DFC-CFS'!AL67-'DFC-CFS'!AK67</f>
        <v>0</v>
      </c>
      <c r="AM67" s="58">
        <f>'DFC-CFS'!AM67-'DFC-CFS'!AL67</f>
        <v>0</v>
      </c>
      <c r="AN67" s="58">
        <f>'DFC-CFS'!AN67</f>
        <v>0</v>
      </c>
      <c r="AO67" s="58">
        <f>'DFC-CFS'!AO67-'DFC-CFS'!AN67</f>
        <v>0</v>
      </c>
      <c r="AP67" s="58">
        <f>'DFC-CFS'!AP67-'DFC-CFS'!AO67</f>
        <v>0</v>
      </c>
      <c r="AQ67" s="58">
        <f>'DFC-CFS'!AQ67-'DFC-CFS'!AP67</f>
        <v>0</v>
      </c>
      <c r="AR67" s="58">
        <f>'DFC-CFS'!AR67</f>
        <v>0</v>
      </c>
      <c r="AS67" s="58">
        <f>'DFC-CFS'!AS67-'DFC-CFS'!AR67</f>
        <v>0</v>
      </c>
      <c r="AT67" s="58">
        <f>'DFC-CFS'!AT67-'DFC-CFS'!AS67</f>
        <v>0</v>
      </c>
      <c r="AU67" s="58">
        <f>'DFC-CFS'!AU67-'DFC-CFS'!AT67</f>
        <v>0</v>
      </c>
      <c r="AV67" s="58">
        <f>'DFC-CFS'!AV67</f>
        <v>0</v>
      </c>
      <c r="AW67" s="58">
        <f>'DFC-CFS'!AW67-'DFC-CFS'!AV67</f>
        <v>0</v>
      </c>
      <c r="AX67" s="58">
        <f>'DFC-CFS'!AX67-'DFC-CFS'!AW67</f>
        <v>0</v>
      </c>
      <c r="AY67" s="58">
        <f>'DFC-CFS'!AY67-'DFC-CFS'!AX67</f>
        <v>0</v>
      </c>
      <c r="AZ67" s="58">
        <f>'DFC-CFS'!AZ67</f>
        <v>0</v>
      </c>
      <c r="BA67" s="58">
        <f>'DFC-CFS'!BA67-'DFC-CFS'!AZ67</f>
        <v>0</v>
      </c>
      <c r="BB67" s="58">
        <f>'DFC-CFS'!BB67-'DFC-CFS'!BA67</f>
        <v>0</v>
      </c>
      <c r="BC67" s="58">
        <f>'DFC-CFS'!BC67-'DFC-CFS'!BB67</f>
        <v>0</v>
      </c>
      <c r="BD67" s="58">
        <f>'DFC-CFS'!BD67</f>
        <v>0</v>
      </c>
      <c r="BE67" s="58">
        <f>'DFC-CFS'!BE67-'DFC-CFS'!BD67</f>
        <v>0</v>
      </c>
      <c r="BF67" s="58">
        <f>'DFC-CFS'!BF67-'DFC-CFS'!BE67</f>
        <v>0</v>
      </c>
      <c r="BG67" s="58">
        <f>'DFC-CFS'!BG67-'DFC-CFS'!BF67</f>
        <v>0</v>
      </c>
      <c r="BH67" s="58">
        <f>'DFC-CFS'!BH67</f>
        <v>0</v>
      </c>
      <c r="BI67" s="58">
        <f>'DFC-CFS'!BI67-'DFC-CFS'!BH67</f>
        <v>0</v>
      </c>
      <c r="BJ67" s="58">
        <f>'DFC-CFS'!BJ67-'DFC-CFS'!BI67</f>
        <v>1000000</v>
      </c>
      <c r="BK67" s="58">
        <f>'DFC-CFS'!BK67-'DFC-CFS'!BJ67</f>
        <v>0</v>
      </c>
      <c r="BL67" s="58">
        <f>'DFC-CFS'!BL67</f>
        <v>0</v>
      </c>
      <c r="BM67" s="58">
        <f>'DFC-CFS'!BM67-'DFC-CFS'!BL67</f>
        <v>0</v>
      </c>
      <c r="BN67" s="58">
        <f>'DFC-CFS'!BN67-'DFC-CFS'!BM67</f>
        <v>0</v>
      </c>
      <c r="BO67" s="58">
        <f>'DFC-CFS'!BO67-'DFC-CFS'!BN67</f>
        <v>0</v>
      </c>
      <c r="BP67" s="58">
        <f>'DFC-CFS'!BP67</f>
        <v>0</v>
      </c>
      <c r="BQ67" s="58">
        <f>'DFC-CFS'!BQ67-'DFC-CFS'!BP67</f>
        <v>0</v>
      </c>
      <c r="BR67" s="58">
        <f>'DFC-CFS'!BR67-'DFC-CFS'!BQ67</f>
        <v>1500000</v>
      </c>
      <c r="BS67" s="58">
        <f>'DFC-CFS'!BS67-'DFC-CFS'!BR67</f>
        <v>0</v>
      </c>
      <c r="BT67" s="58">
        <f>'DFC-CFS'!BT67</f>
        <v>0</v>
      </c>
      <c r="BU67" s="58">
        <f>'DFC-CFS'!BU67-'DFC-CFS'!BT67</f>
        <v>0</v>
      </c>
      <c r="BV67" s="58">
        <f>'DFC-CFS'!BV67-'DFC-CFS'!BU67</f>
        <v>0</v>
      </c>
      <c r="BW67" s="58">
        <f>'DFC-CFS'!BW67-'DFC-CFS'!BV67</f>
        <v>0</v>
      </c>
      <c r="BY67" s="58">
        <f>'DFC-CFS'!BY67</f>
        <v>0</v>
      </c>
      <c r="BZ67" s="58">
        <f>'DFC-CFS'!BZ67</f>
        <v>-1358</v>
      </c>
      <c r="CA67" s="58">
        <f>'DFC-CFS'!CA67</f>
        <v>0</v>
      </c>
      <c r="CB67" s="58">
        <f>'DFC-CFS'!CB67</f>
        <v>0</v>
      </c>
      <c r="CC67" s="58">
        <f>'DFC-CFS'!CC67</f>
        <v>0</v>
      </c>
      <c r="CD67" s="58">
        <f>'DFC-CFS'!CD67</f>
        <v>0</v>
      </c>
      <c r="CE67" s="58">
        <f>'DFC-CFS'!CE67</f>
        <v>0</v>
      </c>
      <c r="CF67" s="58">
        <f>'DFC-CFS'!CF67</f>
        <v>0</v>
      </c>
      <c r="CG67" s="58">
        <f>'DFC-CFS'!CG67</f>
        <v>0</v>
      </c>
      <c r="CH67" s="58">
        <f>'DFC-CFS'!CH67</f>
        <v>0</v>
      </c>
      <c r="CI67" s="58">
        <f>'DFC-CFS'!CI67</f>
        <v>0</v>
      </c>
      <c r="CJ67" s="58">
        <f>'DFC-CFS'!CJ67</f>
        <v>0</v>
      </c>
      <c r="CK67" s="58">
        <f>'DFC-CFS'!CK67</f>
        <v>0</v>
      </c>
      <c r="CL67" s="58">
        <f>'DFC-CFS'!CL67</f>
        <v>0</v>
      </c>
      <c r="CM67" s="58">
        <f>'DFC-CFS'!CM67</f>
        <v>1000000</v>
      </c>
      <c r="CN67" s="58">
        <f>'DFC-CFS'!CN67</f>
        <v>0</v>
      </c>
      <c r="CO67" s="58">
        <f>'DFC-CFS'!CO67</f>
        <v>1500000</v>
      </c>
    </row>
    <row r="68" spans="1:93" ht="14.5" x14ac:dyDescent="0.35">
      <c r="A68" s="9"/>
      <c r="B68" s="156" t="str">
        <f>+'DFC-CFS'!B68</f>
        <v>Juros sobre Debêntures</v>
      </c>
      <c r="C68" s="157" t="str">
        <f>+'DFC-CFS'!C68</f>
        <v>Interests on Debentures</v>
      </c>
      <c r="D68" s="58">
        <f>'DFC-CFS'!D68</f>
        <v>0</v>
      </c>
      <c r="E68" s="58">
        <f>'DFC-CFS'!E68-'DFC-CFS'!D68</f>
        <v>0</v>
      </c>
      <c r="F68" s="58">
        <f>'DFC-CFS'!F68-'DFC-CFS'!E68</f>
        <v>0</v>
      </c>
      <c r="G68" s="58">
        <f>'DFC-CFS'!G68-'DFC-CFS'!F68</f>
        <v>0</v>
      </c>
      <c r="H68" s="58">
        <f>'DFC-CFS'!H68</f>
        <v>0</v>
      </c>
      <c r="I68" s="58">
        <f>'DFC-CFS'!I68-'DFC-CFS'!H68</f>
        <v>0</v>
      </c>
      <c r="J68" s="58">
        <f>'DFC-CFS'!J68-'DFC-CFS'!I68</f>
        <v>0</v>
      </c>
      <c r="K68" s="58">
        <f>'DFC-CFS'!K68-'DFC-CFS'!J68</f>
        <v>0</v>
      </c>
      <c r="L68" s="58">
        <f>'DFC-CFS'!L68</f>
        <v>0</v>
      </c>
      <c r="M68" s="58">
        <f>'DFC-CFS'!M68-'DFC-CFS'!L68</f>
        <v>0</v>
      </c>
      <c r="N68" s="58">
        <f>'DFC-CFS'!N68-'DFC-CFS'!M68</f>
        <v>0</v>
      </c>
      <c r="O68" s="58">
        <f>'DFC-CFS'!O68-'DFC-CFS'!N68</f>
        <v>0</v>
      </c>
      <c r="P68" s="58">
        <f>'DFC-CFS'!P68</f>
        <v>0</v>
      </c>
      <c r="Q68" s="58">
        <f>'DFC-CFS'!Q68-'DFC-CFS'!P68</f>
        <v>0</v>
      </c>
      <c r="R68" s="58">
        <f>'DFC-CFS'!R68-'DFC-CFS'!Q68</f>
        <v>0</v>
      </c>
      <c r="S68" s="58">
        <f>'DFC-CFS'!S68-'DFC-CFS'!R68</f>
        <v>0</v>
      </c>
      <c r="T68" s="58">
        <f>'DFC-CFS'!T68</f>
        <v>0</v>
      </c>
      <c r="U68" s="58">
        <f>'DFC-CFS'!U68-'DFC-CFS'!T68</f>
        <v>0</v>
      </c>
      <c r="V68" s="58">
        <f>'DFC-CFS'!V68-'DFC-CFS'!U68</f>
        <v>0</v>
      </c>
      <c r="W68" s="58">
        <f>'DFC-CFS'!W68-'DFC-CFS'!V68</f>
        <v>0</v>
      </c>
      <c r="X68" s="58">
        <f>'DFC-CFS'!X68</f>
        <v>0</v>
      </c>
      <c r="Y68" s="58">
        <f>'DFC-CFS'!Y68-'DFC-CFS'!X68</f>
        <v>0</v>
      </c>
      <c r="Z68" s="58">
        <f>'DFC-CFS'!Z68-'DFC-CFS'!Y68</f>
        <v>0</v>
      </c>
      <c r="AA68" s="58">
        <f>'DFC-CFS'!AA68-'DFC-CFS'!Z68</f>
        <v>0</v>
      </c>
      <c r="AB68" s="58">
        <f>'DFC-CFS'!AB68</f>
        <v>0</v>
      </c>
      <c r="AC68" s="58">
        <f>'DFC-CFS'!AC68-'DFC-CFS'!AB68</f>
        <v>0</v>
      </c>
      <c r="AD68" s="58">
        <f>'DFC-CFS'!AD68-'DFC-CFS'!AC68</f>
        <v>0</v>
      </c>
      <c r="AE68" s="58">
        <f>'DFC-CFS'!AE68-'DFC-CFS'!AD68</f>
        <v>0</v>
      </c>
      <c r="AF68" s="58">
        <f>'DFC-CFS'!AF68</f>
        <v>0</v>
      </c>
      <c r="AG68" s="58">
        <f>'DFC-CFS'!AG68-'DFC-CFS'!AF68</f>
        <v>0</v>
      </c>
      <c r="AH68" s="58">
        <f>'DFC-CFS'!AH68-'DFC-CFS'!AG68</f>
        <v>0</v>
      </c>
      <c r="AI68" s="58">
        <f>'DFC-CFS'!AI68-'DFC-CFS'!AH68</f>
        <v>0</v>
      </c>
      <c r="AJ68" s="58">
        <f>'DFC-CFS'!AJ68</f>
        <v>0</v>
      </c>
      <c r="AK68" s="58">
        <f>'DFC-CFS'!AK68-'DFC-CFS'!AJ68</f>
        <v>0</v>
      </c>
      <c r="AL68" s="58">
        <f>'DFC-CFS'!AL68-'DFC-CFS'!AK68</f>
        <v>0</v>
      </c>
      <c r="AM68" s="58">
        <f>'DFC-CFS'!AM68-'DFC-CFS'!AL68</f>
        <v>0</v>
      </c>
      <c r="AN68" s="58">
        <f>'DFC-CFS'!AN68</f>
        <v>0</v>
      </c>
      <c r="AO68" s="58">
        <f>'DFC-CFS'!AO68-'DFC-CFS'!AN68</f>
        <v>0</v>
      </c>
      <c r="AP68" s="58">
        <f>'DFC-CFS'!AP68-'DFC-CFS'!AO68</f>
        <v>0</v>
      </c>
      <c r="AQ68" s="58">
        <f>'DFC-CFS'!AQ68-'DFC-CFS'!AP68</f>
        <v>0</v>
      </c>
      <c r="AR68" s="58">
        <f>'DFC-CFS'!AR68</f>
        <v>0</v>
      </c>
      <c r="AS68" s="58">
        <f>'DFC-CFS'!AS68-'DFC-CFS'!AR68</f>
        <v>0</v>
      </c>
      <c r="AT68" s="58">
        <f>'DFC-CFS'!AT68-'DFC-CFS'!AS68</f>
        <v>0</v>
      </c>
      <c r="AU68" s="58">
        <f>'DFC-CFS'!AU68-'DFC-CFS'!AT68</f>
        <v>0</v>
      </c>
      <c r="AV68" s="58">
        <f>'DFC-CFS'!AV68</f>
        <v>0</v>
      </c>
      <c r="AW68" s="58">
        <f>'DFC-CFS'!AW68-'DFC-CFS'!AV68</f>
        <v>0</v>
      </c>
      <c r="AX68" s="58">
        <f>'DFC-CFS'!AX68-'DFC-CFS'!AW68</f>
        <v>0</v>
      </c>
      <c r="AY68" s="58">
        <f>'DFC-CFS'!AY68-'DFC-CFS'!AX68</f>
        <v>0</v>
      </c>
      <c r="AZ68" s="58">
        <f>'DFC-CFS'!AZ68</f>
        <v>0</v>
      </c>
      <c r="BA68" s="58">
        <f>'DFC-CFS'!BA68-'DFC-CFS'!AZ68</f>
        <v>0</v>
      </c>
      <c r="BB68" s="58">
        <f>'DFC-CFS'!BB68-'DFC-CFS'!BA68</f>
        <v>0</v>
      </c>
      <c r="BC68" s="58">
        <f>'DFC-CFS'!BC68-'DFC-CFS'!BB68</f>
        <v>0</v>
      </c>
      <c r="BD68" s="58">
        <f>'DFC-CFS'!BD68</f>
        <v>0</v>
      </c>
      <c r="BE68" s="58">
        <f>'DFC-CFS'!BE68-'DFC-CFS'!BD68</f>
        <v>0</v>
      </c>
      <c r="BF68" s="58">
        <f>'DFC-CFS'!BF68-'DFC-CFS'!BE68</f>
        <v>0</v>
      </c>
      <c r="BG68" s="58">
        <f>'DFC-CFS'!BG68-'DFC-CFS'!BF68</f>
        <v>0</v>
      </c>
      <c r="BH68" s="58">
        <f>'DFC-CFS'!BH68</f>
        <v>0</v>
      </c>
      <c r="BI68" s="58">
        <f>'DFC-CFS'!BI68-'DFC-CFS'!BH68</f>
        <v>0</v>
      </c>
      <c r="BJ68" s="58">
        <f>'DFC-CFS'!BJ68-'DFC-CFS'!BI68</f>
        <v>0</v>
      </c>
      <c r="BK68" s="58">
        <f>'DFC-CFS'!BK68-'DFC-CFS'!BJ68</f>
        <v>0</v>
      </c>
      <c r="BL68" s="58">
        <f>'DFC-CFS'!BL68</f>
        <v>-72208</v>
      </c>
      <c r="BM68" s="58">
        <f>'DFC-CFS'!BM68-'DFC-CFS'!BL68</f>
        <v>0</v>
      </c>
      <c r="BN68" s="58">
        <f>'DFC-CFS'!BN68-'DFC-CFS'!BM68</f>
        <v>-74800</v>
      </c>
      <c r="BO68" s="58">
        <f>'DFC-CFS'!BO68-'DFC-CFS'!BN68</f>
        <v>0</v>
      </c>
      <c r="BP68" s="58">
        <f>'DFC-CFS'!BP68</f>
        <v>-64195</v>
      </c>
      <c r="BQ68" s="58">
        <f>'DFC-CFS'!BQ68-'DFC-CFS'!BP68</f>
        <v>0</v>
      </c>
      <c r="BR68" s="58">
        <f>'DFC-CFS'!BR68-'DFC-CFS'!BQ68</f>
        <v>-64110</v>
      </c>
      <c r="BS68" s="58">
        <f>'DFC-CFS'!BS68-'DFC-CFS'!BR68</f>
        <v>0</v>
      </c>
      <c r="BT68" s="58">
        <f>'DFC-CFS'!BT68</f>
        <v>0</v>
      </c>
      <c r="BU68" s="58">
        <f>'DFC-CFS'!BU68-'DFC-CFS'!BT68</f>
        <v>0</v>
      </c>
      <c r="BV68" s="58">
        <f>'DFC-CFS'!BV68-'DFC-CFS'!BU68</f>
        <v>0</v>
      </c>
      <c r="BW68" s="58">
        <f>'DFC-CFS'!BW68-'DFC-CFS'!BV68</f>
        <v>0</v>
      </c>
      <c r="BY68" s="58">
        <f>'DFC-CFS'!BY68</f>
        <v>0</v>
      </c>
      <c r="BZ68" s="58">
        <f>'DFC-CFS'!BZ68</f>
        <v>0</v>
      </c>
      <c r="CA68" s="58">
        <f>'DFC-CFS'!CA68</f>
        <v>0</v>
      </c>
      <c r="CB68" s="58">
        <f>'DFC-CFS'!CB68</f>
        <v>0</v>
      </c>
      <c r="CC68" s="58">
        <f>'DFC-CFS'!CC68</f>
        <v>0</v>
      </c>
      <c r="CD68" s="58">
        <f>'DFC-CFS'!CD68</f>
        <v>0</v>
      </c>
      <c r="CE68" s="58">
        <f>'DFC-CFS'!CE68</f>
        <v>0</v>
      </c>
      <c r="CF68" s="58">
        <f>'DFC-CFS'!CF68</f>
        <v>0</v>
      </c>
      <c r="CG68" s="58">
        <f>'DFC-CFS'!CG68</f>
        <v>0</v>
      </c>
      <c r="CH68" s="58">
        <f>'DFC-CFS'!CH68</f>
        <v>0</v>
      </c>
      <c r="CI68" s="58">
        <f>'DFC-CFS'!CI68</f>
        <v>0</v>
      </c>
      <c r="CJ68" s="58">
        <f>'DFC-CFS'!CJ68</f>
        <v>0</v>
      </c>
      <c r="CK68" s="58">
        <f>'DFC-CFS'!CK68</f>
        <v>0</v>
      </c>
      <c r="CL68" s="58">
        <f>'DFC-CFS'!CL68</f>
        <v>0</v>
      </c>
      <c r="CM68" s="58">
        <f>'DFC-CFS'!CM68</f>
        <v>0</v>
      </c>
      <c r="CN68" s="58">
        <f>'DFC-CFS'!CN68</f>
        <v>-147008</v>
      </c>
      <c r="CO68" s="58">
        <f>'DFC-CFS'!CO68</f>
        <v>-128305</v>
      </c>
    </row>
    <row r="69" spans="1:93" ht="14.5" x14ac:dyDescent="0.35">
      <c r="A69" s="9"/>
      <c r="B69" s="156" t="str">
        <f>+'DFC-CFS'!B69</f>
        <v>Amortização de financiamento de impostos</v>
      </c>
      <c r="C69" s="157" t="str">
        <f>+'DFC-CFS'!C69</f>
        <v>Amortization of tax financing</v>
      </c>
      <c r="D69" s="58">
        <f>'DFC-CFS'!D69</f>
        <v>-2304</v>
      </c>
      <c r="E69" s="58">
        <f>'DFC-CFS'!E69-'DFC-CFS'!D69</f>
        <v>-2331</v>
      </c>
      <c r="F69" s="58">
        <f>'DFC-CFS'!F69-'DFC-CFS'!E69</f>
        <v>-2360</v>
      </c>
      <c r="G69" s="58">
        <f>'DFC-CFS'!G69-'DFC-CFS'!F69</f>
        <v>-2389</v>
      </c>
      <c r="H69" s="58">
        <f>'DFC-CFS'!H69</f>
        <v>-1605</v>
      </c>
      <c r="I69" s="58">
        <f>'DFC-CFS'!I69-'DFC-CFS'!H69</f>
        <v>-2507</v>
      </c>
      <c r="J69" s="58">
        <f>'DFC-CFS'!J69-'DFC-CFS'!I69</f>
        <v>-2535</v>
      </c>
      <c r="K69" s="58">
        <f>'DFC-CFS'!K69-'DFC-CFS'!J69</f>
        <v>-20745</v>
      </c>
      <c r="L69" s="58">
        <f>'DFC-CFS'!L69</f>
        <v>-28790</v>
      </c>
      <c r="M69" s="58">
        <f>'DFC-CFS'!M69-'DFC-CFS'!L69</f>
        <v>-29295</v>
      </c>
      <c r="N69" s="58">
        <f>'DFC-CFS'!N69-'DFC-CFS'!M69</f>
        <v>-30019</v>
      </c>
      <c r="O69" s="58">
        <f>'DFC-CFS'!O69-'DFC-CFS'!N69</f>
        <v>-11877</v>
      </c>
      <c r="P69" s="58">
        <f>'DFC-CFS'!P69</f>
        <v>-2322</v>
      </c>
      <c r="Q69" s="58">
        <f>'DFC-CFS'!Q69-'DFC-CFS'!P69</f>
        <v>-2347</v>
      </c>
      <c r="R69" s="58">
        <f>'DFC-CFS'!R69-'DFC-CFS'!Q69</f>
        <v>-2369</v>
      </c>
      <c r="S69" s="58">
        <f>'DFC-CFS'!S69-'DFC-CFS'!R69</f>
        <v>-2390</v>
      </c>
      <c r="T69" s="58">
        <f>'DFC-CFS'!T69</f>
        <v>-2416</v>
      </c>
      <c r="U69" s="58">
        <f>'DFC-CFS'!U69-'DFC-CFS'!T69</f>
        <v>-2435</v>
      </c>
      <c r="V69" s="58">
        <f>'DFC-CFS'!V69-'DFC-CFS'!U69</f>
        <v>-2456</v>
      </c>
      <c r="W69" s="58">
        <f>'DFC-CFS'!W69-'DFC-CFS'!V69</f>
        <v>-2476</v>
      </c>
      <c r="X69" s="58">
        <f>'DFC-CFS'!X69</f>
        <v>-2496</v>
      </c>
      <c r="Y69" s="58">
        <f>'DFC-CFS'!Y69-'DFC-CFS'!X69</f>
        <v>-836</v>
      </c>
      <c r="Z69" s="58">
        <f>'DFC-CFS'!Z69-'DFC-CFS'!Y69</f>
        <v>-1678</v>
      </c>
      <c r="AA69" s="58">
        <f>'DFC-CFS'!AA69-'DFC-CFS'!Z69</f>
        <v>-53</v>
      </c>
      <c r="AB69" s="58">
        <f>'DFC-CFS'!AB69</f>
        <v>-163</v>
      </c>
      <c r="AC69" s="58">
        <f>'DFC-CFS'!AC69-'DFC-CFS'!AB69</f>
        <v>-168</v>
      </c>
      <c r="AD69" s="58">
        <f>'DFC-CFS'!AD69-'DFC-CFS'!AC69</f>
        <v>-171</v>
      </c>
      <c r="AE69" s="58">
        <f>'DFC-CFS'!AE69-'DFC-CFS'!AD69</f>
        <v>-9966</v>
      </c>
      <c r="AF69" s="58">
        <f>'DFC-CFS'!AF69</f>
        <v>0</v>
      </c>
      <c r="AG69" s="58">
        <f>'DFC-CFS'!AG69-'DFC-CFS'!AF69</f>
        <v>0</v>
      </c>
      <c r="AH69" s="58">
        <f>'DFC-CFS'!AH69-'DFC-CFS'!AG69</f>
        <v>0</v>
      </c>
      <c r="AI69" s="58">
        <f>'DFC-CFS'!AI69-'DFC-CFS'!AH69</f>
        <v>0</v>
      </c>
      <c r="AJ69" s="58">
        <f>'DFC-CFS'!AJ69</f>
        <v>0</v>
      </c>
      <c r="AK69" s="58">
        <f>'DFC-CFS'!AK69-'DFC-CFS'!AJ69</f>
        <v>0</v>
      </c>
      <c r="AL69" s="58">
        <f>'DFC-CFS'!AL69-'DFC-CFS'!AK69</f>
        <v>0</v>
      </c>
      <c r="AM69" s="58">
        <f>'DFC-CFS'!AM69-'DFC-CFS'!AL69</f>
        <v>0</v>
      </c>
      <c r="AN69" s="58">
        <f>'DFC-CFS'!AN69</f>
        <v>0</v>
      </c>
      <c r="AO69" s="58">
        <f>'DFC-CFS'!AO69-'DFC-CFS'!AN69</f>
        <v>0</v>
      </c>
      <c r="AP69" s="58">
        <f>'DFC-CFS'!AP69-'DFC-CFS'!AO69</f>
        <v>0</v>
      </c>
      <c r="AQ69" s="58">
        <f>'DFC-CFS'!AQ69-'DFC-CFS'!AP69</f>
        <v>0</v>
      </c>
      <c r="AR69" s="58">
        <f>'DFC-CFS'!AR69</f>
        <v>0</v>
      </c>
      <c r="AS69" s="58">
        <f>'DFC-CFS'!AS69-'DFC-CFS'!AR69</f>
        <v>0</v>
      </c>
      <c r="AT69" s="58">
        <f>'DFC-CFS'!AT69-'DFC-CFS'!AS69</f>
        <v>0</v>
      </c>
      <c r="AU69" s="58">
        <f>'DFC-CFS'!AU69-'DFC-CFS'!AT69</f>
        <v>0</v>
      </c>
      <c r="AV69" s="58">
        <f>'DFC-CFS'!AV69</f>
        <v>0</v>
      </c>
      <c r="AW69" s="58">
        <f>'DFC-CFS'!AW69-'DFC-CFS'!AV69</f>
        <v>0</v>
      </c>
      <c r="AX69" s="58">
        <f>'DFC-CFS'!AX69-'DFC-CFS'!AW69</f>
        <v>0</v>
      </c>
      <c r="AY69" s="58">
        <f>'DFC-CFS'!AY69-'DFC-CFS'!AX69</f>
        <v>0</v>
      </c>
      <c r="AZ69" s="58">
        <f>'DFC-CFS'!AZ69</f>
        <v>0</v>
      </c>
      <c r="BA69" s="58">
        <f>'DFC-CFS'!BA69-'DFC-CFS'!AZ69</f>
        <v>0</v>
      </c>
      <c r="BB69" s="58">
        <f>'DFC-CFS'!BB69-'DFC-CFS'!BA69</f>
        <v>0</v>
      </c>
      <c r="BC69" s="58">
        <f>'DFC-CFS'!BC69-'DFC-CFS'!BB69</f>
        <v>0</v>
      </c>
      <c r="BD69" s="58">
        <f>'DFC-CFS'!BD69</f>
        <v>0</v>
      </c>
      <c r="BE69" s="58">
        <f>'DFC-CFS'!BE69-'DFC-CFS'!BD69</f>
        <v>0</v>
      </c>
      <c r="BF69" s="58">
        <f>'DFC-CFS'!BF69-'DFC-CFS'!BE69</f>
        <v>0</v>
      </c>
      <c r="BG69" s="58">
        <f>'DFC-CFS'!BG69-'DFC-CFS'!BF69</f>
        <v>0</v>
      </c>
      <c r="BH69" s="58">
        <f>'DFC-CFS'!BH69</f>
        <v>0</v>
      </c>
      <c r="BI69" s="58">
        <f>'DFC-CFS'!BI69-'DFC-CFS'!BH69</f>
        <v>0</v>
      </c>
      <c r="BJ69" s="58">
        <f>'DFC-CFS'!BJ69-'DFC-CFS'!BI69</f>
        <v>0</v>
      </c>
      <c r="BK69" s="58">
        <f>'DFC-CFS'!BK69-'DFC-CFS'!BJ69</f>
        <v>0</v>
      </c>
      <c r="BL69" s="58">
        <f>'DFC-CFS'!BL69</f>
        <v>0</v>
      </c>
      <c r="BM69" s="58">
        <f>'DFC-CFS'!BM69-'DFC-CFS'!BL69</f>
        <v>0</v>
      </c>
      <c r="BN69" s="58">
        <f>'DFC-CFS'!BN69-'DFC-CFS'!BM69</f>
        <v>0</v>
      </c>
      <c r="BO69" s="58">
        <f>'DFC-CFS'!BO69-'DFC-CFS'!BN69</f>
        <v>0</v>
      </c>
      <c r="BP69" s="58">
        <f>'DFC-CFS'!BP69</f>
        <v>0</v>
      </c>
      <c r="BQ69" s="58">
        <f>'DFC-CFS'!BQ69-'DFC-CFS'!BP69</f>
        <v>0</v>
      </c>
      <c r="BR69" s="58">
        <f>'DFC-CFS'!BR69-'DFC-CFS'!BQ69</f>
        <v>0</v>
      </c>
      <c r="BS69" s="58">
        <f>'DFC-CFS'!BS69-'DFC-CFS'!BR69</f>
        <v>0</v>
      </c>
      <c r="BT69" s="58">
        <f>'DFC-CFS'!BT69</f>
        <v>0</v>
      </c>
      <c r="BU69" s="58">
        <f>'DFC-CFS'!BU69-'DFC-CFS'!BT69</f>
        <v>0</v>
      </c>
      <c r="BV69" s="58">
        <f>'DFC-CFS'!BV69-'DFC-CFS'!BU69</f>
        <v>0</v>
      </c>
      <c r="BW69" s="58">
        <f>'DFC-CFS'!BW69-'DFC-CFS'!BV69</f>
        <v>0</v>
      </c>
      <c r="BY69" s="58">
        <f>'DFC-CFS'!BY69</f>
        <v>-9384</v>
      </c>
      <c r="BZ69" s="58">
        <f>'DFC-CFS'!BZ69</f>
        <v>-27392</v>
      </c>
      <c r="CA69" s="58">
        <f>'DFC-CFS'!CA69</f>
        <v>-99981</v>
      </c>
      <c r="CB69" s="58">
        <f>'DFC-CFS'!CB69</f>
        <v>-9428</v>
      </c>
      <c r="CC69" s="58">
        <f>'DFC-CFS'!CC69</f>
        <v>-9783</v>
      </c>
      <c r="CD69" s="58">
        <f>'DFC-CFS'!CD69</f>
        <v>-5063</v>
      </c>
      <c r="CE69" s="58">
        <f>'DFC-CFS'!CE69</f>
        <v>-10468</v>
      </c>
      <c r="CF69" s="58">
        <f>'DFC-CFS'!CF69</f>
        <v>0</v>
      </c>
      <c r="CG69" s="58">
        <f>'DFC-CFS'!CG69</f>
        <v>0</v>
      </c>
      <c r="CH69" s="58">
        <f>'DFC-CFS'!CH69</f>
        <v>0</v>
      </c>
      <c r="CI69" s="58">
        <f>'DFC-CFS'!CI69</f>
        <v>0</v>
      </c>
      <c r="CJ69" s="58">
        <f>'DFC-CFS'!CJ69</f>
        <v>0</v>
      </c>
      <c r="CK69" s="58">
        <f>'DFC-CFS'!CK69</f>
        <v>0</v>
      </c>
      <c r="CL69" s="58">
        <f>'DFC-CFS'!CL69</f>
        <v>0</v>
      </c>
      <c r="CM69" s="58">
        <f>'DFC-CFS'!CM69</f>
        <v>0</v>
      </c>
      <c r="CN69" s="58">
        <f>'DFC-CFS'!CN69</f>
        <v>0</v>
      </c>
      <c r="CO69" s="58">
        <f>'DFC-CFS'!CO69</f>
        <v>0</v>
      </c>
    </row>
    <row r="70" spans="1:93" ht="14.5" x14ac:dyDescent="0.35">
      <c r="A70" s="9"/>
      <c r="B70" s="156" t="str">
        <f>+'DFC-CFS'!B70</f>
        <v>Captação de financiamentos e empréstimos</v>
      </c>
      <c r="C70" s="157" t="str">
        <f>+'DFC-CFS'!C70</f>
        <v>Raising finance and loan</v>
      </c>
      <c r="D70" s="58">
        <f>'DFC-CFS'!D70</f>
        <v>0</v>
      </c>
      <c r="E70" s="58">
        <f>'DFC-CFS'!E70-'DFC-CFS'!D70</f>
        <v>0</v>
      </c>
      <c r="F70" s="58">
        <f>'DFC-CFS'!F70-'DFC-CFS'!E70</f>
        <v>0</v>
      </c>
      <c r="G70" s="58">
        <f>'DFC-CFS'!G70-'DFC-CFS'!F70</f>
        <v>0</v>
      </c>
      <c r="H70" s="58">
        <f>'DFC-CFS'!H70</f>
        <v>0</v>
      </c>
      <c r="I70" s="58">
        <f>'DFC-CFS'!I70-'DFC-CFS'!H70</f>
        <v>0</v>
      </c>
      <c r="J70" s="58">
        <f>'DFC-CFS'!J70-'DFC-CFS'!I70</f>
        <v>0</v>
      </c>
      <c r="K70" s="58">
        <f>'DFC-CFS'!K70-'DFC-CFS'!J70</f>
        <v>0</v>
      </c>
      <c r="L70" s="58">
        <f>'DFC-CFS'!L70</f>
        <v>0</v>
      </c>
      <c r="M70" s="58">
        <f>'DFC-CFS'!M70-'DFC-CFS'!L70</f>
        <v>0</v>
      </c>
      <c r="N70" s="58">
        <f>'DFC-CFS'!N70-'DFC-CFS'!M70</f>
        <v>0</v>
      </c>
      <c r="O70" s="58">
        <f>'DFC-CFS'!O70-'DFC-CFS'!N70</f>
        <v>0</v>
      </c>
      <c r="P70" s="58">
        <f>'DFC-CFS'!P70</f>
        <v>0</v>
      </c>
      <c r="Q70" s="58">
        <f>'DFC-CFS'!Q70-'DFC-CFS'!P70</f>
        <v>0</v>
      </c>
      <c r="R70" s="58">
        <f>'DFC-CFS'!R70-'DFC-CFS'!Q70</f>
        <v>0</v>
      </c>
      <c r="S70" s="58">
        <f>'DFC-CFS'!S70-'DFC-CFS'!R70</f>
        <v>0</v>
      </c>
      <c r="T70" s="58">
        <f>'DFC-CFS'!T70</f>
        <v>0</v>
      </c>
      <c r="U70" s="58">
        <f>'DFC-CFS'!U70-'DFC-CFS'!T70</f>
        <v>0</v>
      </c>
      <c r="V70" s="58">
        <f>'DFC-CFS'!V70-'DFC-CFS'!U70</f>
        <v>0</v>
      </c>
      <c r="W70" s="58">
        <f>'DFC-CFS'!W70-'DFC-CFS'!V70</f>
        <v>0</v>
      </c>
      <c r="X70" s="58">
        <f>'DFC-CFS'!X70</f>
        <v>0</v>
      </c>
      <c r="Y70" s="58">
        <f>'DFC-CFS'!Y70-'DFC-CFS'!X70</f>
        <v>0</v>
      </c>
      <c r="Z70" s="58">
        <f>'DFC-CFS'!Z70-'DFC-CFS'!Y70</f>
        <v>0</v>
      </c>
      <c r="AA70" s="58">
        <f>'DFC-CFS'!AA70-'DFC-CFS'!Z70</f>
        <v>0</v>
      </c>
      <c r="AB70" s="58">
        <f>'DFC-CFS'!AB70</f>
        <v>0</v>
      </c>
      <c r="AC70" s="58">
        <f>'DFC-CFS'!AC70-'DFC-CFS'!AB70</f>
        <v>0</v>
      </c>
      <c r="AD70" s="58">
        <f>'DFC-CFS'!AD70-'DFC-CFS'!AC70</f>
        <v>0</v>
      </c>
      <c r="AE70" s="58">
        <f>'DFC-CFS'!AE70-'DFC-CFS'!AD70</f>
        <v>0</v>
      </c>
      <c r="AF70" s="58">
        <f>'DFC-CFS'!AF70</f>
        <v>0</v>
      </c>
      <c r="AG70" s="58">
        <f>'DFC-CFS'!AG70-'DFC-CFS'!AF70</f>
        <v>0</v>
      </c>
      <c r="AH70" s="58">
        <f>'DFC-CFS'!AH70-'DFC-CFS'!AG70</f>
        <v>0</v>
      </c>
      <c r="AI70" s="58">
        <f>'DFC-CFS'!AI70-'DFC-CFS'!AH70</f>
        <v>0</v>
      </c>
      <c r="AJ70" s="58">
        <f>'DFC-CFS'!AJ70</f>
        <v>0</v>
      </c>
      <c r="AK70" s="58">
        <f>'DFC-CFS'!AK70-'DFC-CFS'!AJ70</f>
        <v>0</v>
      </c>
      <c r="AL70" s="58">
        <f>'DFC-CFS'!AL70-'DFC-CFS'!AK70</f>
        <v>0</v>
      </c>
      <c r="AM70" s="58">
        <f>'DFC-CFS'!AM70-'DFC-CFS'!AL70</f>
        <v>0</v>
      </c>
      <c r="AN70" s="58">
        <f>'DFC-CFS'!AN70</f>
        <v>0</v>
      </c>
      <c r="AO70" s="58">
        <f>'DFC-CFS'!AO70-'DFC-CFS'!AN70</f>
        <v>0</v>
      </c>
      <c r="AP70" s="58">
        <f>'DFC-CFS'!AP70-'DFC-CFS'!AO70</f>
        <v>0</v>
      </c>
      <c r="AQ70" s="58">
        <f>'DFC-CFS'!AQ70-'DFC-CFS'!AP70</f>
        <v>0</v>
      </c>
      <c r="AR70" s="58">
        <f>'DFC-CFS'!AR70</f>
        <v>0</v>
      </c>
      <c r="AS70" s="58">
        <f>'DFC-CFS'!AS70-'DFC-CFS'!AR70</f>
        <v>0</v>
      </c>
      <c r="AT70" s="58">
        <f>'DFC-CFS'!AT70-'DFC-CFS'!AS70</f>
        <v>0</v>
      </c>
      <c r="AU70" s="58">
        <f>'DFC-CFS'!AU70-'DFC-CFS'!AT70</f>
        <v>0</v>
      </c>
      <c r="AV70" s="58">
        <f>'DFC-CFS'!AV70</f>
        <v>0</v>
      </c>
      <c r="AW70" s="58">
        <f>'DFC-CFS'!AW70-'DFC-CFS'!AV70</f>
        <v>0</v>
      </c>
      <c r="AX70" s="58">
        <f>'DFC-CFS'!AX70-'DFC-CFS'!AW70</f>
        <v>0</v>
      </c>
      <c r="AY70" s="58">
        <f>'DFC-CFS'!AY70-'DFC-CFS'!AX70</f>
        <v>0</v>
      </c>
      <c r="AZ70" s="58">
        <f>'DFC-CFS'!AZ70</f>
        <v>0</v>
      </c>
      <c r="BA70" s="58">
        <f>'DFC-CFS'!BA70-'DFC-CFS'!AZ70</f>
        <v>0</v>
      </c>
      <c r="BB70" s="58">
        <f>'DFC-CFS'!BB70-'DFC-CFS'!BA70</f>
        <v>0</v>
      </c>
      <c r="BC70" s="58">
        <f>'DFC-CFS'!BC70-'DFC-CFS'!BB70</f>
        <v>0</v>
      </c>
      <c r="BD70" s="58">
        <f>'DFC-CFS'!BD70</f>
        <v>0</v>
      </c>
      <c r="BE70" s="58">
        <f>'DFC-CFS'!BE70-'DFC-CFS'!BD70</f>
        <v>0</v>
      </c>
      <c r="BF70" s="58">
        <f>'DFC-CFS'!BF70-'DFC-CFS'!BE70</f>
        <v>0</v>
      </c>
      <c r="BG70" s="58">
        <f>'DFC-CFS'!BG70-'DFC-CFS'!BF70</f>
        <v>0</v>
      </c>
      <c r="BH70" s="58">
        <f>'DFC-CFS'!BH70</f>
        <v>0</v>
      </c>
      <c r="BI70" s="58">
        <f>'DFC-CFS'!BI70-'DFC-CFS'!BH70</f>
        <v>0</v>
      </c>
      <c r="BJ70" s="58">
        <f>'DFC-CFS'!BJ70-'DFC-CFS'!BI70</f>
        <v>0</v>
      </c>
      <c r="BK70" s="58">
        <f>'DFC-CFS'!BK70-'DFC-CFS'!BJ70</f>
        <v>0</v>
      </c>
      <c r="BL70" s="58">
        <f>'DFC-CFS'!BL70</f>
        <v>0</v>
      </c>
      <c r="BM70" s="58">
        <f>'DFC-CFS'!BM70-'DFC-CFS'!BL70</f>
        <v>81000</v>
      </c>
      <c r="BN70" s="58">
        <f>'DFC-CFS'!BN70-'DFC-CFS'!BM70</f>
        <v>89591</v>
      </c>
      <c r="BO70" s="58">
        <f>'DFC-CFS'!BO70-'DFC-CFS'!BN70</f>
        <v>374021</v>
      </c>
      <c r="BP70" s="58">
        <f>'DFC-CFS'!BP70</f>
        <v>684214</v>
      </c>
      <c r="BQ70" s="58">
        <f>'DFC-CFS'!BQ70-'DFC-CFS'!BP70</f>
        <v>165121</v>
      </c>
      <c r="BR70" s="58">
        <f>'DFC-CFS'!BR70-'DFC-CFS'!BQ70</f>
        <v>1239</v>
      </c>
      <c r="BS70" s="58">
        <f>'DFC-CFS'!BS70-'DFC-CFS'!BR70</f>
        <v>-91</v>
      </c>
      <c r="BT70" s="58">
        <f>'DFC-CFS'!BT70</f>
        <v>2912</v>
      </c>
      <c r="BU70" s="58">
        <f>'DFC-CFS'!BU70-'DFC-CFS'!BT70</f>
        <v>-2912</v>
      </c>
      <c r="BV70" s="58">
        <f>'DFC-CFS'!BV70-'DFC-CFS'!BU70</f>
        <v>0</v>
      </c>
      <c r="BW70" s="58">
        <f>'DFC-CFS'!BW70-'DFC-CFS'!BV70</f>
        <v>0</v>
      </c>
      <c r="BY70" s="58">
        <f>'DFC-CFS'!BY70</f>
        <v>0</v>
      </c>
      <c r="BZ70" s="58">
        <f>'DFC-CFS'!BZ70</f>
        <v>0</v>
      </c>
      <c r="CA70" s="58">
        <f>'DFC-CFS'!CA70</f>
        <v>0</v>
      </c>
      <c r="CB70" s="58">
        <f>'DFC-CFS'!CB70</f>
        <v>0</v>
      </c>
      <c r="CC70" s="58">
        <f>'DFC-CFS'!CC70</f>
        <v>0</v>
      </c>
      <c r="CD70" s="58">
        <f>'DFC-CFS'!CD70</f>
        <v>0</v>
      </c>
      <c r="CE70" s="58">
        <f>'DFC-CFS'!CE70</f>
        <v>0</v>
      </c>
      <c r="CF70" s="58">
        <f>'DFC-CFS'!CF70</f>
        <v>0</v>
      </c>
      <c r="CG70" s="58">
        <f>'DFC-CFS'!CG70</f>
        <v>0</v>
      </c>
      <c r="CH70" s="58">
        <f>'DFC-CFS'!CH70</f>
        <v>0</v>
      </c>
      <c r="CI70" s="58">
        <f>'DFC-CFS'!CI70</f>
        <v>0</v>
      </c>
      <c r="CJ70" s="58">
        <f>'DFC-CFS'!CJ70</f>
        <v>0</v>
      </c>
      <c r="CK70" s="58">
        <f>'DFC-CFS'!CK70</f>
        <v>0</v>
      </c>
      <c r="CL70" s="58">
        <f>'DFC-CFS'!CL70</f>
        <v>0</v>
      </c>
      <c r="CM70" s="58">
        <f>'DFC-CFS'!CM70</f>
        <v>0</v>
      </c>
      <c r="CN70" s="58">
        <f>'DFC-CFS'!CN70</f>
        <v>544612</v>
      </c>
      <c r="CO70" s="58">
        <f>'DFC-CFS'!CO70</f>
        <v>850483</v>
      </c>
    </row>
    <row r="71" spans="1:93" ht="14.5" x14ac:dyDescent="0.35">
      <c r="A71" s="9"/>
      <c r="B71" s="156" t="str">
        <f>+'DFC-CFS'!B71</f>
        <v>Pagamento de Arrendamentos s/ Direito Uso Ativos</v>
      </c>
      <c r="C71" s="157" t="str">
        <f>+'DFC-CFS'!C71</f>
        <v xml:space="preserve">Leasing payments on assets held for use </v>
      </c>
      <c r="D71" s="58">
        <f>'DFC-CFS'!D71</f>
        <v>0</v>
      </c>
      <c r="E71" s="58">
        <f>'DFC-CFS'!E71-'DFC-CFS'!D71</f>
        <v>0</v>
      </c>
      <c r="F71" s="58">
        <f>'DFC-CFS'!F71-'DFC-CFS'!E71</f>
        <v>0</v>
      </c>
      <c r="G71" s="58">
        <f>'DFC-CFS'!G71-'DFC-CFS'!F71</f>
        <v>0</v>
      </c>
      <c r="H71" s="58">
        <f>'DFC-CFS'!H71</f>
        <v>0</v>
      </c>
      <c r="I71" s="58">
        <f>'DFC-CFS'!I71-'DFC-CFS'!H71</f>
        <v>0</v>
      </c>
      <c r="J71" s="58">
        <f>'DFC-CFS'!J71-'DFC-CFS'!I71</f>
        <v>0</v>
      </c>
      <c r="K71" s="58">
        <f>'DFC-CFS'!K71-'DFC-CFS'!J71</f>
        <v>0</v>
      </c>
      <c r="L71" s="58">
        <f>'DFC-CFS'!L71</f>
        <v>0</v>
      </c>
      <c r="M71" s="58">
        <f>'DFC-CFS'!M71-'DFC-CFS'!L71</f>
        <v>0</v>
      </c>
      <c r="N71" s="58">
        <f>'DFC-CFS'!N71-'DFC-CFS'!M71</f>
        <v>0</v>
      </c>
      <c r="O71" s="58">
        <f>'DFC-CFS'!O71-'DFC-CFS'!N71</f>
        <v>0</v>
      </c>
      <c r="P71" s="58">
        <f>'DFC-CFS'!P71</f>
        <v>0</v>
      </c>
      <c r="Q71" s="58">
        <f>'DFC-CFS'!Q71-'DFC-CFS'!P71</f>
        <v>0</v>
      </c>
      <c r="R71" s="58">
        <f>'DFC-CFS'!R71-'DFC-CFS'!Q71</f>
        <v>0</v>
      </c>
      <c r="S71" s="58">
        <f>'DFC-CFS'!S71-'DFC-CFS'!R71</f>
        <v>0</v>
      </c>
      <c r="T71" s="58">
        <f>'DFC-CFS'!T71</f>
        <v>0</v>
      </c>
      <c r="U71" s="58">
        <f>'DFC-CFS'!U71-'DFC-CFS'!T71</f>
        <v>0</v>
      </c>
      <c r="V71" s="58">
        <f>'DFC-CFS'!V71-'DFC-CFS'!U71</f>
        <v>0</v>
      </c>
      <c r="W71" s="58">
        <f>'DFC-CFS'!W71-'DFC-CFS'!V71</f>
        <v>0</v>
      </c>
      <c r="X71" s="58">
        <f>'DFC-CFS'!X71</f>
        <v>0</v>
      </c>
      <c r="Y71" s="58">
        <f>'DFC-CFS'!Y71-'DFC-CFS'!X71</f>
        <v>0</v>
      </c>
      <c r="Z71" s="58">
        <f>'DFC-CFS'!Z71-'DFC-CFS'!Y71</f>
        <v>0</v>
      </c>
      <c r="AA71" s="58">
        <f>'DFC-CFS'!AA71-'DFC-CFS'!Z71</f>
        <v>0</v>
      </c>
      <c r="AB71" s="58">
        <f>'DFC-CFS'!AB71</f>
        <v>0</v>
      </c>
      <c r="AC71" s="58">
        <f>'DFC-CFS'!AC71-'DFC-CFS'!AB71</f>
        <v>0</v>
      </c>
      <c r="AD71" s="58">
        <f>'DFC-CFS'!AD71-'DFC-CFS'!AC71</f>
        <v>0</v>
      </c>
      <c r="AE71" s="58">
        <f>'DFC-CFS'!AE71-'DFC-CFS'!AD71</f>
        <v>0</v>
      </c>
      <c r="AF71" s="58">
        <f>'DFC-CFS'!AF71</f>
        <v>0</v>
      </c>
      <c r="AG71" s="58">
        <f>'DFC-CFS'!AG71-'DFC-CFS'!AF71</f>
        <v>0</v>
      </c>
      <c r="AH71" s="58">
        <f>'DFC-CFS'!AH71-'DFC-CFS'!AG71</f>
        <v>0</v>
      </c>
      <c r="AI71" s="58">
        <f>'DFC-CFS'!AI71-'DFC-CFS'!AH71</f>
        <v>0</v>
      </c>
      <c r="AJ71" s="58">
        <f>'DFC-CFS'!AJ71</f>
        <v>0</v>
      </c>
      <c r="AK71" s="58">
        <f>'DFC-CFS'!AK71-'DFC-CFS'!AJ71</f>
        <v>0</v>
      </c>
      <c r="AL71" s="58">
        <f>'DFC-CFS'!AL71-'DFC-CFS'!AK71</f>
        <v>0</v>
      </c>
      <c r="AM71" s="58">
        <f>'DFC-CFS'!AM71-'DFC-CFS'!AL71</f>
        <v>0</v>
      </c>
      <c r="AN71" s="58">
        <f>'DFC-CFS'!AN71</f>
        <v>0</v>
      </c>
      <c r="AO71" s="58">
        <f>'DFC-CFS'!AO71-'DFC-CFS'!AN71</f>
        <v>0</v>
      </c>
      <c r="AP71" s="58">
        <f>'DFC-CFS'!AP71-'DFC-CFS'!AO71</f>
        <v>0</v>
      </c>
      <c r="AQ71" s="58">
        <f>'DFC-CFS'!AQ71-'DFC-CFS'!AP71</f>
        <v>0</v>
      </c>
      <c r="AR71" s="58">
        <f>'DFC-CFS'!AR71</f>
        <v>0</v>
      </c>
      <c r="AS71" s="58">
        <f>'DFC-CFS'!AS71-'DFC-CFS'!AR71</f>
        <v>0</v>
      </c>
      <c r="AT71" s="58">
        <f>'DFC-CFS'!AT71-'DFC-CFS'!AS71</f>
        <v>0</v>
      </c>
      <c r="AU71" s="58">
        <f>'DFC-CFS'!AU71-'DFC-CFS'!AT71</f>
        <v>0</v>
      </c>
      <c r="AV71" s="58">
        <f>'DFC-CFS'!AV71</f>
        <v>-2497</v>
      </c>
      <c r="AW71" s="58">
        <f>'DFC-CFS'!AW71-'DFC-CFS'!AV71</f>
        <v>-2955</v>
      </c>
      <c r="AX71" s="58">
        <f>'DFC-CFS'!AX71-'DFC-CFS'!AW71</f>
        <v>-3016</v>
      </c>
      <c r="AY71" s="58">
        <f>'DFC-CFS'!AY71-'DFC-CFS'!AX71</f>
        <v>-3969</v>
      </c>
      <c r="AZ71" s="58">
        <f>'DFC-CFS'!AZ71</f>
        <v>-3822</v>
      </c>
      <c r="BA71" s="58">
        <f>'DFC-CFS'!BA71-'DFC-CFS'!AZ71</f>
        <v>-4165</v>
      </c>
      <c r="BB71" s="58">
        <f>'DFC-CFS'!BB71-'DFC-CFS'!BA71</f>
        <v>-5045</v>
      </c>
      <c r="BC71" s="58">
        <f>'DFC-CFS'!BC71-'DFC-CFS'!BB71</f>
        <v>-4286</v>
      </c>
      <c r="BD71" s="58">
        <f>'DFC-CFS'!BD71</f>
        <v>-4227</v>
      </c>
      <c r="BE71" s="58">
        <f>'DFC-CFS'!BE71-'DFC-CFS'!BD71</f>
        <v>-3884</v>
      </c>
      <c r="BF71" s="58">
        <f>'DFC-CFS'!BF71-'DFC-CFS'!BE71</f>
        <v>-3449</v>
      </c>
      <c r="BG71" s="58">
        <f>'DFC-CFS'!BG71-'DFC-CFS'!BF71</f>
        <v>-4749</v>
      </c>
      <c r="BH71" s="58">
        <f>'DFC-CFS'!BH71</f>
        <v>-3560</v>
      </c>
      <c r="BI71" s="58">
        <f>'DFC-CFS'!BI71-'DFC-CFS'!BH71</f>
        <v>-3617</v>
      </c>
      <c r="BJ71" s="58">
        <f>'DFC-CFS'!BJ71-'DFC-CFS'!BI71</f>
        <v>-6736</v>
      </c>
      <c r="BK71" s="58">
        <f>'DFC-CFS'!BK71-'DFC-CFS'!BJ71</f>
        <v>-4905</v>
      </c>
      <c r="BL71" s="58">
        <f>'DFC-CFS'!BL71</f>
        <v>-7151</v>
      </c>
      <c r="BM71" s="58">
        <f>'DFC-CFS'!BM71-'DFC-CFS'!BL71</f>
        <v>-6821</v>
      </c>
      <c r="BN71" s="58">
        <f>'DFC-CFS'!BN71-'DFC-CFS'!BM71</f>
        <v>-10487</v>
      </c>
      <c r="BO71" s="58">
        <f>'DFC-CFS'!BO71-'DFC-CFS'!BN71</f>
        <v>-6898</v>
      </c>
      <c r="BP71" s="58">
        <f>'DFC-CFS'!BP71</f>
        <v>-7242</v>
      </c>
      <c r="BQ71" s="58">
        <f>'DFC-CFS'!BQ71-'DFC-CFS'!BP71</f>
        <v>-8637</v>
      </c>
      <c r="BR71" s="58">
        <f>'DFC-CFS'!BR71-'DFC-CFS'!BQ71</f>
        <v>-9051</v>
      </c>
      <c r="BS71" s="58">
        <f>'DFC-CFS'!BS71-'DFC-CFS'!BR71</f>
        <v>-10183</v>
      </c>
      <c r="BT71" s="58">
        <f>'DFC-CFS'!BT71</f>
        <v>-9605</v>
      </c>
      <c r="BU71" s="58">
        <f>'DFC-CFS'!BU71-'DFC-CFS'!BT71</f>
        <v>9605</v>
      </c>
      <c r="BV71" s="58">
        <f>'DFC-CFS'!BV71-'DFC-CFS'!BU71</f>
        <v>0</v>
      </c>
      <c r="BW71" s="58">
        <f>'DFC-CFS'!BW71-'DFC-CFS'!BV71</f>
        <v>0</v>
      </c>
      <c r="BY71" s="58">
        <f>'DFC-CFS'!BY71</f>
        <v>0</v>
      </c>
      <c r="BZ71" s="58">
        <f>'DFC-CFS'!BZ71</f>
        <v>0</v>
      </c>
      <c r="CA71" s="58">
        <f>'DFC-CFS'!CA71</f>
        <v>0</v>
      </c>
      <c r="CB71" s="58">
        <f>'DFC-CFS'!CB71</f>
        <v>0</v>
      </c>
      <c r="CC71" s="58">
        <f>'DFC-CFS'!CC71</f>
        <v>0</v>
      </c>
      <c r="CD71" s="58">
        <f>'DFC-CFS'!CD71</f>
        <v>0</v>
      </c>
      <c r="CE71" s="58">
        <f>'DFC-CFS'!CE71</f>
        <v>0</v>
      </c>
      <c r="CF71" s="58">
        <f>'DFC-CFS'!CF71</f>
        <v>0</v>
      </c>
      <c r="CG71" s="58">
        <f>'DFC-CFS'!CG71</f>
        <v>0</v>
      </c>
      <c r="CH71" s="58">
        <f>'DFC-CFS'!CH71</f>
        <v>0</v>
      </c>
      <c r="CI71" s="58">
        <f>'DFC-CFS'!CI71</f>
        <v>0</v>
      </c>
      <c r="CJ71" s="58">
        <f>'DFC-CFS'!CJ71</f>
        <v>-12437</v>
      </c>
      <c r="CK71" s="58">
        <f>'DFC-CFS'!CK71</f>
        <v>-17318</v>
      </c>
      <c r="CL71" s="58">
        <f>'DFC-CFS'!CL71</f>
        <v>-16309</v>
      </c>
      <c r="CM71" s="58">
        <f>'DFC-CFS'!CM71</f>
        <v>-18818</v>
      </c>
      <c r="CN71" s="58">
        <f>'DFC-CFS'!CN71</f>
        <v>-31357</v>
      </c>
      <c r="CO71" s="58">
        <f>'DFC-CFS'!CO71</f>
        <v>-35113</v>
      </c>
    </row>
    <row r="72" spans="1:93" ht="14.5" x14ac:dyDescent="0.35">
      <c r="A72" s="9"/>
      <c r="B72" s="156" t="str">
        <f>+'DFC-CFS'!B72</f>
        <v>Operação de Risco Sacado</v>
      </c>
      <c r="C72" s="157" t="str">
        <f>+'DFC-CFS'!C72</f>
        <v>forfaiting operation</v>
      </c>
      <c r="D72" s="58">
        <f>'DFC-CFS'!D72</f>
        <v>0</v>
      </c>
      <c r="E72" s="58">
        <f>'DFC-CFS'!E72-'DFC-CFS'!D72</f>
        <v>0</v>
      </c>
      <c r="F72" s="58">
        <f>'DFC-CFS'!F72-'DFC-CFS'!E72</f>
        <v>0</v>
      </c>
      <c r="G72" s="58">
        <f>'DFC-CFS'!G72-'DFC-CFS'!F72</f>
        <v>0</v>
      </c>
      <c r="H72" s="58">
        <f>'DFC-CFS'!H72</f>
        <v>0</v>
      </c>
      <c r="I72" s="58">
        <f>'DFC-CFS'!I72-'DFC-CFS'!H72</f>
        <v>0</v>
      </c>
      <c r="J72" s="58">
        <f>'DFC-CFS'!J72-'DFC-CFS'!I72</f>
        <v>0</v>
      </c>
      <c r="K72" s="58">
        <f>'DFC-CFS'!K72-'DFC-CFS'!J72</f>
        <v>0</v>
      </c>
      <c r="L72" s="58">
        <f>'DFC-CFS'!L72</f>
        <v>0</v>
      </c>
      <c r="M72" s="58">
        <f>'DFC-CFS'!M72-'DFC-CFS'!L72</f>
        <v>0</v>
      </c>
      <c r="N72" s="58">
        <f>'DFC-CFS'!N72-'DFC-CFS'!M72</f>
        <v>0</v>
      </c>
      <c r="O72" s="58">
        <f>'DFC-CFS'!O72-'DFC-CFS'!N72</f>
        <v>0</v>
      </c>
      <c r="P72" s="58">
        <f>'DFC-CFS'!P72</f>
        <v>0</v>
      </c>
      <c r="Q72" s="58">
        <f>'DFC-CFS'!Q72-'DFC-CFS'!P72</f>
        <v>0</v>
      </c>
      <c r="R72" s="58">
        <f>'DFC-CFS'!R72-'DFC-CFS'!Q72</f>
        <v>0</v>
      </c>
      <c r="S72" s="58">
        <f>'DFC-CFS'!S72-'DFC-CFS'!R72</f>
        <v>0</v>
      </c>
      <c r="T72" s="58">
        <f>'DFC-CFS'!T72</f>
        <v>0</v>
      </c>
      <c r="U72" s="58">
        <f>'DFC-CFS'!U72-'DFC-CFS'!T72</f>
        <v>0</v>
      </c>
      <c r="V72" s="58">
        <f>'DFC-CFS'!V72-'DFC-CFS'!U72</f>
        <v>0</v>
      </c>
      <c r="W72" s="58">
        <f>'DFC-CFS'!W72-'DFC-CFS'!V72</f>
        <v>0</v>
      </c>
      <c r="X72" s="58">
        <f>'DFC-CFS'!X72</f>
        <v>0</v>
      </c>
      <c r="Y72" s="58">
        <f>'DFC-CFS'!Y72-'DFC-CFS'!X72</f>
        <v>0</v>
      </c>
      <c r="Z72" s="58">
        <f>'DFC-CFS'!Z72-'DFC-CFS'!Y72</f>
        <v>0</v>
      </c>
      <c r="AA72" s="58">
        <f>'DFC-CFS'!AA72-'DFC-CFS'!Z72</f>
        <v>0</v>
      </c>
      <c r="AB72" s="58">
        <f>'DFC-CFS'!AB72</f>
        <v>0</v>
      </c>
      <c r="AC72" s="58">
        <f>'DFC-CFS'!AC72-'DFC-CFS'!AB72</f>
        <v>0</v>
      </c>
      <c r="AD72" s="58">
        <f>'DFC-CFS'!AD72-'DFC-CFS'!AC72</f>
        <v>0</v>
      </c>
      <c r="AE72" s="58">
        <f>'DFC-CFS'!AE72-'DFC-CFS'!AD72</f>
        <v>0</v>
      </c>
      <c r="AF72" s="58">
        <f>'DFC-CFS'!AF72</f>
        <v>0</v>
      </c>
      <c r="AG72" s="58">
        <f>'DFC-CFS'!AG72-'DFC-CFS'!AF72</f>
        <v>0</v>
      </c>
      <c r="AH72" s="58">
        <f>'DFC-CFS'!AH72-'DFC-CFS'!AG72</f>
        <v>0</v>
      </c>
      <c r="AI72" s="58">
        <f>'DFC-CFS'!AI72-'DFC-CFS'!AH72</f>
        <v>0</v>
      </c>
      <c r="AJ72" s="58">
        <f>'DFC-CFS'!AJ72</f>
        <v>0</v>
      </c>
      <c r="AK72" s="58">
        <f>'DFC-CFS'!AK72-'DFC-CFS'!AJ72</f>
        <v>0</v>
      </c>
      <c r="AL72" s="58">
        <f>'DFC-CFS'!AL72-'DFC-CFS'!AK72</f>
        <v>0</v>
      </c>
      <c r="AM72" s="58">
        <f>'DFC-CFS'!AM72-'DFC-CFS'!AL72</f>
        <v>0</v>
      </c>
      <c r="AN72" s="58">
        <f>'DFC-CFS'!AN72</f>
        <v>0</v>
      </c>
      <c r="AO72" s="58">
        <f>'DFC-CFS'!AO72-'DFC-CFS'!AN72</f>
        <v>0</v>
      </c>
      <c r="AP72" s="58">
        <f>'DFC-CFS'!AP72-'DFC-CFS'!AO72</f>
        <v>0</v>
      </c>
      <c r="AQ72" s="58">
        <f>'DFC-CFS'!AQ72-'DFC-CFS'!AP72</f>
        <v>0</v>
      </c>
      <c r="AR72" s="58">
        <f>'DFC-CFS'!AR72</f>
        <v>0</v>
      </c>
      <c r="AS72" s="58">
        <f>'DFC-CFS'!AS72-'DFC-CFS'!AR72</f>
        <v>0</v>
      </c>
      <c r="AT72" s="58">
        <f>'DFC-CFS'!AT72-'DFC-CFS'!AS72</f>
        <v>0</v>
      </c>
      <c r="AU72" s="58">
        <f>'DFC-CFS'!AU72-'DFC-CFS'!AT72</f>
        <v>0</v>
      </c>
      <c r="AV72" s="58">
        <f>'DFC-CFS'!AV72</f>
        <v>0</v>
      </c>
      <c r="AW72" s="58">
        <f>'DFC-CFS'!AW72-'DFC-CFS'!AV72</f>
        <v>0</v>
      </c>
      <c r="AX72" s="58">
        <f>'DFC-CFS'!AX72-'DFC-CFS'!AW72</f>
        <v>0</v>
      </c>
      <c r="AY72" s="58">
        <f>'DFC-CFS'!AY72-'DFC-CFS'!AX72</f>
        <v>0</v>
      </c>
      <c r="AZ72" s="58">
        <f>'DFC-CFS'!AZ72</f>
        <v>0</v>
      </c>
      <c r="BA72" s="58">
        <f>'DFC-CFS'!BA72-'DFC-CFS'!AZ72</f>
        <v>0</v>
      </c>
      <c r="BB72" s="58">
        <f>'DFC-CFS'!BB72-'DFC-CFS'!BA72</f>
        <v>0</v>
      </c>
      <c r="BC72" s="58">
        <f>'DFC-CFS'!BC72-'DFC-CFS'!BB72</f>
        <v>0</v>
      </c>
      <c r="BD72" s="58">
        <f>'DFC-CFS'!BD72</f>
        <v>0</v>
      </c>
      <c r="BE72" s="58">
        <f>'DFC-CFS'!BE72-'DFC-CFS'!BD72</f>
        <v>0</v>
      </c>
      <c r="BF72" s="58">
        <f>'DFC-CFS'!BF72-'DFC-CFS'!BE72</f>
        <v>0</v>
      </c>
      <c r="BG72" s="58">
        <f>'DFC-CFS'!BG72-'DFC-CFS'!BF72</f>
        <v>-1648</v>
      </c>
      <c r="BH72" s="58">
        <f>'DFC-CFS'!BH72</f>
        <v>-3749</v>
      </c>
      <c r="BI72" s="58">
        <f>'DFC-CFS'!BI72-'DFC-CFS'!BH72</f>
        <v>-16515</v>
      </c>
      <c r="BJ72" s="58">
        <f>'DFC-CFS'!BJ72-'DFC-CFS'!BI72</f>
        <v>-34706</v>
      </c>
      <c r="BK72" s="58">
        <f>'DFC-CFS'!BK72-'DFC-CFS'!BJ72</f>
        <v>0</v>
      </c>
      <c r="BL72" s="58">
        <f>'DFC-CFS'!BL72</f>
        <v>0</v>
      </c>
      <c r="BM72" s="58">
        <f>'DFC-CFS'!BM72-'DFC-CFS'!BL72</f>
        <v>0</v>
      </c>
      <c r="BN72" s="58">
        <f>'DFC-CFS'!BN72-'DFC-CFS'!BM72</f>
        <v>0</v>
      </c>
      <c r="BO72" s="58">
        <f>'DFC-CFS'!BO72-'DFC-CFS'!BN72</f>
        <v>0</v>
      </c>
      <c r="BP72" s="58">
        <f>'DFC-CFS'!BP72</f>
        <v>0</v>
      </c>
      <c r="BQ72" s="58">
        <f>'DFC-CFS'!BQ72-'DFC-CFS'!BP72</f>
        <v>0</v>
      </c>
      <c r="BR72" s="58">
        <f>'DFC-CFS'!BR72-'DFC-CFS'!BQ72</f>
        <v>0</v>
      </c>
      <c r="BS72" s="58">
        <f>'DFC-CFS'!BS72-'DFC-CFS'!BR72</f>
        <v>0</v>
      </c>
      <c r="BT72" s="58">
        <f>'DFC-CFS'!BT72</f>
        <v>0</v>
      </c>
      <c r="BU72" s="58">
        <f>'DFC-CFS'!BU72-'DFC-CFS'!BT72</f>
        <v>0</v>
      </c>
      <c r="BV72" s="58">
        <f>'DFC-CFS'!BV72-'DFC-CFS'!BU72</f>
        <v>0</v>
      </c>
      <c r="BW72" s="58">
        <f>'DFC-CFS'!BW72-'DFC-CFS'!BV72</f>
        <v>0</v>
      </c>
      <c r="BY72" s="58">
        <f>'DFC-CFS'!BY72</f>
        <v>0</v>
      </c>
      <c r="BZ72" s="58">
        <f>'DFC-CFS'!BZ72</f>
        <v>0</v>
      </c>
      <c r="CA72" s="58">
        <f>'DFC-CFS'!CA72</f>
        <v>0</v>
      </c>
      <c r="CB72" s="58">
        <f>'DFC-CFS'!CB72</f>
        <v>0</v>
      </c>
      <c r="CC72" s="58">
        <f>'DFC-CFS'!CC72</f>
        <v>0</v>
      </c>
      <c r="CD72" s="58">
        <f>'DFC-CFS'!CD72</f>
        <v>0</v>
      </c>
      <c r="CE72" s="58">
        <f>'DFC-CFS'!CE72</f>
        <v>0</v>
      </c>
      <c r="CF72" s="58">
        <f>'DFC-CFS'!CF72</f>
        <v>0</v>
      </c>
      <c r="CG72" s="58">
        <f>'DFC-CFS'!CG72</f>
        <v>0</v>
      </c>
      <c r="CH72" s="58">
        <f>'DFC-CFS'!CH72</f>
        <v>0</v>
      </c>
      <c r="CI72" s="58">
        <f>'DFC-CFS'!CI72</f>
        <v>0</v>
      </c>
      <c r="CJ72" s="58">
        <f>'DFC-CFS'!CJ72</f>
        <v>0</v>
      </c>
      <c r="CK72" s="58">
        <f>'DFC-CFS'!CK72</f>
        <v>0</v>
      </c>
      <c r="CL72" s="58">
        <f>'DFC-CFS'!CL72</f>
        <v>-1648</v>
      </c>
      <c r="CM72" s="58">
        <f>'DFC-CFS'!CM72</f>
        <v>-54970</v>
      </c>
      <c r="CN72" s="58">
        <f>'DFC-CFS'!CN72</f>
        <v>0</v>
      </c>
      <c r="CO72" s="58">
        <f>'DFC-CFS'!CO72</f>
        <v>0</v>
      </c>
    </row>
    <row r="73" spans="1:93" ht="14.5" x14ac:dyDescent="0.35">
      <c r="A73" s="9"/>
      <c r="B73" s="156" t="str">
        <f>+'DFC-CFS'!B73</f>
        <v>Aumento de capital, líquido dos gastos com emissão de ações</v>
      </c>
      <c r="C73" s="157" t="str">
        <f>+'DFC-CFS'!C73</f>
        <v>Increase in capital, net of share issue expenses</v>
      </c>
      <c r="D73" s="58">
        <f>'DFC-CFS'!D73</f>
        <v>0</v>
      </c>
      <c r="E73" s="58">
        <f>'DFC-CFS'!E73-'DFC-CFS'!D73</f>
        <v>0</v>
      </c>
      <c r="F73" s="58">
        <f>'DFC-CFS'!F73-'DFC-CFS'!E73</f>
        <v>0</v>
      </c>
      <c r="G73" s="58">
        <f>'DFC-CFS'!G73-'DFC-CFS'!F73</f>
        <v>0</v>
      </c>
      <c r="H73" s="58">
        <f>'DFC-CFS'!H73</f>
        <v>0</v>
      </c>
      <c r="I73" s="58">
        <f>'DFC-CFS'!I73-'DFC-CFS'!H73</f>
        <v>0</v>
      </c>
      <c r="J73" s="58">
        <f>'DFC-CFS'!J73-'DFC-CFS'!I73</f>
        <v>0</v>
      </c>
      <c r="K73" s="58">
        <f>'DFC-CFS'!K73-'DFC-CFS'!J73</f>
        <v>0</v>
      </c>
      <c r="L73" s="58">
        <f>'DFC-CFS'!L73</f>
        <v>0</v>
      </c>
      <c r="M73" s="58">
        <f>'DFC-CFS'!M73-'DFC-CFS'!L73</f>
        <v>0</v>
      </c>
      <c r="N73" s="58">
        <f>'DFC-CFS'!N73-'DFC-CFS'!M73</f>
        <v>0</v>
      </c>
      <c r="O73" s="58">
        <f>'DFC-CFS'!O73-'DFC-CFS'!N73</f>
        <v>0</v>
      </c>
      <c r="P73" s="58">
        <f>'DFC-CFS'!P73</f>
        <v>0</v>
      </c>
      <c r="Q73" s="58">
        <f>'DFC-CFS'!Q73-'DFC-CFS'!P73</f>
        <v>0</v>
      </c>
      <c r="R73" s="58">
        <f>'DFC-CFS'!R73-'DFC-CFS'!Q73</f>
        <v>0</v>
      </c>
      <c r="S73" s="58">
        <f>'DFC-CFS'!S73-'DFC-CFS'!R73</f>
        <v>0</v>
      </c>
      <c r="T73" s="58">
        <f>'DFC-CFS'!T73</f>
        <v>0</v>
      </c>
      <c r="U73" s="58">
        <f>'DFC-CFS'!U73-'DFC-CFS'!T73</f>
        <v>0</v>
      </c>
      <c r="V73" s="58">
        <f>'DFC-CFS'!V73-'DFC-CFS'!U73</f>
        <v>0</v>
      </c>
      <c r="W73" s="58">
        <f>'DFC-CFS'!W73-'DFC-CFS'!V73</f>
        <v>0</v>
      </c>
      <c r="X73" s="58">
        <f>'DFC-CFS'!X73</f>
        <v>0</v>
      </c>
      <c r="Y73" s="58">
        <f>'DFC-CFS'!Y73-'DFC-CFS'!X73</f>
        <v>0</v>
      </c>
      <c r="Z73" s="58">
        <f>'DFC-CFS'!Z73-'DFC-CFS'!Y73</f>
        <v>0</v>
      </c>
      <c r="AA73" s="58">
        <f>'DFC-CFS'!AA73-'DFC-CFS'!Z73</f>
        <v>516709</v>
      </c>
      <c r="AB73" s="58">
        <f>'DFC-CFS'!AB73</f>
        <v>0</v>
      </c>
      <c r="AC73" s="58">
        <f>'DFC-CFS'!AC73-'DFC-CFS'!AB73</f>
        <v>0</v>
      </c>
      <c r="AD73" s="58">
        <f>'DFC-CFS'!AD73-'DFC-CFS'!AC73</f>
        <v>0</v>
      </c>
      <c r="AE73" s="58">
        <f>'DFC-CFS'!AE73-'DFC-CFS'!AD73</f>
        <v>0</v>
      </c>
      <c r="AF73" s="58">
        <f>'DFC-CFS'!AF73</f>
        <v>0</v>
      </c>
      <c r="AG73" s="58">
        <f>'DFC-CFS'!AG73-'DFC-CFS'!AF73</f>
        <v>0</v>
      </c>
      <c r="AH73" s="58">
        <f>'DFC-CFS'!AH73-'DFC-CFS'!AG73</f>
        <v>0</v>
      </c>
      <c r="AI73" s="58">
        <f>'DFC-CFS'!AI73-'DFC-CFS'!AH73</f>
        <v>0</v>
      </c>
      <c r="AJ73" s="58">
        <f>'DFC-CFS'!AJ73</f>
        <v>0</v>
      </c>
      <c r="AK73" s="58">
        <f>'DFC-CFS'!AK73-'DFC-CFS'!AJ73</f>
        <v>0</v>
      </c>
      <c r="AL73" s="58">
        <f>'DFC-CFS'!AL73-'DFC-CFS'!AK73</f>
        <v>0</v>
      </c>
      <c r="AM73" s="58">
        <f>'DFC-CFS'!AM73-'DFC-CFS'!AL73</f>
        <v>0</v>
      </c>
      <c r="AN73" s="58">
        <f>'DFC-CFS'!AN73</f>
        <v>0</v>
      </c>
      <c r="AO73" s="58">
        <f>'DFC-CFS'!AO73-'DFC-CFS'!AN73</f>
        <v>0</v>
      </c>
      <c r="AP73" s="58">
        <f>'DFC-CFS'!AP73-'DFC-CFS'!AO73</f>
        <v>0</v>
      </c>
      <c r="AQ73" s="58">
        <f>'DFC-CFS'!AQ73-'DFC-CFS'!AP73</f>
        <v>0</v>
      </c>
      <c r="AR73" s="58">
        <f>'DFC-CFS'!AR73</f>
        <v>0</v>
      </c>
      <c r="AS73" s="58">
        <f>'DFC-CFS'!AS73-'DFC-CFS'!AR73</f>
        <v>0</v>
      </c>
      <c r="AT73" s="58">
        <f>'DFC-CFS'!AT73-'DFC-CFS'!AS73</f>
        <v>0</v>
      </c>
      <c r="AU73" s="58">
        <f>'DFC-CFS'!AU73-'DFC-CFS'!AT73</f>
        <v>0</v>
      </c>
      <c r="AV73" s="58">
        <f>'DFC-CFS'!AV73</f>
        <v>0</v>
      </c>
      <c r="AW73" s="58">
        <f>'DFC-CFS'!AW73-'DFC-CFS'!AV73</f>
        <v>0</v>
      </c>
      <c r="AX73" s="58">
        <f>'DFC-CFS'!AX73-'DFC-CFS'!AW73</f>
        <v>0</v>
      </c>
      <c r="AY73" s="58">
        <f>'DFC-CFS'!AY73-'DFC-CFS'!AX73</f>
        <v>0</v>
      </c>
      <c r="AZ73" s="58">
        <f>'DFC-CFS'!AZ73</f>
        <v>0</v>
      </c>
      <c r="BA73" s="58">
        <f>'DFC-CFS'!BA73-'DFC-CFS'!AZ73</f>
        <v>0</v>
      </c>
      <c r="BB73" s="58">
        <f>'DFC-CFS'!BB73-'DFC-CFS'!BA73</f>
        <v>0</v>
      </c>
      <c r="BC73" s="58">
        <f>'DFC-CFS'!BC73-'DFC-CFS'!BB73</f>
        <v>0</v>
      </c>
      <c r="BD73" s="58">
        <f>'DFC-CFS'!BD73</f>
        <v>0</v>
      </c>
      <c r="BE73" s="58">
        <f>'DFC-CFS'!BE73-'DFC-CFS'!BD73</f>
        <v>0</v>
      </c>
      <c r="BF73" s="58">
        <f>'DFC-CFS'!BF73-'DFC-CFS'!BE73</f>
        <v>0</v>
      </c>
      <c r="BG73" s="58">
        <f>'DFC-CFS'!BG73-'DFC-CFS'!BF73</f>
        <v>0</v>
      </c>
      <c r="BH73" s="58">
        <f>'DFC-CFS'!BH73</f>
        <v>0</v>
      </c>
      <c r="BI73" s="58">
        <f>'DFC-CFS'!BI73-'DFC-CFS'!BH73</f>
        <v>0</v>
      </c>
      <c r="BJ73" s="58">
        <f>'DFC-CFS'!BJ73-'DFC-CFS'!BI73</f>
        <v>0</v>
      </c>
      <c r="BK73" s="58">
        <f>'DFC-CFS'!BK73-'DFC-CFS'!BJ73</f>
        <v>0</v>
      </c>
      <c r="BL73" s="58">
        <f>'DFC-CFS'!BL73</f>
        <v>0</v>
      </c>
      <c r="BM73" s="58">
        <f>'DFC-CFS'!BM73-'DFC-CFS'!BL73</f>
        <v>0</v>
      </c>
      <c r="BN73" s="58">
        <f>'DFC-CFS'!BN73-'DFC-CFS'!BM73</f>
        <v>0</v>
      </c>
      <c r="BO73" s="58">
        <f>'DFC-CFS'!BO73-'DFC-CFS'!BN73</f>
        <v>0</v>
      </c>
      <c r="BP73" s="58">
        <f>'DFC-CFS'!BP73</f>
        <v>0</v>
      </c>
      <c r="BQ73" s="58">
        <f>'DFC-CFS'!BQ73-'DFC-CFS'!BP73</f>
        <v>0</v>
      </c>
      <c r="BR73" s="58">
        <f>'DFC-CFS'!BR73-'DFC-CFS'!BQ73</f>
        <v>0</v>
      </c>
      <c r="BS73" s="58">
        <f>'DFC-CFS'!BS73-'DFC-CFS'!BR73</f>
        <v>0</v>
      </c>
      <c r="BT73" s="58">
        <f>'DFC-CFS'!BT73</f>
        <v>0</v>
      </c>
      <c r="BU73" s="58">
        <f>'DFC-CFS'!BU73-'DFC-CFS'!BT73</f>
        <v>0</v>
      </c>
      <c r="BV73" s="58">
        <f>'DFC-CFS'!BV73-'DFC-CFS'!BU73</f>
        <v>0</v>
      </c>
      <c r="BW73" s="58">
        <f>'DFC-CFS'!BW73-'DFC-CFS'!BV73</f>
        <v>0</v>
      </c>
      <c r="BY73" s="58">
        <f>'DFC-CFS'!BY73</f>
        <v>0</v>
      </c>
      <c r="BZ73" s="58">
        <f>'DFC-CFS'!BZ73</f>
        <v>0</v>
      </c>
      <c r="CA73" s="58">
        <f>'DFC-CFS'!CA73</f>
        <v>0</v>
      </c>
      <c r="CB73" s="58">
        <f>'DFC-CFS'!CB73</f>
        <v>0</v>
      </c>
      <c r="CC73" s="58">
        <f>'DFC-CFS'!CC73</f>
        <v>0</v>
      </c>
      <c r="CD73" s="58">
        <f>'DFC-CFS'!CD73</f>
        <v>516709</v>
      </c>
      <c r="CE73" s="58">
        <f>'DFC-CFS'!CE73</f>
        <v>0</v>
      </c>
      <c r="CF73" s="58">
        <f>'DFC-CFS'!CF73</f>
        <v>0</v>
      </c>
      <c r="CG73" s="58">
        <f>'DFC-CFS'!CG73</f>
        <v>0</v>
      </c>
      <c r="CH73" s="58">
        <f>'DFC-CFS'!CH73</f>
        <v>0</v>
      </c>
      <c r="CI73" s="58">
        <f>'DFC-CFS'!CI73</f>
        <v>0</v>
      </c>
      <c r="CJ73" s="58">
        <f>'DFC-CFS'!CJ73</f>
        <v>0</v>
      </c>
      <c r="CK73" s="58">
        <f>'DFC-CFS'!CK73</f>
        <v>0</v>
      </c>
      <c r="CL73" s="58">
        <f>'DFC-CFS'!CL73</f>
        <v>0</v>
      </c>
      <c r="CM73" s="58">
        <f>'DFC-CFS'!CM73</f>
        <v>0</v>
      </c>
      <c r="CN73" s="58">
        <f>'DFC-CFS'!CN73</f>
        <v>0</v>
      </c>
      <c r="CO73" s="58">
        <f>'DFC-CFS'!CO73</f>
        <v>0</v>
      </c>
    </row>
    <row r="74" spans="1:93" ht="14.5" x14ac:dyDescent="0.35">
      <c r="A74" s="9"/>
      <c r="B74" s="156" t="str">
        <f>+'DFC-CFS'!B74</f>
        <v>Juros sobre capital próprio e dividendos pagos</v>
      </c>
      <c r="C74" s="157" t="str">
        <f>+'DFC-CFS'!C74</f>
        <v>Dividends and interest on shareholder's equity paid</v>
      </c>
      <c r="D74" s="58">
        <f>'DFC-CFS'!D74</f>
        <v>0</v>
      </c>
      <c r="E74" s="58">
        <f>'DFC-CFS'!E74-'DFC-CFS'!D74</f>
        <v>-15598</v>
      </c>
      <c r="F74" s="58">
        <f>'DFC-CFS'!F74-'DFC-CFS'!E74</f>
        <v>-1</v>
      </c>
      <c r="G74" s="58">
        <f>'DFC-CFS'!G74-'DFC-CFS'!F74</f>
        <v>-67</v>
      </c>
      <c r="H74" s="58">
        <f>'DFC-CFS'!H74</f>
        <v>-4175</v>
      </c>
      <c r="I74" s="58">
        <f>'DFC-CFS'!I74-'DFC-CFS'!H74</f>
        <v>-39970</v>
      </c>
      <c r="J74" s="58">
        <f>'DFC-CFS'!J74-'DFC-CFS'!I74</f>
        <v>0</v>
      </c>
      <c r="K74" s="58">
        <f>'DFC-CFS'!K74-'DFC-CFS'!J74</f>
        <v>-89</v>
      </c>
      <c r="L74" s="58">
        <f>'DFC-CFS'!L74</f>
        <v>-5311</v>
      </c>
      <c r="M74" s="58">
        <f>'DFC-CFS'!M74-'DFC-CFS'!L74</f>
        <v>-59578</v>
      </c>
      <c r="N74" s="58">
        <f>'DFC-CFS'!N74-'DFC-CFS'!M74</f>
        <v>0</v>
      </c>
      <c r="O74" s="58">
        <f>'DFC-CFS'!O74-'DFC-CFS'!N74</f>
        <v>-104</v>
      </c>
      <c r="P74" s="58">
        <f>'DFC-CFS'!P74</f>
        <v>-2323</v>
      </c>
      <c r="Q74" s="58">
        <f>'DFC-CFS'!Q74-'DFC-CFS'!P74</f>
        <v>-62487</v>
      </c>
      <c r="R74" s="58">
        <f>'DFC-CFS'!R74-'DFC-CFS'!Q74</f>
        <v>5</v>
      </c>
      <c r="S74" s="58">
        <f>'DFC-CFS'!S74-'DFC-CFS'!R74</f>
        <v>-134</v>
      </c>
      <c r="T74" s="58">
        <f>'DFC-CFS'!T74</f>
        <v>-2428</v>
      </c>
      <c r="U74" s="58">
        <f>'DFC-CFS'!U74-'DFC-CFS'!T74</f>
        <v>-81674</v>
      </c>
      <c r="V74" s="58">
        <f>'DFC-CFS'!V74-'DFC-CFS'!U74</f>
        <v>-256</v>
      </c>
      <c r="W74" s="58">
        <f>'DFC-CFS'!W74-'DFC-CFS'!V74</f>
        <v>-130</v>
      </c>
      <c r="X74" s="58">
        <f>'DFC-CFS'!X74</f>
        <v>-993</v>
      </c>
      <c r="Y74" s="58">
        <f>'DFC-CFS'!Y74-'DFC-CFS'!X74</f>
        <v>-27244</v>
      </c>
      <c r="Z74" s="58">
        <f>'DFC-CFS'!Z74-'DFC-CFS'!Y74</f>
        <v>0</v>
      </c>
      <c r="AA74" s="58">
        <f>'DFC-CFS'!AA74-'DFC-CFS'!Z74</f>
        <v>-135</v>
      </c>
      <c r="AB74" s="58">
        <f>'DFC-CFS'!AB74</f>
        <v>-928</v>
      </c>
      <c r="AC74" s="58">
        <f>'DFC-CFS'!AC74-'DFC-CFS'!AB74</f>
        <v>-24080</v>
      </c>
      <c r="AD74" s="58">
        <f>'DFC-CFS'!AD74-'DFC-CFS'!AC74</f>
        <v>0</v>
      </c>
      <c r="AE74" s="58">
        <f>'DFC-CFS'!AE74-'DFC-CFS'!AD74</f>
        <v>-25391</v>
      </c>
      <c r="AF74" s="58">
        <f>'DFC-CFS'!AF74</f>
        <v>0</v>
      </c>
      <c r="AG74" s="58">
        <f>'DFC-CFS'!AG74-'DFC-CFS'!AF74</f>
        <v>0</v>
      </c>
      <c r="AH74" s="58">
        <f>'DFC-CFS'!AH74-'DFC-CFS'!AG74</f>
        <v>-106992</v>
      </c>
      <c r="AI74" s="58">
        <f>'DFC-CFS'!AI74-'DFC-CFS'!AH74</f>
        <v>1</v>
      </c>
      <c r="AJ74" s="58">
        <f>'DFC-CFS'!AJ74</f>
        <v>0</v>
      </c>
      <c r="AK74" s="58">
        <f>'DFC-CFS'!AK74-'DFC-CFS'!AJ74</f>
        <v>0</v>
      </c>
      <c r="AL74" s="58">
        <f>'DFC-CFS'!AL74-'DFC-CFS'!AK74</f>
        <v>-43475</v>
      </c>
      <c r="AM74" s="58">
        <f>'DFC-CFS'!AM74-'DFC-CFS'!AL74</f>
        <v>-40992</v>
      </c>
      <c r="AN74" s="58">
        <f>'DFC-CFS'!AN74</f>
        <v>-677</v>
      </c>
      <c r="AO74" s="58">
        <f>'DFC-CFS'!AO74-'DFC-CFS'!AN74</f>
        <v>-60102</v>
      </c>
      <c r="AP74" s="58">
        <f>'DFC-CFS'!AP74-'DFC-CFS'!AO74</f>
        <v>-45986</v>
      </c>
      <c r="AQ74" s="58">
        <f>'DFC-CFS'!AQ74-'DFC-CFS'!AP74</f>
        <v>-49991</v>
      </c>
      <c r="AR74" s="58">
        <f>'DFC-CFS'!AR74</f>
        <v>-49987</v>
      </c>
      <c r="AS74" s="58">
        <f>'DFC-CFS'!AS74-'DFC-CFS'!AR74</f>
        <v>-34267</v>
      </c>
      <c r="AT74" s="58">
        <f>'DFC-CFS'!AT74-'DFC-CFS'!AS74</f>
        <v>-34146</v>
      </c>
      <c r="AU74" s="58">
        <f>'DFC-CFS'!AU74-'DFC-CFS'!AT74</f>
        <v>-47190</v>
      </c>
      <c r="AV74" s="58">
        <f>'DFC-CFS'!AV74</f>
        <v>-127675</v>
      </c>
      <c r="AW74" s="58">
        <f>'DFC-CFS'!AW74-'DFC-CFS'!AV74</f>
        <v>-24989</v>
      </c>
      <c r="AX74" s="58">
        <f>'DFC-CFS'!AX74-'DFC-CFS'!AW74</f>
        <v>-1</v>
      </c>
      <c r="AY74" s="58">
        <f>'DFC-CFS'!AY74-'DFC-CFS'!AX74</f>
        <v>-1</v>
      </c>
      <c r="AZ74" s="58">
        <f>'DFC-CFS'!AZ74</f>
        <v>-6</v>
      </c>
      <c r="BA74" s="58">
        <f>'DFC-CFS'!BA74-'DFC-CFS'!AZ74</f>
        <v>0</v>
      </c>
      <c r="BB74" s="58">
        <f>'DFC-CFS'!BB74-'DFC-CFS'!BA74</f>
        <v>0</v>
      </c>
      <c r="BC74" s="58">
        <f>'DFC-CFS'!BC74-'DFC-CFS'!BB74</f>
        <v>-50</v>
      </c>
      <c r="BD74" s="58">
        <f>'DFC-CFS'!BD74</f>
        <v>0</v>
      </c>
      <c r="BE74" s="58">
        <f>'DFC-CFS'!BE74-'DFC-CFS'!BD74</f>
        <v>0</v>
      </c>
      <c r="BF74" s="58">
        <f>'DFC-CFS'!BF74-'DFC-CFS'!BE74</f>
        <v>-21238</v>
      </c>
      <c r="BG74" s="58">
        <f>'DFC-CFS'!BG74-'DFC-CFS'!BF74</f>
        <v>-22071</v>
      </c>
      <c r="BH74" s="58">
        <f>'DFC-CFS'!BH74</f>
        <v>-22160</v>
      </c>
      <c r="BI74" s="58">
        <f>'DFC-CFS'!BI74-'DFC-CFS'!BH74</f>
        <v>0</v>
      </c>
      <c r="BJ74" s="58">
        <f>'DFC-CFS'!BJ74-'DFC-CFS'!BI74</f>
        <v>0</v>
      </c>
      <c r="BK74" s="58">
        <f>'DFC-CFS'!BK74-'DFC-CFS'!BJ74</f>
        <v>-37439</v>
      </c>
      <c r="BL74" s="58">
        <f>'DFC-CFS'!BL74</f>
        <v>-2620</v>
      </c>
      <c r="BM74" s="58">
        <f>'DFC-CFS'!BM74-'DFC-CFS'!BL74</f>
        <v>-30059</v>
      </c>
      <c r="BN74" s="58">
        <f>'DFC-CFS'!BN74-'DFC-CFS'!BM74</f>
        <v>3</v>
      </c>
      <c r="BO74" s="58">
        <f>'DFC-CFS'!BO74-'DFC-CFS'!BN74</f>
        <v>-102671</v>
      </c>
      <c r="BP74" s="58">
        <f>'DFC-CFS'!BP74</f>
        <v>-34900</v>
      </c>
      <c r="BQ74" s="58">
        <f>'DFC-CFS'!BQ74-'DFC-CFS'!BP74</f>
        <v>0</v>
      </c>
      <c r="BR74" s="58">
        <f>'DFC-CFS'!BR74-'DFC-CFS'!BQ74</f>
        <v>-34139</v>
      </c>
      <c r="BS74" s="58">
        <f>'DFC-CFS'!BS74-'DFC-CFS'!BR74</f>
        <v>-22062</v>
      </c>
      <c r="BT74" s="58">
        <f>'DFC-CFS'!BT74</f>
        <v>-176010</v>
      </c>
      <c r="BU74" s="58">
        <f>'DFC-CFS'!BU74-'DFC-CFS'!BT74</f>
        <v>176010</v>
      </c>
      <c r="BV74" s="58">
        <f>'DFC-CFS'!BV74-'DFC-CFS'!BU74</f>
        <v>0</v>
      </c>
      <c r="BW74" s="58">
        <f>'DFC-CFS'!BW74-'DFC-CFS'!BV74</f>
        <v>0</v>
      </c>
      <c r="BY74" s="58">
        <f>'DFC-CFS'!BY74</f>
        <v>-15666</v>
      </c>
      <c r="BZ74" s="58">
        <f>'DFC-CFS'!BZ74</f>
        <v>-44234</v>
      </c>
      <c r="CA74" s="58">
        <f>'DFC-CFS'!CA74</f>
        <v>-64993</v>
      </c>
      <c r="CB74" s="58">
        <f>'DFC-CFS'!CB74</f>
        <v>-64939</v>
      </c>
      <c r="CC74" s="58">
        <f>'DFC-CFS'!CC74</f>
        <v>-84488</v>
      </c>
      <c r="CD74" s="58">
        <f>'DFC-CFS'!CD74</f>
        <v>-28372</v>
      </c>
      <c r="CE74" s="58">
        <f>'DFC-CFS'!CE74</f>
        <v>-50399</v>
      </c>
      <c r="CF74" s="58">
        <f>'DFC-CFS'!CF74</f>
        <v>-106991</v>
      </c>
      <c r="CG74" s="58">
        <f>'DFC-CFS'!CG74</f>
        <v>-84467</v>
      </c>
      <c r="CH74" s="58">
        <f>'DFC-CFS'!CH74</f>
        <v>-156756</v>
      </c>
      <c r="CI74" s="58">
        <f>'DFC-CFS'!CI74</f>
        <v>-165590</v>
      </c>
      <c r="CJ74" s="58">
        <f>'DFC-CFS'!CJ74</f>
        <v>-152666</v>
      </c>
      <c r="CK74" s="58">
        <f>'DFC-CFS'!CK74</f>
        <v>-56</v>
      </c>
      <c r="CL74" s="58">
        <f>'DFC-CFS'!CL74</f>
        <v>-43309</v>
      </c>
      <c r="CM74" s="58">
        <f>'DFC-CFS'!CM74</f>
        <v>-59599</v>
      </c>
      <c r="CN74" s="58">
        <f>'DFC-CFS'!CN74</f>
        <v>-135347</v>
      </c>
      <c r="CO74" s="58">
        <f>'DFC-CFS'!CO74</f>
        <v>-91101</v>
      </c>
    </row>
    <row r="75" spans="1:93" ht="14.5" x14ac:dyDescent="0.35">
      <c r="A75" s="9"/>
      <c r="B75" s="156" t="str">
        <f>+'DFC-CFS'!B75</f>
        <v>Imposto de renda retido na fonte sobre JSCP pagos</v>
      </c>
      <c r="C75" s="157" t="str">
        <f>+'DFC-CFS'!C75</f>
        <v>Income tax on IoE paid</v>
      </c>
      <c r="D75" s="58">
        <f>'DFC-CFS'!D75</f>
        <v>0</v>
      </c>
      <c r="E75" s="58">
        <f>'DFC-CFS'!E75-'DFC-CFS'!D75</f>
        <v>0</v>
      </c>
      <c r="F75" s="58">
        <f>'DFC-CFS'!F75-'DFC-CFS'!E75</f>
        <v>0</v>
      </c>
      <c r="G75" s="58">
        <f>'DFC-CFS'!G75-'DFC-CFS'!F75</f>
        <v>0</v>
      </c>
      <c r="H75" s="58">
        <f>'DFC-CFS'!H75</f>
        <v>0</v>
      </c>
      <c r="I75" s="58">
        <f>'DFC-CFS'!I75-'DFC-CFS'!H75</f>
        <v>0</v>
      </c>
      <c r="J75" s="58">
        <f>'DFC-CFS'!J75-'DFC-CFS'!I75</f>
        <v>0</v>
      </c>
      <c r="K75" s="58">
        <f>'DFC-CFS'!K75-'DFC-CFS'!J75</f>
        <v>0</v>
      </c>
      <c r="L75" s="58">
        <f>'DFC-CFS'!L75</f>
        <v>0</v>
      </c>
      <c r="M75" s="58">
        <f>'DFC-CFS'!M75-'DFC-CFS'!L75</f>
        <v>0</v>
      </c>
      <c r="N75" s="58">
        <f>'DFC-CFS'!N75-'DFC-CFS'!M75</f>
        <v>0</v>
      </c>
      <c r="O75" s="58">
        <f>'DFC-CFS'!O75-'DFC-CFS'!N75</f>
        <v>0</v>
      </c>
      <c r="P75" s="58">
        <f>'DFC-CFS'!P75</f>
        <v>0</v>
      </c>
      <c r="Q75" s="58">
        <f>'DFC-CFS'!Q75-'DFC-CFS'!P75</f>
        <v>0</v>
      </c>
      <c r="R75" s="58">
        <f>'DFC-CFS'!R75-'DFC-CFS'!Q75</f>
        <v>0</v>
      </c>
      <c r="S75" s="58">
        <f>'DFC-CFS'!S75-'DFC-CFS'!R75</f>
        <v>0</v>
      </c>
      <c r="T75" s="58">
        <f>'DFC-CFS'!T75</f>
        <v>0</v>
      </c>
      <c r="U75" s="58">
        <f>'DFC-CFS'!U75-'DFC-CFS'!T75</f>
        <v>0</v>
      </c>
      <c r="V75" s="58">
        <f>'DFC-CFS'!V75-'DFC-CFS'!U75</f>
        <v>0</v>
      </c>
      <c r="W75" s="58">
        <f>'DFC-CFS'!W75-'DFC-CFS'!V75</f>
        <v>0</v>
      </c>
      <c r="X75" s="58">
        <f>'DFC-CFS'!X75</f>
        <v>0</v>
      </c>
      <c r="Y75" s="58">
        <f>'DFC-CFS'!Y75-'DFC-CFS'!X75</f>
        <v>0</v>
      </c>
      <c r="Z75" s="58">
        <f>'DFC-CFS'!Z75-'DFC-CFS'!Y75</f>
        <v>0</v>
      </c>
      <c r="AA75" s="58">
        <f>'DFC-CFS'!AA75-'DFC-CFS'!Z75</f>
        <v>0</v>
      </c>
      <c r="AB75" s="58">
        <f>'DFC-CFS'!AB75</f>
        <v>0</v>
      </c>
      <c r="AC75" s="58">
        <f>'DFC-CFS'!AC75-'DFC-CFS'!AB75</f>
        <v>0</v>
      </c>
      <c r="AD75" s="58">
        <f>'DFC-CFS'!AD75-'DFC-CFS'!AC75</f>
        <v>0</v>
      </c>
      <c r="AE75" s="58">
        <f>'DFC-CFS'!AE75-'DFC-CFS'!AD75</f>
        <v>0</v>
      </c>
      <c r="AF75" s="58">
        <f>'DFC-CFS'!AF75</f>
        <v>0</v>
      </c>
      <c r="AG75" s="58">
        <f>'DFC-CFS'!AG75-'DFC-CFS'!AF75</f>
        <v>0</v>
      </c>
      <c r="AH75" s="58">
        <f>'DFC-CFS'!AH75-'DFC-CFS'!AG75</f>
        <v>0</v>
      </c>
      <c r="AI75" s="58">
        <f>'DFC-CFS'!AI75-'DFC-CFS'!AH75</f>
        <v>0</v>
      </c>
      <c r="AJ75" s="58">
        <f>'DFC-CFS'!AJ75</f>
        <v>0</v>
      </c>
      <c r="AK75" s="58">
        <f>'DFC-CFS'!AK75-'DFC-CFS'!AJ75</f>
        <v>0</v>
      </c>
      <c r="AL75" s="58">
        <f>'DFC-CFS'!AL75-'DFC-CFS'!AK75</f>
        <v>0</v>
      </c>
      <c r="AM75" s="58">
        <f>'DFC-CFS'!AM75-'DFC-CFS'!AL75</f>
        <v>0</v>
      </c>
      <c r="AN75" s="58">
        <f>'DFC-CFS'!AN75</f>
        <v>0</v>
      </c>
      <c r="AO75" s="58">
        <f>'DFC-CFS'!AO75-'DFC-CFS'!AN75</f>
        <v>-1290</v>
      </c>
      <c r="AP75" s="58">
        <f>'DFC-CFS'!AP75-'DFC-CFS'!AO75</f>
        <v>-7927</v>
      </c>
      <c r="AQ75" s="58">
        <f>'DFC-CFS'!AQ75-'DFC-CFS'!AP75</f>
        <v>0</v>
      </c>
      <c r="AR75" s="58">
        <f>'DFC-CFS'!AR75</f>
        <v>0</v>
      </c>
      <c r="AS75" s="58">
        <f>'DFC-CFS'!AS75-'DFC-CFS'!AR75</f>
        <v>-3225</v>
      </c>
      <c r="AT75" s="58">
        <f>'DFC-CFS'!AT75-'DFC-CFS'!AS75</f>
        <v>-3346</v>
      </c>
      <c r="AU75" s="58">
        <f>'DFC-CFS'!AU75-'DFC-CFS'!AT75</f>
        <v>-2791</v>
      </c>
      <c r="AV75" s="58">
        <f>'DFC-CFS'!AV75</f>
        <v>0</v>
      </c>
      <c r="AW75" s="58">
        <f>'DFC-CFS'!AW75-'DFC-CFS'!AV75</f>
        <v>-9767</v>
      </c>
      <c r="AX75" s="58">
        <f>'DFC-CFS'!AX75-'DFC-CFS'!AW75</f>
        <v>0</v>
      </c>
      <c r="AY75" s="58">
        <f>'DFC-CFS'!AY75-'DFC-CFS'!AX75</f>
        <v>0</v>
      </c>
      <c r="AZ75" s="58">
        <f>'DFC-CFS'!AZ75</f>
        <v>0</v>
      </c>
      <c r="BA75" s="58">
        <f>'DFC-CFS'!BA75-'DFC-CFS'!AZ75</f>
        <v>0</v>
      </c>
      <c r="BB75" s="58">
        <f>'DFC-CFS'!BB75-'DFC-CFS'!BA75</f>
        <v>0</v>
      </c>
      <c r="BC75" s="58">
        <f>'DFC-CFS'!BC75-'DFC-CFS'!BB75</f>
        <v>0</v>
      </c>
      <c r="BD75" s="58">
        <f>'DFC-CFS'!BD75</f>
        <v>0</v>
      </c>
      <c r="BE75" s="58">
        <f>'DFC-CFS'!BE75-'DFC-CFS'!BD75</f>
        <v>0</v>
      </c>
      <c r="BF75" s="58">
        <f>'DFC-CFS'!BF75-'DFC-CFS'!BE75</f>
        <v>1603</v>
      </c>
      <c r="BG75" s="58">
        <f>'DFC-CFS'!BG75-'DFC-CFS'!BF75</f>
        <v>1583</v>
      </c>
      <c r="BH75" s="58">
        <f>'DFC-CFS'!BH75</f>
        <v>0</v>
      </c>
      <c r="BI75" s="58">
        <f>'DFC-CFS'!BI75-'DFC-CFS'!BH75</f>
        <v>0</v>
      </c>
      <c r="BJ75" s="58">
        <f>'DFC-CFS'!BJ75-'DFC-CFS'!BI75</f>
        <v>-1115</v>
      </c>
      <c r="BK75" s="58">
        <f>'DFC-CFS'!BK75-'DFC-CFS'!BJ75</f>
        <v>6165</v>
      </c>
      <c r="BL75" s="58">
        <f>'DFC-CFS'!BL75</f>
        <v>0</v>
      </c>
      <c r="BM75" s="58">
        <f>'DFC-CFS'!BM75-'DFC-CFS'!BL75</f>
        <v>-3305</v>
      </c>
      <c r="BN75" s="58">
        <f>'DFC-CFS'!BN75-'DFC-CFS'!BM75</f>
        <v>0</v>
      </c>
      <c r="BO75" s="58">
        <f>'DFC-CFS'!BO75-'DFC-CFS'!BN75</f>
        <v>-3486</v>
      </c>
      <c r="BP75" s="58">
        <f>'DFC-CFS'!BP75</f>
        <v>-2825</v>
      </c>
      <c r="BQ75" s="58">
        <f>'DFC-CFS'!BQ75-'DFC-CFS'!BP75</f>
        <v>0</v>
      </c>
      <c r="BR75" s="58">
        <f>'DFC-CFS'!BR75-'DFC-CFS'!BQ75</f>
        <v>0</v>
      </c>
      <c r="BS75" s="58">
        <f>'DFC-CFS'!BS75-'DFC-CFS'!BR75</f>
        <v>0</v>
      </c>
      <c r="BT75" s="58">
        <f>'DFC-CFS'!BT75</f>
        <v>-13917</v>
      </c>
      <c r="BU75" s="58">
        <f>'DFC-CFS'!BU75-'DFC-CFS'!BT75</f>
        <v>13917</v>
      </c>
      <c r="BV75" s="58">
        <f>'DFC-CFS'!BV75-'DFC-CFS'!BU75</f>
        <v>0</v>
      </c>
      <c r="BW75" s="58">
        <f>'DFC-CFS'!BW75-'DFC-CFS'!BV75</f>
        <v>0</v>
      </c>
      <c r="BY75" s="58">
        <f>'DFC-CFS'!BY75</f>
        <v>0</v>
      </c>
      <c r="BZ75" s="58">
        <f>'DFC-CFS'!BZ75</f>
        <v>0</v>
      </c>
      <c r="CA75" s="58">
        <f>'DFC-CFS'!CA75</f>
        <v>0</v>
      </c>
      <c r="CB75" s="58">
        <f>'DFC-CFS'!CB75</f>
        <v>0</v>
      </c>
      <c r="CC75" s="58">
        <f>'DFC-CFS'!CC75</f>
        <v>0</v>
      </c>
      <c r="CD75" s="58">
        <f>'DFC-CFS'!CD75</f>
        <v>0</v>
      </c>
      <c r="CE75" s="58">
        <f>'DFC-CFS'!CE75</f>
        <v>0</v>
      </c>
      <c r="CF75" s="58">
        <f>'DFC-CFS'!CF75</f>
        <v>0</v>
      </c>
      <c r="CG75" s="58">
        <f>'DFC-CFS'!CG75</f>
        <v>0</v>
      </c>
      <c r="CH75" s="58">
        <f>'DFC-CFS'!CH75</f>
        <v>-9217</v>
      </c>
      <c r="CI75" s="58">
        <f>'DFC-CFS'!CI75</f>
        <v>-9362</v>
      </c>
      <c r="CJ75" s="58">
        <f>'DFC-CFS'!CJ75</f>
        <v>-9767</v>
      </c>
      <c r="CK75" s="58">
        <f>'DFC-CFS'!CK75</f>
        <v>0</v>
      </c>
      <c r="CL75" s="58">
        <f>'DFC-CFS'!CL75</f>
        <v>3186</v>
      </c>
      <c r="CM75" s="58">
        <f>'DFC-CFS'!CM75</f>
        <v>5050</v>
      </c>
      <c r="CN75" s="58">
        <f>'DFC-CFS'!CN75</f>
        <v>-6791</v>
      </c>
      <c r="CO75" s="58">
        <f>'DFC-CFS'!CO75</f>
        <v>-2825</v>
      </c>
    </row>
    <row r="76" spans="1:93" ht="14.5" x14ac:dyDescent="0.35">
      <c r="A76" s="9"/>
      <c r="B76" s="156" t="str">
        <f>+'DFC-CFS'!B76</f>
        <v>Ações em tesouraria</v>
      </c>
      <c r="C76" s="157" t="str">
        <f>+'DFC-CFS'!C76</f>
        <v>Treasury stock</v>
      </c>
      <c r="D76" s="58">
        <f>'DFC-CFS'!D76</f>
        <v>0</v>
      </c>
      <c r="E76" s="58">
        <f>'DFC-CFS'!E76-'DFC-CFS'!D76</f>
        <v>0</v>
      </c>
      <c r="F76" s="58">
        <f>'DFC-CFS'!F76-'DFC-CFS'!E76</f>
        <v>0</v>
      </c>
      <c r="G76" s="58">
        <f>'DFC-CFS'!G76-'DFC-CFS'!F76</f>
        <v>0</v>
      </c>
      <c r="H76" s="58">
        <f>'DFC-CFS'!H76</f>
        <v>0</v>
      </c>
      <c r="I76" s="58">
        <f>'DFC-CFS'!I76-'DFC-CFS'!H76</f>
        <v>0</v>
      </c>
      <c r="J76" s="58">
        <f>'DFC-CFS'!J76-'DFC-CFS'!I76</f>
        <v>0</v>
      </c>
      <c r="K76" s="58">
        <f>'DFC-CFS'!K76-'DFC-CFS'!J76</f>
        <v>0</v>
      </c>
      <c r="L76" s="58">
        <f>'DFC-CFS'!L76</f>
        <v>0</v>
      </c>
      <c r="M76" s="58">
        <f>'DFC-CFS'!M76-'DFC-CFS'!L76</f>
        <v>0</v>
      </c>
      <c r="N76" s="58">
        <f>'DFC-CFS'!N76-'DFC-CFS'!M76</f>
        <v>0</v>
      </c>
      <c r="O76" s="58">
        <f>'DFC-CFS'!O76-'DFC-CFS'!N76</f>
        <v>0</v>
      </c>
      <c r="P76" s="58">
        <f>'DFC-CFS'!P76</f>
        <v>0</v>
      </c>
      <c r="Q76" s="58">
        <f>'DFC-CFS'!Q76-'DFC-CFS'!P76</f>
        <v>0</v>
      </c>
      <c r="R76" s="58">
        <f>'DFC-CFS'!R76-'DFC-CFS'!Q76</f>
        <v>0</v>
      </c>
      <c r="S76" s="58">
        <f>'DFC-CFS'!S76-'DFC-CFS'!R76</f>
        <v>0</v>
      </c>
      <c r="T76" s="58">
        <f>'DFC-CFS'!T76</f>
        <v>0</v>
      </c>
      <c r="U76" s="58">
        <f>'DFC-CFS'!U76-'DFC-CFS'!T76</f>
        <v>0</v>
      </c>
      <c r="V76" s="58">
        <f>'DFC-CFS'!V76-'DFC-CFS'!U76</f>
        <v>0</v>
      </c>
      <c r="W76" s="58">
        <f>'DFC-CFS'!W76-'DFC-CFS'!V76</f>
        <v>0</v>
      </c>
      <c r="X76" s="58">
        <f>'DFC-CFS'!X76</f>
        <v>0</v>
      </c>
      <c r="Y76" s="58">
        <f>'DFC-CFS'!Y76-'DFC-CFS'!X76</f>
        <v>0</v>
      </c>
      <c r="Z76" s="58">
        <f>'DFC-CFS'!Z76-'DFC-CFS'!Y76</f>
        <v>0</v>
      </c>
      <c r="AA76" s="58">
        <f>'DFC-CFS'!AA76-'DFC-CFS'!Z76</f>
        <v>0</v>
      </c>
      <c r="AB76" s="58">
        <f>'DFC-CFS'!AB76</f>
        <v>0</v>
      </c>
      <c r="AC76" s="58">
        <f>'DFC-CFS'!AC76-'DFC-CFS'!AB76</f>
        <v>0</v>
      </c>
      <c r="AD76" s="58">
        <f>'DFC-CFS'!AD76-'DFC-CFS'!AC76</f>
        <v>0</v>
      </c>
      <c r="AE76" s="58">
        <f>'DFC-CFS'!AE76-'DFC-CFS'!AD76</f>
        <v>0</v>
      </c>
      <c r="AF76" s="58">
        <f>'DFC-CFS'!AF76</f>
        <v>0</v>
      </c>
      <c r="AG76" s="58">
        <f>'DFC-CFS'!AG76-'DFC-CFS'!AF76</f>
        <v>0</v>
      </c>
      <c r="AH76" s="58">
        <f>'DFC-CFS'!AH76-'DFC-CFS'!AG76</f>
        <v>0</v>
      </c>
      <c r="AI76" s="58">
        <f>'DFC-CFS'!AI76-'DFC-CFS'!AH76</f>
        <v>0</v>
      </c>
      <c r="AJ76" s="58">
        <f>'DFC-CFS'!AJ76</f>
        <v>0</v>
      </c>
      <c r="AK76" s="58">
        <f>'DFC-CFS'!AK76-'DFC-CFS'!AJ76</f>
        <v>0</v>
      </c>
      <c r="AL76" s="58">
        <f>'DFC-CFS'!AL76-'DFC-CFS'!AK76</f>
        <v>0</v>
      </c>
      <c r="AM76" s="58">
        <f>'DFC-CFS'!AM76-'DFC-CFS'!AL76</f>
        <v>0</v>
      </c>
      <c r="AN76" s="58">
        <f>'DFC-CFS'!AN76</f>
        <v>0</v>
      </c>
      <c r="AO76" s="58">
        <f>'DFC-CFS'!AO76-'DFC-CFS'!AN76</f>
        <v>0</v>
      </c>
      <c r="AP76" s="58">
        <f>'DFC-CFS'!AP76-'DFC-CFS'!AO76</f>
        <v>0</v>
      </c>
      <c r="AQ76" s="58">
        <f>'DFC-CFS'!AQ76-'DFC-CFS'!AP76</f>
        <v>0</v>
      </c>
      <c r="AR76" s="58">
        <f>'DFC-CFS'!AR76</f>
        <v>-330.95699999999999</v>
      </c>
      <c r="AS76" s="58">
        <f>'DFC-CFS'!AS76-'DFC-CFS'!AR76</f>
        <v>0.95699999999999363</v>
      </c>
      <c r="AT76" s="58">
        <f>'DFC-CFS'!AT76-'DFC-CFS'!AS76</f>
        <v>0</v>
      </c>
      <c r="AU76" s="58">
        <f>'DFC-CFS'!AU76-'DFC-CFS'!AT76</f>
        <v>-1479</v>
      </c>
      <c r="AV76" s="58">
        <f>'DFC-CFS'!AV76</f>
        <v>0</v>
      </c>
      <c r="AW76" s="58">
        <f>'DFC-CFS'!AW76-'DFC-CFS'!AV76</f>
        <v>0</v>
      </c>
      <c r="AX76" s="58">
        <f>'DFC-CFS'!AX76-'DFC-CFS'!AW76</f>
        <v>0</v>
      </c>
      <c r="AY76" s="58">
        <f>'DFC-CFS'!AY76-'DFC-CFS'!AX76</f>
        <v>0</v>
      </c>
      <c r="AZ76" s="58">
        <f>'DFC-CFS'!AZ76</f>
        <v>-2944</v>
      </c>
      <c r="BA76" s="58">
        <f>'DFC-CFS'!BA76-'DFC-CFS'!AZ76</f>
        <v>0</v>
      </c>
      <c r="BB76" s="58">
        <f>'DFC-CFS'!BB76-'DFC-CFS'!BA76</f>
        <v>0</v>
      </c>
      <c r="BC76" s="58">
        <f>'DFC-CFS'!BC76-'DFC-CFS'!BB76</f>
        <v>-224</v>
      </c>
      <c r="BD76" s="58">
        <f>'DFC-CFS'!BD76</f>
        <v>0</v>
      </c>
      <c r="BE76" s="58">
        <f>'DFC-CFS'!BE76-'DFC-CFS'!BD76</f>
        <v>0</v>
      </c>
      <c r="BF76" s="58">
        <f>'DFC-CFS'!BF76-'DFC-CFS'!BE76</f>
        <v>0</v>
      </c>
      <c r="BG76" s="58">
        <f>'DFC-CFS'!BG76-'DFC-CFS'!BF76</f>
        <v>-5</v>
      </c>
      <c r="BH76" s="58">
        <f>'DFC-CFS'!BH76</f>
        <v>0</v>
      </c>
      <c r="BI76" s="58">
        <f>'DFC-CFS'!BI76-'DFC-CFS'!BH76</f>
        <v>-1100</v>
      </c>
      <c r="BJ76" s="58">
        <f>'DFC-CFS'!BJ76-'DFC-CFS'!BI76</f>
        <v>1100</v>
      </c>
      <c r="BK76" s="58">
        <f>'DFC-CFS'!BK76-'DFC-CFS'!BJ76</f>
        <v>-1819</v>
      </c>
      <c r="BL76" s="58">
        <f>'DFC-CFS'!BL76</f>
        <v>-3583</v>
      </c>
      <c r="BM76" s="58">
        <f>'DFC-CFS'!BM76-'DFC-CFS'!BL76</f>
        <v>-4970</v>
      </c>
      <c r="BN76" s="58">
        <f>'DFC-CFS'!BN76-'DFC-CFS'!BM76</f>
        <v>-2693</v>
      </c>
      <c r="BO76" s="58">
        <f>'DFC-CFS'!BO76-'DFC-CFS'!BN76</f>
        <v>-935</v>
      </c>
      <c r="BP76" s="58">
        <f>'DFC-CFS'!BP76</f>
        <v>-3170</v>
      </c>
      <c r="BQ76" s="58">
        <f>'DFC-CFS'!BQ76-'DFC-CFS'!BP76</f>
        <v>-21574</v>
      </c>
      <c r="BR76" s="58">
        <f>'DFC-CFS'!BR76-'DFC-CFS'!BQ76</f>
        <v>-1814</v>
      </c>
      <c r="BS76" s="58">
        <f>'DFC-CFS'!BS76-'DFC-CFS'!BR76</f>
        <v>-115720</v>
      </c>
      <c r="BT76" s="58">
        <f>'DFC-CFS'!BT76</f>
        <v>-53765</v>
      </c>
      <c r="BU76" s="58">
        <f>'DFC-CFS'!BU76-'DFC-CFS'!BT76</f>
        <v>53765</v>
      </c>
      <c r="BV76" s="58">
        <f>'DFC-CFS'!BV76-'DFC-CFS'!BU76</f>
        <v>0</v>
      </c>
      <c r="BW76" s="58">
        <f>'DFC-CFS'!BW76-'DFC-CFS'!BV76</f>
        <v>0</v>
      </c>
      <c r="BY76" s="58">
        <f>'DFC-CFS'!BY76</f>
        <v>0</v>
      </c>
      <c r="BZ76" s="58">
        <f>'DFC-CFS'!BZ76</f>
        <v>0</v>
      </c>
      <c r="CA76" s="58">
        <f>'DFC-CFS'!CA76</f>
        <v>0</v>
      </c>
      <c r="CB76" s="58">
        <f>'DFC-CFS'!CB76</f>
        <v>0</v>
      </c>
      <c r="CC76" s="58">
        <f>'DFC-CFS'!CC76</f>
        <v>0</v>
      </c>
      <c r="CD76" s="58">
        <f>'DFC-CFS'!CD76</f>
        <v>0</v>
      </c>
      <c r="CE76" s="58">
        <f>'DFC-CFS'!CE76</f>
        <v>0</v>
      </c>
      <c r="CF76" s="58">
        <f>'DFC-CFS'!CF76</f>
        <v>0</v>
      </c>
      <c r="CG76" s="58">
        <f>'DFC-CFS'!CG76</f>
        <v>0</v>
      </c>
      <c r="CH76" s="58">
        <f>'DFC-CFS'!CH76</f>
        <v>0</v>
      </c>
      <c r="CI76" s="58">
        <f>'DFC-CFS'!CI76</f>
        <v>-1809</v>
      </c>
      <c r="CJ76" s="58">
        <f>'DFC-CFS'!CJ76</f>
        <v>0</v>
      </c>
      <c r="CK76" s="58">
        <f>'DFC-CFS'!CK76</f>
        <v>-3168</v>
      </c>
      <c r="CL76" s="58">
        <f>'DFC-CFS'!CL76</f>
        <v>-5</v>
      </c>
      <c r="CM76" s="58">
        <f>'DFC-CFS'!CM76</f>
        <v>-1819</v>
      </c>
      <c r="CN76" s="58">
        <f>'DFC-CFS'!CN76</f>
        <v>-12181</v>
      </c>
      <c r="CO76" s="58">
        <f>'DFC-CFS'!CO76</f>
        <v>-142278</v>
      </c>
    </row>
    <row r="77" spans="1:93" ht="14.5" x14ac:dyDescent="0.35">
      <c r="A77" s="9"/>
      <c r="B77" s="156" t="str">
        <f>+'DFC-CFS'!B77</f>
        <v>Aplicações financeiras de longo prazo</v>
      </c>
      <c r="C77" s="157" t="str">
        <f>+'DFC-CFS'!C77</f>
        <v>Long term financial investments</v>
      </c>
      <c r="D77" s="58">
        <f>'DFC-CFS'!D77</f>
        <v>0</v>
      </c>
      <c r="E77" s="58">
        <f>'DFC-CFS'!E77-'DFC-CFS'!D77</f>
        <v>0</v>
      </c>
      <c r="F77" s="58">
        <f>'DFC-CFS'!F77-'DFC-CFS'!E77</f>
        <v>0</v>
      </c>
      <c r="G77" s="58">
        <f>'DFC-CFS'!G77-'DFC-CFS'!F77</f>
        <v>0</v>
      </c>
      <c r="H77" s="58">
        <f>'DFC-CFS'!H77</f>
        <v>0</v>
      </c>
      <c r="I77" s="58">
        <f>'DFC-CFS'!I77-'DFC-CFS'!H77</f>
        <v>0</v>
      </c>
      <c r="J77" s="58">
        <f>'DFC-CFS'!J77-'DFC-CFS'!I77</f>
        <v>0</v>
      </c>
      <c r="K77" s="58">
        <f>'DFC-CFS'!K77-'DFC-CFS'!J77</f>
        <v>-13682</v>
      </c>
      <c r="L77" s="58">
        <f>'DFC-CFS'!L77</f>
        <v>-1607</v>
      </c>
      <c r="M77" s="58">
        <f>'DFC-CFS'!M77-'DFC-CFS'!L77</f>
        <v>-353</v>
      </c>
      <c r="N77" s="58">
        <f>'DFC-CFS'!N77-'DFC-CFS'!M77</f>
        <v>-3315</v>
      </c>
      <c r="O77" s="58">
        <f>'DFC-CFS'!O77-'DFC-CFS'!N77</f>
        <v>-1006</v>
      </c>
      <c r="P77" s="58">
        <f>'DFC-CFS'!P77</f>
        <v>0</v>
      </c>
      <c r="Q77" s="58">
        <f>'DFC-CFS'!Q77-'DFC-CFS'!P77</f>
        <v>0</v>
      </c>
      <c r="R77" s="58">
        <f>'DFC-CFS'!R77-'DFC-CFS'!Q77</f>
        <v>0</v>
      </c>
      <c r="S77" s="58">
        <f>'DFC-CFS'!S77-'DFC-CFS'!R77</f>
        <v>-4229</v>
      </c>
      <c r="T77" s="58">
        <f>'DFC-CFS'!T77</f>
        <v>0</v>
      </c>
      <c r="U77" s="58">
        <f>'DFC-CFS'!U77-'DFC-CFS'!T77</f>
        <v>5429</v>
      </c>
      <c r="V77" s="58">
        <f>'DFC-CFS'!V77-'DFC-CFS'!U77</f>
        <v>0</v>
      </c>
      <c r="W77" s="58">
        <f>'DFC-CFS'!W77-'DFC-CFS'!V77</f>
        <v>254</v>
      </c>
      <c r="X77" s="58">
        <f>'DFC-CFS'!X77</f>
        <v>0</v>
      </c>
      <c r="Y77" s="58">
        <f>'DFC-CFS'!Y77-'DFC-CFS'!X77</f>
        <v>0</v>
      </c>
      <c r="Z77" s="58">
        <f>'DFC-CFS'!Z77-'DFC-CFS'!Y77</f>
        <v>6714</v>
      </c>
      <c r="AA77" s="58">
        <f>'DFC-CFS'!AA77-'DFC-CFS'!Z77</f>
        <v>0</v>
      </c>
      <c r="AB77" s="58">
        <f>'DFC-CFS'!AB77</f>
        <v>0</v>
      </c>
      <c r="AC77" s="58">
        <f>'DFC-CFS'!AC77-'DFC-CFS'!AB77</f>
        <v>0</v>
      </c>
      <c r="AD77" s="58">
        <f>'DFC-CFS'!AD77-'DFC-CFS'!AC77</f>
        <v>5650</v>
      </c>
      <c r="AE77" s="58">
        <f>'DFC-CFS'!AE77-'DFC-CFS'!AD77</f>
        <v>0</v>
      </c>
      <c r="AF77" s="58">
        <f>'DFC-CFS'!AF77</f>
        <v>0</v>
      </c>
      <c r="AG77" s="58">
        <f>'DFC-CFS'!AG77-'DFC-CFS'!AF77</f>
        <v>0</v>
      </c>
      <c r="AH77" s="58">
        <f>'DFC-CFS'!AH77-'DFC-CFS'!AG77</f>
        <v>0</v>
      </c>
      <c r="AI77" s="58">
        <f>'DFC-CFS'!AI77-'DFC-CFS'!AH77</f>
        <v>0</v>
      </c>
      <c r="AJ77" s="58">
        <f>'DFC-CFS'!AJ77</f>
        <v>0</v>
      </c>
      <c r="AK77" s="58">
        <f>'DFC-CFS'!AK77-'DFC-CFS'!AJ77</f>
        <v>12004</v>
      </c>
      <c r="AL77" s="58">
        <f>'DFC-CFS'!AL77-'DFC-CFS'!AK77</f>
        <v>0</v>
      </c>
      <c r="AM77" s="58">
        <f>'DFC-CFS'!AM77-'DFC-CFS'!AL77</f>
        <v>0</v>
      </c>
      <c r="AN77" s="58">
        <f>'DFC-CFS'!AN77</f>
        <v>0</v>
      </c>
      <c r="AO77" s="58">
        <f>'DFC-CFS'!AO77-'DFC-CFS'!AN77</f>
        <v>0</v>
      </c>
      <c r="AP77" s="58">
        <f>'DFC-CFS'!AP77-'DFC-CFS'!AO77</f>
        <v>0</v>
      </c>
      <c r="AQ77" s="58">
        <f>'DFC-CFS'!AQ77-'DFC-CFS'!AP77</f>
        <v>0</v>
      </c>
      <c r="AR77" s="58">
        <f>'DFC-CFS'!AR77</f>
        <v>0</v>
      </c>
      <c r="AS77" s="58">
        <f>'DFC-CFS'!AS77-'DFC-CFS'!AR77</f>
        <v>0</v>
      </c>
      <c r="AT77" s="58">
        <f>'DFC-CFS'!AT77-'DFC-CFS'!AS77</f>
        <v>0</v>
      </c>
      <c r="AU77" s="58">
        <f>'DFC-CFS'!AU77-'DFC-CFS'!AT77</f>
        <v>0</v>
      </c>
      <c r="AV77" s="58">
        <f>'DFC-CFS'!AV77</f>
        <v>0</v>
      </c>
      <c r="AW77" s="58">
        <f>'DFC-CFS'!AW77-'DFC-CFS'!AV77</f>
        <v>0</v>
      </c>
      <c r="AX77" s="58">
        <f>'DFC-CFS'!AX77-'DFC-CFS'!AW77</f>
        <v>0</v>
      </c>
      <c r="AY77" s="58">
        <f>'DFC-CFS'!AY77-'DFC-CFS'!AX77</f>
        <v>0</v>
      </c>
      <c r="AZ77" s="58">
        <f>'DFC-CFS'!AZ77</f>
        <v>0</v>
      </c>
      <c r="BA77" s="58">
        <f>'DFC-CFS'!BA77-'DFC-CFS'!AZ77</f>
        <v>0</v>
      </c>
      <c r="BB77" s="58">
        <f>'DFC-CFS'!BB77-'DFC-CFS'!BA77</f>
        <v>0</v>
      </c>
      <c r="BC77" s="58">
        <f>'DFC-CFS'!BC77-'DFC-CFS'!BB77</f>
        <v>0</v>
      </c>
      <c r="BD77" s="58">
        <f>'DFC-CFS'!BD77</f>
        <v>0</v>
      </c>
      <c r="BE77" s="58">
        <f>'DFC-CFS'!BE77-'DFC-CFS'!BD77</f>
        <v>0</v>
      </c>
      <c r="BF77" s="58">
        <f>'DFC-CFS'!BF77-'DFC-CFS'!BE77</f>
        <v>0</v>
      </c>
      <c r="BG77" s="58">
        <f>'DFC-CFS'!BG77-'DFC-CFS'!BF77</f>
        <v>0</v>
      </c>
      <c r="BH77" s="58">
        <f>'DFC-CFS'!BH77</f>
        <v>0</v>
      </c>
      <c r="BI77" s="58">
        <f>'DFC-CFS'!BI77-'DFC-CFS'!BH77</f>
        <v>0</v>
      </c>
      <c r="BJ77" s="58">
        <f>'DFC-CFS'!BJ77-'DFC-CFS'!BI77</f>
        <v>0</v>
      </c>
      <c r="BK77" s="58">
        <f>'DFC-CFS'!BK77-'DFC-CFS'!BJ77</f>
        <v>0</v>
      </c>
      <c r="BL77" s="58">
        <f>'DFC-CFS'!BL77</f>
        <v>0</v>
      </c>
      <c r="BM77" s="58">
        <f>'DFC-CFS'!BM77-'DFC-CFS'!BL77</f>
        <v>0</v>
      </c>
      <c r="BN77" s="58">
        <f>'DFC-CFS'!BN77-'DFC-CFS'!BM77</f>
        <v>0</v>
      </c>
      <c r="BO77" s="58">
        <f>'DFC-CFS'!BO77-'DFC-CFS'!BN77</f>
        <v>0</v>
      </c>
      <c r="BP77" s="58">
        <f>'DFC-CFS'!BP77</f>
        <v>0</v>
      </c>
      <c r="BQ77" s="58">
        <f>'DFC-CFS'!BQ77-'DFC-CFS'!BP77</f>
        <v>0</v>
      </c>
      <c r="BR77" s="58">
        <f>'DFC-CFS'!BR77-'DFC-CFS'!BQ77</f>
        <v>0</v>
      </c>
      <c r="BS77" s="58">
        <f>'DFC-CFS'!BS77-'DFC-CFS'!BR77</f>
        <v>0</v>
      </c>
      <c r="BT77" s="58">
        <f>'DFC-CFS'!BT77</f>
        <v>0</v>
      </c>
      <c r="BU77" s="58">
        <f>'DFC-CFS'!BU77-'DFC-CFS'!BT77</f>
        <v>0</v>
      </c>
      <c r="BV77" s="58">
        <f>'DFC-CFS'!BV77-'DFC-CFS'!BU77</f>
        <v>0</v>
      </c>
      <c r="BW77" s="58">
        <f>'DFC-CFS'!BW77-'DFC-CFS'!BV77</f>
        <v>0</v>
      </c>
      <c r="BY77" s="58">
        <f>'DFC-CFS'!BY77</f>
        <v>0</v>
      </c>
      <c r="BZ77" s="58">
        <f>'DFC-CFS'!BZ77</f>
        <v>-13682</v>
      </c>
      <c r="CA77" s="58">
        <f>'DFC-CFS'!CA77</f>
        <v>-6281</v>
      </c>
      <c r="CB77" s="58">
        <f>'DFC-CFS'!CB77</f>
        <v>-4229</v>
      </c>
      <c r="CC77" s="58">
        <f>'DFC-CFS'!CC77</f>
        <v>5683</v>
      </c>
      <c r="CD77" s="58">
        <f>'DFC-CFS'!CD77</f>
        <v>6714</v>
      </c>
      <c r="CE77" s="58">
        <f>'DFC-CFS'!CE77</f>
        <v>5650</v>
      </c>
      <c r="CF77" s="58">
        <f>'DFC-CFS'!CF77</f>
        <v>0</v>
      </c>
      <c r="CG77" s="58">
        <f>'DFC-CFS'!CG77</f>
        <v>12004</v>
      </c>
      <c r="CH77" s="58">
        <f>'DFC-CFS'!CH77</f>
        <v>0</v>
      </c>
      <c r="CI77" s="58">
        <f>'DFC-CFS'!CI77</f>
        <v>0</v>
      </c>
      <c r="CJ77" s="58">
        <f>'DFC-CFS'!CJ77</f>
        <v>0</v>
      </c>
      <c r="CK77" s="58">
        <f>'DFC-CFS'!CK77</f>
        <v>0</v>
      </c>
      <c r="CL77" s="58">
        <f>'DFC-CFS'!CL77</f>
        <v>0</v>
      </c>
      <c r="CM77" s="58">
        <f>'DFC-CFS'!CM77</f>
        <v>0</v>
      </c>
      <c r="CN77" s="58">
        <f>'DFC-CFS'!CN77</f>
        <v>0</v>
      </c>
      <c r="CO77" s="58">
        <f>'DFC-CFS'!CO77</f>
        <v>0</v>
      </c>
    </row>
    <row r="78" spans="1:93" ht="14.5" x14ac:dyDescent="0.35">
      <c r="A78" s="9"/>
      <c r="B78" s="156" t="str">
        <f>+'DFC-CFS'!B78</f>
        <v>Novos financiamentos e empréstimos</v>
      </c>
      <c r="C78" s="157" t="str">
        <f>+'DFC-CFS'!C78</f>
        <v>New loans</v>
      </c>
      <c r="D78" s="58">
        <f>'DFC-CFS'!D78</f>
        <v>0</v>
      </c>
      <c r="E78" s="58">
        <f>'DFC-CFS'!E78-'DFC-CFS'!D78</f>
        <v>107345</v>
      </c>
      <c r="F78" s="58">
        <f>'DFC-CFS'!F78-'DFC-CFS'!E78</f>
        <v>28199</v>
      </c>
      <c r="G78" s="58">
        <f>'DFC-CFS'!G78-'DFC-CFS'!F78</f>
        <v>48898</v>
      </c>
      <c r="H78" s="58">
        <f>'DFC-CFS'!H78</f>
        <v>0</v>
      </c>
      <c r="I78" s="58">
        <f>'DFC-CFS'!I78-'DFC-CFS'!H78</f>
        <v>0</v>
      </c>
      <c r="J78" s="58">
        <f>'DFC-CFS'!J78-'DFC-CFS'!I78</f>
        <v>389110</v>
      </c>
      <c r="K78" s="58">
        <f>'DFC-CFS'!K78-'DFC-CFS'!J78</f>
        <v>36272</v>
      </c>
      <c r="L78" s="58">
        <f>'DFC-CFS'!L78</f>
        <v>8564</v>
      </c>
      <c r="M78" s="58">
        <f>'DFC-CFS'!M78-'DFC-CFS'!L78</f>
        <v>0</v>
      </c>
      <c r="N78" s="58">
        <f>'DFC-CFS'!N78-'DFC-CFS'!M78</f>
        <v>274272</v>
      </c>
      <c r="O78" s="58">
        <f>'DFC-CFS'!O78-'DFC-CFS'!N78</f>
        <v>19455</v>
      </c>
      <c r="P78" s="58">
        <f>'DFC-CFS'!P78</f>
        <v>11653</v>
      </c>
      <c r="Q78" s="58">
        <f>'DFC-CFS'!Q78-'DFC-CFS'!P78</f>
        <v>0</v>
      </c>
      <c r="R78" s="58">
        <f>'DFC-CFS'!R78-'DFC-CFS'!Q78</f>
        <v>278652</v>
      </c>
      <c r="S78" s="58">
        <f>'DFC-CFS'!S78-'DFC-CFS'!R78</f>
        <v>694325</v>
      </c>
      <c r="T78" s="58">
        <f>'DFC-CFS'!T78</f>
        <v>85765</v>
      </c>
      <c r="U78" s="58">
        <f>'DFC-CFS'!U78-'DFC-CFS'!T78</f>
        <v>10010</v>
      </c>
      <c r="V78" s="58">
        <f>'DFC-CFS'!V78-'DFC-CFS'!U78</f>
        <v>202608</v>
      </c>
      <c r="W78" s="58">
        <f>'DFC-CFS'!W78-'DFC-CFS'!V78</f>
        <v>36969</v>
      </c>
      <c r="X78" s="58">
        <f>'DFC-CFS'!X78</f>
        <v>142925</v>
      </c>
      <c r="Y78" s="58">
        <f>'DFC-CFS'!Y78-'DFC-CFS'!X78</f>
        <v>245708</v>
      </c>
      <c r="Z78" s="58">
        <f>'DFC-CFS'!Z78-'DFC-CFS'!Y78</f>
        <v>1849</v>
      </c>
      <c r="AA78" s="58">
        <f>'DFC-CFS'!AA78-'DFC-CFS'!Z78</f>
        <v>98</v>
      </c>
      <c r="AB78" s="58">
        <f>'DFC-CFS'!AB78</f>
        <v>5369</v>
      </c>
      <c r="AC78" s="58">
        <f>'DFC-CFS'!AC78-'DFC-CFS'!AB78</f>
        <v>0</v>
      </c>
      <c r="AD78" s="58">
        <f>'DFC-CFS'!AD78-'DFC-CFS'!AC78</f>
        <v>879810</v>
      </c>
      <c r="AE78" s="58">
        <f>'DFC-CFS'!AE78-'DFC-CFS'!AD78</f>
        <v>25000</v>
      </c>
      <c r="AF78" s="58">
        <f>'DFC-CFS'!AF78</f>
        <v>18506</v>
      </c>
      <c r="AG78" s="58">
        <f>'DFC-CFS'!AG78-'DFC-CFS'!AF78</f>
        <v>0</v>
      </c>
      <c r="AH78" s="58">
        <f>'DFC-CFS'!AH78-'DFC-CFS'!AG78</f>
        <v>0</v>
      </c>
      <c r="AI78" s="58">
        <f>'DFC-CFS'!AI78-'DFC-CFS'!AH78</f>
        <v>297667</v>
      </c>
      <c r="AJ78" s="58">
        <f>'DFC-CFS'!AJ78</f>
        <v>0</v>
      </c>
      <c r="AK78" s="58">
        <f>'DFC-CFS'!AK78-'DFC-CFS'!AJ78</f>
        <v>0</v>
      </c>
      <c r="AL78" s="58">
        <f>'DFC-CFS'!AL78-'DFC-CFS'!AK78</f>
        <v>44828</v>
      </c>
      <c r="AM78" s="58">
        <f>'DFC-CFS'!AM78-'DFC-CFS'!AL78</f>
        <v>45000</v>
      </c>
      <c r="AN78" s="58">
        <f>'DFC-CFS'!AN78</f>
        <v>0</v>
      </c>
      <c r="AO78" s="58">
        <f>'DFC-CFS'!AO78-'DFC-CFS'!AN78</f>
        <v>0</v>
      </c>
      <c r="AP78" s="58">
        <f>'DFC-CFS'!AP78-'DFC-CFS'!AO78</f>
        <v>0</v>
      </c>
      <c r="AQ78" s="58">
        <f>'DFC-CFS'!AQ78-'DFC-CFS'!AP78</f>
        <v>0</v>
      </c>
      <c r="AR78" s="58">
        <f>'DFC-CFS'!AR78</f>
        <v>0</v>
      </c>
      <c r="AS78" s="58">
        <f>'DFC-CFS'!AS78-'DFC-CFS'!AR78</f>
        <v>0</v>
      </c>
      <c r="AT78" s="58">
        <f>'DFC-CFS'!AT78-'DFC-CFS'!AS78</f>
        <v>0</v>
      </c>
      <c r="AU78" s="58">
        <f>'DFC-CFS'!AU78-'DFC-CFS'!AT78</f>
        <v>0</v>
      </c>
      <c r="AV78" s="58">
        <f>'DFC-CFS'!AV78</f>
        <v>0</v>
      </c>
      <c r="AW78" s="58">
        <f>'DFC-CFS'!AW78-'DFC-CFS'!AV78</f>
        <v>0</v>
      </c>
      <c r="AX78" s="58">
        <f>'DFC-CFS'!AX78-'DFC-CFS'!AW78</f>
        <v>0</v>
      </c>
      <c r="AY78" s="58">
        <f>'DFC-CFS'!AY78-'DFC-CFS'!AX78</f>
        <v>0</v>
      </c>
      <c r="AZ78" s="58">
        <f>'DFC-CFS'!AZ78</f>
        <v>494412</v>
      </c>
      <c r="BA78" s="58">
        <f>'DFC-CFS'!BA78-'DFC-CFS'!AZ78</f>
        <v>0</v>
      </c>
      <c r="BB78" s="58">
        <f>'DFC-CFS'!BB78-'DFC-CFS'!BA78</f>
        <v>0</v>
      </c>
      <c r="BC78" s="58">
        <f>'DFC-CFS'!BC78-'DFC-CFS'!BB78</f>
        <v>0</v>
      </c>
      <c r="BD78" s="58">
        <f>'DFC-CFS'!BD78</f>
        <v>2018063</v>
      </c>
      <c r="BE78" s="58">
        <f>'DFC-CFS'!BE78-'DFC-CFS'!BD78</f>
        <v>0</v>
      </c>
      <c r="BF78" s="58">
        <f>'DFC-CFS'!BF78-'DFC-CFS'!BE78</f>
        <v>0</v>
      </c>
      <c r="BG78" s="58">
        <f>'DFC-CFS'!BG78-'DFC-CFS'!BF78</f>
        <v>-1</v>
      </c>
      <c r="BH78" s="58">
        <f>'DFC-CFS'!BH78</f>
        <v>405000</v>
      </c>
      <c r="BI78" s="58">
        <f>'DFC-CFS'!BI78-'DFC-CFS'!BH78</f>
        <v>0</v>
      </c>
      <c r="BJ78" s="58">
        <f>'DFC-CFS'!BJ78-'DFC-CFS'!BI78</f>
        <v>37221</v>
      </c>
      <c r="BK78" s="58">
        <f>'DFC-CFS'!BK78-'DFC-CFS'!BJ78</f>
        <v>0</v>
      </c>
      <c r="BL78" s="58">
        <f>'DFC-CFS'!BL78</f>
        <v>0</v>
      </c>
      <c r="BM78" s="58">
        <f>'DFC-CFS'!BM78-'DFC-CFS'!BL78</f>
        <v>0</v>
      </c>
      <c r="BN78" s="58">
        <f>'DFC-CFS'!BN78-'DFC-CFS'!BM78</f>
        <v>0</v>
      </c>
      <c r="BO78" s="58">
        <f>'DFC-CFS'!BO78-'DFC-CFS'!BN78</f>
        <v>0</v>
      </c>
      <c r="BP78" s="58">
        <f>'DFC-CFS'!BP78</f>
        <v>0</v>
      </c>
      <c r="BQ78" s="58">
        <f>'DFC-CFS'!BQ78-'DFC-CFS'!BP78</f>
        <v>0</v>
      </c>
      <c r="BR78" s="58">
        <f>'DFC-CFS'!BR78-'DFC-CFS'!BQ78</f>
        <v>0</v>
      </c>
      <c r="BS78" s="58">
        <f>'DFC-CFS'!BS78-'DFC-CFS'!BR78</f>
        <v>0</v>
      </c>
      <c r="BT78" s="58">
        <f>'DFC-CFS'!BT78</f>
        <v>0</v>
      </c>
      <c r="BU78" s="58">
        <f>'DFC-CFS'!BU78-'DFC-CFS'!BT78</f>
        <v>0</v>
      </c>
      <c r="BV78" s="58">
        <f>'DFC-CFS'!BV78-'DFC-CFS'!BU78</f>
        <v>0</v>
      </c>
      <c r="BW78" s="58">
        <f>'DFC-CFS'!BW78-'DFC-CFS'!BV78</f>
        <v>0</v>
      </c>
      <c r="BY78" s="58">
        <f>'DFC-CFS'!BY78</f>
        <v>184442</v>
      </c>
      <c r="BZ78" s="58">
        <f>'DFC-CFS'!BZ78</f>
        <v>425382</v>
      </c>
      <c r="CA78" s="58">
        <f>'DFC-CFS'!CA78</f>
        <v>302291</v>
      </c>
      <c r="CB78" s="58">
        <f>'DFC-CFS'!CB78</f>
        <v>984630</v>
      </c>
      <c r="CC78" s="58">
        <f>'DFC-CFS'!CC78</f>
        <v>335352</v>
      </c>
      <c r="CD78" s="58">
        <f>'DFC-CFS'!CD78</f>
        <v>390580</v>
      </c>
      <c r="CE78" s="58">
        <f>'DFC-CFS'!CE78</f>
        <v>910179</v>
      </c>
      <c r="CF78" s="58">
        <f>'DFC-CFS'!CF78</f>
        <v>316173</v>
      </c>
      <c r="CG78" s="58">
        <f>'DFC-CFS'!CG78</f>
        <v>89828</v>
      </c>
      <c r="CH78" s="58">
        <f>'DFC-CFS'!CH78</f>
        <v>0</v>
      </c>
      <c r="CI78" s="58">
        <f>'DFC-CFS'!CI78</f>
        <v>0</v>
      </c>
      <c r="CJ78" s="58">
        <f>'DFC-CFS'!CJ78</f>
        <v>0</v>
      </c>
      <c r="CK78" s="58">
        <f>'DFC-CFS'!CK78</f>
        <v>494412</v>
      </c>
      <c r="CL78" s="58">
        <f>'DFC-CFS'!CL78</f>
        <v>2018062</v>
      </c>
      <c r="CM78" s="58">
        <f>'DFC-CFS'!CM78</f>
        <v>442221</v>
      </c>
      <c r="CN78" s="58">
        <f>'DFC-CFS'!CN78</f>
        <v>0</v>
      </c>
      <c r="CO78" s="58">
        <f>'DFC-CFS'!CO78</f>
        <v>0</v>
      </c>
    </row>
    <row r="79" spans="1:93" ht="14.5" x14ac:dyDescent="0.35">
      <c r="A79" s="9"/>
      <c r="B79" s="308" t="str">
        <f>+'DFC-CFS'!B79</f>
        <v>Controladas e coligadas</v>
      </c>
      <c r="C79" s="157" t="str">
        <f>+'DFC-CFS'!C79</f>
        <v>Subsidiaries and affiliates</v>
      </c>
      <c r="D79" s="58">
        <f>'DFC-CFS'!D79</f>
        <v>0</v>
      </c>
      <c r="E79" s="58">
        <f>'DFC-CFS'!E79-'DFC-CFS'!D79</f>
        <v>0</v>
      </c>
      <c r="F79" s="58">
        <f>'DFC-CFS'!F79-'DFC-CFS'!E79</f>
        <v>0</v>
      </c>
      <c r="G79" s="58">
        <f>'DFC-CFS'!G79-'DFC-CFS'!F79</f>
        <v>0</v>
      </c>
      <c r="H79" s="58">
        <f>'DFC-CFS'!H79</f>
        <v>0</v>
      </c>
      <c r="I79" s="58">
        <f>'DFC-CFS'!I79-'DFC-CFS'!H79</f>
        <v>0</v>
      </c>
      <c r="J79" s="58">
        <f>'DFC-CFS'!J79-'DFC-CFS'!I79</f>
        <v>0</v>
      </c>
      <c r="K79" s="58">
        <f>'DFC-CFS'!K79-'DFC-CFS'!J79</f>
        <v>0</v>
      </c>
      <c r="L79" s="58">
        <f>'DFC-CFS'!L79</f>
        <v>0</v>
      </c>
      <c r="M79" s="58">
        <f>'DFC-CFS'!M79-'DFC-CFS'!L79</f>
        <v>0</v>
      </c>
      <c r="N79" s="58">
        <f>'DFC-CFS'!N79-'DFC-CFS'!M79</f>
        <v>0</v>
      </c>
      <c r="O79" s="58">
        <f>'DFC-CFS'!O79-'DFC-CFS'!N79</f>
        <v>0</v>
      </c>
      <c r="P79" s="58">
        <f>'DFC-CFS'!P79</f>
        <v>0</v>
      </c>
      <c r="Q79" s="58">
        <f>'DFC-CFS'!Q79-'DFC-CFS'!P79</f>
        <v>0</v>
      </c>
      <c r="R79" s="58">
        <f>'DFC-CFS'!R79-'DFC-CFS'!Q79</f>
        <v>0</v>
      </c>
      <c r="S79" s="58">
        <f>'DFC-CFS'!S79-'DFC-CFS'!R79</f>
        <v>0</v>
      </c>
      <c r="T79" s="58">
        <f>'DFC-CFS'!T79</f>
        <v>0</v>
      </c>
      <c r="U79" s="58">
        <f>'DFC-CFS'!U79-'DFC-CFS'!T79</f>
        <v>0</v>
      </c>
      <c r="V79" s="58">
        <f>'DFC-CFS'!V79-'DFC-CFS'!U79</f>
        <v>0</v>
      </c>
      <c r="W79" s="58">
        <f>'DFC-CFS'!W79-'DFC-CFS'!V79</f>
        <v>0</v>
      </c>
      <c r="X79" s="58">
        <f>'DFC-CFS'!X79</f>
        <v>0</v>
      </c>
      <c r="Y79" s="58">
        <f>'DFC-CFS'!Y79-'DFC-CFS'!X79</f>
        <v>0</v>
      </c>
      <c r="Z79" s="58">
        <f>'DFC-CFS'!Z79-'DFC-CFS'!Y79</f>
        <v>0</v>
      </c>
      <c r="AA79" s="58">
        <f>'DFC-CFS'!AA79-'DFC-CFS'!Z79</f>
        <v>0</v>
      </c>
      <c r="AB79" s="58">
        <f>'DFC-CFS'!AB79</f>
        <v>0</v>
      </c>
      <c r="AC79" s="58">
        <f>'DFC-CFS'!AC79-'DFC-CFS'!AB79</f>
        <v>0</v>
      </c>
      <c r="AD79" s="58">
        <f>'DFC-CFS'!AD79-'DFC-CFS'!AC79</f>
        <v>0</v>
      </c>
      <c r="AE79" s="58">
        <f>'DFC-CFS'!AE79-'DFC-CFS'!AD79</f>
        <v>0</v>
      </c>
      <c r="AF79" s="58">
        <f>'DFC-CFS'!AF79</f>
        <v>0</v>
      </c>
      <c r="AG79" s="58">
        <f>'DFC-CFS'!AG79-'DFC-CFS'!AF79</f>
        <v>0</v>
      </c>
      <c r="AH79" s="58">
        <f>'DFC-CFS'!AH79-'DFC-CFS'!AG79</f>
        <v>0</v>
      </c>
      <c r="AI79" s="58">
        <f>'DFC-CFS'!AI79-'DFC-CFS'!AH79</f>
        <v>0</v>
      </c>
      <c r="AJ79" s="58">
        <f>'DFC-CFS'!AJ79</f>
        <v>0</v>
      </c>
      <c r="AK79" s="58">
        <f>'DFC-CFS'!AK79-'DFC-CFS'!AJ79</f>
        <v>0</v>
      </c>
      <c r="AL79" s="58">
        <f>'DFC-CFS'!AL79-'DFC-CFS'!AK79</f>
        <v>0</v>
      </c>
      <c r="AM79" s="58">
        <f>'DFC-CFS'!AM79-'DFC-CFS'!AL79</f>
        <v>0</v>
      </c>
      <c r="AN79" s="58">
        <f>'DFC-CFS'!AN79</f>
        <v>0</v>
      </c>
      <c r="AO79" s="58">
        <f>'DFC-CFS'!AO79-'DFC-CFS'!AN79</f>
        <v>0</v>
      </c>
      <c r="AP79" s="58">
        <f>'DFC-CFS'!AP79-'DFC-CFS'!AO79</f>
        <v>0</v>
      </c>
      <c r="AQ79" s="58">
        <f>'DFC-CFS'!AQ79-'DFC-CFS'!AP79</f>
        <v>0</v>
      </c>
      <c r="AR79" s="58">
        <f>'DFC-CFS'!AR79</f>
        <v>0</v>
      </c>
      <c r="AS79" s="58">
        <f>'DFC-CFS'!AS79-'DFC-CFS'!AR79</f>
        <v>0</v>
      </c>
      <c r="AT79" s="58">
        <f>'DFC-CFS'!AT79-'DFC-CFS'!AS79</f>
        <v>0</v>
      </c>
      <c r="AU79" s="58">
        <f>'DFC-CFS'!AU79-'DFC-CFS'!AT79</f>
        <v>0</v>
      </c>
      <c r="AV79" s="58">
        <f>'DFC-CFS'!AV79</f>
        <v>0</v>
      </c>
      <c r="AW79" s="58">
        <f>'DFC-CFS'!AW79-'DFC-CFS'!AV79</f>
        <v>0</v>
      </c>
      <c r="AX79" s="58">
        <f>'DFC-CFS'!AX79-'DFC-CFS'!AW79</f>
        <v>0</v>
      </c>
      <c r="AY79" s="58">
        <f>'DFC-CFS'!AY79-'DFC-CFS'!AX79</f>
        <v>0</v>
      </c>
      <c r="AZ79" s="58">
        <f>'DFC-CFS'!AZ79</f>
        <v>0</v>
      </c>
      <c r="BA79" s="58">
        <f>'DFC-CFS'!BA79-'DFC-CFS'!AZ79</f>
        <v>0</v>
      </c>
      <c r="BB79" s="58">
        <f>'DFC-CFS'!BB79-'DFC-CFS'!BA79</f>
        <v>0</v>
      </c>
      <c r="BC79" s="58">
        <f>'DFC-CFS'!BC79-'DFC-CFS'!BB79</f>
        <v>0</v>
      </c>
      <c r="BD79" s="58">
        <f>'DFC-CFS'!BD79</f>
        <v>0</v>
      </c>
      <c r="BE79" s="58">
        <f>'DFC-CFS'!BE79-'DFC-CFS'!BD79</f>
        <v>0</v>
      </c>
      <c r="BF79" s="58">
        <f>'DFC-CFS'!BF79-'DFC-CFS'!BE79</f>
        <v>0</v>
      </c>
      <c r="BG79" s="58">
        <f>'DFC-CFS'!BG79-'DFC-CFS'!BF79</f>
        <v>0</v>
      </c>
      <c r="BH79" s="58">
        <f>'DFC-CFS'!BH79</f>
        <v>0</v>
      </c>
      <c r="BI79" s="58">
        <f>'DFC-CFS'!BI79-'DFC-CFS'!BH79</f>
        <v>0</v>
      </c>
      <c r="BJ79" s="58">
        <f>'DFC-CFS'!BJ79-'DFC-CFS'!BI79</f>
        <v>0</v>
      </c>
      <c r="BK79" s="58">
        <f>'DFC-CFS'!BK79-'DFC-CFS'!BJ79</f>
        <v>0</v>
      </c>
      <c r="BL79" s="58">
        <f>'DFC-CFS'!BL79</f>
        <v>0</v>
      </c>
      <c r="BM79" s="58">
        <f>'DFC-CFS'!BM79-'DFC-CFS'!BL79</f>
        <v>0</v>
      </c>
      <c r="BN79" s="58">
        <f>'DFC-CFS'!BN79-'DFC-CFS'!BM79</f>
        <v>0</v>
      </c>
      <c r="BO79" s="58">
        <f>'DFC-CFS'!BO79-'DFC-CFS'!BN79</f>
        <v>0</v>
      </c>
      <c r="BP79" s="58">
        <f>'DFC-CFS'!BP79</f>
        <v>0</v>
      </c>
      <c r="BQ79" s="58">
        <f>'DFC-CFS'!BQ79-'DFC-CFS'!BP79</f>
        <v>0</v>
      </c>
      <c r="BR79" s="58">
        <f>'DFC-CFS'!BR79-'DFC-CFS'!BQ79</f>
        <v>0</v>
      </c>
      <c r="BS79" s="58">
        <f>'DFC-CFS'!BS79-'DFC-CFS'!BR79</f>
        <v>0</v>
      </c>
      <c r="BT79" s="58">
        <f>'DFC-CFS'!BT79</f>
        <v>0</v>
      </c>
      <c r="BU79" s="58">
        <f>'DFC-CFS'!BU79-'DFC-CFS'!BT79</f>
        <v>0</v>
      </c>
      <c r="BV79" s="58">
        <f>'DFC-CFS'!BV79-'DFC-CFS'!BU79</f>
        <v>0</v>
      </c>
      <c r="BW79" s="58">
        <f>'DFC-CFS'!BW79-'DFC-CFS'!BV79</f>
        <v>0</v>
      </c>
      <c r="BY79" s="297">
        <f>'DFC-CFS'!BY79</f>
        <v>0</v>
      </c>
      <c r="BZ79" s="297">
        <f>'DFC-CFS'!BZ79</f>
        <v>0</v>
      </c>
      <c r="CA79" s="297">
        <f>'DFC-CFS'!CA79</f>
        <v>0</v>
      </c>
      <c r="CB79" s="297">
        <f>'DFC-CFS'!CB79</f>
        <v>0</v>
      </c>
      <c r="CC79" s="297">
        <f>'DFC-CFS'!CC79</f>
        <v>0</v>
      </c>
      <c r="CD79" s="297">
        <f>'DFC-CFS'!CD79</f>
        <v>0</v>
      </c>
      <c r="CE79" s="297">
        <f>'DFC-CFS'!CE79</f>
        <v>0</v>
      </c>
      <c r="CF79" s="297">
        <f>'DFC-CFS'!CF79</f>
        <v>0</v>
      </c>
      <c r="CG79" s="297">
        <f>'DFC-CFS'!CG79</f>
        <v>0</v>
      </c>
      <c r="CH79" s="297">
        <f>'DFC-CFS'!CH79</f>
        <v>0</v>
      </c>
      <c r="CI79" s="297">
        <f>'DFC-CFS'!CI79</f>
        <v>0</v>
      </c>
      <c r="CJ79" s="297">
        <f>'DFC-CFS'!CJ79</f>
        <v>0</v>
      </c>
      <c r="CK79" s="297">
        <f>'DFC-CFS'!CK79</f>
        <v>0</v>
      </c>
      <c r="CL79" s="297">
        <f>'DFC-CFS'!CL79</f>
        <v>0</v>
      </c>
      <c r="CM79" s="297">
        <f>'DFC-CFS'!CM79</f>
        <v>0</v>
      </c>
      <c r="CN79" s="297">
        <f>'DFC-CFS'!CN79</f>
        <v>0</v>
      </c>
      <c r="CO79" s="297">
        <f>'DFC-CFS'!CO79</f>
        <v>0</v>
      </c>
    </row>
    <row r="80" spans="1:93" ht="14.5" x14ac:dyDescent="0.35">
      <c r="A80" s="9"/>
      <c r="B80" s="156" t="str">
        <f>+'DFC-CFS'!B80</f>
        <v>Realização de parte dos créditos da Eletrobrás</v>
      </c>
      <c r="C80" s="157" t="str">
        <f>+'DFC-CFS'!C80</f>
        <v>Collection of a portion of Eletrobrás credits</v>
      </c>
      <c r="D80" s="58">
        <f>'DFC-CFS'!D80</f>
        <v>13963</v>
      </c>
      <c r="E80" s="58">
        <f>'DFC-CFS'!E80-'DFC-CFS'!D80</f>
        <v>3864</v>
      </c>
      <c r="F80" s="58">
        <f>'DFC-CFS'!F80-'DFC-CFS'!E80</f>
        <v>0</v>
      </c>
      <c r="G80" s="58">
        <f>'DFC-CFS'!G80-'DFC-CFS'!F80</f>
        <v>0</v>
      </c>
      <c r="H80" s="58">
        <f>'DFC-CFS'!H80</f>
        <v>0</v>
      </c>
      <c r="I80" s="58">
        <f>'DFC-CFS'!I80-'DFC-CFS'!H80</f>
        <v>0</v>
      </c>
      <c r="J80" s="58">
        <f>'DFC-CFS'!J80-'DFC-CFS'!I80</f>
        <v>0</v>
      </c>
      <c r="K80" s="58">
        <f>'DFC-CFS'!K80-'DFC-CFS'!J80</f>
        <v>0</v>
      </c>
      <c r="L80" s="58">
        <f>'DFC-CFS'!L80</f>
        <v>0</v>
      </c>
      <c r="M80" s="58">
        <f>'DFC-CFS'!M80-'DFC-CFS'!L80</f>
        <v>0</v>
      </c>
      <c r="N80" s="58">
        <f>'DFC-CFS'!N80-'DFC-CFS'!M80</f>
        <v>0</v>
      </c>
      <c r="O80" s="58">
        <f>'DFC-CFS'!O80-'DFC-CFS'!N80</f>
        <v>0</v>
      </c>
      <c r="P80" s="58">
        <f>'DFC-CFS'!P80</f>
        <v>0</v>
      </c>
      <c r="Q80" s="58">
        <f>'DFC-CFS'!Q80-'DFC-CFS'!P80</f>
        <v>0</v>
      </c>
      <c r="R80" s="58">
        <f>'DFC-CFS'!R80-'DFC-CFS'!Q80</f>
        <v>0</v>
      </c>
      <c r="S80" s="58">
        <f>'DFC-CFS'!S80-'DFC-CFS'!R80</f>
        <v>0</v>
      </c>
      <c r="T80" s="58">
        <f>'DFC-CFS'!T80</f>
        <v>0</v>
      </c>
      <c r="U80" s="58">
        <f>'DFC-CFS'!U80-'DFC-CFS'!T80</f>
        <v>0</v>
      </c>
      <c r="V80" s="58">
        <f>'DFC-CFS'!V80-'DFC-CFS'!U80</f>
        <v>0</v>
      </c>
      <c r="W80" s="58">
        <f>'DFC-CFS'!W80-'DFC-CFS'!V80</f>
        <v>0</v>
      </c>
      <c r="X80" s="58">
        <f>'DFC-CFS'!X80</f>
        <v>0</v>
      </c>
      <c r="Y80" s="58">
        <f>'DFC-CFS'!Y80-'DFC-CFS'!X80</f>
        <v>0</v>
      </c>
      <c r="Z80" s="58">
        <f>'DFC-CFS'!Z80-'DFC-CFS'!Y80</f>
        <v>0</v>
      </c>
      <c r="AA80" s="58">
        <f>'DFC-CFS'!AA80-'DFC-CFS'!Z80</f>
        <v>0</v>
      </c>
      <c r="AB80" s="58">
        <f>'DFC-CFS'!AB80</f>
        <v>0</v>
      </c>
      <c r="AC80" s="58">
        <f>'DFC-CFS'!AC80-'DFC-CFS'!AB80</f>
        <v>0</v>
      </c>
      <c r="AD80" s="58">
        <f>'DFC-CFS'!AD80-'DFC-CFS'!AC80</f>
        <v>0</v>
      </c>
      <c r="AE80" s="58">
        <f>'DFC-CFS'!AE80-'DFC-CFS'!AD80</f>
        <v>0</v>
      </c>
      <c r="AF80" s="58">
        <f>'DFC-CFS'!AF80</f>
        <v>0</v>
      </c>
      <c r="AG80" s="58">
        <f>'DFC-CFS'!AG80-'DFC-CFS'!AF80</f>
        <v>0</v>
      </c>
      <c r="AH80" s="58">
        <f>'DFC-CFS'!AH80-'DFC-CFS'!AG80</f>
        <v>0</v>
      </c>
      <c r="AI80" s="58">
        <f>'DFC-CFS'!AI80-'DFC-CFS'!AH80</f>
        <v>0</v>
      </c>
      <c r="AJ80" s="58">
        <f>'DFC-CFS'!AJ80</f>
        <v>0</v>
      </c>
      <c r="AK80" s="58">
        <f>'DFC-CFS'!AK80-'DFC-CFS'!AJ80</f>
        <v>0</v>
      </c>
      <c r="AL80" s="58">
        <f>'DFC-CFS'!AL80-'DFC-CFS'!AK80</f>
        <v>0</v>
      </c>
      <c r="AM80" s="58">
        <f>'DFC-CFS'!AM80-'DFC-CFS'!AL80</f>
        <v>0</v>
      </c>
      <c r="AN80" s="58">
        <f>'DFC-CFS'!AN80</f>
        <v>0</v>
      </c>
      <c r="AO80" s="58">
        <f>'DFC-CFS'!AO80-'DFC-CFS'!AN80</f>
        <v>0</v>
      </c>
      <c r="AP80" s="58">
        <f>'DFC-CFS'!AP80-'DFC-CFS'!AO80</f>
        <v>0</v>
      </c>
      <c r="AQ80" s="58">
        <f>'DFC-CFS'!AQ80-'DFC-CFS'!AP80</f>
        <v>0</v>
      </c>
      <c r="AR80" s="58">
        <f>'DFC-CFS'!AR80</f>
        <v>0</v>
      </c>
      <c r="AS80" s="58">
        <f>'DFC-CFS'!AS80-'DFC-CFS'!AR80</f>
        <v>0</v>
      </c>
      <c r="AT80" s="58">
        <f>'DFC-CFS'!AT80-'DFC-CFS'!AS80</f>
        <v>0</v>
      </c>
      <c r="AU80" s="58">
        <f>'DFC-CFS'!AU80-'DFC-CFS'!AT80</f>
        <v>0</v>
      </c>
      <c r="AV80" s="58">
        <f>'DFC-CFS'!AV80</f>
        <v>0</v>
      </c>
      <c r="AW80" s="58">
        <f>'DFC-CFS'!AW80-'DFC-CFS'!AV80</f>
        <v>0</v>
      </c>
      <c r="AX80" s="58">
        <f>'DFC-CFS'!AX80-'DFC-CFS'!AW80</f>
        <v>0</v>
      </c>
      <c r="AY80" s="58">
        <f>'DFC-CFS'!AY80-'DFC-CFS'!AX80</f>
        <v>0</v>
      </c>
      <c r="AZ80" s="58">
        <f>'DFC-CFS'!AZ80</f>
        <v>0</v>
      </c>
      <c r="BA80" s="58">
        <f>'DFC-CFS'!BA80-'DFC-CFS'!AZ80</f>
        <v>0</v>
      </c>
      <c r="BB80" s="58">
        <f>'DFC-CFS'!BB80-'DFC-CFS'!BA80</f>
        <v>0</v>
      </c>
      <c r="BC80" s="58">
        <f>'DFC-CFS'!BC80-'DFC-CFS'!BB80</f>
        <v>0</v>
      </c>
      <c r="BD80" s="58">
        <f>'DFC-CFS'!BD80</f>
        <v>0</v>
      </c>
      <c r="BE80" s="58">
        <f>'DFC-CFS'!BE80-'DFC-CFS'!BD80</f>
        <v>0</v>
      </c>
      <c r="BF80" s="58">
        <f>'DFC-CFS'!BF80-'DFC-CFS'!BE80</f>
        <v>0</v>
      </c>
      <c r="BG80" s="58">
        <f>'DFC-CFS'!BG80-'DFC-CFS'!BF80</f>
        <v>0</v>
      </c>
      <c r="BH80" s="58">
        <f>'DFC-CFS'!BH80</f>
        <v>0</v>
      </c>
      <c r="BI80" s="58">
        <f>'DFC-CFS'!BI80-'DFC-CFS'!BH80</f>
        <v>0</v>
      </c>
      <c r="BJ80" s="58">
        <f>'DFC-CFS'!BJ80-'DFC-CFS'!BI80</f>
        <v>0</v>
      </c>
      <c r="BK80" s="58">
        <f>'DFC-CFS'!BK80-'DFC-CFS'!BJ80</f>
        <v>0</v>
      </c>
      <c r="BL80" s="58">
        <f>'DFC-CFS'!BL80</f>
        <v>0</v>
      </c>
      <c r="BM80" s="58">
        <f>'DFC-CFS'!BM80-'DFC-CFS'!BL80</f>
        <v>0</v>
      </c>
      <c r="BN80" s="58">
        <f>'DFC-CFS'!BN80-'DFC-CFS'!BM80</f>
        <v>0</v>
      </c>
      <c r="BO80" s="58">
        <f>'DFC-CFS'!BO80-'DFC-CFS'!BN80</f>
        <v>0</v>
      </c>
      <c r="BP80" s="58">
        <f>'DFC-CFS'!BP80</f>
        <v>0</v>
      </c>
      <c r="BQ80" s="58">
        <f>'DFC-CFS'!BQ80-'DFC-CFS'!BP80</f>
        <v>0</v>
      </c>
      <c r="BR80" s="58">
        <f>'DFC-CFS'!BR80-'DFC-CFS'!BQ80</f>
        <v>0</v>
      </c>
      <c r="BS80" s="58">
        <f>'DFC-CFS'!BS80-'DFC-CFS'!BR80</f>
        <v>0</v>
      </c>
      <c r="BT80" s="58">
        <f>'DFC-CFS'!BT80</f>
        <v>0</v>
      </c>
      <c r="BU80" s="58">
        <f>'DFC-CFS'!BU80-'DFC-CFS'!BT80</f>
        <v>0</v>
      </c>
      <c r="BV80" s="58">
        <f>'DFC-CFS'!BV80-'DFC-CFS'!BU80</f>
        <v>0</v>
      </c>
      <c r="BW80" s="58">
        <f>'DFC-CFS'!BW80-'DFC-CFS'!BV80</f>
        <v>0</v>
      </c>
      <c r="BY80" s="58">
        <f>'DFC-CFS'!BY80</f>
        <v>17827</v>
      </c>
      <c r="BZ80" s="58">
        <f>'DFC-CFS'!BZ80</f>
        <v>0</v>
      </c>
      <c r="CA80" s="58">
        <f>'DFC-CFS'!CA80</f>
        <v>0</v>
      </c>
      <c r="CB80" s="58">
        <f>'DFC-CFS'!CB80</f>
        <v>0</v>
      </c>
      <c r="CC80" s="58">
        <f>'DFC-CFS'!CC80</f>
        <v>0</v>
      </c>
      <c r="CD80" s="58">
        <f>'DFC-CFS'!CD80</f>
        <v>0</v>
      </c>
      <c r="CE80" s="58">
        <f>'DFC-CFS'!CE80</f>
        <v>0</v>
      </c>
      <c r="CF80" s="58">
        <f>'DFC-CFS'!CF80</f>
        <v>0</v>
      </c>
      <c r="CG80" s="58">
        <f>'DFC-CFS'!CG80</f>
        <v>0</v>
      </c>
      <c r="CH80" s="58">
        <f>'DFC-CFS'!CH80</f>
        <v>0</v>
      </c>
      <c r="CI80" s="58">
        <f>'DFC-CFS'!CI80</f>
        <v>0</v>
      </c>
      <c r="CJ80" s="58">
        <f>'DFC-CFS'!CJ80</f>
        <v>0</v>
      </c>
      <c r="CK80" s="58">
        <f>'DFC-CFS'!CK80</f>
        <v>0</v>
      </c>
      <c r="CL80" s="58">
        <f>'DFC-CFS'!CL80</f>
        <v>0</v>
      </c>
      <c r="CM80" s="58">
        <f>'DFC-CFS'!CM80</f>
        <v>0</v>
      </c>
      <c r="CN80" s="58">
        <f>'DFC-CFS'!CN80</f>
        <v>0</v>
      </c>
      <c r="CO80" s="58">
        <f>'DFC-CFS'!CO80</f>
        <v>0</v>
      </c>
    </row>
    <row r="81" spans="1:93" ht="14.5" x14ac:dyDescent="0.35">
      <c r="A81" s="9"/>
      <c r="B81" s="56"/>
      <c r="C81" s="168"/>
      <c r="D81" s="56"/>
      <c r="E81" s="56"/>
      <c r="F81" s="56"/>
      <c r="G81" s="56"/>
      <c r="H81" s="56"/>
      <c r="I81" s="56"/>
      <c r="J81" s="56"/>
      <c r="K81" s="56"/>
      <c r="L81" s="56"/>
      <c r="M81" s="56"/>
      <c r="N81" s="56"/>
      <c r="O81" s="56"/>
      <c r="P81" s="56"/>
      <c r="Q81" s="56"/>
      <c r="R81" s="56"/>
      <c r="S81" s="56"/>
      <c r="T81" s="56"/>
      <c r="U81" s="56"/>
      <c r="V81" s="56"/>
      <c r="W81" s="56"/>
      <c r="X81" s="56"/>
      <c r="Y81" s="56"/>
      <c r="Z81" s="56"/>
      <c r="AA81" s="56"/>
      <c r="AB81" s="56"/>
      <c r="AC81" s="56"/>
      <c r="AD81" s="56"/>
      <c r="AE81" s="56"/>
      <c r="AF81" s="56"/>
      <c r="AG81" s="56"/>
      <c r="AH81" s="56"/>
      <c r="AI81" s="56"/>
      <c r="AJ81" s="56"/>
      <c r="AK81" s="56"/>
      <c r="AL81" s="56"/>
      <c r="AM81" s="56"/>
      <c r="AN81" s="56"/>
      <c r="AO81" s="56"/>
      <c r="AP81" s="56"/>
      <c r="AQ81" s="56"/>
      <c r="AR81" s="56"/>
      <c r="AS81" s="56"/>
      <c r="AT81" s="56"/>
      <c r="AU81" s="56"/>
      <c r="AV81" s="56"/>
      <c r="AW81" s="56"/>
      <c r="AX81" s="56"/>
      <c r="AY81" s="56"/>
      <c r="AZ81" s="56"/>
      <c r="BA81" s="56"/>
      <c r="BB81" s="56"/>
      <c r="BC81" s="56"/>
      <c r="BD81" s="56"/>
      <c r="BE81" s="56"/>
      <c r="BF81" s="56"/>
      <c r="BG81" s="56"/>
      <c r="BH81" s="56"/>
      <c r="BI81" s="56"/>
      <c r="BJ81" s="56"/>
      <c r="BK81" s="56"/>
      <c r="BL81" s="56"/>
      <c r="BM81" s="56"/>
      <c r="BN81" s="56"/>
      <c r="BO81" s="56"/>
      <c r="BP81" s="56"/>
      <c r="BQ81" s="56"/>
      <c r="BR81" s="56"/>
      <c r="BS81" s="56"/>
      <c r="BT81" s="56"/>
      <c r="BU81" s="56"/>
      <c r="BV81" s="56"/>
      <c r="BW81" s="56"/>
      <c r="BY81" s="56"/>
      <c r="BZ81" s="56"/>
      <c r="CA81" s="56"/>
      <c r="CB81" s="56"/>
      <c r="CC81" s="56"/>
      <c r="CD81" s="56"/>
      <c r="CE81" s="56"/>
      <c r="CF81" s="56"/>
      <c r="CG81" s="56"/>
      <c r="CH81" s="56"/>
      <c r="CI81" s="56"/>
      <c r="CJ81" s="56"/>
      <c r="CK81" s="56"/>
      <c r="CL81" s="56"/>
      <c r="CM81" s="56"/>
      <c r="CN81" s="56"/>
      <c r="CO81" s="56"/>
    </row>
    <row r="82" spans="1:93" ht="14.5" x14ac:dyDescent="0.35">
      <c r="A82" s="9"/>
      <c r="B82" s="147"/>
      <c r="C82" s="161"/>
      <c r="D82" s="162"/>
      <c r="E82" s="162"/>
      <c r="F82" s="162"/>
      <c r="G82" s="162"/>
      <c r="H82" s="162"/>
      <c r="I82" s="162"/>
      <c r="J82" s="162"/>
      <c r="K82" s="162"/>
      <c r="L82" s="162"/>
      <c r="M82" s="164"/>
      <c r="N82" s="164"/>
      <c r="O82" s="164"/>
      <c r="P82" s="164"/>
      <c r="Q82" s="164"/>
      <c r="R82" s="164"/>
      <c r="S82" s="164"/>
      <c r="T82" s="164"/>
      <c r="U82" s="164"/>
      <c r="V82" s="164"/>
      <c r="W82" s="164"/>
      <c r="X82" s="164"/>
      <c r="Y82" s="164"/>
      <c r="Z82" s="164"/>
      <c r="AA82" s="164"/>
      <c r="AB82" s="164"/>
      <c r="AC82" s="164"/>
      <c r="AD82" s="164"/>
      <c r="AE82" s="164"/>
      <c r="AF82" s="164"/>
      <c r="AG82" s="164"/>
      <c r="AH82" s="164"/>
      <c r="AI82" s="164"/>
      <c r="AJ82" s="164"/>
      <c r="AK82" s="164"/>
      <c r="AL82" s="164"/>
      <c r="AM82" s="164"/>
      <c r="AN82" s="164"/>
      <c r="AO82" s="164"/>
      <c r="AP82" s="164"/>
      <c r="AQ82" s="164"/>
      <c r="AR82" s="164"/>
      <c r="AS82" s="164"/>
      <c r="AT82" s="164"/>
      <c r="AU82" s="164"/>
      <c r="AV82" s="164"/>
      <c r="AW82" s="164"/>
      <c r="AX82" s="164"/>
      <c r="AY82" s="164"/>
      <c r="AZ82" s="164"/>
      <c r="BA82" s="164"/>
      <c r="BB82" s="164"/>
      <c r="BC82" s="164"/>
      <c r="BD82" s="164"/>
      <c r="BE82" s="164"/>
      <c r="BF82" s="164"/>
      <c r="BG82" s="164"/>
      <c r="BH82" s="164"/>
      <c r="BI82" s="164"/>
      <c r="BJ82" s="164"/>
      <c r="BK82" s="164"/>
      <c r="BL82" s="164"/>
      <c r="BM82" s="164"/>
      <c r="BN82" s="164"/>
      <c r="BO82" s="164"/>
      <c r="BP82" s="164"/>
      <c r="BQ82" s="164"/>
      <c r="BR82" s="164"/>
      <c r="BS82" s="164"/>
      <c r="BT82" s="164"/>
      <c r="BU82" s="164"/>
      <c r="BV82" s="164"/>
      <c r="BW82" s="164"/>
      <c r="BY82" s="164"/>
      <c r="BZ82" s="164"/>
      <c r="CA82" s="164"/>
      <c r="CB82" s="164"/>
      <c r="CC82" s="164"/>
      <c r="CD82" s="164"/>
      <c r="CE82" s="164"/>
      <c r="CF82" s="164"/>
      <c r="CG82" s="164"/>
      <c r="CH82" s="164"/>
      <c r="CI82" s="164"/>
      <c r="CJ82" s="164"/>
      <c r="CK82" s="164"/>
      <c r="CL82" s="164"/>
      <c r="CM82" s="164"/>
      <c r="CN82" s="164"/>
      <c r="CO82" s="164"/>
    </row>
    <row r="83" spans="1:93" ht="14.5" x14ac:dyDescent="0.35">
      <c r="A83" s="9"/>
      <c r="B83" s="156" t="str">
        <f>+'DFC-CFS'!B83</f>
        <v>Efeito cambial no caixa do período</v>
      </c>
      <c r="C83" s="157" t="str">
        <f>+'DFC-CFS'!C83</f>
        <v>Effect of exchange rate changes on cash and cash equivalents</v>
      </c>
      <c r="D83" s="58">
        <f>'DFC-CFS'!D83</f>
        <v>0</v>
      </c>
      <c r="E83" s="58">
        <f>'DFC-CFS'!E83-'DFC-CFS'!D83</f>
        <v>0</v>
      </c>
      <c r="F83" s="58">
        <f>'DFC-CFS'!F83-'DFC-CFS'!E83</f>
        <v>0</v>
      </c>
      <c r="G83" s="58">
        <f>'DFC-CFS'!G83-'DFC-CFS'!F83</f>
        <v>0</v>
      </c>
      <c r="H83" s="58">
        <f>'DFC-CFS'!H83</f>
        <v>0</v>
      </c>
      <c r="I83" s="58">
        <f>'DFC-CFS'!I83-'DFC-CFS'!H83</f>
        <v>0</v>
      </c>
      <c r="J83" s="58">
        <f>'DFC-CFS'!J83-'DFC-CFS'!I83</f>
        <v>0</v>
      </c>
      <c r="K83" s="58">
        <f>'DFC-CFS'!K83-'DFC-CFS'!J83</f>
        <v>-36050</v>
      </c>
      <c r="L83" s="58">
        <f>'DFC-CFS'!L83</f>
        <v>7414</v>
      </c>
      <c r="M83" s="58">
        <f>'DFC-CFS'!M83-'DFC-CFS'!L83</f>
        <v>1433</v>
      </c>
      <c r="N83" s="58">
        <f>'DFC-CFS'!N83-'DFC-CFS'!M83</f>
        <v>-11058</v>
      </c>
      <c r="O83" s="58">
        <f>'DFC-CFS'!O83-'DFC-CFS'!N83</f>
        <v>-4091</v>
      </c>
      <c r="P83" s="58">
        <f>'DFC-CFS'!P83</f>
        <v>242</v>
      </c>
      <c r="Q83" s="58">
        <f>'DFC-CFS'!Q83-'DFC-CFS'!P83</f>
        <v>-1879</v>
      </c>
      <c r="R83" s="58">
        <f>'DFC-CFS'!R83-'DFC-CFS'!Q83</f>
        <v>1317</v>
      </c>
      <c r="S83" s="58">
        <f>'DFC-CFS'!S83-'DFC-CFS'!R83</f>
        <v>-3840</v>
      </c>
      <c r="T83" s="58">
        <f>'DFC-CFS'!T83</f>
        <v>-4987</v>
      </c>
      <c r="U83" s="58">
        <f>'DFC-CFS'!U83-'DFC-CFS'!T83</f>
        <v>34078</v>
      </c>
      <c r="V83" s="58">
        <f>'DFC-CFS'!V83-'DFC-CFS'!U83</f>
        <v>-775</v>
      </c>
      <c r="W83" s="58">
        <f>'DFC-CFS'!W83-'DFC-CFS'!V83</f>
        <v>-38964</v>
      </c>
      <c r="X83" s="58">
        <f>'DFC-CFS'!X83</f>
        <v>-16859</v>
      </c>
      <c r="Y83" s="58">
        <f>'DFC-CFS'!Y83-'DFC-CFS'!X83</f>
        <v>37843</v>
      </c>
      <c r="Z83" s="58">
        <f>'DFC-CFS'!Z83-'DFC-CFS'!Y83</f>
        <v>-356</v>
      </c>
      <c r="AA83" s="58">
        <f>'DFC-CFS'!AA83-'DFC-CFS'!Z83</f>
        <v>21623</v>
      </c>
      <c r="AB83" s="58">
        <f>'DFC-CFS'!AB83</f>
        <v>-17068</v>
      </c>
      <c r="AC83" s="58">
        <f>'DFC-CFS'!AC83-'DFC-CFS'!AB83</f>
        <v>-16708</v>
      </c>
      <c r="AD83" s="58">
        <f>'DFC-CFS'!AD83-'DFC-CFS'!AC83</f>
        <v>33602</v>
      </c>
      <c r="AE83" s="58">
        <f>'DFC-CFS'!AE83-'DFC-CFS'!AD83</f>
        <v>26655</v>
      </c>
      <c r="AF83" s="58">
        <f>'DFC-CFS'!AF83</f>
        <v>90539</v>
      </c>
      <c r="AG83" s="58">
        <f>'DFC-CFS'!AG83-'DFC-CFS'!AF83</f>
        <v>-17000</v>
      </c>
      <c r="AH83" s="58">
        <f>'DFC-CFS'!AH83-'DFC-CFS'!AG83</f>
        <v>144585</v>
      </c>
      <c r="AI83" s="58">
        <f>'DFC-CFS'!AI83-'DFC-CFS'!AH83</f>
        <v>-24485</v>
      </c>
      <c r="AJ83" s="58">
        <f>'DFC-CFS'!AJ83</f>
        <v>-33655</v>
      </c>
      <c r="AK83" s="58">
        <f>'DFC-CFS'!AK83-'DFC-CFS'!AJ83</f>
        <v>-54458</v>
      </c>
      <c r="AL83" s="58">
        <f>'DFC-CFS'!AL83-'DFC-CFS'!AK83</f>
        <v>4883</v>
      </c>
      <c r="AM83" s="58">
        <f>'DFC-CFS'!AM83-'DFC-CFS'!AL83</f>
        <v>1102</v>
      </c>
      <c r="AN83" s="58">
        <f>'DFC-CFS'!AN83</f>
        <v>-9221.725223916068</v>
      </c>
      <c r="AO83" s="58">
        <f>'DFC-CFS'!AO83-'DFC-CFS'!AN83</f>
        <v>9665.725223916068</v>
      </c>
      <c r="AP83" s="58">
        <f>'DFC-CFS'!AP83-'DFC-CFS'!AO83</f>
        <v>-27576</v>
      </c>
      <c r="AQ83" s="58">
        <f>'DFC-CFS'!AQ83-'DFC-CFS'!AP83</f>
        <v>-4025</v>
      </c>
      <c r="AR83" s="58">
        <f>'DFC-CFS'!AR83</f>
        <v>2505</v>
      </c>
      <c r="AS83" s="58">
        <f>'DFC-CFS'!AS83-'DFC-CFS'!AR83</f>
        <v>37686.761082319004</v>
      </c>
      <c r="AT83" s="58">
        <f>'DFC-CFS'!AT83-'DFC-CFS'!AS83</f>
        <v>16068.238917681025</v>
      </c>
      <c r="AU83" s="58">
        <f>'DFC-CFS'!AU83-'DFC-CFS'!AT83</f>
        <v>-27311.000000000029</v>
      </c>
      <c r="AV83" s="58">
        <f>'DFC-CFS'!AV83</f>
        <v>-2431</v>
      </c>
      <c r="AW83" s="58">
        <f>'DFC-CFS'!AW83-'DFC-CFS'!AV83</f>
        <v>-2697</v>
      </c>
      <c r="AX83" s="58">
        <f>'DFC-CFS'!AX83-'DFC-CFS'!AW83</f>
        <v>20079</v>
      </c>
      <c r="AY83" s="58">
        <f>'DFC-CFS'!AY83-'DFC-CFS'!AX83</f>
        <v>-7154.448000000004</v>
      </c>
      <c r="AZ83" s="58">
        <f>'DFC-CFS'!AZ83</f>
        <v>114691.67960721604</v>
      </c>
      <c r="BA83" s="58">
        <f>'DFC-CFS'!BA83-'DFC-CFS'!AZ83</f>
        <v>37379.720392783987</v>
      </c>
      <c r="BB83" s="58">
        <f>'DFC-CFS'!BB83-'DFC-CFS'!BA83</f>
        <v>24695</v>
      </c>
      <c r="BC83" s="58">
        <f>'DFC-CFS'!BC83-'DFC-CFS'!BB83</f>
        <v>-50291.51800000004</v>
      </c>
      <c r="BD83" s="58">
        <f>'DFC-CFS'!BD83</f>
        <v>110070.554</v>
      </c>
      <c r="BE83" s="58">
        <f>'DFC-CFS'!BE83-'DFC-CFS'!BD83</f>
        <v>-110427</v>
      </c>
      <c r="BF83" s="58">
        <f>'DFC-CFS'!BF83-'DFC-CFS'!BE83</f>
        <v>60717.445999999996</v>
      </c>
      <c r="BG83" s="58">
        <f>'DFC-CFS'!BG83-'DFC-CFS'!BF83</f>
        <v>17028</v>
      </c>
      <c r="BH83" s="58">
        <f>'DFC-CFS'!BH83</f>
        <v>-72246</v>
      </c>
      <c r="BI83" s="58">
        <f>'DFC-CFS'!BI83-'DFC-CFS'!BH83</f>
        <v>48052</v>
      </c>
      <c r="BJ83" s="58">
        <f>'DFC-CFS'!BJ83-'DFC-CFS'!BI83</f>
        <v>8875</v>
      </c>
      <c r="BK83" s="58">
        <f>'DFC-CFS'!BK83-'DFC-CFS'!BJ83</f>
        <v>-8647</v>
      </c>
      <c r="BL83" s="58">
        <f>'DFC-CFS'!BL83</f>
        <v>-15419</v>
      </c>
      <c r="BM83" s="58">
        <f>'DFC-CFS'!BM83-'DFC-CFS'!BL83</f>
        <v>-33852</v>
      </c>
      <c r="BN83" s="58">
        <f>'DFC-CFS'!BN83-'DFC-CFS'!BM83</f>
        <v>9299</v>
      </c>
      <c r="BO83" s="58">
        <f>'DFC-CFS'!BO83-'DFC-CFS'!BN83</f>
        <v>-18809</v>
      </c>
      <c r="BP83" s="58">
        <f>'DFC-CFS'!BP83</f>
        <v>26088.300252000001</v>
      </c>
      <c r="BQ83" s="58">
        <f>'DFC-CFS'!BQ83-'DFC-CFS'!BP83</f>
        <v>156454</v>
      </c>
      <c r="BR83" s="58">
        <f>'DFC-CFS'!BR83-'DFC-CFS'!BQ83</f>
        <v>-96352.300251999986</v>
      </c>
      <c r="BS83" s="58">
        <f>'DFC-CFS'!BS83-'DFC-CFS'!BR83</f>
        <v>135197</v>
      </c>
      <c r="BT83" s="58">
        <f>'DFC-CFS'!BT83</f>
        <v>-94340</v>
      </c>
      <c r="BU83" s="58">
        <f>'DFC-CFS'!BU83-'DFC-CFS'!BT83</f>
        <v>94340</v>
      </c>
      <c r="BV83" s="58">
        <f>'DFC-CFS'!BV83-'DFC-CFS'!BU83</f>
        <v>0</v>
      </c>
      <c r="BW83" s="58">
        <f>'DFC-CFS'!BW83-'DFC-CFS'!BV83</f>
        <v>0</v>
      </c>
      <c r="BY83" s="58">
        <f>'DFC-CFS'!BY83</f>
        <v>0</v>
      </c>
      <c r="BZ83" s="58">
        <f>'DFC-CFS'!BZ83</f>
        <v>-36050</v>
      </c>
      <c r="CA83" s="58">
        <f>'DFC-CFS'!CA83</f>
        <v>-6302</v>
      </c>
      <c r="CB83" s="58">
        <f>'DFC-CFS'!CB83</f>
        <v>-4160</v>
      </c>
      <c r="CC83" s="58">
        <f>'DFC-CFS'!CC83</f>
        <v>-10648</v>
      </c>
      <c r="CD83" s="58">
        <f>'DFC-CFS'!CD83</f>
        <v>42251</v>
      </c>
      <c r="CE83" s="58">
        <f>'DFC-CFS'!CE83</f>
        <v>26481</v>
      </c>
      <c r="CF83" s="58">
        <f>'DFC-CFS'!CF83</f>
        <v>193639</v>
      </c>
      <c r="CG83" s="58">
        <f>'DFC-CFS'!CG83</f>
        <v>-82128</v>
      </c>
      <c r="CH83" s="58">
        <f>'DFC-CFS'!CH83</f>
        <v>-31157</v>
      </c>
      <c r="CI83" s="58">
        <f>'DFC-CFS'!CI83</f>
        <v>28949</v>
      </c>
      <c r="CJ83" s="58">
        <f>'DFC-CFS'!CJ83</f>
        <v>7796.551999999996</v>
      </c>
      <c r="CK83" s="58">
        <f>'DFC-CFS'!CK83</f>
        <v>126474.88199999998</v>
      </c>
      <c r="CL83" s="58">
        <f>'DFC-CFS'!CL83</f>
        <v>77389</v>
      </c>
      <c r="CM83" s="58">
        <f>'DFC-CFS'!CM83</f>
        <v>-23966</v>
      </c>
      <c r="CN83" s="58">
        <f>'DFC-CFS'!CN83</f>
        <v>-58781</v>
      </c>
      <c r="CO83" s="58">
        <f>'DFC-CFS'!CO83</f>
        <v>221387</v>
      </c>
    </row>
    <row r="84" spans="1:93" ht="14.5" x14ac:dyDescent="0.35">
      <c r="A84" s="9"/>
      <c r="B84" s="150" t="str">
        <f>+'DFC-CFS'!B84</f>
        <v>Aumento (diminuição) da disponibilidade de caixa</v>
      </c>
      <c r="C84" s="151" t="str">
        <f>+'DFC-CFS'!C84</f>
        <v>Increase (decrease) of cash and cash equivalents</v>
      </c>
      <c r="D84" s="152">
        <f>'DFC-CFS'!D84</f>
        <v>16294</v>
      </c>
      <c r="E84" s="152">
        <f>'DFC-CFS'!E84-'DFC-CFS'!D84</f>
        <v>47275</v>
      </c>
      <c r="F84" s="152">
        <f>'DFC-CFS'!F84-'DFC-CFS'!E84</f>
        <v>-23112</v>
      </c>
      <c r="G84" s="152">
        <f>'DFC-CFS'!G84-'DFC-CFS'!F84</f>
        <v>74743</v>
      </c>
      <c r="H84" s="152">
        <f>'DFC-CFS'!H84</f>
        <v>11404</v>
      </c>
      <c r="I84" s="152">
        <f>'DFC-CFS'!I84-'DFC-CFS'!H84</f>
        <v>-149085</v>
      </c>
      <c r="J84" s="152">
        <f>'DFC-CFS'!J84-'DFC-CFS'!I84</f>
        <v>340408</v>
      </c>
      <c r="K84" s="152">
        <f>'DFC-CFS'!K84-'DFC-CFS'!J84</f>
        <v>-18068</v>
      </c>
      <c r="L84" s="152">
        <f>'DFC-CFS'!L84</f>
        <v>-10708</v>
      </c>
      <c r="M84" s="152">
        <f>'DFC-CFS'!M84-'DFC-CFS'!L84</f>
        <v>-89603</v>
      </c>
      <c r="N84" s="152">
        <f>'DFC-CFS'!N84-'DFC-CFS'!M84</f>
        <v>225333</v>
      </c>
      <c r="O84" s="152">
        <f>'DFC-CFS'!O84-'DFC-CFS'!N84</f>
        <v>16104</v>
      </c>
      <c r="P84" s="152">
        <f>'DFC-CFS'!P84</f>
        <v>11427</v>
      </c>
      <c r="Q84" s="152">
        <f>'DFC-CFS'!Q84-'DFC-CFS'!P84</f>
        <v>-110418</v>
      </c>
      <c r="R84" s="152">
        <f>'DFC-CFS'!R84-'DFC-CFS'!Q84</f>
        <v>263445</v>
      </c>
      <c r="S84" s="152">
        <f>'DFC-CFS'!S84-'DFC-CFS'!R84</f>
        <v>678265</v>
      </c>
      <c r="T84" s="152">
        <f>'DFC-CFS'!T84</f>
        <v>39100</v>
      </c>
      <c r="U84" s="152">
        <f>'DFC-CFS'!U84-'DFC-CFS'!T84</f>
        <v>-846135</v>
      </c>
      <c r="V84" s="152">
        <f>'DFC-CFS'!V84-'DFC-CFS'!U84</f>
        <v>-90664</v>
      </c>
      <c r="W84" s="152">
        <f>'DFC-CFS'!W84-'DFC-CFS'!V84</f>
        <v>137051</v>
      </c>
      <c r="X84" s="152">
        <f>'DFC-CFS'!X84</f>
        <v>17331</v>
      </c>
      <c r="Y84" s="152">
        <f>'DFC-CFS'!Y84-'DFC-CFS'!X84</f>
        <v>-20354</v>
      </c>
      <c r="Z84" s="152">
        <f>'DFC-CFS'!Z84-'DFC-CFS'!Y84</f>
        <v>-127672</v>
      </c>
      <c r="AA84" s="152">
        <f>'DFC-CFS'!AA84-'DFC-CFS'!Z84</f>
        <v>593704</v>
      </c>
      <c r="AB84" s="152">
        <f>'DFC-CFS'!AB84</f>
        <v>-3525</v>
      </c>
      <c r="AC84" s="152">
        <f>'DFC-CFS'!AC84-'DFC-CFS'!AB84</f>
        <v>-44128</v>
      </c>
      <c r="AD84" s="152">
        <f>'DFC-CFS'!AD84-'DFC-CFS'!AC84</f>
        <v>259762</v>
      </c>
      <c r="AE84" s="152">
        <f>'DFC-CFS'!AE84-'DFC-CFS'!AD84</f>
        <v>1361</v>
      </c>
      <c r="AF84" s="152">
        <f>'DFC-CFS'!AF84</f>
        <v>89806</v>
      </c>
      <c r="AG84" s="152">
        <f>'DFC-CFS'!AG84-'DFC-CFS'!AF84</f>
        <v>-58885</v>
      </c>
      <c r="AH84" s="152">
        <f>'DFC-CFS'!AH84-'DFC-CFS'!AG84</f>
        <v>-63576</v>
      </c>
      <c r="AI84" s="152">
        <f>'DFC-CFS'!AI84-'DFC-CFS'!AH84</f>
        <v>220361.00000000047</v>
      </c>
      <c r="AJ84" s="152">
        <f>'DFC-CFS'!AJ84</f>
        <v>-12663</v>
      </c>
      <c r="AK84" s="152">
        <f>'DFC-CFS'!AK84-'DFC-CFS'!AJ84</f>
        <v>-274895</v>
      </c>
      <c r="AL84" s="152">
        <f>'DFC-CFS'!AL84-'DFC-CFS'!AK84</f>
        <v>-47181</v>
      </c>
      <c r="AM84" s="152">
        <f>'DFC-CFS'!AM84-'DFC-CFS'!AL84</f>
        <v>14057</v>
      </c>
      <c r="AN84" s="152">
        <f>'DFC-CFS'!AN84</f>
        <v>-64215.000000000007</v>
      </c>
      <c r="AO84" s="152">
        <f>'DFC-CFS'!AO84-'DFC-CFS'!AN84</f>
        <v>-93508</v>
      </c>
      <c r="AP84" s="152">
        <f>'DFC-CFS'!AP84-'DFC-CFS'!AO84</f>
        <v>-101417</v>
      </c>
      <c r="AQ84" s="152">
        <f>'DFC-CFS'!AQ84-'DFC-CFS'!AP84</f>
        <v>-79432</v>
      </c>
      <c r="AR84" s="152">
        <f>'DFC-CFS'!AR84</f>
        <v>-370673</v>
      </c>
      <c r="AS84" s="152">
        <f>'DFC-CFS'!AS84-'DFC-CFS'!AR84</f>
        <v>119406</v>
      </c>
      <c r="AT84" s="152">
        <f>'DFC-CFS'!AT84-'DFC-CFS'!AS84</f>
        <v>128511.9999999998</v>
      </c>
      <c r="AU84" s="152">
        <f>'DFC-CFS'!AU84-'DFC-CFS'!AT84</f>
        <v>-28880.000000000029</v>
      </c>
      <c r="AV84" s="152">
        <f>'DFC-CFS'!AV84</f>
        <v>-181344</v>
      </c>
      <c r="AW84" s="152">
        <f>'DFC-CFS'!AW84-'DFC-CFS'!AV84</f>
        <v>-40130</v>
      </c>
      <c r="AX84" s="152">
        <f>'DFC-CFS'!AX84-'DFC-CFS'!AW84</f>
        <v>118927</v>
      </c>
      <c r="AY84" s="152">
        <f>'DFC-CFS'!AY84-'DFC-CFS'!AX84</f>
        <v>228843.72343829993</v>
      </c>
      <c r="AZ84" s="152">
        <f>'DFC-CFS'!AZ84</f>
        <v>524945</v>
      </c>
      <c r="BA84" s="152">
        <f>'DFC-CFS'!BA84-'DFC-CFS'!AZ84</f>
        <v>-82976.024199999985</v>
      </c>
      <c r="BB84" s="152">
        <f>'DFC-CFS'!BB84-'DFC-CFS'!BA84</f>
        <v>151716.02265791851</v>
      </c>
      <c r="BC84" s="152">
        <f>'DFC-CFS'!BC84-'DFC-CFS'!BB84</f>
        <v>-8602.3340000000317</v>
      </c>
      <c r="BD84" s="152">
        <f>'DFC-CFS'!BD84</f>
        <v>-42226</v>
      </c>
      <c r="BE84" s="152">
        <f>'DFC-CFS'!BE84-'DFC-CFS'!BD84</f>
        <v>-117010</v>
      </c>
      <c r="BF84" s="152">
        <f>'DFC-CFS'!BF84-'DFC-CFS'!BE84</f>
        <v>-174154</v>
      </c>
      <c r="BG84" s="152">
        <f>'DFC-CFS'!BG84-'DFC-CFS'!BF84</f>
        <v>180722.28270449792</v>
      </c>
      <c r="BH84" s="152">
        <f>'DFC-CFS'!BH84</f>
        <v>-319548.16797076765</v>
      </c>
      <c r="BI84" s="152">
        <f>'DFC-CFS'!BI84-'DFC-CFS'!BH84</f>
        <v>-114455.94376718934</v>
      </c>
      <c r="BJ84" s="152">
        <f>'DFC-CFS'!BJ84-'DFC-CFS'!BI84</f>
        <v>1129599.8659000001</v>
      </c>
      <c r="BK84" s="152">
        <f>'DFC-CFS'!BK84-'DFC-CFS'!BJ84</f>
        <v>-458211.94403427211</v>
      </c>
      <c r="BL84" s="152">
        <f>'DFC-CFS'!BL84</f>
        <v>-332208</v>
      </c>
      <c r="BM84" s="152">
        <f>'DFC-CFS'!BM84-'DFC-CFS'!BL84</f>
        <v>-28674.620097067207</v>
      </c>
      <c r="BN84" s="152">
        <f>'DFC-CFS'!BN84-'DFC-CFS'!BM84</f>
        <v>-6171</v>
      </c>
      <c r="BO84" s="152">
        <f>'DFC-CFS'!BO84-'DFC-CFS'!BN84</f>
        <v>450322.89823820069</v>
      </c>
      <c r="BP84" s="152">
        <f>'DFC-CFS'!BP84</f>
        <v>283358</v>
      </c>
      <c r="BQ84" s="152">
        <f>'DFC-CFS'!BQ84-'DFC-CFS'!BP84</f>
        <v>551282.84434469417</v>
      </c>
      <c r="BR84" s="152">
        <f>'DFC-CFS'!BR84-'DFC-CFS'!BQ84</f>
        <v>-259824</v>
      </c>
      <c r="BS84" s="152">
        <f>'DFC-CFS'!BS84-'DFC-CFS'!BR84</f>
        <v>208287.41711939033</v>
      </c>
      <c r="BT84" s="152">
        <f>'DFC-CFS'!BT84</f>
        <v>-662725</v>
      </c>
      <c r="BU84" s="152">
        <f>'DFC-CFS'!BU84-'DFC-CFS'!BT84</f>
        <v>673490</v>
      </c>
      <c r="BV84" s="152">
        <f>'DFC-CFS'!BV84-'DFC-CFS'!BU84</f>
        <v>0</v>
      </c>
      <c r="BW84" s="152">
        <f>'DFC-CFS'!BW84-'DFC-CFS'!BV84</f>
        <v>0</v>
      </c>
      <c r="BY84" s="152">
        <f>'DFC-CFS'!BY84</f>
        <v>115200</v>
      </c>
      <c r="BZ84" s="152">
        <f>'DFC-CFS'!BZ84</f>
        <v>184659</v>
      </c>
      <c r="CA84" s="152">
        <f>'DFC-CFS'!CA84</f>
        <v>141126</v>
      </c>
      <c r="CB84" s="152">
        <f>'DFC-CFS'!CB84</f>
        <v>842719</v>
      </c>
      <c r="CC84" s="152">
        <f>'DFC-CFS'!CC84</f>
        <v>-760648</v>
      </c>
      <c r="CD84" s="152">
        <f>'DFC-CFS'!CD84</f>
        <v>463009</v>
      </c>
      <c r="CE84" s="152">
        <f>'DFC-CFS'!CE84</f>
        <v>213470</v>
      </c>
      <c r="CF84" s="152">
        <f>'DFC-CFS'!CF84</f>
        <v>187706.00000000047</v>
      </c>
      <c r="CG84" s="152">
        <f>'DFC-CFS'!CG84</f>
        <v>-320682</v>
      </c>
      <c r="CH84" s="152">
        <f>'DFC-CFS'!CH84</f>
        <v>-338572</v>
      </c>
      <c r="CI84" s="152">
        <f>'DFC-CFS'!CI84</f>
        <v>-151635</v>
      </c>
      <c r="CJ84" s="152">
        <f>'DFC-CFS'!CJ84</f>
        <v>126296.72343830016</v>
      </c>
      <c r="CK84" s="152">
        <f>'DFC-CFS'!CK84</f>
        <v>585082.66445791826</v>
      </c>
      <c r="CL84" s="152">
        <f>'DFC-CFS'!CL84</f>
        <v>-152667.71729550231</v>
      </c>
      <c r="CM84" s="152">
        <f>'DFC-CFS'!CM84</f>
        <v>237383.81012777169</v>
      </c>
      <c r="CN84" s="152">
        <f>'DFC-CFS'!CN84</f>
        <v>83269.278141133487</v>
      </c>
      <c r="CO84" s="152">
        <f>'DFC-CFS'!CO84</f>
        <v>783104.26146408473</v>
      </c>
    </row>
    <row r="85" spans="1:93" ht="14.5" x14ac:dyDescent="0.35">
      <c r="A85" s="9"/>
      <c r="B85" s="147"/>
      <c r="C85" s="161"/>
      <c r="D85" s="164"/>
      <c r="E85" s="164"/>
      <c r="F85" s="164"/>
      <c r="G85" s="164"/>
      <c r="H85" s="164"/>
      <c r="I85" s="164"/>
      <c r="J85" s="164"/>
      <c r="K85" s="164"/>
      <c r="L85" s="164"/>
      <c r="M85" s="164"/>
      <c r="N85" s="164"/>
      <c r="O85" s="164"/>
      <c r="P85" s="164"/>
      <c r="Q85" s="164"/>
      <c r="R85" s="164"/>
      <c r="S85" s="164"/>
      <c r="T85" s="164"/>
      <c r="U85" s="162"/>
      <c r="V85" s="162"/>
      <c r="W85" s="162"/>
      <c r="X85" s="162"/>
      <c r="Y85" s="162"/>
      <c r="Z85" s="162"/>
      <c r="AA85" s="162"/>
      <c r="AB85" s="162"/>
      <c r="AC85" s="162"/>
      <c r="AD85" s="162"/>
      <c r="AE85" s="162"/>
      <c r="AF85" s="162"/>
      <c r="AG85" s="162"/>
      <c r="AH85" s="162"/>
      <c r="AI85" s="162"/>
      <c r="AJ85" s="162"/>
      <c r="AK85" s="162"/>
      <c r="AL85" s="162"/>
      <c r="AM85" s="162"/>
      <c r="AN85" s="162"/>
      <c r="AO85" s="162"/>
      <c r="AP85" s="162"/>
      <c r="AQ85" s="162"/>
      <c r="AR85" s="162"/>
      <c r="AS85" s="162"/>
      <c r="AT85" s="162"/>
      <c r="AU85" s="162"/>
      <c r="AV85" s="162"/>
      <c r="AW85" s="162"/>
      <c r="AX85" s="162"/>
      <c r="AY85" s="162"/>
      <c r="AZ85" s="162"/>
      <c r="BA85" s="162"/>
      <c r="BB85" s="162"/>
      <c r="BC85" s="162"/>
      <c r="BD85" s="162"/>
      <c r="BE85" s="162"/>
      <c r="BF85" s="162"/>
      <c r="BG85" s="162"/>
      <c r="BH85" s="162"/>
      <c r="BI85" s="162"/>
      <c r="BJ85" s="162"/>
      <c r="BK85" s="162"/>
      <c r="BL85" s="162"/>
      <c r="BM85" s="162"/>
      <c r="BN85" s="162"/>
      <c r="BO85" s="162"/>
      <c r="BP85" s="162"/>
      <c r="BQ85" s="162"/>
      <c r="BR85" s="162"/>
      <c r="BS85" s="162"/>
      <c r="BT85" s="162"/>
      <c r="BU85" s="162"/>
      <c r="BV85" s="162"/>
      <c r="BW85" s="162"/>
      <c r="BY85" s="162"/>
      <c r="BZ85" s="162"/>
      <c r="CA85" s="162"/>
      <c r="CB85" s="162"/>
      <c r="CC85" s="162"/>
      <c r="CD85" s="162"/>
      <c r="CE85" s="162"/>
      <c r="CF85" s="162"/>
      <c r="CG85" s="162"/>
      <c r="CH85" s="162"/>
      <c r="CI85" s="162"/>
      <c r="CJ85" s="162"/>
      <c r="CK85" s="162"/>
      <c r="CL85" s="162"/>
      <c r="CM85" s="162"/>
      <c r="CN85" s="162"/>
      <c r="CO85" s="162"/>
    </row>
    <row r="86" spans="1:93" ht="14.5" x14ac:dyDescent="0.35">
      <c r="A86" s="9"/>
      <c r="B86" s="100" t="str">
        <f>+'DFC-CFS'!B86</f>
        <v>Caixa e equivalentes de caixa no início do exercício</v>
      </c>
      <c r="C86" s="100" t="str">
        <f>+'DFC-CFS'!C86</f>
        <v>Cash and cash equivalents at the beginning of the period</v>
      </c>
      <c r="D86" s="148">
        <v>137381</v>
      </c>
      <c r="E86" s="148">
        <v>153675</v>
      </c>
      <c r="F86" s="148">
        <v>200950</v>
      </c>
      <c r="G86" s="148">
        <v>177838</v>
      </c>
      <c r="H86" s="148">
        <v>252581</v>
      </c>
      <c r="I86" s="148">
        <v>263985</v>
      </c>
      <c r="J86" s="148">
        <v>114900</v>
      </c>
      <c r="K86" s="148">
        <v>455308</v>
      </c>
      <c r="L86" s="148">
        <v>437240</v>
      </c>
      <c r="M86" s="148">
        <v>426532</v>
      </c>
      <c r="N86" s="148">
        <v>336929</v>
      </c>
      <c r="O86" s="148">
        <v>562262</v>
      </c>
      <c r="P86" s="148">
        <v>578366</v>
      </c>
      <c r="Q86" s="148">
        <v>589793</v>
      </c>
      <c r="R86" s="148">
        <v>479375</v>
      </c>
      <c r="S86" s="148">
        <v>742820</v>
      </c>
      <c r="T86" s="148">
        <v>1421085</v>
      </c>
      <c r="U86" s="148">
        <v>1460185</v>
      </c>
      <c r="V86" s="148">
        <v>614050</v>
      </c>
      <c r="W86" s="148">
        <v>523386</v>
      </c>
      <c r="X86" s="148">
        <v>660437</v>
      </c>
      <c r="Y86" s="148">
        <v>677768</v>
      </c>
      <c r="Z86" s="148">
        <v>657414</v>
      </c>
      <c r="AA86" s="148">
        <v>529742</v>
      </c>
      <c r="AB86" s="148">
        <f t="shared" ref="AB86:AY86" si="47">AA88</f>
        <v>1123446</v>
      </c>
      <c r="AC86" s="148">
        <f t="shared" si="47"/>
        <v>1119921</v>
      </c>
      <c r="AD86" s="148">
        <f t="shared" si="47"/>
        <v>1075793</v>
      </c>
      <c r="AE86" s="148">
        <f t="shared" si="47"/>
        <v>1335555</v>
      </c>
      <c r="AF86" s="148">
        <f t="shared" si="47"/>
        <v>1336916</v>
      </c>
      <c r="AG86" s="148">
        <f t="shared" si="47"/>
        <v>1426722</v>
      </c>
      <c r="AH86" s="148">
        <f t="shared" si="47"/>
        <v>1367837</v>
      </c>
      <c r="AI86" s="148">
        <f t="shared" si="47"/>
        <v>1304261</v>
      </c>
      <c r="AJ86" s="148">
        <f t="shared" si="47"/>
        <v>1524622.0000000005</v>
      </c>
      <c r="AK86" s="148">
        <f t="shared" si="47"/>
        <v>1511959.0000000005</v>
      </c>
      <c r="AL86" s="148">
        <f t="shared" si="47"/>
        <v>1237064.0000000005</v>
      </c>
      <c r="AM86" s="148">
        <f t="shared" si="47"/>
        <v>1189883.0000000005</v>
      </c>
      <c r="AN86" s="148">
        <f t="shared" si="47"/>
        <v>1203940.0000000005</v>
      </c>
      <c r="AO86" s="148">
        <f t="shared" si="47"/>
        <v>1139725.0000000005</v>
      </c>
      <c r="AP86" s="148">
        <f t="shared" si="47"/>
        <v>1046217.0000000005</v>
      </c>
      <c r="AQ86" s="148">
        <f t="shared" si="47"/>
        <v>944800.00000000047</v>
      </c>
      <c r="AR86" s="148">
        <f t="shared" si="47"/>
        <v>865368.00000000047</v>
      </c>
      <c r="AS86" s="148">
        <f t="shared" si="47"/>
        <v>494695.00000000047</v>
      </c>
      <c r="AT86" s="148">
        <f t="shared" si="47"/>
        <v>614101.00000000047</v>
      </c>
      <c r="AU86" s="148">
        <f t="shared" si="47"/>
        <v>742613.00000000023</v>
      </c>
      <c r="AV86" s="148">
        <f t="shared" si="47"/>
        <v>713733.00000000023</v>
      </c>
      <c r="AW86" s="148">
        <f t="shared" si="47"/>
        <v>532389.00000000023</v>
      </c>
      <c r="AX86" s="148">
        <f t="shared" si="47"/>
        <v>492259.00000000023</v>
      </c>
      <c r="AY86" s="148">
        <f t="shared" si="47"/>
        <v>611186.00000000023</v>
      </c>
      <c r="AZ86" s="148">
        <f t="shared" ref="AZ86:BO86" si="48">AY88</f>
        <v>840029.72343830019</v>
      </c>
      <c r="BA86" s="148">
        <f t="shared" si="48"/>
        <v>1364974.7234383002</v>
      </c>
      <c r="BB86" s="148">
        <f t="shared" si="48"/>
        <v>1281998.6992383003</v>
      </c>
      <c r="BC86" s="148">
        <f t="shared" si="48"/>
        <v>1433714.7218962188</v>
      </c>
      <c r="BD86" s="148">
        <f t="shared" si="48"/>
        <v>1425112.3878962188</v>
      </c>
      <c r="BE86" s="148">
        <f t="shared" si="48"/>
        <v>1382886.3878962188</v>
      </c>
      <c r="BF86" s="148">
        <f t="shared" si="48"/>
        <v>1265876.3878962188</v>
      </c>
      <c r="BG86" s="148">
        <f t="shared" si="48"/>
        <v>1091722.3878962188</v>
      </c>
      <c r="BH86" s="148">
        <f t="shared" si="48"/>
        <v>1272444.6706007167</v>
      </c>
      <c r="BI86" s="148">
        <f t="shared" si="48"/>
        <v>952896.50262994901</v>
      </c>
      <c r="BJ86" s="148">
        <f t="shared" si="48"/>
        <v>838440.55886275973</v>
      </c>
      <c r="BK86" s="148">
        <f t="shared" si="48"/>
        <v>1968040.4247627598</v>
      </c>
      <c r="BL86" s="148">
        <f t="shared" si="48"/>
        <v>1509828.4807284877</v>
      </c>
      <c r="BM86" s="148">
        <f t="shared" si="48"/>
        <v>1177620.4807284877</v>
      </c>
      <c r="BN86" s="148">
        <f t="shared" si="48"/>
        <v>1148945.8606314205</v>
      </c>
      <c r="BO86" s="148">
        <f t="shared" si="48"/>
        <v>1142774.8606314205</v>
      </c>
      <c r="BP86" s="148">
        <f t="shared" ref="BP86" si="49">BO88</f>
        <v>1593097.7588696212</v>
      </c>
      <c r="BQ86" s="148">
        <f t="shared" ref="BQ86" si="50">BP88</f>
        <v>1876455.7588696212</v>
      </c>
      <c r="BR86" s="148">
        <f t="shared" ref="BR86" si="51">BQ88</f>
        <v>2427738.6032143151</v>
      </c>
      <c r="BS86" s="148">
        <f t="shared" ref="BS86" si="52">BR88</f>
        <v>2167914.6032143151</v>
      </c>
      <c r="BT86" s="148">
        <f t="shared" ref="BT86" si="53">BS88</f>
        <v>2376202.0203337055</v>
      </c>
      <c r="BU86" s="148">
        <f t="shared" ref="BU86" si="54">BT88</f>
        <v>1713477.0203337055</v>
      </c>
      <c r="BV86" s="148">
        <f t="shared" ref="BV86" si="55">BU88</f>
        <v>2386967.0203337055</v>
      </c>
      <c r="BW86" s="148">
        <f t="shared" ref="BW86" si="56">BV88</f>
        <v>2386967.0203337055</v>
      </c>
      <c r="BY86" s="148">
        <v>137381</v>
      </c>
      <c r="BZ86" s="148">
        <v>252581</v>
      </c>
      <c r="CA86" s="148">
        <v>437240</v>
      </c>
      <c r="CB86" s="148">
        <v>578366</v>
      </c>
      <c r="CC86" s="148">
        <v>1421085</v>
      </c>
      <c r="CD86" s="148">
        <v>660437</v>
      </c>
      <c r="CE86" s="148">
        <f>'DFC-CFS'!CE86</f>
        <v>1123446</v>
      </c>
      <c r="CF86" s="148">
        <f>'DFC-CFS'!CF86</f>
        <v>1336916</v>
      </c>
      <c r="CG86" s="148">
        <f>'DFC-CFS'!CG86</f>
        <v>1524622.0000000005</v>
      </c>
      <c r="CH86" s="148">
        <f>'DFC-CFS'!CH86</f>
        <v>1203940.0000000005</v>
      </c>
      <c r="CI86" s="148">
        <f>'DFC-CFS'!CI86</f>
        <v>865368.00000000047</v>
      </c>
      <c r="CJ86" s="148">
        <f>'DFC-CFS'!CJ86</f>
        <v>713733.00000000047</v>
      </c>
      <c r="CK86" s="148">
        <f>'DFC-CFS'!CK86</f>
        <v>840029.72343830066</v>
      </c>
      <c r="CL86" s="148">
        <f>'DFC-CFS'!CL86</f>
        <v>1425112.3878962188</v>
      </c>
      <c r="CM86" s="148">
        <f>'DFC-CFS'!CM86</f>
        <v>1272444.6706007165</v>
      </c>
      <c r="CN86" s="148">
        <f>'DFC-CFS'!CN86</f>
        <v>1509828.4807284882</v>
      </c>
      <c r="CO86" s="148">
        <f>'DFC-CFS'!CO86</f>
        <v>1593097.7588696217</v>
      </c>
    </row>
    <row r="87" spans="1:93" ht="14.5" x14ac:dyDescent="0.35">
      <c r="A87" s="9"/>
      <c r="B87" s="9"/>
      <c r="C87" s="18"/>
      <c r="D87" s="164"/>
      <c r="E87" s="164"/>
      <c r="F87" s="164"/>
      <c r="G87" s="164"/>
      <c r="H87" s="164"/>
      <c r="I87" s="164"/>
      <c r="J87" s="164"/>
      <c r="K87" s="164"/>
      <c r="L87" s="164"/>
      <c r="M87" s="164"/>
      <c r="N87" s="164"/>
      <c r="O87" s="164"/>
      <c r="P87" s="164"/>
      <c r="Q87" s="164"/>
      <c r="R87" s="164"/>
      <c r="S87" s="164"/>
      <c r="T87" s="164"/>
      <c r="U87" s="162"/>
      <c r="V87" s="162"/>
      <c r="W87" s="162"/>
      <c r="X87" s="162"/>
      <c r="Y87" s="162"/>
      <c r="Z87" s="162"/>
      <c r="AA87" s="162"/>
      <c r="AB87" s="162"/>
      <c r="AC87" s="162"/>
      <c r="AD87" s="162"/>
      <c r="AE87" s="162"/>
      <c r="AF87" s="162"/>
      <c r="AG87" s="162"/>
      <c r="AH87" s="162"/>
      <c r="AI87" s="162"/>
      <c r="AJ87" s="162"/>
      <c r="AK87" s="162"/>
      <c r="AL87" s="162"/>
      <c r="AM87" s="162"/>
      <c r="AN87" s="162"/>
      <c r="AO87" s="162"/>
      <c r="AP87" s="162"/>
      <c r="AQ87" s="162"/>
      <c r="AR87" s="162"/>
      <c r="AS87" s="162"/>
      <c r="AT87" s="162"/>
      <c r="AU87" s="162"/>
      <c r="AV87" s="162"/>
      <c r="AW87" s="162"/>
      <c r="AX87" s="162"/>
      <c r="AY87" s="162"/>
      <c r="AZ87" s="162"/>
      <c r="BA87" s="162"/>
      <c r="BB87" s="162"/>
      <c r="BC87" s="162"/>
      <c r="BD87" s="162"/>
      <c r="BE87" s="162"/>
      <c r="BF87" s="162"/>
      <c r="BG87" s="162"/>
      <c r="BH87" s="162"/>
      <c r="BI87" s="162"/>
      <c r="BJ87" s="162"/>
      <c r="BK87" s="162"/>
      <c r="BL87" s="162"/>
      <c r="BM87" s="162"/>
      <c r="BN87" s="162"/>
      <c r="BO87" s="162"/>
      <c r="BP87" s="162"/>
      <c r="BQ87" s="162"/>
      <c r="BR87" s="162"/>
      <c r="BS87" s="162"/>
      <c r="BT87" s="162"/>
      <c r="BU87" s="162"/>
      <c r="BV87" s="162"/>
      <c r="BW87" s="162"/>
      <c r="BY87" s="162"/>
      <c r="BZ87" s="162"/>
      <c r="CA87" s="162"/>
      <c r="CB87" s="162"/>
      <c r="CC87" s="162"/>
      <c r="CD87" s="162"/>
      <c r="CE87" s="162"/>
      <c r="CF87" s="162"/>
      <c r="CG87" s="162"/>
      <c r="CH87" s="162"/>
      <c r="CI87" s="162"/>
      <c r="CJ87" s="162"/>
      <c r="CK87" s="162"/>
      <c r="CL87" s="162"/>
      <c r="CM87" s="162"/>
      <c r="CN87" s="162"/>
      <c r="CO87" s="162"/>
    </row>
    <row r="88" spans="1:93" ht="14.5" x14ac:dyDescent="0.35">
      <c r="A88" s="9"/>
      <c r="B88" s="150" t="str">
        <f>+'DFC-CFS'!B88</f>
        <v>Caixa e equivalentes de caixa ao fim do exercício</v>
      </c>
      <c r="C88" s="151" t="str">
        <f>+'DFC-CFS'!C88</f>
        <v>Cash and cash equivalents at the end of the period</v>
      </c>
      <c r="D88" s="152">
        <v>153675</v>
      </c>
      <c r="E88" s="152">
        <v>200950</v>
      </c>
      <c r="F88" s="152">
        <v>177838</v>
      </c>
      <c r="G88" s="152">
        <v>252581</v>
      </c>
      <c r="H88" s="152">
        <v>263985</v>
      </c>
      <c r="I88" s="152">
        <v>114900</v>
      </c>
      <c r="J88" s="152">
        <v>455308</v>
      </c>
      <c r="K88" s="152">
        <v>437240</v>
      </c>
      <c r="L88" s="152">
        <v>426532</v>
      </c>
      <c r="M88" s="152">
        <v>336929</v>
      </c>
      <c r="N88" s="152">
        <v>562262</v>
      </c>
      <c r="O88" s="152">
        <v>578366</v>
      </c>
      <c r="P88" s="152">
        <v>589793</v>
      </c>
      <c r="Q88" s="152">
        <v>479375</v>
      </c>
      <c r="R88" s="152">
        <v>742820</v>
      </c>
      <c r="S88" s="152">
        <v>1421085</v>
      </c>
      <c r="T88" s="152">
        <v>1460185</v>
      </c>
      <c r="U88" s="152">
        <v>614050</v>
      </c>
      <c r="V88" s="152">
        <v>523386</v>
      </c>
      <c r="W88" s="152">
        <v>660437</v>
      </c>
      <c r="X88" s="152">
        <v>677768</v>
      </c>
      <c r="Y88" s="152">
        <v>657414</v>
      </c>
      <c r="Z88" s="152">
        <v>529742</v>
      </c>
      <c r="AA88" s="152">
        <v>1123446</v>
      </c>
      <c r="AB88" s="152">
        <v>1119921</v>
      </c>
      <c r="AC88" s="152">
        <v>1075793</v>
      </c>
      <c r="AD88" s="152">
        <v>1335555</v>
      </c>
      <c r="AE88" s="152">
        <v>1336916</v>
      </c>
      <c r="AF88" s="152">
        <v>1426722</v>
      </c>
      <c r="AG88" s="152">
        <v>1367837</v>
      </c>
      <c r="AH88" s="152">
        <v>1304261</v>
      </c>
      <c r="AI88" s="152">
        <v>1524622.0000000005</v>
      </c>
      <c r="AJ88" s="152">
        <v>1511959.0000000005</v>
      </c>
      <c r="AK88" s="152">
        <f t="shared" ref="AK88:AQ88" si="57">AK86+AK84</f>
        <v>1237064.0000000005</v>
      </c>
      <c r="AL88" s="152">
        <f t="shared" si="57"/>
        <v>1189883.0000000005</v>
      </c>
      <c r="AM88" s="152">
        <f t="shared" si="57"/>
        <v>1203940.0000000005</v>
      </c>
      <c r="AN88" s="152">
        <f t="shared" si="57"/>
        <v>1139725.0000000005</v>
      </c>
      <c r="AO88" s="152">
        <f t="shared" si="57"/>
        <v>1046217.0000000005</v>
      </c>
      <c r="AP88" s="152">
        <f t="shared" si="57"/>
        <v>944800.00000000047</v>
      </c>
      <c r="AQ88" s="152">
        <f t="shared" si="57"/>
        <v>865368.00000000047</v>
      </c>
      <c r="AR88" s="152">
        <f t="shared" ref="AR88:BN88" si="58">AR86+AR84</f>
        <v>494695.00000000047</v>
      </c>
      <c r="AS88" s="152">
        <f t="shared" si="58"/>
        <v>614101.00000000047</v>
      </c>
      <c r="AT88" s="152">
        <f t="shared" si="58"/>
        <v>742613.00000000023</v>
      </c>
      <c r="AU88" s="152">
        <f t="shared" si="58"/>
        <v>713733.00000000023</v>
      </c>
      <c r="AV88" s="152">
        <f t="shared" si="58"/>
        <v>532389.00000000023</v>
      </c>
      <c r="AW88" s="152">
        <f t="shared" si="58"/>
        <v>492259.00000000023</v>
      </c>
      <c r="AX88" s="152">
        <f t="shared" si="58"/>
        <v>611186.00000000023</v>
      </c>
      <c r="AY88" s="152">
        <f t="shared" si="58"/>
        <v>840029.72343830019</v>
      </c>
      <c r="AZ88" s="152">
        <f t="shared" si="58"/>
        <v>1364974.7234383002</v>
      </c>
      <c r="BA88" s="152">
        <f t="shared" si="58"/>
        <v>1281998.6992383003</v>
      </c>
      <c r="BB88" s="152">
        <f t="shared" si="58"/>
        <v>1433714.7218962188</v>
      </c>
      <c r="BC88" s="152">
        <f t="shared" si="58"/>
        <v>1425112.3878962188</v>
      </c>
      <c r="BD88" s="152">
        <f t="shared" si="58"/>
        <v>1382886.3878962188</v>
      </c>
      <c r="BE88" s="152">
        <f t="shared" si="58"/>
        <v>1265876.3878962188</v>
      </c>
      <c r="BF88" s="152">
        <f t="shared" si="58"/>
        <v>1091722.3878962188</v>
      </c>
      <c r="BG88" s="152">
        <f t="shared" si="58"/>
        <v>1272444.6706007167</v>
      </c>
      <c r="BH88" s="152">
        <f t="shared" si="58"/>
        <v>952896.50262994901</v>
      </c>
      <c r="BI88" s="152">
        <f t="shared" si="58"/>
        <v>838440.55886275973</v>
      </c>
      <c r="BJ88" s="152">
        <f t="shared" si="58"/>
        <v>1968040.4247627598</v>
      </c>
      <c r="BK88" s="152">
        <f t="shared" si="58"/>
        <v>1509828.4807284877</v>
      </c>
      <c r="BL88" s="152">
        <f t="shared" si="58"/>
        <v>1177620.4807284877</v>
      </c>
      <c r="BM88" s="152">
        <f t="shared" si="58"/>
        <v>1148945.8606314205</v>
      </c>
      <c r="BN88" s="152">
        <f t="shared" si="58"/>
        <v>1142774.8606314205</v>
      </c>
      <c r="BO88" s="152">
        <f t="shared" ref="BO88:BR88" si="59">BO86+BO84</f>
        <v>1593097.7588696212</v>
      </c>
      <c r="BP88" s="152">
        <f t="shared" si="59"/>
        <v>1876455.7588696212</v>
      </c>
      <c r="BQ88" s="152">
        <f t="shared" si="59"/>
        <v>2427738.6032143151</v>
      </c>
      <c r="BR88" s="152">
        <f t="shared" si="59"/>
        <v>2167914.6032143151</v>
      </c>
      <c r="BS88" s="152">
        <f t="shared" ref="BS88:BV88" si="60">BS86+BS84</f>
        <v>2376202.0203337055</v>
      </c>
      <c r="BT88" s="152">
        <f t="shared" si="60"/>
        <v>1713477.0203337055</v>
      </c>
      <c r="BU88" s="152">
        <f t="shared" si="60"/>
        <v>2386967.0203337055</v>
      </c>
      <c r="BV88" s="152">
        <f t="shared" si="60"/>
        <v>2386967.0203337055</v>
      </c>
      <c r="BW88" s="152">
        <f t="shared" ref="BW88" si="61">BW86+BW84</f>
        <v>2386967.0203337055</v>
      </c>
      <c r="BY88" s="152">
        <v>252581</v>
      </c>
      <c r="BZ88" s="152">
        <v>437240</v>
      </c>
      <c r="CA88" s="152">
        <v>578366</v>
      </c>
      <c r="CB88" s="152">
        <v>1421085</v>
      </c>
      <c r="CC88" s="152">
        <v>660437</v>
      </c>
      <c r="CD88" s="152">
        <v>1123446</v>
      </c>
      <c r="CE88" s="152">
        <f t="shared" ref="CE88:CN88" si="62">CE86+CE84</f>
        <v>1336916</v>
      </c>
      <c r="CF88" s="152">
        <f t="shared" si="62"/>
        <v>1524622.0000000005</v>
      </c>
      <c r="CG88" s="152">
        <f t="shared" si="62"/>
        <v>1203940.0000000005</v>
      </c>
      <c r="CH88" s="152">
        <f t="shared" si="62"/>
        <v>865368.00000000047</v>
      </c>
      <c r="CI88" s="152">
        <f t="shared" si="62"/>
        <v>713733.00000000047</v>
      </c>
      <c r="CJ88" s="152">
        <f t="shared" si="62"/>
        <v>840029.72343830066</v>
      </c>
      <c r="CK88" s="152">
        <f t="shared" si="62"/>
        <v>1425112.3878962188</v>
      </c>
      <c r="CL88" s="152">
        <f t="shared" si="62"/>
        <v>1272444.6706007165</v>
      </c>
      <c r="CM88" s="152">
        <f t="shared" si="62"/>
        <v>1509828.4807284882</v>
      </c>
      <c r="CN88" s="152">
        <f t="shared" si="62"/>
        <v>1593097.7588696217</v>
      </c>
      <c r="CO88" s="152">
        <f t="shared" ref="CO88" si="63">CO86+CO84</f>
        <v>2376202.0203337064</v>
      </c>
    </row>
    <row r="89" spans="1:93" ht="14.5" x14ac:dyDescent="0.35">
      <c r="A89" s="9"/>
      <c r="B89" s="9"/>
      <c r="C89" s="9"/>
      <c r="D89" s="169"/>
      <c r="E89" s="169"/>
      <c r="F89" s="169"/>
      <c r="G89" s="169"/>
      <c r="H89" s="169"/>
      <c r="I89" s="169"/>
      <c r="J89" s="169"/>
      <c r="K89" s="169"/>
      <c r="L89" s="164"/>
      <c r="M89" s="164"/>
      <c r="N89" s="164"/>
      <c r="O89" s="164"/>
      <c r="P89" s="164"/>
      <c r="Q89" s="164"/>
      <c r="R89" s="164"/>
      <c r="S89" s="164"/>
      <c r="T89" s="164"/>
      <c r="U89" s="164"/>
      <c r="V89" s="164"/>
      <c r="W89" s="164"/>
      <c r="X89" s="164"/>
      <c r="Y89" s="164"/>
      <c r="Z89" s="164"/>
      <c r="AA89" s="164"/>
      <c r="AB89" s="164"/>
      <c r="AC89" s="164"/>
      <c r="AD89" s="164"/>
      <c r="AE89" s="164"/>
      <c r="AF89" s="164"/>
      <c r="AG89" s="164"/>
      <c r="AH89" s="164"/>
      <c r="AI89" s="164"/>
      <c r="AJ89" s="164"/>
      <c r="AK89" s="164"/>
      <c r="AL89" s="164"/>
      <c r="AM89" s="164"/>
      <c r="AN89" s="164"/>
      <c r="AO89" s="164"/>
      <c r="AP89" s="164"/>
      <c r="AQ89" s="164"/>
      <c r="AR89" s="164"/>
      <c r="AS89" s="164"/>
      <c r="AT89" s="164"/>
      <c r="AU89" s="164"/>
      <c r="AV89" s="164"/>
      <c r="AW89" s="164"/>
      <c r="AX89" s="164"/>
      <c r="AY89" s="164"/>
      <c r="AZ89" s="164"/>
      <c r="BA89" s="164"/>
      <c r="BB89" s="164"/>
      <c r="BC89" s="164"/>
      <c r="BD89" s="164"/>
      <c r="BE89" s="164"/>
      <c r="BF89" s="164"/>
      <c r="BG89" s="164"/>
      <c r="BH89" s="164"/>
      <c r="BI89" s="164"/>
      <c r="BJ89" s="164"/>
      <c r="BK89" s="164"/>
      <c r="BL89" s="164"/>
      <c r="BM89" s="164"/>
      <c r="BN89" s="164"/>
      <c r="BO89" s="164"/>
      <c r="BP89" s="164"/>
      <c r="BQ89" s="164"/>
      <c r="BR89" s="164"/>
      <c r="BS89" s="164"/>
      <c r="BT89" s="164"/>
      <c r="BU89" s="164"/>
      <c r="BV89" s="164"/>
      <c r="BW89" s="164"/>
      <c r="CA89" s="164"/>
      <c r="CB89" s="164"/>
      <c r="CC89" s="164"/>
      <c r="CD89" s="164"/>
      <c r="CE89" s="164"/>
      <c r="CF89" s="164"/>
      <c r="CG89" s="164"/>
      <c r="CH89" s="158"/>
      <c r="CI89" s="158"/>
      <c r="CJ89" s="158"/>
      <c r="CK89" s="158"/>
      <c r="CL89" s="158"/>
    </row>
  </sheetData>
  <phoneticPr fontId="40" type="noConversion"/>
  <pageMargins left="0.511811024" right="0.511811024" top="0.78740157499999996" bottom="0.78740157499999996" header="0.31496062000000002" footer="0.31496062000000002"/>
  <pageSetup paperSize="9"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79998168889431442"/>
  </sheetPr>
  <dimension ref="A1:CF24"/>
  <sheetViews>
    <sheetView showGridLines="0" zoomScale="85" zoomScaleNormal="85" workbookViewId="0">
      <pane xSplit="2" ySplit="5" topLeftCell="BF6" activePane="bottomRight" state="frozen"/>
      <selection activeCell="AB25" sqref="AB25"/>
      <selection pane="topRight" activeCell="AB25" sqref="AB25"/>
      <selection pane="bottomLeft" activeCell="AB25" sqref="AB25"/>
      <selection pane="bottomRight" activeCell="BL5" sqref="BL5"/>
    </sheetView>
  </sheetViews>
  <sheetFormatPr defaultColWidth="9.1796875" defaultRowHeight="0" customHeight="1" zeroHeight="1" x14ac:dyDescent="0.35"/>
  <cols>
    <col min="1" max="1" width="2.81640625" style="8" customWidth="1"/>
    <col min="2" max="3" width="55.453125" style="8" customWidth="1"/>
    <col min="4" max="15" width="9.1796875" style="8" hidden="1" customWidth="1"/>
    <col min="16" max="19" width="12.7265625" style="8" hidden="1" customWidth="1"/>
    <col min="20" max="64" width="12.7265625" style="8" customWidth="1"/>
    <col min="65" max="67" width="12.7265625" style="8" hidden="1" customWidth="1"/>
    <col min="68" max="68" width="3.453125" style="8" customWidth="1"/>
    <col min="69" max="71" width="9.1796875" style="8" hidden="1" customWidth="1"/>
    <col min="72" max="78" width="12.7265625" style="8" hidden="1" customWidth="1"/>
    <col min="79" max="80" width="12.453125" style="8" hidden="1" customWidth="1"/>
    <col min="81" max="83" width="11.54296875" style="8" customWidth="1"/>
    <col min="84" max="84" width="3.453125" style="8" customWidth="1"/>
    <col min="85" max="16384" width="9.1796875" style="8"/>
  </cols>
  <sheetData>
    <row r="1" spans="1:84" ht="14.5" x14ac:dyDescent="0.35">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145"/>
      <c r="BX1" s="142"/>
      <c r="BY1" s="142"/>
      <c r="BZ1" s="142"/>
      <c r="CA1" s="142"/>
      <c r="CB1" s="142"/>
    </row>
    <row r="2" spans="1:84" ht="18.5" x14ac:dyDescent="0.45">
      <c r="A2" s="143" t="s">
        <v>396</v>
      </c>
      <c r="F2" s="29"/>
      <c r="G2" s="29"/>
      <c r="H2" s="29"/>
      <c r="I2" s="29"/>
      <c r="J2" s="29"/>
      <c r="K2" s="29"/>
      <c r="L2" s="29"/>
      <c r="M2" s="29"/>
      <c r="N2" s="29"/>
      <c r="O2" s="29"/>
      <c r="P2" s="29"/>
      <c r="Q2" s="29"/>
      <c r="R2" s="29"/>
      <c r="S2" s="29"/>
      <c r="T2" s="29"/>
      <c r="U2" s="29"/>
      <c r="V2" s="29"/>
      <c r="W2" s="29"/>
      <c r="X2" s="29"/>
      <c r="Y2" s="29"/>
      <c r="Z2" s="29"/>
      <c r="AA2" s="29"/>
      <c r="AB2" s="29"/>
      <c r="AC2" s="29"/>
      <c r="AD2" s="29"/>
      <c r="AE2" s="31"/>
      <c r="AF2" s="31"/>
      <c r="AG2" s="31"/>
      <c r="AH2" s="31"/>
      <c r="AI2" s="29"/>
      <c r="AJ2" s="29"/>
      <c r="AK2" s="29"/>
      <c r="AL2" s="29"/>
      <c r="AM2" s="29"/>
      <c r="AN2" s="29"/>
      <c r="AO2" s="29"/>
      <c r="AP2" s="29"/>
      <c r="AQ2" s="29"/>
      <c r="AR2" s="29"/>
      <c r="AS2" s="29"/>
      <c r="AT2" s="29"/>
      <c r="AY2" s="31"/>
      <c r="AZ2" s="31"/>
      <c r="BA2" s="31"/>
      <c r="BB2" s="31"/>
      <c r="BC2" s="31"/>
      <c r="BD2" s="31"/>
      <c r="BE2" s="31"/>
      <c r="BF2" s="31"/>
      <c r="BG2" s="31"/>
      <c r="BH2" s="31"/>
      <c r="BI2" s="31"/>
      <c r="BJ2" s="31"/>
      <c r="BK2" s="31"/>
      <c r="BL2" s="31"/>
      <c r="BM2" s="31"/>
      <c r="BN2" s="31"/>
      <c r="BO2" s="31"/>
      <c r="BP2" s="9"/>
      <c r="BQ2" s="145"/>
      <c r="BR2" s="145"/>
      <c r="BS2" s="145"/>
      <c r="BT2" s="175"/>
      <c r="BU2" s="145"/>
      <c r="BV2" s="145"/>
      <c r="BW2" s="145"/>
      <c r="BX2" s="145"/>
      <c r="BY2" s="145"/>
      <c r="BZ2" s="145"/>
      <c r="CA2" s="145"/>
      <c r="CB2" s="145"/>
    </row>
    <row r="3" spans="1:84" ht="14.5" x14ac:dyDescent="0.35">
      <c r="A3" s="174"/>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9"/>
      <c r="BQ3" s="31"/>
      <c r="BR3" s="31"/>
      <c r="BS3" s="31"/>
      <c r="BT3" s="31"/>
      <c r="BU3" s="31"/>
      <c r="BV3" s="31"/>
      <c r="BW3" s="145"/>
      <c r="BX3" s="145"/>
      <c r="BY3" s="145"/>
      <c r="BZ3" s="145"/>
      <c r="CA3" s="145"/>
      <c r="CB3" s="145"/>
    </row>
    <row r="4" spans="1:84" ht="14.5" x14ac:dyDescent="0.35">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9"/>
      <c r="BW4" s="144"/>
      <c r="BX4" s="144"/>
      <c r="BY4" s="144"/>
      <c r="BZ4" s="144"/>
      <c r="CA4" s="144"/>
      <c r="CB4" s="144"/>
    </row>
    <row r="5" spans="1:84" ht="15" thickBot="1" x14ac:dyDescent="0.4">
      <c r="A5" s="9"/>
      <c r="B5" s="32" t="s">
        <v>15</v>
      </c>
      <c r="C5" s="32" t="s">
        <v>151</v>
      </c>
      <c r="D5" s="33" t="s">
        <v>25</v>
      </c>
      <c r="E5" s="33" t="s">
        <v>26</v>
      </c>
      <c r="F5" s="33" t="s">
        <v>27</v>
      </c>
      <c r="G5" s="33" t="s">
        <v>28</v>
      </c>
      <c r="H5" s="33" t="s">
        <v>29</v>
      </c>
      <c r="I5" s="33" t="s">
        <v>30</v>
      </c>
      <c r="J5" s="33" t="s">
        <v>31</v>
      </c>
      <c r="K5" s="33" t="s">
        <v>32</v>
      </c>
      <c r="L5" s="33" t="s">
        <v>33</v>
      </c>
      <c r="M5" s="33" t="s">
        <v>34</v>
      </c>
      <c r="N5" s="33" t="s">
        <v>35</v>
      </c>
      <c r="O5" s="33" t="s">
        <v>36</v>
      </c>
      <c r="P5" s="33" t="s">
        <v>37</v>
      </c>
      <c r="Q5" s="33" t="s">
        <v>38</v>
      </c>
      <c r="R5" s="33" t="s">
        <v>39</v>
      </c>
      <c r="S5" s="33" t="s">
        <v>40</v>
      </c>
      <c r="T5" s="33" t="s">
        <v>41</v>
      </c>
      <c r="U5" s="33" t="s">
        <v>42</v>
      </c>
      <c r="V5" s="33" t="s">
        <v>43</v>
      </c>
      <c r="W5" s="33" t="s">
        <v>44</v>
      </c>
      <c r="X5" s="33" t="s">
        <v>45</v>
      </c>
      <c r="Y5" s="33" t="s">
        <v>46</v>
      </c>
      <c r="Z5" s="33" t="s">
        <v>47</v>
      </c>
      <c r="AA5" s="33" t="s">
        <v>48</v>
      </c>
      <c r="AB5" s="33" t="s">
        <v>49</v>
      </c>
      <c r="AC5" s="33" t="s">
        <v>50</v>
      </c>
      <c r="AD5" s="33" t="s">
        <v>51</v>
      </c>
      <c r="AE5" s="33" t="s">
        <v>52</v>
      </c>
      <c r="AF5" s="33" t="s">
        <v>53</v>
      </c>
      <c r="AG5" s="33" t="s">
        <v>140</v>
      </c>
      <c r="AH5" s="33" t="s">
        <v>485</v>
      </c>
      <c r="AI5" s="33" t="s">
        <v>488</v>
      </c>
      <c r="AJ5" s="33" t="s">
        <v>491</v>
      </c>
      <c r="AK5" s="33" t="s">
        <v>496</v>
      </c>
      <c r="AL5" s="33" t="s">
        <v>506</v>
      </c>
      <c r="AM5" s="33" t="s">
        <v>507</v>
      </c>
      <c r="AN5" s="33" t="s">
        <v>508</v>
      </c>
      <c r="AO5" s="33" t="s">
        <v>512</v>
      </c>
      <c r="AP5" s="33" t="s">
        <v>513</v>
      </c>
      <c r="AQ5" s="33" t="s">
        <v>514</v>
      </c>
      <c r="AR5" s="33" t="s">
        <v>542</v>
      </c>
      <c r="AS5" s="33" t="s">
        <v>543</v>
      </c>
      <c r="AT5" s="33" t="s">
        <v>544</v>
      </c>
      <c r="AU5" s="33" t="s">
        <v>545</v>
      </c>
      <c r="AV5" s="33" t="s">
        <v>548</v>
      </c>
      <c r="AW5" s="33" t="s">
        <v>549</v>
      </c>
      <c r="AX5" s="33" t="s">
        <v>550</v>
      </c>
      <c r="AY5" s="33" t="s">
        <v>551</v>
      </c>
      <c r="AZ5" s="33" t="s">
        <v>590</v>
      </c>
      <c r="BA5" s="33" t="s">
        <v>591</v>
      </c>
      <c r="BB5" s="33" t="s">
        <v>592</v>
      </c>
      <c r="BC5" s="33" t="s">
        <v>593</v>
      </c>
      <c r="BD5" s="33" t="s">
        <v>602</v>
      </c>
      <c r="BE5" s="33" t="s">
        <v>603</v>
      </c>
      <c r="BF5" s="33" t="s">
        <v>604</v>
      </c>
      <c r="BG5" s="33" t="s">
        <v>605</v>
      </c>
      <c r="BH5" s="33" t="s">
        <v>630</v>
      </c>
      <c r="BI5" s="33" t="s">
        <v>631</v>
      </c>
      <c r="BJ5" s="33" t="s">
        <v>632</v>
      </c>
      <c r="BK5" s="33" t="s">
        <v>633</v>
      </c>
      <c r="BL5" s="33" t="s">
        <v>648</v>
      </c>
      <c r="BM5" s="33" t="s">
        <v>649</v>
      </c>
      <c r="BN5" s="33" t="s">
        <v>650</v>
      </c>
      <c r="BO5" s="33" t="s">
        <v>651</v>
      </c>
      <c r="BP5" s="141"/>
      <c r="BQ5" s="33">
        <v>2010</v>
      </c>
      <c r="BR5" s="33">
        <v>2011</v>
      </c>
      <c r="BS5" s="33">
        <v>2012</v>
      </c>
      <c r="BT5" s="33">
        <v>2013</v>
      </c>
      <c r="BU5" s="33">
        <v>2014</v>
      </c>
      <c r="BV5" s="33">
        <v>2015</v>
      </c>
      <c r="BW5" s="33">
        <v>2016</v>
      </c>
      <c r="BX5" s="33">
        <v>2017</v>
      </c>
      <c r="BY5" s="33">
        <v>2018</v>
      </c>
      <c r="BZ5" s="33">
        <v>2019</v>
      </c>
      <c r="CA5" s="33">
        <v>2020</v>
      </c>
      <c r="CB5" s="33">
        <v>2021</v>
      </c>
      <c r="CC5" s="33">
        <v>2022</v>
      </c>
      <c r="CD5" s="33">
        <v>2023</v>
      </c>
      <c r="CE5" s="33">
        <v>2024</v>
      </c>
      <c r="CF5" s="141"/>
    </row>
    <row r="6" spans="1:84" ht="14.5" x14ac:dyDescent="0.3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9"/>
      <c r="BV6" s="155"/>
      <c r="BW6" s="155"/>
      <c r="BX6" s="155"/>
      <c r="BY6" s="155"/>
      <c r="BZ6" s="155"/>
      <c r="CA6" s="155"/>
      <c r="CB6" s="155"/>
      <c r="CC6" s="155"/>
      <c r="CD6" s="155"/>
      <c r="CE6" s="155"/>
    </row>
    <row r="7" spans="1:84" ht="14.5" x14ac:dyDescent="0.35">
      <c r="A7" s="9"/>
      <c r="B7" s="100" t="s">
        <v>56</v>
      </c>
      <c r="C7" s="100" t="s">
        <v>57</v>
      </c>
      <c r="D7" s="101">
        <v>407566</v>
      </c>
      <c r="E7" s="101">
        <v>467367</v>
      </c>
      <c r="F7" s="101">
        <v>520915</v>
      </c>
      <c r="G7" s="101">
        <v>475679</v>
      </c>
      <c r="H7" s="101">
        <v>510663</v>
      </c>
      <c r="I7" s="101">
        <v>537008</v>
      </c>
      <c r="J7" s="101">
        <v>587204</v>
      </c>
      <c r="K7" s="101">
        <v>550673</v>
      </c>
      <c r="L7" s="101">
        <v>528405</v>
      </c>
      <c r="M7" s="101">
        <v>746620</v>
      </c>
      <c r="N7" s="101">
        <v>745617</v>
      </c>
      <c r="O7" s="101">
        <v>650478</v>
      </c>
      <c r="P7" s="101">
        <v>701751</v>
      </c>
      <c r="Q7" s="101">
        <v>797450</v>
      </c>
      <c r="R7" s="101">
        <v>843337</v>
      </c>
      <c r="S7" s="101">
        <v>780446</v>
      </c>
      <c r="T7" s="101">
        <v>805039</v>
      </c>
      <c r="U7" s="101">
        <v>758558</v>
      </c>
      <c r="V7" s="101">
        <v>804916</v>
      </c>
      <c r="W7" s="101">
        <v>746148</v>
      </c>
      <c r="X7" s="101">
        <v>788077</v>
      </c>
      <c r="Y7" s="101">
        <v>911082</v>
      </c>
      <c r="Z7" s="101">
        <v>855915</v>
      </c>
      <c r="AA7" s="101">
        <v>871922</v>
      </c>
      <c r="AB7" s="101">
        <v>859840</v>
      </c>
      <c r="AC7" s="101">
        <v>850684</v>
      </c>
      <c r="AD7" s="101">
        <v>763047</v>
      </c>
      <c r="AE7" s="101">
        <v>781739</v>
      </c>
      <c r="AF7" s="101">
        <f>'DRE-IS'!AN11</f>
        <v>855124</v>
      </c>
      <c r="AG7" s="101">
        <v>921063</v>
      </c>
      <c r="AH7" s="101">
        <f>'DRE-IS'!AP11</f>
        <v>962664</v>
      </c>
      <c r="AI7" s="101">
        <f>'DRE-IS'!AQ11</f>
        <v>967300</v>
      </c>
      <c r="AJ7" s="101">
        <f>'DRE-IS'!AR11</f>
        <v>1059196</v>
      </c>
      <c r="AK7" s="101">
        <f>'DRE-IS'!AS11</f>
        <v>1218179</v>
      </c>
      <c r="AL7" s="101">
        <f>'DRE-IS'!AT11</f>
        <v>1315819</v>
      </c>
      <c r="AM7" s="101">
        <f>'DRE-IS'!AU11</f>
        <v>1235022</v>
      </c>
      <c r="AN7" s="101">
        <f>'DRE-IS'!AV11</f>
        <v>1281529</v>
      </c>
      <c r="AO7" s="101">
        <f>'DRE-IS'!AW11</f>
        <v>1404615</v>
      </c>
      <c r="AP7" s="101">
        <f>'DRE-IS'!AX11</f>
        <v>1339132</v>
      </c>
      <c r="AQ7" s="101">
        <f>'DRE-IS'!AY11</f>
        <v>1138309</v>
      </c>
      <c r="AR7" s="101">
        <f>'DRE-IS'!AZ11</f>
        <v>1092564</v>
      </c>
      <c r="AS7" s="101">
        <f>'DRE-IS'!BA11</f>
        <v>644872</v>
      </c>
      <c r="AT7" s="101">
        <f>'DRE-IS'!BB11</f>
        <v>1250336</v>
      </c>
      <c r="AU7" s="101">
        <f>'DRE-IS'!BC11</f>
        <v>1269824</v>
      </c>
      <c r="AV7" s="101">
        <f>'DRE-IS'!BD11</f>
        <v>1544255</v>
      </c>
      <c r="AW7" s="101">
        <f>'DRE-IS'!BE11</f>
        <v>1645453</v>
      </c>
      <c r="AX7" s="101">
        <v>1833810</v>
      </c>
      <c r="AY7" s="101">
        <f>'DRE-IS'!BG11</f>
        <v>2059017</v>
      </c>
      <c r="AZ7" s="101">
        <f>'DRE-IS'!BH11</f>
        <v>2364297</v>
      </c>
      <c r="BA7" s="101">
        <f>'DRE-IS'!BI11</f>
        <v>2529016</v>
      </c>
      <c r="BB7" s="101">
        <f>'DRE-IS'!BJ11</f>
        <v>2694013</v>
      </c>
      <c r="BC7" s="101">
        <f>'DRE-IS'!BK11</f>
        <v>2591090</v>
      </c>
      <c r="BD7" s="101">
        <f>'DRE-IS'!BL11</f>
        <v>2804406</v>
      </c>
      <c r="BE7" s="101">
        <f>'DRE-IS'!BM11</f>
        <v>2965864</v>
      </c>
      <c r="BF7" s="101">
        <f>'DRE-IS'!BN11</f>
        <v>2975942</v>
      </c>
      <c r="BG7" s="101">
        <f>'DRE-IS'!BO11</f>
        <v>2621978</v>
      </c>
      <c r="BH7" s="101">
        <f>'DRE-IS'!BP11</f>
        <v>2597904</v>
      </c>
      <c r="BI7" s="101">
        <f>'DRE-IS'!BQ11</f>
        <v>2805461</v>
      </c>
      <c r="BJ7" s="101">
        <f>'DRE-IS'!BR11</f>
        <v>2768319</v>
      </c>
      <c r="BK7" s="101">
        <f>'DRE-IS'!BS11</f>
        <v>2493426</v>
      </c>
      <c r="BL7" s="101">
        <f>'DRE-IS'!BT11</f>
        <v>2483044</v>
      </c>
      <c r="BM7" s="101">
        <f>'DRE-IS'!BU11</f>
        <v>0</v>
      </c>
      <c r="BN7" s="101">
        <f>'DRE-IS'!BV11</f>
        <v>0</v>
      </c>
      <c r="BO7" s="101">
        <f>'DRE-IS'!BW11</f>
        <v>0</v>
      </c>
      <c r="BP7" s="9"/>
      <c r="BQ7" s="101">
        <v>1871527</v>
      </c>
      <c r="BR7" s="101">
        <v>2185548</v>
      </c>
      <c r="BS7" s="101">
        <v>2671120</v>
      </c>
      <c r="BT7" s="101">
        <v>3122984</v>
      </c>
      <c r="BU7" s="101">
        <f t="shared" ref="BU7:CE7" si="0">SUM(BU8:BU11)</f>
        <v>3114661</v>
      </c>
      <c r="BV7" s="101">
        <f t="shared" si="0"/>
        <v>3426996</v>
      </c>
      <c r="BW7" s="101">
        <f t="shared" si="0"/>
        <v>3255310</v>
      </c>
      <c r="BX7" s="101">
        <f t="shared" si="0"/>
        <v>3706151</v>
      </c>
      <c r="BY7" s="101">
        <f t="shared" si="0"/>
        <v>4828216</v>
      </c>
      <c r="BZ7" s="101">
        <f t="shared" si="0"/>
        <v>5163585</v>
      </c>
      <c r="CA7" s="101">
        <f t="shared" si="0"/>
        <v>4257596</v>
      </c>
      <c r="CB7" s="101">
        <f t="shared" si="0"/>
        <v>7082535</v>
      </c>
      <c r="CC7" s="101">
        <f t="shared" si="0"/>
        <v>10178416</v>
      </c>
      <c r="CD7" s="101">
        <f t="shared" si="0"/>
        <v>11368190</v>
      </c>
      <c r="CE7" s="101">
        <f t="shared" si="0"/>
        <v>10665110</v>
      </c>
    </row>
    <row r="8" spans="1:84" ht="14.5" x14ac:dyDescent="0.35">
      <c r="A8" s="9"/>
      <c r="B8" s="180" t="s">
        <v>397</v>
      </c>
      <c r="C8" s="180" t="s">
        <v>398</v>
      </c>
      <c r="D8" s="140">
        <v>235037</v>
      </c>
      <c r="E8" s="140">
        <v>268365</v>
      </c>
      <c r="F8" s="140">
        <v>288012</v>
      </c>
      <c r="G8" s="140">
        <v>253053</v>
      </c>
      <c r="H8" s="140">
        <v>285792</v>
      </c>
      <c r="I8" s="140">
        <v>293950</v>
      </c>
      <c r="J8" s="140">
        <v>315778</v>
      </c>
      <c r="K8" s="140">
        <v>265465</v>
      </c>
      <c r="L8" s="140">
        <v>251647</v>
      </c>
      <c r="M8" s="140">
        <v>256977</v>
      </c>
      <c r="N8" s="140">
        <v>256862</v>
      </c>
      <c r="O8" s="140">
        <v>217755</v>
      </c>
      <c r="P8" s="140">
        <v>235518</v>
      </c>
      <c r="Q8" s="140">
        <v>277576</v>
      </c>
      <c r="R8" s="140">
        <v>289731</v>
      </c>
      <c r="S8" s="140">
        <v>232528</v>
      </c>
      <c r="T8" s="140">
        <v>234250</v>
      </c>
      <c r="U8" s="140">
        <v>206870</v>
      </c>
      <c r="V8" s="140">
        <v>225132.00000000003</v>
      </c>
      <c r="W8" s="140">
        <v>186480</v>
      </c>
      <c r="X8" s="140">
        <v>177810</v>
      </c>
      <c r="Y8" s="140">
        <v>179215</v>
      </c>
      <c r="Z8" s="140">
        <v>141701</v>
      </c>
      <c r="AA8" s="140">
        <v>122929</v>
      </c>
      <c r="AB8" s="140">
        <v>141636</v>
      </c>
      <c r="AC8" s="140">
        <v>137410</v>
      </c>
      <c r="AD8" s="140">
        <v>144850</v>
      </c>
      <c r="AE8" s="140">
        <f>BW8-SUM(AB8:AD8)</f>
        <v>-251052.12906376616</v>
      </c>
      <c r="AF8" s="140">
        <f>'DRE-IS'!AN12</f>
        <v>142107.9329516</v>
      </c>
      <c r="AG8" s="140">
        <f>'DRE-IS'!AO12</f>
        <v>162637.47125900001</v>
      </c>
      <c r="AH8" s="140">
        <f>'DRE-IS'!AP12</f>
        <v>184933.04783910001</v>
      </c>
      <c r="AI8" s="140">
        <f>'DRE-IS'!AQ12</f>
        <v>163904.13942049997</v>
      </c>
      <c r="AJ8" s="140">
        <f>'DRE-IS'!AR12</f>
        <v>185101.31144900003</v>
      </c>
      <c r="AK8" s="140">
        <f>'DRE-IS'!AS12</f>
        <v>203938.08514930002</v>
      </c>
      <c r="AL8" s="140">
        <f>'DRE-IS'!AT12</f>
        <v>225453.62733189994</v>
      </c>
      <c r="AM8" s="140">
        <f>'DRE-IS'!AU12</f>
        <v>217108.88677999994</v>
      </c>
      <c r="AN8" s="140">
        <f>'DRE-IS'!AV12</f>
        <v>237268.27640020003</v>
      </c>
      <c r="AO8" s="140">
        <f>'DRE-IS'!AW12</f>
        <v>258935.26045000023</v>
      </c>
      <c r="AP8" s="140">
        <f>'DRE-IS'!AX12</f>
        <v>252709.05275580005</v>
      </c>
      <c r="AQ8" s="140">
        <f>'DRE-IS'!AY12</f>
        <v>183467.72878050001</v>
      </c>
      <c r="AR8" s="140">
        <f>'DRE-IS'!AZ12</f>
        <v>174405.77812999999</v>
      </c>
      <c r="AS8" s="140">
        <f>'DRE-IS'!BA12</f>
        <v>87225.486579999939</v>
      </c>
      <c r="AT8" s="140">
        <f>'DRE-IS'!BB12</f>
        <v>186344.36207999999</v>
      </c>
      <c r="AU8" s="140">
        <f>'DRE-IS'!BC12</f>
        <v>230178.38090999998</v>
      </c>
      <c r="AV8" s="140">
        <f>'DRE-IS'!BD12</f>
        <v>272248.03641000006</v>
      </c>
      <c r="AW8" s="140">
        <f>'DRE-IS'!BE12</f>
        <v>357355.22055749974</v>
      </c>
      <c r="AX8" s="296">
        <v>413443</v>
      </c>
      <c r="AY8" s="140">
        <v>573400</v>
      </c>
      <c r="AZ8" s="140">
        <v>600987</v>
      </c>
      <c r="BA8" s="140">
        <v>671501</v>
      </c>
      <c r="BB8" s="296">
        <v>751988</v>
      </c>
      <c r="BC8" s="296">
        <v>803661</v>
      </c>
      <c r="BD8" s="296">
        <v>890735</v>
      </c>
      <c r="BE8" s="296">
        <v>948853</v>
      </c>
      <c r="BF8" s="296">
        <v>958659</v>
      </c>
      <c r="BG8" s="296">
        <v>900060</v>
      </c>
      <c r="BH8" s="296">
        <v>934461</v>
      </c>
      <c r="BI8" s="296">
        <v>1062979</v>
      </c>
      <c r="BJ8" s="296">
        <f>+'DRE-IS'!BR12</f>
        <v>1148533</v>
      </c>
      <c r="BK8" s="296">
        <f>+'DRE-IS'!BS12</f>
        <v>1019770</v>
      </c>
      <c r="BL8" s="296">
        <f>+'DRE-IS'!BT12</f>
        <v>957785</v>
      </c>
      <c r="BM8" s="296"/>
      <c r="BN8" s="296"/>
      <c r="BO8" s="296"/>
      <c r="BP8" s="9"/>
      <c r="BQ8" s="140">
        <v>1044467</v>
      </c>
      <c r="BR8" s="140">
        <v>1160985</v>
      </c>
      <c r="BS8" s="140">
        <v>983241</v>
      </c>
      <c r="BT8" s="140">
        <v>1035353</v>
      </c>
      <c r="BU8" s="140">
        <v>852732</v>
      </c>
      <c r="BV8" s="140">
        <v>621655</v>
      </c>
      <c r="BW8" s="140">
        <f>'DRE-IS'!CG12</f>
        <v>172843.87093623384</v>
      </c>
      <c r="BX8" s="140">
        <f>SUM(AF8:AI8)</f>
        <v>653582.59147019999</v>
      </c>
      <c r="BY8" s="140">
        <f>SUM(AJ8:AM8)</f>
        <v>831601.91071019997</v>
      </c>
      <c r="BZ8" s="140">
        <f>SUM(AN8:AQ8)</f>
        <v>932380.31838650035</v>
      </c>
      <c r="CA8" s="140">
        <f>SUM(AR8:AU8)</f>
        <v>678154.00769999984</v>
      </c>
      <c r="CB8" s="140">
        <f>SUM(AV8:AY8)</f>
        <v>1616446.2569674999</v>
      </c>
      <c r="CC8" s="140">
        <f>SUM(AZ8:BC8)</f>
        <v>2828137</v>
      </c>
      <c r="CD8" s="140">
        <f>SUM(BD8:BG8)</f>
        <v>3698307</v>
      </c>
      <c r="CE8" s="140">
        <f t="shared" ref="CE8:CE11" si="1">+SUM(BH8:BK8)</f>
        <v>4165743</v>
      </c>
    </row>
    <row r="9" spans="1:84" ht="14.5" x14ac:dyDescent="0.35">
      <c r="A9" s="9"/>
      <c r="B9" s="181" t="s">
        <v>399</v>
      </c>
      <c r="C9" s="181" t="s">
        <v>400</v>
      </c>
      <c r="D9" s="182">
        <v>108425.18604542586</v>
      </c>
      <c r="E9" s="182">
        <v>123557.14832366596</v>
      </c>
      <c r="F9" s="182">
        <v>154785.17149363051</v>
      </c>
      <c r="G9" s="182">
        <v>154030.17790394154</v>
      </c>
      <c r="H9" s="182">
        <v>144709.46222829429</v>
      </c>
      <c r="I9" s="182">
        <v>145169.46839054723</v>
      </c>
      <c r="J9" s="182">
        <v>154907.36009288213</v>
      </c>
      <c r="K9" s="182">
        <v>159827.65524807427</v>
      </c>
      <c r="L9" s="182">
        <v>160835.95719803605</v>
      </c>
      <c r="M9" s="182">
        <v>377281.52022810868</v>
      </c>
      <c r="N9" s="182">
        <v>371135</v>
      </c>
      <c r="O9" s="182">
        <v>314590.52257385524</v>
      </c>
      <c r="P9" s="182">
        <v>363051</v>
      </c>
      <c r="Q9" s="182">
        <v>398313</v>
      </c>
      <c r="R9" s="182">
        <v>407070</v>
      </c>
      <c r="S9" s="182">
        <v>409228</v>
      </c>
      <c r="T9" s="182">
        <v>409747</v>
      </c>
      <c r="U9" s="182">
        <v>396429</v>
      </c>
      <c r="V9" s="182">
        <v>408926</v>
      </c>
      <c r="W9" s="182">
        <v>413170</v>
      </c>
      <c r="X9" s="182">
        <v>447157</v>
      </c>
      <c r="Y9" s="182">
        <v>511871.44793434086</v>
      </c>
      <c r="Z9" s="182">
        <v>538268</v>
      </c>
      <c r="AA9" s="182">
        <v>549190.55206565908</v>
      </c>
      <c r="AB9" s="182">
        <v>521782</v>
      </c>
      <c r="AC9" s="182">
        <v>509840</v>
      </c>
      <c r="AD9" s="182">
        <v>435860</v>
      </c>
      <c r="AE9" s="182">
        <f>BW9-SUM(AB9:AD9)</f>
        <v>493133</v>
      </c>
      <c r="AF9" s="182">
        <v>527816</v>
      </c>
      <c r="AG9" s="182">
        <v>588260</v>
      </c>
      <c r="AH9" s="182">
        <v>596786</v>
      </c>
      <c r="AI9" s="182">
        <v>616262</v>
      </c>
      <c r="AJ9" s="182">
        <v>677522</v>
      </c>
      <c r="AK9" s="182">
        <v>791683</v>
      </c>
      <c r="AL9" s="182">
        <v>857304</v>
      </c>
      <c r="AM9" s="182">
        <v>752240</v>
      </c>
      <c r="AN9" s="182">
        <v>807394</v>
      </c>
      <c r="AO9" s="182">
        <v>902087</v>
      </c>
      <c r="AP9" s="182">
        <v>847139</v>
      </c>
      <c r="AQ9" s="182">
        <v>730276</v>
      </c>
      <c r="AR9" s="182">
        <v>730237</v>
      </c>
      <c r="AS9" s="182">
        <v>427859</v>
      </c>
      <c r="AT9" s="182">
        <v>875407</v>
      </c>
      <c r="AU9" s="182">
        <v>831141</v>
      </c>
      <c r="AV9" s="182">
        <v>1015550</v>
      </c>
      <c r="AW9" s="182">
        <v>956365</v>
      </c>
      <c r="AX9" s="329">
        <v>1086887</v>
      </c>
      <c r="AY9" s="329">
        <v>1081765</v>
      </c>
      <c r="AZ9" s="182">
        <v>1232690</v>
      </c>
      <c r="BA9" s="182">
        <v>1315808</v>
      </c>
      <c r="BB9" s="329">
        <v>1350012</v>
      </c>
      <c r="BC9" s="329">
        <v>1190449</v>
      </c>
      <c r="BD9" s="329">
        <v>1281187</v>
      </c>
      <c r="BE9" s="329">
        <v>1345770</v>
      </c>
      <c r="BF9" s="329">
        <v>1419560</v>
      </c>
      <c r="BG9" s="329">
        <v>1149469</v>
      </c>
      <c r="BH9" s="329">
        <v>1130553</v>
      </c>
      <c r="BI9" s="329">
        <v>1191269</v>
      </c>
      <c r="BJ9" s="329">
        <v>1121319</v>
      </c>
      <c r="BK9" s="329">
        <v>929358</v>
      </c>
      <c r="BL9" s="329">
        <v>969680</v>
      </c>
      <c r="BM9" s="329"/>
      <c r="BN9" s="329"/>
      <c r="BO9" s="329"/>
      <c r="BP9" s="9"/>
      <c r="BQ9" s="182">
        <v>540797.68376666377</v>
      </c>
      <c r="BR9" s="182">
        <v>604613.94595979794</v>
      </c>
      <c r="BS9" s="182">
        <v>1223843</v>
      </c>
      <c r="BT9" s="182">
        <v>1577662</v>
      </c>
      <c r="BU9" s="182">
        <v>1628272</v>
      </c>
      <c r="BV9" s="182">
        <v>2046487</v>
      </c>
      <c r="BW9" s="182">
        <v>1960615</v>
      </c>
      <c r="BX9" s="182">
        <f>SUM(AF9:AI9)</f>
        <v>2329124</v>
      </c>
      <c r="BY9" s="182">
        <f>SUM(AJ9:AM9)</f>
        <v>3078749</v>
      </c>
      <c r="BZ9" s="182">
        <f>SUM(AN9:AQ9)</f>
        <v>3286896</v>
      </c>
      <c r="CA9" s="182">
        <f>SUM(AR9:AU9)</f>
        <v>2864644</v>
      </c>
      <c r="CB9" s="182">
        <f>SUM(AV9:AY9)</f>
        <v>4140567</v>
      </c>
      <c r="CC9" s="182">
        <f>SUM(AZ9:BC9)</f>
        <v>5088959</v>
      </c>
      <c r="CD9" s="182">
        <f>SUM(BD9:BG9)</f>
        <v>5195986</v>
      </c>
      <c r="CE9" s="182">
        <f t="shared" si="1"/>
        <v>4372499</v>
      </c>
    </row>
    <row r="10" spans="1:84" ht="14.5" x14ac:dyDescent="0.35">
      <c r="A10" s="9"/>
      <c r="B10" s="181" t="s">
        <v>401</v>
      </c>
      <c r="C10" s="181" t="s">
        <v>402</v>
      </c>
      <c r="D10" s="182">
        <v>50774.617468448479</v>
      </c>
      <c r="E10" s="182">
        <v>52911.748445277015</v>
      </c>
      <c r="F10" s="182">
        <v>56761.427924846947</v>
      </c>
      <c r="G10" s="182">
        <v>50039.522021780685</v>
      </c>
      <c r="H10" s="182">
        <v>63606.306438299616</v>
      </c>
      <c r="I10" s="182">
        <v>71929.0837278244</v>
      </c>
      <c r="J10" s="182">
        <v>85230.472277242152</v>
      </c>
      <c r="K10" s="182">
        <v>87922.137556633854</v>
      </c>
      <c r="L10" s="182">
        <v>79149.529917773805</v>
      </c>
      <c r="M10" s="182">
        <v>83001.700631686239</v>
      </c>
      <c r="N10" s="182">
        <v>79013.6361551585</v>
      </c>
      <c r="O10" s="182">
        <v>75250.299104668695</v>
      </c>
      <c r="P10" s="182">
        <v>71614</v>
      </c>
      <c r="Q10" s="182">
        <v>83105</v>
      </c>
      <c r="R10" s="182">
        <v>92127</v>
      </c>
      <c r="S10" s="182">
        <v>99536</v>
      </c>
      <c r="T10" s="182">
        <v>114136</v>
      </c>
      <c r="U10" s="182">
        <v>109017</v>
      </c>
      <c r="V10" s="182">
        <v>119239</v>
      </c>
      <c r="W10" s="182">
        <v>115613</v>
      </c>
      <c r="X10" s="182">
        <v>123387</v>
      </c>
      <c r="Y10" s="182">
        <v>166641.53323501625</v>
      </c>
      <c r="Z10" s="182">
        <v>124535</v>
      </c>
      <c r="AA10" s="182">
        <v>131588.46676498372</v>
      </c>
      <c r="AB10" s="182">
        <v>140177</v>
      </c>
      <c r="AC10" s="182">
        <v>137352</v>
      </c>
      <c r="AD10" s="182">
        <v>124988</v>
      </c>
      <c r="AE10" s="182">
        <f>BW10-SUM(AB10:AD10)</f>
        <v>104325</v>
      </c>
      <c r="AF10" s="182">
        <v>105750</v>
      </c>
      <c r="AG10" s="182">
        <v>101516</v>
      </c>
      <c r="AH10" s="182">
        <v>105793</v>
      </c>
      <c r="AI10" s="182">
        <v>110768</v>
      </c>
      <c r="AJ10" s="182">
        <v>126213</v>
      </c>
      <c r="AK10" s="182">
        <v>142869</v>
      </c>
      <c r="AL10" s="182">
        <v>145188</v>
      </c>
      <c r="AM10" s="182">
        <v>185520</v>
      </c>
      <c r="AN10" s="182">
        <v>158697</v>
      </c>
      <c r="AO10" s="182">
        <v>153137</v>
      </c>
      <c r="AP10" s="182">
        <v>155046</v>
      </c>
      <c r="AQ10" s="182">
        <v>153142</v>
      </c>
      <c r="AR10" s="182">
        <v>142066</v>
      </c>
      <c r="AS10" s="182">
        <v>81915</v>
      </c>
      <c r="AT10" s="182">
        <v>137128</v>
      </c>
      <c r="AU10" s="182">
        <v>152870</v>
      </c>
      <c r="AV10" s="182">
        <v>186547</v>
      </c>
      <c r="AW10" s="182">
        <v>231947</v>
      </c>
      <c r="AX10" s="329">
        <v>219645</v>
      </c>
      <c r="AY10" s="329">
        <v>326598</v>
      </c>
      <c r="AZ10" s="182">
        <v>445200</v>
      </c>
      <c r="BA10" s="182">
        <v>441816</v>
      </c>
      <c r="BB10" s="329">
        <v>461957</v>
      </c>
      <c r="BC10" s="329">
        <v>463388</v>
      </c>
      <c r="BD10" s="329">
        <v>526423</v>
      </c>
      <c r="BE10" s="329">
        <v>554228</v>
      </c>
      <c r="BF10" s="329">
        <v>500887</v>
      </c>
      <c r="BG10" s="329">
        <v>464161</v>
      </c>
      <c r="BH10" s="329">
        <v>439265</v>
      </c>
      <c r="BI10" s="329">
        <v>422709</v>
      </c>
      <c r="BJ10" s="329">
        <v>339267</v>
      </c>
      <c r="BK10" s="329">
        <v>372013</v>
      </c>
      <c r="BL10" s="329">
        <v>409856</v>
      </c>
      <c r="BM10" s="329"/>
      <c r="BN10" s="329"/>
      <c r="BO10" s="329"/>
      <c r="BP10" s="9"/>
      <c r="BQ10" s="182">
        <v>210487.31586035312</v>
      </c>
      <c r="BR10" s="182">
        <v>308688</v>
      </c>
      <c r="BS10" s="182">
        <v>301256</v>
      </c>
      <c r="BT10" s="182">
        <v>346382</v>
      </c>
      <c r="BU10" s="182">
        <v>458005</v>
      </c>
      <c r="BV10" s="182">
        <v>546152</v>
      </c>
      <c r="BW10" s="182">
        <v>506842</v>
      </c>
      <c r="BX10" s="182">
        <f>SUM(AF10:AI10)</f>
        <v>423827</v>
      </c>
      <c r="BY10" s="182">
        <f>SUM(AJ10:AM10)</f>
        <v>599790</v>
      </c>
      <c r="BZ10" s="182">
        <f>SUM(AN10:AQ10)</f>
        <v>620022</v>
      </c>
      <c r="CA10" s="182">
        <f>SUM(AR10:AU10)</f>
        <v>513979</v>
      </c>
      <c r="CB10" s="182">
        <f>SUM(AV10:AY10)</f>
        <v>964737</v>
      </c>
      <c r="CC10" s="182">
        <f>SUM(AZ10:BC10)</f>
        <v>1812361</v>
      </c>
      <c r="CD10" s="182">
        <f>SUM(BD10:BG10)</f>
        <v>2045699</v>
      </c>
      <c r="CE10" s="182">
        <f t="shared" si="1"/>
        <v>1573254</v>
      </c>
    </row>
    <row r="11" spans="1:84" ht="14.5" x14ac:dyDescent="0.35">
      <c r="A11" s="9"/>
      <c r="B11" s="183" t="s">
        <v>175</v>
      </c>
      <c r="C11" s="183" t="s">
        <v>403</v>
      </c>
      <c r="D11" s="184">
        <v>13329.1964861257</v>
      </c>
      <c r="E11" s="184">
        <v>22533.103231057059</v>
      </c>
      <c r="F11" s="184">
        <v>21356.400581522554</v>
      </c>
      <c r="G11" s="184">
        <v>18556.300074277795</v>
      </c>
      <c r="H11" s="184">
        <v>16555.231333406118</v>
      </c>
      <c r="I11" s="184">
        <v>25959.44788162841</v>
      </c>
      <c r="J11" s="184">
        <v>31288.167629875708</v>
      </c>
      <c r="K11" s="184">
        <v>37458.207195291878</v>
      </c>
      <c r="L11" s="184">
        <v>36772.51288419019</v>
      </c>
      <c r="M11" s="184">
        <v>29359.779140205123</v>
      </c>
      <c r="N11" s="184">
        <v>38606.363844841486</v>
      </c>
      <c r="O11" s="184">
        <v>42882.178321476094</v>
      </c>
      <c r="P11" s="184">
        <v>31568</v>
      </c>
      <c r="Q11" s="184">
        <v>38456</v>
      </c>
      <c r="R11" s="184">
        <v>54409</v>
      </c>
      <c r="S11" s="184">
        <v>39154</v>
      </c>
      <c r="T11" s="184">
        <v>46906</v>
      </c>
      <c r="U11" s="184">
        <v>46242</v>
      </c>
      <c r="V11" s="184">
        <v>51619</v>
      </c>
      <c r="W11" s="184">
        <v>30885</v>
      </c>
      <c r="X11" s="184">
        <v>39723</v>
      </c>
      <c r="Y11" s="184">
        <v>53354.018830642803</v>
      </c>
      <c r="Z11" s="184">
        <v>51411</v>
      </c>
      <c r="AA11" s="184">
        <v>68213.981169357197</v>
      </c>
      <c r="AB11" s="184">
        <v>56245</v>
      </c>
      <c r="AC11" s="184">
        <v>66082</v>
      </c>
      <c r="AD11" s="184">
        <v>57349</v>
      </c>
      <c r="AE11" s="184">
        <f t="shared" ref="AE11:AJ11" si="2">AE7-SUM(AE8:AE10)</f>
        <v>435333.12906376616</v>
      </c>
      <c r="AF11" s="184">
        <f t="shared" si="2"/>
        <v>79450.067048399942</v>
      </c>
      <c r="AG11" s="184">
        <f t="shared" si="2"/>
        <v>68649.528740999987</v>
      </c>
      <c r="AH11" s="184">
        <f t="shared" si="2"/>
        <v>75151.952160899993</v>
      </c>
      <c r="AI11" s="184">
        <f t="shared" si="2"/>
        <v>76365.860579499975</v>
      </c>
      <c r="AJ11" s="184">
        <f t="shared" si="2"/>
        <v>70359.68855099997</v>
      </c>
      <c r="AK11" s="184">
        <f>AK7-SUM(AK8:AK10)</f>
        <v>79688.914850699948</v>
      </c>
      <c r="AL11" s="184">
        <f>AL7-SUM(AL8:AL10)</f>
        <v>87873.372668100055</v>
      </c>
      <c r="AM11" s="184">
        <f>AM7-SUM(AM8:AM10)</f>
        <v>80153.113220000174</v>
      </c>
      <c r="AN11" s="184">
        <f>AN7-SUM(AN8:AN10)</f>
        <v>78169.723599799909</v>
      </c>
      <c r="AO11" s="184">
        <f>AO7-SUM(AO8:AO10)</f>
        <v>90455.739549999824</v>
      </c>
      <c r="AP11" s="184">
        <f t="shared" ref="AP11:AV11" si="3">AP7-SUM(AP8:AP10)</f>
        <v>84237.947244199924</v>
      </c>
      <c r="AQ11" s="184">
        <f t="shared" si="3"/>
        <v>71423.271219499875</v>
      </c>
      <c r="AR11" s="184">
        <f t="shared" si="3"/>
        <v>45855.221870000008</v>
      </c>
      <c r="AS11" s="184">
        <f>AS7-SUM(AS8:AS10)</f>
        <v>47872.51342000009</v>
      </c>
      <c r="AT11" s="184">
        <f t="shared" si="3"/>
        <v>51456.637920000125</v>
      </c>
      <c r="AU11" s="184">
        <f t="shared" si="3"/>
        <v>55634.619089999935</v>
      </c>
      <c r="AV11" s="184">
        <f t="shared" si="3"/>
        <v>69909.963589999825</v>
      </c>
      <c r="AW11" s="184">
        <f>AW7-SUM(AW8:AW10)</f>
        <v>99785.779442500323</v>
      </c>
      <c r="AX11" s="184">
        <f>AX7-SUM(AX8:AX10)</f>
        <v>113835</v>
      </c>
      <c r="AY11" s="184">
        <v>77254</v>
      </c>
      <c r="AZ11" s="184">
        <f t="shared" ref="AZ11:BF11" si="4">AZ7-SUM(AZ8:AZ10)</f>
        <v>85420</v>
      </c>
      <c r="BA11" s="184">
        <f t="shared" si="4"/>
        <v>99891</v>
      </c>
      <c r="BB11" s="184">
        <f t="shared" si="4"/>
        <v>130056</v>
      </c>
      <c r="BC11" s="184">
        <f t="shared" si="4"/>
        <v>133592</v>
      </c>
      <c r="BD11" s="184">
        <f t="shared" si="4"/>
        <v>106061</v>
      </c>
      <c r="BE11" s="184">
        <f t="shared" si="4"/>
        <v>117013</v>
      </c>
      <c r="BF11" s="184">
        <f t="shared" si="4"/>
        <v>96836</v>
      </c>
      <c r="BG11" s="184">
        <f t="shared" ref="BG11:BO11" si="5">BG7-SUM(BG8:BG10)</f>
        <v>108288</v>
      </c>
      <c r="BH11" s="184">
        <f t="shared" si="5"/>
        <v>93625</v>
      </c>
      <c r="BI11" s="184">
        <f t="shared" si="5"/>
        <v>128504</v>
      </c>
      <c r="BJ11" s="184">
        <f t="shared" si="5"/>
        <v>159200</v>
      </c>
      <c r="BK11" s="184">
        <f t="shared" si="5"/>
        <v>172285</v>
      </c>
      <c r="BL11" s="184">
        <f t="shared" si="5"/>
        <v>145723</v>
      </c>
      <c r="BM11" s="184">
        <f t="shared" si="5"/>
        <v>0</v>
      </c>
      <c r="BN11" s="184">
        <f t="shared" si="5"/>
        <v>0</v>
      </c>
      <c r="BO11" s="184">
        <f t="shared" si="5"/>
        <v>0</v>
      </c>
      <c r="BP11" s="9"/>
      <c r="BQ11" s="184">
        <v>75775.000372983108</v>
      </c>
      <c r="BR11" s="184">
        <v>111261.05404020194</v>
      </c>
      <c r="BS11" s="184">
        <v>162780</v>
      </c>
      <c r="BT11" s="184">
        <v>163587</v>
      </c>
      <c r="BU11" s="184">
        <v>175652</v>
      </c>
      <c r="BV11" s="184">
        <v>212702</v>
      </c>
      <c r="BW11" s="184">
        <f>'DRE-IS'!CG11-SUM(BW8:BW10)</f>
        <v>615009.12906376598</v>
      </c>
      <c r="BX11" s="184">
        <f>SUM(AF11:AI11)</f>
        <v>299617.4085297999</v>
      </c>
      <c r="BY11" s="184">
        <f>SUM(AJ11:AM11)</f>
        <v>318075.08928980015</v>
      </c>
      <c r="BZ11" s="184">
        <f>SUM(AN11:AQ11)</f>
        <v>324286.68161349953</v>
      </c>
      <c r="CA11" s="184">
        <f>SUM(AR11:AU11)</f>
        <v>200818.99230000016</v>
      </c>
      <c r="CB11" s="184">
        <f>SUM(AV11:AY11)</f>
        <v>360784.74303250015</v>
      </c>
      <c r="CC11" s="184">
        <f>SUM(AZ11:BC11)</f>
        <v>448959</v>
      </c>
      <c r="CD11" s="184">
        <f>SUM(BD11:BG11)</f>
        <v>428198</v>
      </c>
      <c r="CE11" s="184">
        <f t="shared" si="1"/>
        <v>553614</v>
      </c>
    </row>
    <row r="12" spans="1:84" ht="14.5" x14ac:dyDescent="0.35">
      <c r="A12" s="9"/>
      <c r="B12" s="9"/>
      <c r="C12" s="9"/>
      <c r="D12" s="158"/>
      <c r="E12" s="158"/>
      <c r="F12" s="158"/>
      <c r="G12" s="158"/>
      <c r="H12" s="158"/>
      <c r="I12" s="158"/>
      <c r="J12" s="158"/>
      <c r="K12" s="51"/>
      <c r="L12" s="158"/>
      <c r="M12" s="158"/>
      <c r="N12" s="158"/>
      <c r="O12" s="158"/>
      <c r="P12" s="158"/>
      <c r="Q12" s="158"/>
      <c r="R12" s="158"/>
      <c r="S12" s="185"/>
      <c r="T12" s="185"/>
      <c r="U12" s="185"/>
      <c r="V12" s="185"/>
      <c r="W12" s="185"/>
      <c r="X12" s="185"/>
      <c r="Y12" s="185"/>
      <c r="Z12" s="185"/>
      <c r="AA12" s="185"/>
      <c r="AB12" s="185"/>
      <c r="AC12" s="185"/>
      <c r="AD12" s="185"/>
      <c r="AE12" s="185"/>
      <c r="AF12" s="185"/>
      <c r="AG12" s="185"/>
      <c r="AH12" s="185"/>
      <c r="AI12" s="185"/>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185"/>
      <c r="BK12" s="185"/>
      <c r="BL12" s="185"/>
      <c r="BM12" s="185"/>
      <c r="BN12" s="185"/>
      <c r="BO12" s="185"/>
      <c r="BP12" s="9"/>
      <c r="BQ12" s="158"/>
      <c r="BR12" s="158"/>
      <c r="BS12" s="158"/>
      <c r="BT12" s="158"/>
      <c r="BU12" s="158"/>
      <c r="BV12" s="185"/>
      <c r="BW12" s="185"/>
      <c r="BX12" s="185"/>
      <c r="BY12" s="185"/>
      <c r="BZ12" s="185"/>
      <c r="CA12" s="185"/>
      <c r="CB12" s="185"/>
      <c r="CC12" s="185"/>
      <c r="CD12" s="185"/>
      <c r="CE12" s="185"/>
    </row>
    <row r="13" spans="1:84" ht="14.5" x14ac:dyDescent="0.35">
      <c r="A13" s="9"/>
      <c r="B13" s="287" t="s">
        <v>404</v>
      </c>
      <c r="C13" s="287" t="s">
        <v>405</v>
      </c>
      <c r="D13" s="155"/>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5"/>
      <c r="AM13" s="155"/>
      <c r="AN13" s="155"/>
      <c r="AO13" s="155"/>
      <c r="AP13" s="155"/>
      <c r="AQ13" s="155"/>
      <c r="AR13" s="155"/>
      <c r="AS13" s="155"/>
      <c r="AT13" s="155"/>
      <c r="AU13" s="155"/>
      <c r="AV13" s="155"/>
      <c r="AW13" s="155"/>
      <c r="AX13" s="155"/>
      <c r="AY13" s="155"/>
      <c r="AZ13" s="155"/>
      <c r="BA13" s="155"/>
      <c r="BB13" s="155"/>
      <c r="BC13" s="155"/>
      <c r="BD13" s="155"/>
      <c r="BE13" s="155"/>
      <c r="BF13" s="155"/>
      <c r="BG13" s="155"/>
      <c r="BH13" s="155"/>
      <c r="BI13" s="155"/>
      <c r="BJ13" s="155"/>
      <c r="BK13" s="155"/>
      <c r="BL13" s="155"/>
      <c r="BM13" s="155"/>
      <c r="BN13" s="155"/>
      <c r="BO13" s="155"/>
      <c r="BP13" s="9"/>
      <c r="BQ13" s="155"/>
      <c r="BR13" s="155"/>
      <c r="BS13" s="155"/>
      <c r="BT13" s="155"/>
      <c r="BU13" s="155"/>
      <c r="BV13" s="155"/>
      <c r="BW13" s="155"/>
      <c r="BX13" s="155"/>
      <c r="BY13" s="155"/>
      <c r="BZ13" s="155"/>
      <c r="CA13" s="155"/>
      <c r="CB13" s="155"/>
      <c r="CC13" s="155"/>
      <c r="CD13" s="155"/>
      <c r="CE13" s="155"/>
    </row>
    <row r="14" spans="1:84" ht="14.5" x14ac:dyDescent="0.35">
      <c r="A14" s="9"/>
      <c r="B14" s="9"/>
      <c r="C14" s="9"/>
      <c r="D14" s="158"/>
      <c r="E14" s="158"/>
      <c r="F14" s="158"/>
      <c r="G14" s="158"/>
      <c r="H14" s="158"/>
      <c r="I14" s="158"/>
      <c r="J14" s="158"/>
      <c r="K14" s="51"/>
      <c r="L14" s="158"/>
      <c r="M14" s="158"/>
      <c r="N14" s="158"/>
      <c r="O14" s="158"/>
      <c r="P14" s="158"/>
      <c r="Q14" s="158"/>
      <c r="R14" s="158"/>
      <c r="S14" s="185"/>
      <c r="T14" s="185"/>
      <c r="U14" s="185"/>
      <c r="V14" s="185"/>
      <c r="W14" s="185"/>
      <c r="X14" s="185"/>
      <c r="Y14" s="185"/>
      <c r="Z14" s="185"/>
      <c r="AA14" s="185"/>
      <c r="AB14" s="185"/>
      <c r="AC14" s="185"/>
      <c r="AD14" s="185"/>
      <c r="AE14" s="185"/>
      <c r="AF14" s="185"/>
      <c r="AG14" s="185"/>
      <c r="AH14" s="185"/>
      <c r="AI14" s="185"/>
      <c r="AJ14" s="185"/>
      <c r="AK14" s="185"/>
      <c r="AL14" s="185"/>
      <c r="AM14" s="185"/>
      <c r="AN14" s="185"/>
      <c r="AO14" s="185"/>
      <c r="AP14" s="185"/>
      <c r="AQ14" s="185"/>
      <c r="AR14" s="185"/>
      <c r="AS14" s="185"/>
      <c r="AT14" s="185"/>
      <c r="AU14" s="185"/>
      <c r="AV14" s="185"/>
      <c r="AW14" s="185"/>
      <c r="AX14" s="185"/>
      <c r="AY14" s="185"/>
      <c r="AZ14" s="185"/>
      <c r="BA14" s="185"/>
      <c r="BB14" s="185"/>
      <c r="BC14" s="185"/>
      <c r="BD14" s="185"/>
      <c r="BE14" s="185"/>
      <c r="BF14" s="185"/>
      <c r="BG14" s="185"/>
      <c r="BH14" s="185"/>
      <c r="BI14" s="185"/>
      <c r="BJ14" s="185"/>
      <c r="BK14" s="185"/>
      <c r="BL14" s="185"/>
      <c r="BM14" s="185"/>
      <c r="BN14" s="185"/>
      <c r="BO14" s="185"/>
      <c r="BP14" s="9"/>
      <c r="BQ14" s="158"/>
      <c r="BR14" s="158"/>
      <c r="BS14" s="158"/>
      <c r="BT14" s="158"/>
      <c r="BU14" s="158"/>
      <c r="BV14" s="185"/>
      <c r="BW14" s="185"/>
      <c r="BX14" s="185"/>
      <c r="BY14" s="185"/>
      <c r="BZ14" s="185"/>
      <c r="CA14" s="185"/>
      <c r="CB14" s="185"/>
      <c r="CC14" s="185"/>
      <c r="CD14" s="185"/>
      <c r="CE14" s="185"/>
    </row>
    <row r="15" spans="1:84" ht="15" thickBot="1" x14ac:dyDescent="0.4">
      <c r="A15" s="9"/>
      <c r="B15" s="32" t="s">
        <v>395</v>
      </c>
      <c r="C15" s="32" t="s">
        <v>395</v>
      </c>
      <c r="D15" s="33" t="s">
        <v>25</v>
      </c>
      <c r="E15" s="33" t="s">
        <v>26</v>
      </c>
      <c r="F15" s="33" t="s">
        <v>27</v>
      </c>
      <c r="G15" s="33" t="s">
        <v>28</v>
      </c>
      <c r="H15" s="33" t="s">
        <v>29</v>
      </c>
      <c r="I15" s="33" t="s">
        <v>30</v>
      </c>
      <c r="J15" s="33" t="s">
        <v>31</v>
      </c>
      <c r="K15" s="33" t="s">
        <v>32</v>
      </c>
      <c r="L15" s="33" t="s">
        <v>33</v>
      </c>
      <c r="M15" s="33" t="s">
        <v>34</v>
      </c>
      <c r="N15" s="33" t="s">
        <v>35</v>
      </c>
      <c r="O15" s="33" t="s">
        <v>36</v>
      </c>
      <c r="P15" s="33" t="s">
        <v>37</v>
      </c>
      <c r="Q15" s="33" t="s">
        <v>38</v>
      </c>
      <c r="R15" s="33" t="s">
        <v>39</v>
      </c>
      <c r="S15" s="33" t="s">
        <v>40</v>
      </c>
      <c r="T15" s="33" t="s">
        <v>41</v>
      </c>
      <c r="U15" s="33" t="s">
        <v>42</v>
      </c>
      <c r="V15" s="33" t="s">
        <v>43</v>
      </c>
      <c r="W15" s="33" t="s">
        <v>44</v>
      </c>
      <c r="X15" s="33" t="s">
        <v>45</v>
      </c>
      <c r="Y15" s="33" t="s">
        <v>46</v>
      </c>
      <c r="Z15" s="33" t="s">
        <v>47</v>
      </c>
      <c r="AA15" s="33" t="s">
        <v>48</v>
      </c>
      <c r="AB15" s="33" t="s">
        <v>49</v>
      </c>
      <c r="AC15" s="33" t="s">
        <v>50</v>
      </c>
      <c r="AD15" s="33" t="s">
        <v>51</v>
      </c>
      <c r="AE15" s="33" t="s">
        <v>52</v>
      </c>
      <c r="AF15" s="33" t="s">
        <v>53</v>
      </c>
      <c r="AG15" s="33" t="s">
        <v>140</v>
      </c>
      <c r="AH15" s="33" t="s">
        <v>485</v>
      </c>
      <c r="AI15" s="33" t="str">
        <f>AI5</f>
        <v>4T2017</v>
      </c>
      <c r="AJ15" s="33" t="s">
        <v>491</v>
      </c>
      <c r="AK15" s="33" t="s">
        <v>496</v>
      </c>
      <c r="AL15" s="33" t="str">
        <f t="shared" ref="AL15:AQ15" si="6">AL5</f>
        <v>3T2018</v>
      </c>
      <c r="AM15" s="33" t="str">
        <f t="shared" si="6"/>
        <v>4T2018</v>
      </c>
      <c r="AN15" s="33" t="str">
        <f t="shared" si="6"/>
        <v>1T2019</v>
      </c>
      <c r="AO15" s="33" t="str">
        <f t="shared" si="6"/>
        <v>2T2019</v>
      </c>
      <c r="AP15" s="33" t="str">
        <f t="shared" si="6"/>
        <v>3T2019</v>
      </c>
      <c r="AQ15" s="33" t="str">
        <f t="shared" si="6"/>
        <v>4T2019</v>
      </c>
      <c r="AR15" s="33" t="str">
        <f t="shared" ref="AR15:BG15" si="7">AR5</f>
        <v>1T2020</v>
      </c>
      <c r="AS15" s="33" t="str">
        <f t="shared" si="7"/>
        <v>2T2020</v>
      </c>
      <c r="AT15" s="33" t="str">
        <f t="shared" si="7"/>
        <v>3T2020</v>
      </c>
      <c r="AU15" s="33" t="str">
        <f t="shared" si="7"/>
        <v>4T2020</v>
      </c>
      <c r="AV15" s="33" t="str">
        <f t="shared" si="7"/>
        <v>1T2021</v>
      </c>
      <c r="AW15" s="33" t="str">
        <f t="shared" si="7"/>
        <v>2T2021</v>
      </c>
      <c r="AX15" s="33" t="str">
        <f t="shared" si="7"/>
        <v>3T2021</v>
      </c>
      <c r="AY15" s="33" t="str">
        <f t="shared" si="7"/>
        <v>4T2021</v>
      </c>
      <c r="AZ15" s="33" t="str">
        <f t="shared" si="7"/>
        <v>1T2022</v>
      </c>
      <c r="BA15" s="33" t="str">
        <f t="shared" si="7"/>
        <v>2T2022</v>
      </c>
      <c r="BB15" s="33" t="str">
        <f t="shared" si="7"/>
        <v>3T2022</v>
      </c>
      <c r="BC15" s="33" t="str">
        <f t="shared" si="7"/>
        <v>4T2022</v>
      </c>
      <c r="BD15" s="33" t="str">
        <f t="shared" si="7"/>
        <v>1T2023</v>
      </c>
      <c r="BE15" s="33" t="str">
        <f t="shared" si="7"/>
        <v>2T2023</v>
      </c>
      <c r="BF15" s="33" t="str">
        <f t="shared" si="7"/>
        <v>3T2023</v>
      </c>
      <c r="BG15" s="33" t="str">
        <f t="shared" si="7"/>
        <v>4T2023</v>
      </c>
      <c r="BH15" s="33" t="str">
        <f t="shared" ref="BH15:BK15" si="8">BH5</f>
        <v>1T2024</v>
      </c>
      <c r="BI15" s="33" t="str">
        <f t="shared" si="8"/>
        <v>2T2024</v>
      </c>
      <c r="BJ15" s="33" t="str">
        <f t="shared" si="8"/>
        <v>3T2024</v>
      </c>
      <c r="BK15" s="33" t="str">
        <f t="shared" si="8"/>
        <v>4T2024</v>
      </c>
      <c r="BL15" s="33" t="str">
        <f t="shared" ref="BL15:BO15" si="9">BL5</f>
        <v>1T2025</v>
      </c>
      <c r="BM15" s="33" t="str">
        <f t="shared" si="9"/>
        <v>2T2025</v>
      </c>
      <c r="BN15" s="33" t="str">
        <f t="shared" si="9"/>
        <v>3T2025</v>
      </c>
      <c r="BO15" s="33" t="str">
        <f t="shared" si="9"/>
        <v>4T2025</v>
      </c>
      <c r="BP15" s="9"/>
      <c r="BQ15" s="33">
        <v>2010</v>
      </c>
      <c r="BR15" s="33">
        <v>2011</v>
      </c>
      <c r="BS15" s="33">
        <v>2012</v>
      </c>
      <c r="BT15" s="33">
        <v>2013</v>
      </c>
      <c r="BU15" s="33">
        <v>2014</v>
      </c>
      <c r="BV15" s="33">
        <v>2015</v>
      </c>
      <c r="BW15" s="33">
        <v>2016</v>
      </c>
      <c r="BX15" s="33">
        <f t="shared" ref="BX15:CC15" si="10">BX5</f>
        <v>2017</v>
      </c>
      <c r="BY15" s="33">
        <f t="shared" si="10"/>
        <v>2018</v>
      </c>
      <c r="BZ15" s="33">
        <f t="shared" si="10"/>
        <v>2019</v>
      </c>
      <c r="CA15" s="33">
        <f t="shared" si="10"/>
        <v>2020</v>
      </c>
      <c r="CB15" s="33">
        <f t="shared" si="10"/>
        <v>2021</v>
      </c>
      <c r="CC15" s="33">
        <f t="shared" si="10"/>
        <v>2022</v>
      </c>
      <c r="CD15" s="33">
        <f>CD5</f>
        <v>2023</v>
      </c>
      <c r="CE15" s="33">
        <f>CE5</f>
        <v>2024</v>
      </c>
    </row>
    <row r="16" spans="1:84" ht="14.5" x14ac:dyDescent="0.35">
      <c r="A16" s="9"/>
      <c r="BP16" s="9"/>
    </row>
    <row r="17" spans="1:83" ht="14.5" x14ac:dyDescent="0.35">
      <c r="A17" s="9"/>
      <c r="B17" s="49" t="s">
        <v>56</v>
      </c>
      <c r="C17" s="49" t="s">
        <v>57</v>
      </c>
      <c r="D17" s="186">
        <v>1</v>
      </c>
      <c r="E17" s="186">
        <v>1</v>
      </c>
      <c r="F17" s="186">
        <v>1</v>
      </c>
      <c r="G17" s="186">
        <v>1</v>
      </c>
      <c r="H17" s="186">
        <v>1</v>
      </c>
      <c r="I17" s="186">
        <v>1.0000000000000002</v>
      </c>
      <c r="J17" s="186">
        <v>1</v>
      </c>
      <c r="K17" s="186">
        <v>1</v>
      </c>
      <c r="L17" s="186">
        <v>1</v>
      </c>
      <c r="M17" s="186">
        <v>1.0000000000000002</v>
      </c>
      <c r="N17" s="186">
        <v>1</v>
      </c>
      <c r="O17" s="186">
        <v>1</v>
      </c>
      <c r="P17" s="186">
        <v>1</v>
      </c>
      <c r="Q17" s="186">
        <v>1</v>
      </c>
      <c r="R17" s="186">
        <v>1</v>
      </c>
      <c r="S17" s="186">
        <v>0.99999999999999989</v>
      </c>
      <c r="T17" s="186">
        <v>1</v>
      </c>
      <c r="U17" s="186">
        <v>1</v>
      </c>
      <c r="V17" s="186">
        <v>1</v>
      </c>
      <c r="W17" s="186">
        <v>1</v>
      </c>
      <c r="X17" s="186">
        <v>0.99999999999999989</v>
      </c>
      <c r="Y17" s="186">
        <v>1</v>
      </c>
      <c r="Z17" s="186">
        <v>1</v>
      </c>
      <c r="AA17" s="186">
        <v>0.99999999999999989</v>
      </c>
      <c r="AB17" s="186">
        <f t="shared" ref="AB17:AH17" si="11">SUM(AB18:AB21)</f>
        <v>1</v>
      </c>
      <c r="AC17" s="186">
        <f t="shared" si="11"/>
        <v>0.99999999999999989</v>
      </c>
      <c r="AD17" s="186">
        <f t="shared" si="11"/>
        <v>1</v>
      </c>
      <c r="AE17" s="186">
        <f t="shared" si="11"/>
        <v>1</v>
      </c>
      <c r="AF17" s="186">
        <f t="shared" si="11"/>
        <v>1</v>
      </c>
      <c r="AG17" s="186">
        <f t="shared" si="11"/>
        <v>0.99999999999999989</v>
      </c>
      <c r="AH17" s="186">
        <f t="shared" si="11"/>
        <v>1</v>
      </c>
      <c r="AI17" s="186">
        <f t="shared" ref="AI17:BG17" si="12">SUM(AI18:AI21)</f>
        <v>0.99999999999999989</v>
      </c>
      <c r="AJ17" s="186">
        <f t="shared" si="12"/>
        <v>1</v>
      </c>
      <c r="AK17" s="186">
        <f t="shared" si="12"/>
        <v>0.99999999999999989</v>
      </c>
      <c r="AL17" s="186">
        <f t="shared" si="12"/>
        <v>1</v>
      </c>
      <c r="AM17" s="186">
        <f t="shared" si="12"/>
        <v>1</v>
      </c>
      <c r="AN17" s="186">
        <f t="shared" si="12"/>
        <v>1</v>
      </c>
      <c r="AO17" s="186">
        <f t="shared" si="12"/>
        <v>1</v>
      </c>
      <c r="AP17" s="186">
        <f t="shared" si="12"/>
        <v>1</v>
      </c>
      <c r="AQ17" s="186">
        <f t="shared" si="12"/>
        <v>1</v>
      </c>
      <c r="AR17" s="186">
        <f t="shared" si="12"/>
        <v>1</v>
      </c>
      <c r="AS17" s="186">
        <f t="shared" si="12"/>
        <v>1</v>
      </c>
      <c r="AT17" s="186">
        <f t="shared" si="12"/>
        <v>1.0000000000000002</v>
      </c>
      <c r="AU17" s="186">
        <f t="shared" si="12"/>
        <v>0.99999999999999989</v>
      </c>
      <c r="AV17" s="186">
        <f t="shared" si="12"/>
        <v>0.99999999999999989</v>
      </c>
      <c r="AW17" s="186">
        <f t="shared" si="12"/>
        <v>1</v>
      </c>
      <c r="AX17" s="186">
        <f t="shared" si="12"/>
        <v>1</v>
      </c>
      <c r="AY17" s="186">
        <f t="shared" si="12"/>
        <v>1</v>
      </c>
      <c r="AZ17" s="186">
        <f t="shared" si="12"/>
        <v>1</v>
      </c>
      <c r="BA17" s="186">
        <f t="shared" si="12"/>
        <v>1</v>
      </c>
      <c r="BB17" s="186">
        <f t="shared" si="12"/>
        <v>1</v>
      </c>
      <c r="BC17" s="186">
        <f t="shared" si="12"/>
        <v>1</v>
      </c>
      <c r="BD17" s="186">
        <f t="shared" si="12"/>
        <v>1</v>
      </c>
      <c r="BE17" s="186">
        <f t="shared" si="12"/>
        <v>1</v>
      </c>
      <c r="BF17" s="186">
        <f t="shared" si="12"/>
        <v>1</v>
      </c>
      <c r="BG17" s="186">
        <f t="shared" si="12"/>
        <v>1</v>
      </c>
      <c r="BH17" s="186">
        <f t="shared" ref="BH17:BK17" si="13">SUM(BH18:BH21)</f>
        <v>0.99999999999999989</v>
      </c>
      <c r="BI17" s="186">
        <f t="shared" si="13"/>
        <v>1</v>
      </c>
      <c r="BJ17" s="186">
        <f t="shared" si="13"/>
        <v>1</v>
      </c>
      <c r="BK17" s="186">
        <f t="shared" si="13"/>
        <v>1</v>
      </c>
      <c r="BL17" s="186">
        <f t="shared" ref="BL17:BO17" si="14">SUM(BL18:BL21)</f>
        <v>1</v>
      </c>
      <c r="BM17" s="186" t="e">
        <f t="shared" si="14"/>
        <v>#DIV/0!</v>
      </c>
      <c r="BN17" s="186" t="e">
        <f t="shared" si="14"/>
        <v>#DIV/0!</v>
      </c>
      <c r="BO17" s="186" t="e">
        <f t="shared" si="14"/>
        <v>#DIV/0!</v>
      </c>
      <c r="BP17" s="9"/>
      <c r="BQ17" s="186">
        <v>1</v>
      </c>
      <c r="BR17" s="186">
        <v>1</v>
      </c>
      <c r="BS17" s="186">
        <v>0.99999999999999989</v>
      </c>
      <c r="BT17" s="186">
        <v>1.0000000000000002</v>
      </c>
      <c r="BU17" s="186">
        <f t="shared" ref="BU17:BZ17" si="15">SUM(BU18:BU21)</f>
        <v>1</v>
      </c>
      <c r="BV17" s="186">
        <f t="shared" si="15"/>
        <v>1</v>
      </c>
      <c r="BW17" s="186">
        <f t="shared" si="15"/>
        <v>0.99999999999999989</v>
      </c>
      <c r="BX17" s="186">
        <f t="shared" si="15"/>
        <v>1</v>
      </c>
      <c r="BY17" s="186">
        <f t="shared" si="15"/>
        <v>1</v>
      </c>
      <c r="BZ17" s="186">
        <f t="shared" si="15"/>
        <v>1</v>
      </c>
      <c r="CA17" s="186">
        <f>SUM(CA18:CA21)</f>
        <v>1</v>
      </c>
      <c r="CB17" s="186">
        <f>SUM(CB18:CB21)</f>
        <v>1</v>
      </c>
      <c r="CC17" s="186">
        <f>SUM(CC18:CC21)</f>
        <v>1</v>
      </c>
      <c r="CD17" s="186">
        <f>SUM(CD18:CD21)</f>
        <v>1</v>
      </c>
      <c r="CE17" s="186">
        <f>SUM(CE18:CE21)</f>
        <v>1</v>
      </c>
    </row>
    <row r="18" spans="1:83" ht="14.5" x14ac:dyDescent="0.35">
      <c r="A18" s="9"/>
      <c r="B18" s="181" t="s">
        <v>397</v>
      </c>
      <c r="C18" s="181" t="s">
        <v>398</v>
      </c>
      <c r="D18" s="187">
        <v>0.57668451244706376</v>
      </c>
      <c r="E18" s="187">
        <v>0.57420613778893248</v>
      </c>
      <c r="F18" s="187">
        <v>0.55289634585297021</v>
      </c>
      <c r="G18" s="187">
        <v>0.5319827026208851</v>
      </c>
      <c r="H18" s="187">
        <v>0.55964892698315716</v>
      </c>
      <c r="I18" s="187">
        <v>0.54738476894198973</v>
      </c>
      <c r="J18" s="187">
        <v>0.53776541031736846</v>
      </c>
      <c r="K18" s="187">
        <v>0.48207375338903485</v>
      </c>
      <c r="L18" s="187">
        <v>0.47623886980630387</v>
      </c>
      <c r="M18" s="187">
        <v>0.34418713669604351</v>
      </c>
      <c r="N18" s="187">
        <v>0.34449590071041836</v>
      </c>
      <c r="O18" s="187">
        <v>0.33476151384059105</v>
      </c>
      <c r="P18" s="187">
        <v>0.33561476934126205</v>
      </c>
      <c r="Q18" s="187">
        <v>0.34807950341714217</v>
      </c>
      <c r="R18" s="187">
        <v>0.34355305174562484</v>
      </c>
      <c r="S18" s="187">
        <v>0.29794245854293572</v>
      </c>
      <c r="T18" s="187">
        <v>0.2909796916671118</v>
      </c>
      <c r="U18" s="187">
        <v>0.27271480888738897</v>
      </c>
      <c r="V18" s="187">
        <v>0.27969626644270956</v>
      </c>
      <c r="W18" s="187">
        <v>0.24992360764888466</v>
      </c>
      <c r="X18" s="187">
        <v>0.22562516099315169</v>
      </c>
      <c r="Y18" s="187">
        <v>0.19670567523011101</v>
      </c>
      <c r="Z18" s="187">
        <v>0.16555499085773703</v>
      </c>
      <c r="AA18" s="187">
        <v>0.14098623500725982</v>
      </c>
      <c r="AB18" s="187">
        <f t="shared" ref="AB18:AF21" si="16">AB8/AB$7</f>
        <v>0.16472366951991069</v>
      </c>
      <c r="AC18" s="187">
        <f t="shared" si="16"/>
        <v>0.16152884032143547</v>
      </c>
      <c r="AD18" s="187">
        <f t="shared" si="16"/>
        <v>0.18983103268868104</v>
      </c>
      <c r="AE18" s="187">
        <f t="shared" si="16"/>
        <v>-0.32114571367651629</v>
      </c>
      <c r="AF18" s="187">
        <f t="shared" si="16"/>
        <v>0.16618400717509976</v>
      </c>
      <c r="AG18" s="187">
        <f t="shared" ref="AG18:AH21" si="17">AG8/AG$7</f>
        <v>0.17657583819890715</v>
      </c>
      <c r="AH18" s="187">
        <f t="shared" si="17"/>
        <v>0.19210549874005883</v>
      </c>
      <c r="AI18" s="187">
        <f t="shared" ref="AI18:AJ21" si="18">AI8/AI$7</f>
        <v>0.1694449906135635</v>
      </c>
      <c r="AJ18" s="187">
        <f t="shared" si="18"/>
        <v>0.17475642982885134</v>
      </c>
      <c r="AK18" s="187">
        <f t="shared" ref="AK18:AM21" si="19">AK8/AK$7</f>
        <v>0.16741224824044745</v>
      </c>
      <c r="AL18" s="187">
        <f t="shared" si="19"/>
        <v>0.17134091188218131</v>
      </c>
      <c r="AM18" s="187">
        <f t="shared" si="19"/>
        <v>0.1757935379126849</v>
      </c>
      <c r="AN18" s="187">
        <f t="shared" ref="AN18:BG18" si="20">AN8/AN$7</f>
        <v>0.18514467983182592</v>
      </c>
      <c r="AO18" s="187">
        <f t="shared" si="20"/>
        <v>0.18434607379958226</v>
      </c>
      <c r="AP18" s="187">
        <f t="shared" si="20"/>
        <v>0.18871108505793308</v>
      </c>
      <c r="AQ18" s="187">
        <f t="shared" si="20"/>
        <v>0.16117568145424485</v>
      </c>
      <c r="AR18" s="187">
        <f t="shared" si="20"/>
        <v>0.15962980487184275</v>
      </c>
      <c r="AS18" s="187">
        <f t="shared" si="20"/>
        <v>0.13526015485243573</v>
      </c>
      <c r="AT18" s="187">
        <f t="shared" si="20"/>
        <v>0.14903542894070074</v>
      </c>
      <c r="AU18" s="187">
        <f t="shared" si="20"/>
        <v>0.18126794021061185</v>
      </c>
      <c r="AV18" s="187">
        <f t="shared" si="20"/>
        <v>0.17629733198856409</v>
      </c>
      <c r="AW18" s="187">
        <f t="shared" si="20"/>
        <v>0.21717740984245659</v>
      </c>
      <c r="AX18" s="187">
        <f t="shared" si="20"/>
        <v>0.22545574514262656</v>
      </c>
      <c r="AY18" s="187">
        <f t="shared" si="20"/>
        <v>0.27848240203941976</v>
      </c>
      <c r="AZ18" s="187">
        <f t="shared" si="20"/>
        <v>0.25419268391407679</v>
      </c>
      <c r="BA18" s="187">
        <f t="shared" si="20"/>
        <v>0.26551868394664169</v>
      </c>
      <c r="BB18" s="187">
        <f t="shared" si="20"/>
        <v>0.27913302571294202</v>
      </c>
      <c r="BC18" s="187">
        <f t="shared" si="20"/>
        <v>0.31016329035270873</v>
      </c>
      <c r="BD18" s="187">
        <f t="shared" si="20"/>
        <v>0.31761984534336324</v>
      </c>
      <c r="BE18" s="187">
        <f>BE8/BE$7</f>
        <v>0.31992464927589398</v>
      </c>
      <c r="BF18" s="187">
        <f t="shared" si="20"/>
        <v>0.32213631851696034</v>
      </c>
      <c r="BG18" s="187">
        <f t="shared" si="20"/>
        <v>0.34327519147757912</v>
      </c>
      <c r="BH18" s="187">
        <f t="shared" ref="BH18:BK18" si="21">BH8/BH$7</f>
        <v>0.35969804888864254</v>
      </c>
      <c r="BI18" s="187">
        <f t="shared" si="21"/>
        <v>0.37889637389363101</v>
      </c>
      <c r="BJ18" s="187">
        <f t="shared" si="21"/>
        <v>0.41488462854172514</v>
      </c>
      <c r="BK18" s="187">
        <f t="shared" si="21"/>
        <v>0.40898346291407889</v>
      </c>
      <c r="BL18" s="187">
        <f t="shared" ref="BL18:BO18" si="22">BL8/BL$7</f>
        <v>0.38573017634806311</v>
      </c>
      <c r="BM18" s="187" t="e">
        <f t="shared" si="22"/>
        <v>#DIV/0!</v>
      </c>
      <c r="BN18" s="187" t="e">
        <f t="shared" si="22"/>
        <v>#DIV/0!</v>
      </c>
      <c r="BO18" s="187" t="e">
        <f t="shared" si="22"/>
        <v>#DIV/0!</v>
      </c>
      <c r="BP18" s="9"/>
      <c r="BQ18" s="187">
        <v>0.55808278480620366</v>
      </c>
      <c r="BR18" s="187">
        <v>0.53121002146829999</v>
      </c>
      <c r="BS18" s="187">
        <v>0.36810064691964417</v>
      </c>
      <c r="BT18" s="187">
        <v>0.3315268345915317</v>
      </c>
      <c r="BU18" s="187">
        <f t="shared" ref="BU18:CD18" si="23">BU8/BU$7</f>
        <v>0.27378003577275345</v>
      </c>
      <c r="BV18" s="187">
        <f t="shared" si="23"/>
        <v>0.18139939468852603</v>
      </c>
      <c r="BW18" s="187">
        <f t="shared" si="23"/>
        <v>5.309597885799934E-2</v>
      </c>
      <c r="BX18" s="187">
        <f t="shared" si="23"/>
        <v>0.17635077239707719</v>
      </c>
      <c r="BY18" s="187">
        <f t="shared" si="23"/>
        <v>0.17223792612223646</v>
      </c>
      <c r="BZ18" s="187">
        <f t="shared" si="23"/>
        <v>0.18056840710213937</v>
      </c>
      <c r="CA18" s="187">
        <f t="shared" si="23"/>
        <v>0.15928096693533153</v>
      </c>
      <c r="CB18" s="187">
        <f t="shared" si="23"/>
        <v>0.22822990030652865</v>
      </c>
      <c r="CC18" s="187">
        <f t="shared" si="23"/>
        <v>0.27785629905478415</v>
      </c>
      <c r="CD18" s="187">
        <f t="shared" si="23"/>
        <v>0.32532065350772638</v>
      </c>
      <c r="CE18" s="187">
        <f t="shared" ref="CE18" si="24">CE8/CE$7</f>
        <v>0.39059540876746701</v>
      </c>
    </row>
    <row r="19" spans="1:83" ht="14.5" x14ac:dyDescent="0.35">
      <c r="A19" s="9"/>
      <c r="B19" s="181" t="s">
        <v>399</v>
      </c>
      <c r="C19" s="181" t="s">
        <v>400</v>
      </c>
      <c r="D19" s="187">
        <v>0.26603098895743477</v>
      </c>
      <c r="E19" s="187">
        <v>0.26436857613752351</v>
      </c>
      <c r="F19" s="187">
        <v>0.29714093756875981</v>
      </c>
      <c r="G19" s="187">
        <v>0.32381117918584074</v>
      </c>
      <c r="H19" s="187">
        <v>0.28337565523308772</v>
      </c>
      <c r="I19" s="187">
        <v>0.27033017830376316</v>
      </c>
      <c r="J19" s="187">
        <v>0.26380501511039117</v>
      </c>
      <c r="K19" s="187">
        <v>0.29024058787715079</v>
      </c>
      <c r="L19" s="187">
        <v>0.30438008194100369</v>
      </c>
      <c r="M19" s="187">
        <v>0.50531933276380048</v>
      </c>
      <c r="N19" s="187">
        <v>0.49775555010145961</v>
      </c>
      <c r="O19" s="187">
        <v>0.48362976545533476</v>
      </c>
      <c r="P19" s="187">
        <v>0.51735017121457616</v>
      </c>
      <c r="Q19" s="187">
        <v>0.49948335318828768</v>
      </c>
      <c r="R19" s="187">
        <v>0.48268960095430413</v>
      </c>
      <c r="S19" s="187">
        <v>0.52435146057510706</v>
      </c>
      <c r="T19" s="187">
        <v>0.50897782591899277</v>
      </c>
      <c r="U19" s="187">
        <v>0.52260868648145564</v>
      </c>
      <c r="V19" s="187">
        <v>0.50803562110828959</v>
      </c>
      <c r="W19" s="187">
        <v>0.55373732825123168</v>
      </c>
      <c r="X19" s="187">
        <v>0.56740267765713248</v>
      </c>
      <c r="Y19" s="187">
        <v>0.56182807687380598</v>
      </c>
      <c r="Z19" s="187">
        <v>0.62888020422588686</v>
      </c>
      <c r="AA19" s="187">
        <v>0.62986201984312706</v>
      </c>
      <c r="AB19" s="187">
        <f t="shared" si="16"/>
        <v>0.60683615556382586</v>
      </c>
      <c r="AC19" s="187">
        <f t="shared" si="16"/>
        <v>0.59932948074725745</v>
      </c>
      <c r="AD19" s="187">
        <f t="shared" si="16"/>
        <v>0.57120989925915444</v>
      </c>
      <c r="AE19" s="187">
        <f t="shared" si="16"/>
        <v>0.63081540002481651</v>
      </c>
      <c r="AF19" s="187">
        <f t="shared" si="16"/>
        <v>0.61723913724793134</v>
      </c>
      <c r="AG19" s="187">
        <f t="shared" si="17"/>
        <v>0.63867509605749007</v>
      </c>
      <c r="AH19" s="187">
        <f t="shared" si="17"/>
        <v>0.61993177266419019</v>
      </c>
      <c r="AI19" s="187">
        <f>AI9/AI$7</f>
        <v>0.63709500671973529</v>
      </c>
      <c r="AJ19" s="187">
        <f t="shared" si="18"/>
        <v>0.63965687181598119</v>
      </c>
      <c r="AK19" s="187">
        <f t="shared" ref="AK19:AL21" si="25">AK9/AK$7</f>
        <v>0.64989053332884572</v>
      </c>
      <c r="AL19" s="187">
        <f t="shared" si="25"/>
        <v>0.65153641952274588</v>
      </c>
      <c r="AM19" s="187">
        <f t="shared" si="19"/>
        <v>0.6090903643821729</v>
      </c>
      <c r="AN19" s="187">
        <f t="shared" ref="AN19:BG19" si="26">AN9/AN$7</f>
        <v>0.63002397916863373</v>
      </c>
      <c r="AO19" s="187">
        <f t="shared" si="26"/>
        <v>0.6422307892198218</v>
      </c>
      <c r="AP19" s="187">
        <f t="shared" si="26"/>
        <v>0.6326030592951255</v>
      </c>
      <c r="AQ19" s="187">
        <f t="shared" si="26"/>
        <v>0.6415446069564591</v>
      </c>
      <c r="AR19" s="187">
        <f t="shared" si="26"/>
        <v>0.66836999937761088</v>
      </c>
      <c r="AS19" s="187">
        <f t="shared" si="26"/>
        <v>0.66347895396295697</v>
      </c>
      <c r="AT19" s="187">
        <f t="shared" si="26"/>
        <v>0.70013740306605587</v>
      </c>
      <c r="AU19" s="187">
        <f t="shared" si="26"/>
        <v>0.65453243914117232</v>
      </c>
      <c r="AV19" s="187">
        <f t="shared" si="26"/>
        <v>0.65763102596397616</v>
      </c>
      <c r="AW19" s="187">
        <f t="shared" si="26"/>
        <v>0.58121684423681508</v>
      </c>
      <c r="AX19" s="187">
        <f t="shared" si="26"/>
        <v>0.59269335427334346</v>
      </c>
      <c r="AY19" s="187">
        <f t="shared" si="26"/>
        <v>0.52537934363825067</v>
      </c>
      <c r="AZ19" s="187">
        <f t="shared" si="26"/>
        <v>0.52137696744529138</v>
      </c>
      <c r="BA19" s="187">
        <f t="shared" si="26"/>
        <v>0.52028456917631205</v>
      </c>
      <c r="BB19" s="187">
        <f t="shared" si="26"/>
        <v>0.50111562193649395</v>
      </c>
      <c r="BC19" s="187">
        <f t="shared" si="26"/>
        <v>0.45943946370060479</v>
      </c>
      <c r="BD19" s="187">
        <f t="shared" si="26"/>
        <v>0.45684790290706839</v>
      </c>
      <c r="BE19" s="187">
        <f>BE9/BE$7</f>
        <v>0.45375310533456692</v>
      </c>
      <c r="BF19" s="187">
        <f t="shared" si="26"/>
        <v>0.47701198477658502</v>
      </c>
      <c r="BG19" s="187">
        <f t="shared" si="26"/>
        <v>0.43839765245932649</v>
      </c>
      <c r="BH19" s="187">
        <f t="shared" ref="BH19:BK19" si="27">BH9/BH$7</f>
        <v>0.43517889806551741</v>
      </c>
      <c r="BI19" s="187">
        <f t="shared" si="27"/>
        <v>0.42462504379850585</v>
      </c>
      <c r="BJ19" s="187">
        <f t="shared" si="27"/>
        <v>0.4050541140670566</v>
      </c>
      <c r="BK19" s="187">
        <f t="shared" si="27"/>
        <v>0.37272331322445501</v>
      </c>
      <c r="BL19" s="187">
        <f t="shared" ref="BL19:BO19" si="28">BL9/BL$7</f>
        <v>0.39052066737440011</v>
      </c>
      <c r="BM19" s="187" t="e">
        <f t="shared" si="28"/>
        <v>#DIV/0!</v>
      </c>
      <c r="BN19" s="187" t="e">
        <f t="shared" si="28"/>
        <v>#DIV/0!</v>
      </c>
      <c r="BO19" s="187" t="e">
        <f t="shared" si="28"/>
        <v>#DIV/0!</v>
      </c>
      <c r="BP19" s="9"/>
      <c r="BQ19" s="187">
        <v>0.28896066354728722</v>
      </c>
      <c r="BR19" s="187">
        <v>0.27664180606410749</v>
      </c>
      <c r="BS19" s="187">
        <v>0.4581759711282159</v>
      </c>
      <c r="BT19" s="187">
        <v>0.50517774026379902</v>
      </c>
      <c r="BU19" s="187">
        <f t="shared" ref="BU19:CD19" si="29">BU9/BU$7</f>
        <v>0.52277663604482161</v>
      </c>
      <c r="BV19" s="187">
        <f t="shared" si="29"/>
        <v>0.59716643964568383</v>
      </c>
      <c r="BW19" s="187">
        <f t="shared" si="29"/>
        <v>0.60228211752490546</v>
      </c>
      <c r="BX19" s="187">
        <f t="shared" si="29"/>
        <v>0.62844822026949254</v>
      </c>
      <c r="BY19" s="187">
        <f t="shared" si="29"/>
        <v>0.6376576772870145</v>
      </c>
      <c r="BZ19" s="187">
        <f t="shared" si="29"/>
        <v>0.63655309247354308</v>
      </c>
      <c r="CA19" s="187">
        <f t="shared" si="29"/>
        <v>0.67283133486596658</v>
      </c>
      <c r="CB19" s="187">
        <f t="shared" si="29"/>
        <v>0.58461652501540762</v>
      </c>
      <c r="CC19" s="187">
        <f t="shared" si="29"/>
        <v>0.49997553646854287</v>
      </c>
      <c r="CD19" s="187">
        <f t="shared" si="29"/>
        <v>0.4570636134688108</v>
      </c>
      <c r="CE19" s="187">
        <f t="shared" ref="CE19" si="30">CE9/CE$7</f>
        <v>0.40998161294163865</v>
      </c>
    </row>
    <row r="20" spans="1:83" ht="14.5" x14ac:dyDescent="0.35">
      <c r="A20" s="9"/>
      <c r="B20" s="181" t="s">
        <v>401</v>
      </c>
      <c r="C20" s="181" t="s">
        <v>402</v>
      </c>
      <c r="D20" s="187">
        <v>0.12458011087394061</v>
      </c>
      <c r="E20" s="187">
        <v>0.11321241860310423</v>
      </c>
      <c r="F20" s="187">
        <v>0.1089648559262969</v>
      </c>
      <c r="G20" s="187">
        <v>0.10519598725565073</v>
      </c>
      <c r="H20" s="187">
        <v>0.12455632469612957</v>
      </c>
      <c r="I20" s="187">
        <v>0.13394415674966556</v>
      </c>
      <c r="J20" s="187">
        <v>0.14514627331769223</v>
      </c>
      <c r="K20" s="187">
        <v>0.15966306239207997</v>
      </c>
      <c r="L20" s="187">
        <v>0.14978951735463103</v>
      </c>
      <c r="M20" s="187">
        <v>0.11116994003868935</v>
      </c>
      <c r="N20" s="187">
        <v>0.10597080827711614</v>
      </c>
      <c r="O20" s="187">
        <v>0.11568461824176789</v>
      </c>
      <c r="P20" s="187">
        <v>0.10205044239338455</v>
      </c>
      <c r="Q20" s="187">
        <v>0.10421343030911029</v>
      </c>
      <c r="R20" s="187">
        <v>0.10924102701529756</v>
      </c>
      <c r="S20" s="187">
        <v>0.12753733121830338</v>
      </c>
      <c r="T20" s="187">
        <v>0.14177698223315888</v>
      </c>
      <c r="U20" s="187">
        <v>0.14371610344891228</v>
      </c>
      <c r="V20" s="187">
        <v>0.1481384392905595</v>
      </c>
      <c r="W20" s="187">
        <v>0.15494647174555182</v>
      </c>
      <c r="X20" s="187">
        <v>0.15656718823160681</v>
      </c>
      <c r="Y20" s="187">
        <v>0.18290508783514134</v>
      </c>
      <c r="Z20" s="187">
        <v>0.1454992610247513</v>
      </c>
      <c r="AA20" s="187">
        <v>0.15091770452515674</v>
      </c>
      <c r="AB20" s="187">
        <f t="shared" si="16"/>
        <v>0.1630268422032006</v>
      </c>
      <c r="AC20" s="187">
        <f t="shared" si="16"/>
        <v>0.16146065989251002</v>
      </c>
      <c r="AD20" s="187">
        <f t="shared" si="16"/>
        <v>0.16380118131648508</v>
      </c>
      <c r="AE20" s="187">
        <f t="shared" si="16"/>
        <v>0.13345246943033418</v>
      </c>
      <c r="AF20" s="187">
        <f t="shared" si="16"/>
        <v>0.12366627530042426</v>
      </c>
      <c r="AG20" s="187">
        <f t="shared" si="17"/>
        <v>0.11021613070984286</v>
      </c>
      <c r="AH20" s="187">
        <f t="shared" si="17"/>
        <v>0.10989608004454306</v>
      </c>
      <c r="AI20" s="187">
        <f>AI10/AI$7</f>
        <v>0.11451256073606947</v>
      </c>
      <c r="AJ20" s="187">
        <f t="shared" si="18"/>
        <v>0.11915924909081983</v>
      </c>
      <c r="AK20" s="187">
        <f t="shared" si="25"/>
        <v>0.11728079370929888</v>
      </c>
      <c r="AL20" s="187">
        <f t="shared" si="25"/>
        <v>0.11034040396133511</v>
      </c>
      <c r="AM20" s="187">
        <f t="shared" si="19"/>
        <v>0.15021594757016474</v>
      </c>
      <c r="AN20" s="187">
        <f t="shared" ref="AN20:BG20" si="31">AN10/AN$7</f>
        <v>0.12383410753872913</v>
      </c>
      <c r="AO20" s="187">
        <f t="shared" si="31"/>
        <v>0.10902418100333543</v>
      </c>
      <c r="AP20" s="187">
        <f t="shared" si="31"/>
        <v>0.11578096856769908</v>
      </c>
      <c r="AQ20" s="187">
        <f t="shared" si="31"/>
        <v>0.13453464744634366</v>
      </c>
      <c r="AR20" s="187">
        <f t="shared" si="31"/>
        <v>0.13002991129123787</v>
      </c>
      <c r="AS20" s="187">
        <f t="shared" si="31"/>
        <v>0.12702520810331352</v>
      </c>
      <c r="AT20" s="187">
        <f t="shared" si="31"/>
        <v>0.10967291991912574</v>
      </c>
      <c r="AU20" s="187">
        <f t="shared" si="31"/>
        <v>0.12038676225996674</v>
      </c>
      <c r="AV20" s="187">
        <f t="shared" si="31"/>
        <v>0.1208006449711997</v>
      </c>
      <c r="AW20" s="187">
        <f t="shared" si="31"/>
        <v>0.14096239758899221</v>
      </c>
      <c r="AX20" s="187">
        <f t="shared" si="31"/>
        <v>0.11977522207862319</v>
      </c>
      <c r="AY20" s="187">
        <f t="shared" si="31"/>
        <v>0.15861840868725222</v>
      </c>
      <c r="AZ20" s="187">
        <f t="shared" si="31"/>
        <v>0.18830121596398422</v>
      </c>
      <c r="BA20" s="187">
        <f t="shared" si="31"/>
        <v>0.17469877612478529</v>
      </c>
      <c r="BB20" s="187">
        <f t="shared" si="31"/>
        <v>0.171475416042907</v>
      </c>
      <c r="BC20" s="187">
        <f t="shared" si="31"/>
        <v>0.17883902141569763</v>
      </c>
      <c r="BD20" s="187">
        <f t="shared" si="31"/>
        <v>0.18771283473220354</v>
      </c>
      <c r="BE20" s="187">
        <f>BE10/BE$7</f>
        <v>0.18686898657524417</v>
      </c>
      <c r="BF20" s="187">
        <f t="shared" si="31"/>
        <v>0.16831208403927228</v>
      </c>
      <c r="BG20" s="187">
        <f t="shared" si="31"/>
        <v>0.17702703836569186</v>
      </c>
      <c r="BH20" s="187">
        <f t="shared" ref="BH20:BK20" si="32">BH10/BH$7</f>
        <v>0.16908438495032918</v>
      </c>
      <c r="BI20" s="187">
        <f t="shared" si="32"/>
        <v>0.15067363260440975</v>
      </c>
      <c r="BJ20" s="187">
        <f t="shared" si="32"/>
        <v>0.12255343405149478</v>
      </c>
      <c r="BK20" s="187">
        <f t="shared" si="32"/>
        <v>0.1491975298244263</v>
      </c>
      <c r="BL20" s="187">
        <f t="shared" ref="BL20:BO20" si="33">BL10/BL$7</f>
        <v>0.16506191593866237</v>
      </c>
      <c r="BM20" s="187" t="e">
        <f t="shared" si="33"/>
        <v>#DIV/0!</v>
      </c>
      <c r="BN20" s="187" t="e">
        <f t="shared" si="33"/>
        <v>#DIV/0!</v>
      </c>
      <c r="BO20" s="187" t="e">
        <f t="shared" si="33"/>
        <v>#DIV/0!</v>
      </c>
      <c r="BP20" s="9"/>
      <c r="BQ20" s="187">
        <v>0.1124682229325856</v>
      </c>
      <c r="BR20" s="187">
        <v>0.14124054928100413</v>
      </c>
      <c r="BS20" s="187">
        <v>0.11278265296954086</v>
      </c>
      <c r="BT20" s="187">
        <v>0.11091379270595046</v>
      </c>
      <c r="BU20" s="187">
        <f t="shared" ref="BU20:CD20" si="34">BU10/BU$7</f>
        <v>0.14704810571680194</v>
      </c>
      <c r="BV20" s="187">
        <f t="shared" si="34"/>
        <v>0.15936756272840705</v>
      </c>
      <c r="BW20" s="187">
        <f t="shared" si="34"/>
        <v>0.15569699967130626</v>
      </c>
      <c r="BX20" s="187">
        <f t="shared" si="34"/>
        <v>0.11435772584549307</v>
      </c>
      <c r="BY20" s="187">
        <f t="shared" si="34"/>
        <v>0.12422600811562698</v>
      </c>
      <c r="BZ20" s="187">
        <f t="shared" si="34"/>
        <v>0.12007587751533091</v>
      </c>
      <c r="CA20" s="187">
        <f t="shared" si="34"/>
        <v>0.12072047230408897</v>
      </c>
      <c r="CB20" s="187">
        <f t="shared" si="34"/>
        <v>0.13621351677047835</v>
      </c>
      <c r="CC20" s="187">
        <f t="shared" si="34"/>
        <v>0.17805923829405282</v>
      </c>
      <c r="CD20" s="187">
        <f t="shared" si="34"/>
        <v>0.17994940267535994</v>
      </c>
      <c r="CE20" s="187">
        <f t="shared" ref="CE20" si="35">CE10/CE$7</f>
        <v>0.14751409033755863</v>
      </c>
    </row>
    <row r="21" spans="1:83" ht="14.5" x14ac:dyDescent="0.35">
      <c r="A21" s="9"/>
      <c r="B21" s="181" t="s">
        <v>175</v>
      </c>
      <c r="C21" s="181" t="s">
        <v>403</v>
      </c>
      <c r="D21" s="187">
        <v>3.2704387721560924E-2</v>
      </c>
      <c r="E21" s="187">
        <v>4.8212867470439846E-2</v>
      </c>
      <c r="F21" s="187">
        <v>4.0997860651973077E-2</v>
      </c>
      <c r="G21" s="187">
        <v>3.9010130937623469E-2</v>
      </c>
      <c r="H21" s="187">
        <v>3.2419093087625535E-2</v>
      </c>
      <c r="I21" s="187">
        <v>4.8340896004581697E-2</v>
      </c>
      <c r="J21" s="187">
        <v>5.3283301254548179E-2</v>
      </c>
      <c r="K21" s="187">
        <v>6.802259634173434E-2</v>
      </c>
      <c r="L21" s="187">
        <v>6.9591530898061499E-2</v>
      </c>
      <c r="M21" s="187">
        <v>3.9323590501466776E-2</v>
      </c>
      <c r="N21" s="187">
        <v>5.1777740911005898E-2</v>
      </c>
      <c r="O21" s="187">
        <v>6.592410246230633E-2</v>
      </c>
      <c r="P21" s="187">
        <v>4.4984617050777269E-2</v>
      </c>
      <c r="Q21" s="187">
        <v>4.8223713085459904E-2</v>
      </c>
      <c r="R21" s="187">
        <v>6.4516320284773471E-2</v>
      </c>
      <c r="S21" s="187">
        <v>5.016874966365386E-2</v>
      </c>
      <c r="T21" s="187">
        <v>5.8265500180736583E-2</v>
      </c>
      <c r="U21" s="187">
        <v>6.0960401182243149E-2</v>
      </c>
      <c r="V21" s="187">
        <v>6.4129673158441383E-2</v>
      </c>
      <c r="W21" s="187">
        <v>4.1392592354331847E-2</v>
      </c>
      <c r="X21" s="187">
        <v>5.0404973118109014E-2</v>
      </c>
      <c r="Y21" s="187">
        <v>5.8561160060941607E-2</v>
      </c>
      <c r="Z21" s="187">
        <v>6.0065543891624752E-2</v>
      </c>
      <c r="AA21" s="187">
        <v>7.8234040624456311E-2</v>
      </c>
      <c r="AB21" s="187">
        <f t="shared" si="16"/>
        <v>6.5413332713062891E-2</v>
      </c>
      <c r="AC21" s="187">
        <f t="shared" si="16"/>
        <v>7.7681019038797011E-2</v>
      </c>
      <c r="AD21" s="187">
        <f t="shared" si="16"/>
        <v>7.5157886735679455E-2</v>
      </c>
      <c r="AE21" s="187">
        <f t="shared" si="16"/>
        <v>0.55687784422136566</v>
      </c>
      <c r="AF21" s="187">
        <f t="shared" si="16"/>
        <v>9.2910580276544627E-2</v>
      </c>
      <c r="AG21" s="187">
        <f t="shared" si="17"/>
        <v>7.4532935033759892E-2</v>
      </c>
      <c r="AH21" s="187">
        <f t="shared" si="17"/>
        <v>7.8066648551207887E-2</v>
      </c>
      <c r="AI21" s="187">
        <f>AI11/AI$7</f>
        <v>7.8947441930631634E-2</v>
      </c>
      <c r="AJ21" s="187">
        <f t="shared" si="18"/>
        <v>6.6427449264347641E-2</v>
      </c>
      <c r="AK21" s="187">
        <f t="shared" si="25"/>
        <v>6.5416424721407893E-2</v>
      </c>
      <c r="AL21" s="187">
        <f t="shared" si="25"/>
        <v>6.6782264633737667E-2</v>
      </c>
      <c r="AM21" s="187">
        <f t="shared" si="19"/>
        <v>6.4900150134977491E-2</v>
      </c>
      <c r="AN21" s="187">
        <f t="shared" ref="AN21:BG21" si="36">AN11/AN$7</f>
        <v>6.0997233460811193E-2</v>
      </c>
      <c r="AO21" s="187">
        <f t="shared" si="36"/>
        <v>6.4398955977260544E-2</v>
      </c>
      <c r="AP21" s="187">
        <f t="shared" si="36"/>
        <v>6.2904887079242314E-2</v>
      </c>
      <c r="AQ21" s="187">
        <f t="shared" si="36"/>
        <v>6.2745064142952292E-2</v>
      </c>
      <c r="AR21" s="187">
        <f t="shared" si="36"/>
        <v>4.1970284459308567E-2</v>
      </c>
      <c r="AS21" s="187">
        <f t="shared" si="36"/>
        <v>7.4235683081293788E-2</v>
      </c>
      <c r="AT21" s="187">
        <f t="shared" si="36"/>
        <v>4.1154248074117779E-2</v>
      </c>
      <c r="AU21" s="187">
        <f t="shared" si="36"/>
        <v>4.3812858388249026E-2</v>
      </c>
      <c r="AV21" s="187">
        <f t="shared" si="36"/>
        <v>4.5270997076259957E-2</v>
      </c>
      <c r="AW21" s="187">
        <f t="shared" si="36"/>
        <v>6.0643348331736201E-2</v>
      </c>
      <c r="AX21" s="187">
        <f t="shared" si="36"/>
        <v>6.2075678505406774E-2</v>
      </c>
      <c r="AY21" s="187">
        <f t="shared" si="36"/>
        <v>3.751984563507732E-2</v>
      </c>
      <c r="AZ21" s="187">
        <f t="shared" si="36"/>
        <v>3.6129132676647649E-2</v>
      </c>
      <c r="BA21" s="187">
        <f t="shared" si="36"/>
        <v>3.9497970752260955E-2</v>
      </c>
      <c r="BB21" s="187">
        <f t="shared" si="36"/>
        <v>4.8275936307657016E-2</v>
      </c>
      <c r="BC21" s="187">
        <f t="shared" si="36"/>
        <v>5.1558224530988891E-2</v>
      </c>
      <c r="BD21" s="187">
        <f t="shared" si="36"/>
        <v>3.7819417017364819E-2</v>
      </c>
      <c r="BE21" s="187">
        <f>BE11/BE$7</f>
        <v>3.9453258814294921E-2</v>
      </c>
      <c r="BF21" s="187">
        <f t="shared" si="36"/>
        <v>3.253961266718236E-2</v>
      </c>
      <c r="BG21" s="187">
        <f t="shared" si="36"/>
        <v>4.1300117697402494E-2</v>
      </c>
      <c r="BH21" s="187">
        <f t="shared" ref="BH21:BK21" si="37">BH11/BH$7</f>
        <v>3.6038668095510845E-2</v>
      </c>
      <c r="BI21" s="187">
        <f t="shared" si="37"/>
        <v>4.580494970345337E-2</v>
      </c>
      <c r="BJ21" s="187">
        <f t="shared" si="37"/>
        <v>5.7507823339723492E-2</v>
      </c>
      <c r="BK21" s="187">
        <f t="shared" si="37"/>
        <v>6.9095694037039801E-2</v>
      </c>
      <c r="BL21" s="187">
        <f t="shared" ref="BL21:BO21" si="38">BL11/BL$7</f>
        <v>5.8687240338874382E-2</v>
      </c>
      <c r="BM21" s="187" t="e">
        <f t="shared" si="38"/>
        <v>#DIV/0!</v>
      </c>
      <c r="BN21" s="187" t="e">
        <f t="shared" si="38"/>
        <v>#DIV/0!</v>
      </c>
      <c r="BO21" s="187" t="e">
        <f t="shared" si="38"/>
        <v>#DIV/0!</v>
      </c>
      <c r="BP21" s="9"/>
      <c r="BQ21" s="187">
        <v>4.0488328713923501E-2</v>
      </c>
      <c r="BR21" s="187">
        <v>5.0907623186588417E-2</v>
      </c>
      <c r="BS21" s="187">
        <v>6.0940728982599057E-2</v>
      </c>
      <c r="BT21" s="187">
        <v>5.2381632438718864E-2</v>
      </c>
      <c r="BU21" s="187">
        <f t="shared" ref="BU21:CD21" si="39">BU11/BU$7</f>
        <v>5.6395222465623063E-2</v>
      </c>
      <c r="BV21" s="187">
        <f t="shared" si="39"/>
        <v>6.2066602937383059E-2</v>
      </c>
      <c r="BW21" s="187">
        <f t="shared" si="39"/>
        <v>0.18892490394578887</v>
      </c>
      <c r="BX21" s="187">
        <f t="shared" si="39"/>
        <v>8.0843281487937194E-2</v>
      </c>
      <c r="BY21" s="187">
        <f t="shared" si="39"/>
        <v>6.5878388475122104E-2</v>
      </c>
      <c r="BZ21" s="187">
        <f t="shared" si="39"/>
        <v>6.2802622908986597E-2</v>
      </c>
      <c r="CA21" s="187">
        <f t="shared" si="39"/>
        <v>4.7167225894612863E-2</v>
      </c>
      <c r="CB21" s="187">
        <f t="shared" si="39"/>
        <v>5.0940057907585372E-2</v>
      </c>
      <c r="CC21" s="187">
        <f t="shared" si="39"/>
        <v>4.4108926182620162E-2</v>
      </c>
      <c r="CD21" s="187">
        <f t="shared" si="39"/>
        <v>3.7666330348102905E-2</v>
      </c>
      <c r="CE21" s="187">
        <f t="shared" ref="CE21" si="40">CE11/CE$7</f>
        <v>5.1908887953335689E-2</v>
      </c>
    </row>
    <row r="22" spans="1:83" ht="14.5" x14ac:dyDescent="0.35">
      <c r="A22" s="9"/>
      <c r="B22" s="183"/>
      <c r="C22" s="183"/>
      <c r="D22" s="184"/>
      <c r="E22" s="184"/>
      <c r="F22" s="184"/>
      <c r="G22" s="184"/>
      <c r="H22" s="184"/>
      <c r="I22" s="184"/>
      <c r="J22" s="184"/>
      <c r="K22" s="184"/>
      <c r="L22" s="184"/>
      <c r="M22" s="184"/>
      <c r="N22" s="184"/>
      <c r="O22" s="184"/>
      <c r="P22" s="184"/>
      <c r="Q22" s="184"/>
      <c r="R22" s="184"/>
      <c r="S22" s="184"/>
      <c r="T22" s="184"/>
      <c r="U22" s="184"/>
      <c r="V22" s="184"/>
      <c r="W22" s="184"/>
      <c r="X22" s="184"/>
      <c r="Y22" s="184"/>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4"/>
      <c r="BA22" s="184"/>
      <c r="BB22" s="184"/>
      <c r="BC22" s="184"/>
      <c r="BD22" s="184"/>
      <c r="BE22" s="184"/>
      <c r="BF22" s="184"/>
      <c r="BG22" s="184"/>
      <c r="BH22" s="184"/>
      <c r="BI22" s="184"/>
      <c r="BJ22" s="184"/>
      <c r="BK22" s="184"/>
      <c r="BL22" s="184"/>
      <c r="BM22" s="184"/>
      <c r="BN22" s="184"/>
      <c r="BO22" s="184"/>
      <c r="BP22" s="9"/>
      <c r="BQ22" s="184"/>
      <c r="BR22" s="184"/>
      <c r="BS22" s="184"/>
      <c r="BT22" s="184"/>
      <c r="BU22" s="184"/>
      <c r="BV22" s="184"/>
      <c r="BW22" s="184"/>
      <c r="BX22" s="184"/>
      <c r="BY22" s="184"/>
      <c r="BZ22" s="184"/>
      <c r="CA22" s="184"/>
      <c r="CB22" s="184"/>
    </row>
    <row r="23" spans="1:83" ht="14.5" x14ac:dyDescent="0.35">
      <c r="A23" s="9"/>
      <c r="B23" s="287" t="s">
        <v>404</v>
      </c>
      <c r="C23" s="287" t="s">
        <v>405</v>
      </c>
      <c r="P23" s="188"/>
      <c r="Q23" s="188"/>
      <c r="R23" s="188"/>
      <c r="S23" s="188"/>
      <c r="T23" s="188"/>
      <c r="U23" s="188"/>
      <c r="V23" s="188"/>
      <c r="W23" s="188"/>
      <c r="X23" s="188"/>
      <c r="Y23" s="188"/>
      <c r="Z23" s="188"/>
      <c r="AA23" s="188"/>
      <c r="AB23" s="188"/>
      <c r="AC23" s="188"/>
      <c r="AD23" s="188"/>
      <c r="AE23" s="188"/>
      <c r="AF23" s="188"/>
      <c r="AG23" s="188"/>
      <c r="AH23" s="188"/>
      <c r="AI23" s="188"/>
      <c r="AJ23" s="188"/>
      <c r="AK23" s="188"/>
      <c r="AL23" s="188"/>
      <c r="AM23" s="188"/>
      <c r="AN23" s="188"/>
      <c r="AO23" s="188"/>
      <c r="AP23" s="188"/>
      <c r="AQ23" s="188"/>
      <c r="AR23" s="188"/>
      <c r="AS23" s="188"/>
      <c r="AT23" s="188"/>
      <c r="AU23" s="188"/>
      <c r="AV23" s="188"/>
      <c r="AW23" s="188"/>
      <c r="AX23" s="188"/>
      <c r="AY23" s="188"/>
      <c r="AZ23" s="188"/>
      <c r="BA23" s="188"/>
      <c r="BB23" s="188"/>
      <c r="BC23" s="188"/>
      <c r="BD23" s="188"/>
      <c r="BE23" s="188"/>
      <c r="BF23" s="188"/>
      <c r="BG23" s="188"/>
      <c r="BH23" s="188"/>
      <c r="BI23" s="188"/>
      <c r="BJ23" s="188"/>
      <c r="BK23" s="188"/>
      <c r="BL23" s="188"/>
      <c r="BM23" s="188"/>
      <c r="BN23" s="188"/>
      <c r="BO23" s="188"/>
      <c r="BP23" s="9"/>
    </row>
    <row r="24" spans="1:83" ht="14.5" x14ac:dyDescent="0.35"/>
  </sheetData>
  <phoneticPr fontId="40" type="noConversion"/>
  <pageMargins left="0.511811024" right="0.511811024" top="0.78740157499999996" bottom="0.78740157499999996" header="0.31496062000000002" footer="0.31496062000000002"/>
  <pageSetup paperSize="9" orientation="portrait" r:id="rId1"/>
  <ignoredErrors>
    <ignoredError sqref="AE8:AE11"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MENU</vt:lpstr>
      <vt:lpstr>Painel-Panel</vt:lpstr>
      <vt:lpstr>DFs-FS&gt;&gt;&gt;</vt:lpstr>
      <vt:lpstr>DRE-IS</vt:lpstr>
      <vt:lpstr>BP-BS</vt:lpstr>
      <vt:lpstr>DFC-CFS</vt:lpstr>
      <vt:lpstr>AUX&gt;&gt;&gt;</vt:lpstr>
      <vt:lpstr>DFC-CFS - Quarterly</vt:lpstr>
      <vt:lpstr>Seg. geográfica-Geo segments</vt:lpstr>
      <vt:lpstr>Custos e despesas-COGS &amp; SG&amp;A</vt:lpstr>
      <vt:lpstr>Reconciliação EBITDA-EBITDA</vt:lpstr>
      <vt:lpstr>Investimentos-Investments</vt:lpstr>
      <vt:lpstr>Endividamento-Debt</vt:lpstr>
      <vt:lpstr>Proventos-Dividends</vt:lpstr>
      <vt:lpstr>Fórmulas-Formulas</vt:lpstr>
    </vt:vector>
  </TitlesOfParts>
  <Manager>Hugo Zierth</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Guia de Modelagem</dc:title>
  <dc:subject>Guia de Modelagem</dc:subject>
  <dc:creator>Renan Oliveira</dc:creator>
  <cp:keywords>TUPY S.A.</cp:keywords>
  <cp:lastModifiedBy>Renan Vitor de Oliveira</cp:lastModifiedBy>
  <cp:lastPrinted>2025-05-13T18:24:27Z</cp:lastPrinted>
  <dcterms:created xsi:type="dcterms:W3CDTF">2010-07-12T16:03:14Z</dcterms:created>
  <dcterms:modified xsi:type="dcterms:W3CDTF">2025-05-28T15:54:14Z</dcterms:modified>
</cp:coreProperties>
</file>