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filterPrivacy="1"/>
  <xr:revisionPtr revIDLastSave="0" documentId="13_ncr:1_{191D7A9D-7723-48C5-9D91-B1D20F769B2B}" xr6:coauthVersionLast="47" xr6:coauthVersionMax="47" xr10:uidLastSave="{00000000-0000-0000-0000-000000000000}"/>
  <bookViews>
    <workbookView xWindow="20370" yWindow="-120" windowWidth="20730" windowHeight="11160" xr2:uid="{00000000-000D-0000-FFFF-FFFF00000000}"/>
  </bookViews>
  <sheets>
    <sheet name="CAPA" sheetId="2" r:id="rId1"/>
    <sheet name="Usiminas" sheetId="3" r:id="rId2"/>
    <sheet name="Shareholding Composition" sheetId="4" r:id="rId3"/>
    <sheet name="Raw Materials and Energy" sheetId="5" r:id="rId4"/>
    <sheet name="Production and Capacity" sheetId="6" r:id="rId5"/>
    <sheet name="End M.S. of Volume" sheetId="24" r:id="rId6"/>
    <sheet name="Sales by product" sheetId="29" r:id="rId7"/>
    <sheet name="CPP Siderurgia" sheetId="30" r:id="rId8"/>
    <sheet name="Mineração Usiminas" sheetId="9" r:id="rId9"/>
    <sheet name="IS per BU Q" sheetId="10" r:id="rId10"/>
    <sheet name="IS per BU A" sheetId="11" r:id="rId11"/>
    <sheet name="Income Statement Q " sheetId="12" r:id="rId12"/>
    <sheet name="Income Statement A " sheetId="13" r:id="rId13"/>
    <sheet name="Balance Sheet" sheetId="14" r:id="rId14"/>
    <sheet name="Cash Flow - Quarter" sheetId="15" r:id="rId15"/>
    <sheet name="Cash Flow - Annually" sheetId="16" r:id="rId16"/>
    <sheet name="CAPEX" sheetId="17" r:id="rId17"/>
    <sheet name="Working Capital" sheetId="18" r:id="rId18"/>
    <sheet name="Debt" sheetId="19" r:id="rId19"/>
    <sheet name="Main Indicators" sheetId="28" r:id="rId20"/>
    <sheet name="FAQ" sheetId="20" r:id="rId21"/>
    <sheet name="Contact" sheetId="21" r:id="rId22"/>
    <sheet name="Demons. EBITDA" sheetId="22" r:id="rId23"/>
    <sheet name="Resultado OperacionalFinanceiro" sheetId="23" r:id="rId24"/>
    <sheet name="IS FAQ" sheetId="25" r:id="rId25"/>
    <sheet name="Consolidation" sheetId="26" r:id="rId26"/>
  </sheets>
  <externalReferences>
    <externalReference r:id="rId27"/>
  </externalReferences>
  <definedNames>
    <definedName name="\b" localSheetId="22">#REF!</definedName>
    <definedName name="\b" localSheetId="5">#REF!</definedName>
    <definedName name="\b" localSheetId="19">#REF!</definedName>
    <definedName name="\b" localSheetId="23">#REF!</definedName>
    <definedName name="\b" localSheetId="6">#REF!</definedName>
    <definedName name="\b">#REF!</definedName>
    <definedName name="\p" localSheetId="22">#REF!</definedName>
    <definedName name="\p" localSheetId="5">#REF!</definedName>
    <definedName name="\p" localSheetId="23">#REF!</definedName>
    <definedName name="\p" localSheetId="6">#REF!</definedName>
    <definedName name="\p">#REF!</definedName>
    <definedName name="\r" localSheetId="22">#REF!</definedName>
    <definedName name="\r" localSheetId="5">#REF!</definedName>
    <definedName name="\r" localSheetId="23">#REF!</definedName>
    <definedName name="\r" localSheetId="6">#REF!</definedName>
    <definedName name="\r">#REF!</definedName>
    <definedName name="_xlnm.Print_Area" localSheetId="22">'Demons. EBITDA'!$C$2:$E$12</definedName>
    <definedName name="dolar00" localSheetId="22">#REF!</definedName>
    <definedName name="dolar00" localSheetId="5">#REF!</definedName>
    <definedName name="dolar00" localSheetId="23">#REF!</definedName>
    <definedName name="dolar00" localSheetId="6">#REF!</definedName>
    <definedName name="dolar00">#REF!</definedName>
    <definedName name="dolar99" localSheetId="22">#REF!</definedName>
    <definedName name="dolar99" localSheetId="5">#REF!</definedName>
    <definedName name="dolar99" localSheetId="23">#REF!</definedName>
    <definedName name="dolar99" localSheetId="6">#REF!</definedName>
    <definedName name="dolar99">#REF!</definedName>
    <definedName name="Format" localSheetId="22">#REF!</definedName>
    <definedName name="Format" localSheetId="5">#REF!</definedName>
    <definedName name="Format" localSheetId="23">#REF!</definedName>
    <definedName name="Format" localSheetId="6">#REF!</definedName>
    <definedName name="Format">#REF!</definedName>
    <definedName name="_xlnm.Recorder" localSheetId="22">#REF!</definedName>
    <definedName name="_xlnm.Recorder" localSheetId="5">#REF!</definedName>
    <definedName name="_xlnm.Recorder" localSheetId="23">#REF!</definedName>
    <definedName name="_xlnm.Recorder" localSheetId="6">#REF!</definedName>
    <definedName name="_xlnm.Recorder">#REF!</definedName>
    <definedName name="Header" localSheetId="22">#REF!</definedName>
    <definedName name="Header" localSheetId="5">#REF!</definedName>
    <definedName name="Header" localSheetId="23">#REF!</definedName>
    <definedName name="Header" localSheetId="6">#REF!</definedName>
    <definedName name="Header">#REF!</definedName>
    <definedName name="nbfdhbfd" localSheetId="22">#REF!</definedName>
    <definedName name="nbfdhbfd" localSheetId="5">#REF!</definedName>
    <definedName name="nbfdhbfd" localSheetId="23">#REF!</definedName>
    <definedName name="nbfdhbfd" localSheetId="6">#REF!</definedName>
    <definedName name="nbfdhbfd">#REF!</definedName>
    <definedName name="Print" localSheetId="22">#REF!</definedName>
    <definedName name="Print" localSheetId="5">#REF!</definedName>
    <definedName name="Print" localSheetId="23">#REF!</definedName>
    <definedName name="Print" localSheetId="6">#REF!</definedName>
    <definedName name="Print">#REF!</definedName>
    <definedName name="Print_Area_MI" localSheetId="22">#REF!</definedName>
    <definedName name="Print_Area_MI" localSheetId="5">#REF!</definedName>
    <definedName name="Print_Area_MI" localSheetId="23">#REF!</definedName>
    <definedName name="Print_Area_MI" localSheetId="6">#REF!</definedName>
    <definedName name="Print_Area_MI">#REF!</definedName>
    <definedName name="RawData" localSheetId="22">#REF!</definedName>
    <definedName name="RawData" localSheetId="5">#REF!</definedName>
    <definedName name="RawData" localSheetId="23">#REF!</definedName>
    <definedName name="RawData" localSheetId="6">#REF!</definedName>
    <definedName name="RawData">#REF!</definedName>
    <definedName name="RawHeader" localSheetId="22">#REF!</definedName>
    <definedName name="RawHeader" localSheetId="5">#REF!</definedName>
    <definedName name="RawHeader" localSheetId="23">#REF!</definedName>
    <definedName name="RawHeader" localSheetId="6">#REF!</definedName>
    <definedName name="RawHeade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5" i="5" l="1"/>
  <c r="T33" i="14"/>
  <c r="S10" i="30"/>
  <c r="S11" i="29"/>
  <c r="S19" i="29" s="1"/>
  <c r="T11" i="29"/>
  <c r="T19" i="29" s="1"/>
  <c r="AD25" i="29"/>
  <c r="AD24" i="29"/>
  <c r="AD23" i="29"/>
  <c r="AD22" i="29"/>
  <c r="AD21" i="29"/>
  <c r="AD20" i="29"/>
  <c r="AD17" i="29"/>
  <c r="AD16" i="29"/>
  <c r="AD15" i="29"/>
  <c r="AD14" i="29"/>
  <c r="AD13" i="29"/>
  <c r="AD12" i="29"/>
  <c r="AD9" i="29"/>
  <c r="AD8" i="29"/>
  <c r="AD7" i="29"/>
  <c r="AD6" i="29"/>
  <c r="AD5" i="29"/>
  <c r="AD4" i="29"/>
  <c r="S16" i="28"/>
  <c r="S15" i="28"/>
  <c r="S14" i="28"/>
  <c r="S13" i="28"/>
  <c r="S12" i="28"/>
  <c r="S11" i="28"/>
  <c r="S10" i="28"/>
  <c r="S8" i="28"/>
  <c r="S7" i="28"/>
  <c r="S5" i="28"/>
  <c r="S6" i="28" s="1"/>
  <c r="S9" i="19"/>
  <c r="S7" i="19"/>
  <c r="S33" i="14"/>
  <c r="R10" i="30" l="1"/>
  <c r="R51" i="14"/>
  <c r="R13" i="14"/>
  <c r="J26" i="12" l="1"/>
  <c r="L6" i="24" l="1"/>
  <c r="C47" i="11" l="1"/>
  <c r="B19" i="11"/>
  <c r="B35" i="11" s="1"/>
  <c r="B51" i="11" s="1"/>
  <c r="B66" i="11" s="1"/>
  <c r="B81" i="11" s="1"/>
  <c r="B24" i="10"/>
  <c r="B45" i="10" s="1"/>
  <c r="B66" i="10" s="1"/>
  <c r="B86" i="10" s="1"/>
  <c r="B106" i="10" s="1"/>
</calcChain>
</file>

<file path=xl/sharedStrings.xml><?xml version="1.0" encoding="utf-8"?>
<sst xmlns="http://schemas.openxmlformats.org/spreadsheetml/2006/main" count="1257" uniqueCount="394">
  <si>
    <t>To know our production flow,</t>
  </si>
  <si>
    <t>click here</t>
  </si>
  <si>
    <t>Reference Form</t>
  </si>
  <si>
    <t>Bylaws</t>
  </si>
  <si>
    <t>Shareholders Agreement</t>
  </si>
  <si>
    <t>Total Capital</t>
  </si>
  <si>
    <t>Voting Capital</t>
  </si>
  <si>
    <t>Preferred</t>
  </si>
  <si>
    <t>ON</t>
  </si>
  <si>
    <t>PN</t>
  </si>
  <si>
    <t>Steel</t>
  </si>
  <si>
    <t>Quantity (KT)</t>
  </si>
  <si>
    <t>Ferrous Materials</t>
  </si>
  <si>
    <t>Carbonaceous Materials</t>
  </si>
  <si>
    <t>Others</t>
  </si>
  <si>
    <t>Total</t>
  </si>
  <si>
    <t>Note: Complete list of raw materials available in the Annual Report</t>
  </si>
  <si>
    <t>Quantity (T)</t>
  </si>
  <si>
    <t>Metal Load (Iron Ore)</t>
  </si>
  <si>
    <t>Mineral Coal</t>
  </si>
  <si>
    <t>Coke and PCI</t>
  </si>
  <si>
    <t>Electric energy consumption (MWh)</t>
  </si>
  <si>
    <t>Mining</t>
  </si>
  <si>
    <t>Steel Processing</t>
  </si>
  <si>
    <t>Capital Goods</t>
  </si>
  <si>
    <t>-</t>
  </si>
  <si>
    <t>Total electric energy</t>
  </si>
  <si>
    <t>Crude steel capacity of 9.5 million tons, being 5 million tons in Ipatinga and 4.5 million in Cubatão, which had the operation of its primary areas temporarily suspended and currently processes acquired plates.</t>
  </si>
  <si>
    <t>Galvanized</t>
  </si>
  <si>
    <t>Heavy Plates</t>
  </si>
  <si>
    <t>Hot Rolled</t>
  </si>
  <si>
    <t>Cold Rolled</t>
  </si>
  <si>
    <t>Eletrogalvanized</t>
  </si>
  <si>
    <t>HDG</t>
  </si>
  <si>
    <t>Total production capacity of products for sale</t>
  </si>
  <si>
    <r>
      <t xml:space="preserve">Generation of products for sale </t>
    </r>
    <r>
      <rPr>
        <b/>
        <u/>
        <sz val="16"/>
        <color rgb="FF404040"/>
        <rFont val="Trebuchet MS"/>
        <family val="2"/>
      </rPr>
      <t>with the equipment in operation **</t>
    </r>
  </si>
  <si>
    <t>* According to the theoretical mix of sales in the implementation of the line;</t>
  </si>
  <si>
    <t>** Excluding the temporarily suspended capacities of Heavy Plates and Hot Strip Laminator #1 in Cubatão.</t>
  </si>
  <si>
    <t>Production</t>
  </si>
  <si>
    <t xml:space="preserve">Thousand tons </t>
  </si>
  <si>
    <t>1Q17</t>
  </si>
  <si>
    <t>2Q17</t>
  </si>
  <si>
    <t>3Q17</t>
  </si>
  <si>
    <t>4Q17</t>
  </si>
  <si>
    <t>1Q18</t>
  </si>
  <si>
    <t>2Q18</t>
  </si>
  <si>
    <t>3Q18</t>
  </si>
  <si>
    <t>Crude Steel Total</t>
  </si>
  <si>
    <t>Rolled Total</t>
  </si>
  <si>
    <t>Depreciation</t>
  </si>
  <si>
    <t xml:space="preserve"> Thousand tons </t>
  </si>
  <si>
    <t>Sales - Third Parties - Domestic Market</t>
  </si>
  <si>
    <t>Sales - Exports</t>
  </si>
  <si>
    <t>Sales to Usiminas</t>
  </si>
  <si>
    <t>Total Sales</t>
  </si>
  <si>
    <t xml:space="preserve">  R$ million</t>
  </si>
  <si>
    <t>Net Revenue</t>
  </si>
  <si>
    <t/>
  </si>
  <si>
    <t xml:space="preserve">     Domestic Market</t>
  </si>
  <si>
    <t xml:space="preserve">     Exports</t>
  </si>
  <si>
    <t>COGS</t>
  </si>
  <si>
    <t>Gross Profit (Loss)</t>
  </si>
  <si>
    <t>Operating Income (Expenses)</t>
  </si>
  <si>
    <t xml:space="preserve">    Selling</t>
  </si>
  <si>
    <t xml:space="preserve">    General and Administrative</t>
  </si>
  <si>
    <t xml:space="preserve">    Others, Net</t>
  </si>
  <si>
    <t>EBIT</t>
  </si>
  <si>
    <t>Adjusted EBITDA</t>
  </si>
  <si>
    <t>Adj.EBITDA Margin</t>
  </si>
  <si>
    <t>Steel*</t>
  </si>
  <si>
    <t>Adjustment</t>
  </si>
  <si>
    <t>Consolidated</t>
  </si>
  <si>
    <t xml:space="preserve">*Consolidated 70% of Unigal    </t>
  </si>
  <si>
    <t>R$ Thousand</t>
  </si>
  <si>
    <t>Net Revenues</t>
  </si>
  <si>
    <t xml:space="preserve">  Domestic Market</t>
  </si>
  <si>
    <t xml:space="preserve">  Exports</t>
  </si>
  <si>
    <t xml:space="preserve">  COGS</t>
  </si>
  <si>
    <t>Gross Profit</t>
  </si>
  <si>
    <t>Gross Margin</t>
  </si>
  <si>
    <t xml:space="preserve">      Selling Expenses</t>
  </si>
  <si>
    <t xml:space="preserve">                     Provision for Doubtful  Accounts</t>
  </si>
  <si>
    <t xml:space="preserve">                     Other Selling Expenses</t>
  </si>
  <si>
    <t xml:space="preserve">      General and Administrative</t>
  </si>
  <si>
    <t xml:space="preserve">      Other Operating Income (expenses) </t>
  </si>
  <si>
    <t xml:space="preserve">                     Reintegra Program</t>
  </si>
  <si>
    <t xml:space="preserve">                     Provision for Contingencies</t>
  </si>
  <si>
    <t xml:space="preserve">                     Result of the Non Operating Asset Sale/Write-Off</t>
  </si>
  <si>
    <t xml:space="preserve">                     Result of the Sale of the Surplus Electric Energy</t>
  </si>
  <si>
    <t xml:space="preserve">                     Temporary Equipments Shutdown (includes depreciation)</t>
  </si>
  <si>
    <t xml:space="preserve">                    Porto Sudeste Agreeement (net of expenses)</t>
  </si>
  <si>
    <t>Tax credit on imports PIS/COFINS</t>
  </si>
  <si>
    <t xml:space="preserve">                    Other Operating Income (Expenses), Net</t>
  </si>
  <si>
    <t>EBIT Margin</t>
  </si>
  <si>
    <t>Financial Result</t>
  </si>
  <si>
    <t xml:space="preserve">      Financial Income</t>
  </si>
  <si>
    <t xml:space="preserve">      Financial Expenses</t>
  </si>
  <si>
    <t xml:space="preserve">      Net foreing exchange gain and losses </t>
  </si>
  <si>
    <t>Equity in the Results of Associate and Subsidiary Companies</t>
  </si>
  <si>
    <t>Operating Profit (Loss)</t>
  </si>
  <si>
    <t xml:space="preserve">  Income Tax / Social Contribution</t>
  </si>
  <si>
    <t>Net Income (Loss)</t>
  </si>
  <si>
    <t>Net Margin</t>
  </si>
  <si>
    <t>Attributable:</t>
  </si>
  <si>
    <t>Shareholders</t>
  </si>
  <si>
    <t>Minority Shareholders</t>
  </si>
  <si>
    <t>EBITDA (Instruction CVM 527)</t>
  </si>
  <si>
    <t>EBITDA Margin (Instruction CVM 527)</t>
  </si>
  <si>
    <t xml:space="preserve">Adjusted EBITDA - Joint Subsidiary Companies proportional EBITDA </t>
  </si>
  <si>
    <t xml:space="preserve">Adjusted EBITDA Margin </t>
  </si>
  <si>
    <t>Depreciation and Amortization</t>
  </si>
  <si>
    <t>R$ thousand</t>
  </si>
  <si>
    <t>Balance Sheet - Assets - Consolidated | IFRS - R$ thousand</t>
  </si>
  <si>
    <t>Assets</t>
  </si>
  <si>
    <t>Current Assets</t>
  </si>
  <si>
    <t>Cash and Cash Equivalents</t>
  </si>
  <si>
    <t>Trade Accounts Receivable</t>
  </si>
  <si>
    <t>Taxes Recoverable</t>
  </si>
  <si>
    <t>Inventories</t>
  </si>
  <si>
    <t>Advances to suppliers</t>
  </si>
  <si>
    <t>Financial Instruments</t>
  </si>
  <si>
    <t>Other Securities Receivables</t>
  </si>
  <si>
    <t>Non-Current Assets</t>
  </si>
  <si>
    <t xml:space="preserve">    Long-Term Receivable</t>
  </si>
  <si>
    <t xml:space="preserve">          Deferred Income Tax &amp; Social Contribution</t>
  </si>
  <si>
    <t xml:space="preserve">          Deposits at Law</t>
  </si>
  <si>
    <t xml:space="preserve">          Accounts Receiv. Affiliated Companies</t>
  </si>
  <si>
    <t xml:space="preserve">          Taxes Recoverable</t>
  </si>
  <si>
    <t xml:space="preserve">          Financial Instruments</t>
  </si>
  <si>
    <t xml:space="preserve">          Others</t>
  </si>
  <si>
    <t xml:space="preserve">  Investments</t>
  </si>
  <si>
    <t xml:space="preserve">  Property, Plant and Equipment</t>
  </si>
  <si>
    <t xml:space="preserve">  Intangible</t>
  </si>
  <si>
    <t>Total Assets</t>
  </si>
  <si>
    <t>Balance Sheet - Liabilities and Shareholders' Equity - Consolidated | IFRS - R$ thousand</t>
  </si>
  <si>
    <t>Liabilities and Shareholders' Equity</t>
  </si>
  <si>
    <t>Current Liabilities</t>
  </si>
  <si>
    <t>Loans and Financing and Taxes Payable in Installments</t>
  </si>
  <si>
    <t>Suppliers, Subcontractors and Freight</t>
  </si>
  <si>
    <t>Wages and Social Charges</t>
  </si>
  <si>
    <t>Taxes and Taxes Payables</t>
  </si>
  <si>
    <t>Accounts Payable Forfaiting</t>
  </si>
  <si>
    <t>Dividends Payable</t>
  </si>
  <si>
    <t>Customers Advances</t>
  </si>
  <si>
    <t>Long-Term Liabilities</t>
  </si>
  <si>
    <t xml:space="preserve">Actuarial Liability </t>
  </si>
  <si>
    <t>Provision for Legal Liabilities</t>
  </si>
  <si>
    <t>Environmental Protection Provision</t>
  </si>
  <si>
    <t>Shareholders' Equity</t>
  </si>
  <si>
    <t>Capital</t>
  </si>
  <si>
    <t>Reserves &amp; Revenues from Fiscal Year</t>
  </si>
  <si>
    <t>Non-controlling shareholders participation</t>
  </si>
  <si>
    <t>Total Liabilities and Shareholders' Equity</t>
  </si>
  <si>
    <t>Operating Activities Cash Flow</t>
  </si>
  <si>
    <t xml:space="preserve">   Net Income (Loss) in the Period</t>
  </si>
  <si>
    <t xml:space="preserve">   Financial Expenses and Monetary Var. / Net Exchge Var.</t>
  </si>
  <si>
    <t xml:space="preserve">   Interest Expenses</t>
  </si>
  <si>
    <t xml:space="preserve">   Depreciation and Amortization</t>
  </si>
  <si>
    <t xml:space="preserve">   Losses/(gains) on Sale of Property, Plant and Equipment</t>
  </si>
  <si>
    <t xml:space="preserve">   Equity in the Results of Subsidiaries/Associated Companies </t>
  </si>
  <si>
    <t xml:space="preserve">   Impairment of Assets</t>
  </si>
  <si>
    <t xml:space="preserve">   Difered Income Tax and Social Contribution</t>
  </si>
  <si>
    <t xml:space="preserve">   Constitution (reversal) of Provisions</t>
  </si>
  <si>
    <t xml:space="preserve">   Actuarial Gains and losses</t>
  </si>
  <si>
    <t xml:space="preserve">   Stock Option Plan</t>
  </si>
  <si>
    <t xml:space="preserve">   (Increase)/Decrease of Assets</t>
  </si>
  <si>
    <t xml:space="preserve">   Accounts Receivables Customer</t>
  </si>
  <si>
    <t xml:space="preserve">   Inventories</t>
  </si>
  <si>
    <t xml:space="preserve">   Recovery of Taxes  </t>
  </si>
  <si>
    <t xml:space="preserve">   Judicial Deposits</t>
  </si>
  <si>
    <t xml:space="preserve">   Accounts Receiv. Affiliated Companies</t>
  </si>
  <si>
    <t xml:space="preserve">   Others</t>
  </si>
  <si>
    <t xml:space="preserve">   Increase /(Decrease) of Liabilities</t>
  </si>
  <si>
    <t xml:space="preserve">   Suppliers, Contractors and Freights</t>
  </si>
  <si>
    <t xml:space="preserve">   Amounts Owed to Affiliated Companies</t>
  </si>
  <si>
    <t xml:space="preserve">   Customers Advances</t>
  </si>
  <si>
    <t xml:space="preserve">   Tax Payable</t>
  </si>
  <si>
    <t xml:space="preserve">   Securities Payable Forfaiting</t>
  </si>
  <si>
    <t xml:space="preserve">   Actuarial Liability Payments</t>
  </si>
  <si>
    <t>Cash Generated from Operating Activities</t>
  </si>
  <si>
    <t xml:space="preserve">   Interest Paid</t>
  </si>
  <si>
    <t xml:space="preserve">   Income Tax and Social Contribution</t>
  </si>
  <si>
    <t>Net Cash Generated from Operating Activities</t>
  </si>
  <si>
    <t>Investments activities cash flow</t>
  </si>
  <si>
    <t xml:space="preserve">   Marketable Securities</t>
  </si>
  <si>
    <t xml:space="preserve">   Fixed Asset Acquisition</t>
  </si>
  <si>
    <t xml:space="preserve">   Fixed Asset Sale Receipt</t>
  </si>
  <si>
    <t xml:space="preserve">   Dividends Received</t>
  </si>
  <si>
    <t xml:space="preserve">   Purchase of Software</t>
  </si>
  <si>
    <t>Net Cash Employed on Investments Activities</t>
  </si>
  <si>
    <t>Financial Activities Cash Flow</t>
  </si>
  <si>
    <t xml:space="preserve">   Payment of Loans, Financ. &amp; Debent. </t>
  </si>
  <si>
    <t xml:space="preserve">   Payment of Taxes Installments</t>
  </si>
  <si>
    <t xml:space="preserve">   Swap Operations Liquidations</t>
  </si>
  <si>
    <t xml:space="preserve">   Dividends and Interest on Capital</t>
  </si>
  <si>
    <t xml:space="preserve">   Capital Gain / Reduction</t>
  </si>
  <si>
    <t>Net Cash Generated from (Employed on) Financial Activities</t>
  </si>
  <si>
    <t>Exchange Variation on Cash and Cash Equivalents</t>
  </si>
  <si>
    <t>Net Increase (Decrease) of Cash and Cash Equivalents</t>
  </si>
  <si>
    <t xml:space="preserve">  Cash and Cash Equivalents at the Beginning of the Period</t>
  </si>
  <si>
    <t xml:space="preserve">  Cash and Cash Equivalents at the End of The Period</t>
  </si>
  <si>
    <t>RECONCILIATION WITH BALANCE SHEET</t>
  </si>
  <si>
    <t>Cash and Cash Equivalents at the Beginning of the Period</t>
  </si>
  <si>
    <t>Marketable Securities at the Beginning of the Period</t>
  </si>
  <si>
    <t>Net  Increase (Decrease) of Cash and Cash Equivalentes</t>
  </si>
  <si>
    <t>Net  Increase (Decrease) of Marketable Securities</t>
  </si>
  <si>
    <t>Cash and Cash Equivalents at the End of the Period</t>
  </si>
  <si>
    <t>Marketable Securities at the End of the Period</t>
  </si>
  <si>
    <t xml:space="preserve">   Amount received from the sale of investments</t>
  </si>
  <si>
    <t xml:space="preserve">   
Amount paid for the acquisition of investments</t>
  </si>
  <si>
    <t xml:space="preserve">  Purchases / payments of intangible assets</t>
  </si>
  <si>
    <t xml:space="preserve">   Assignments of Contingent Credits</t>
  </si>
  <si>
    <t xml:space="preserve">   Assigned Credits</t>
  </si>
  <si>
    <t xml:space="preserve">   Ingress on Loans, Financ. &amp; Debent. </t>
  </si>
  <si>
    <t xml:space="preserve">   Capital Injection</t>
  </si>
  <si>
    <t xml:space="preserve"> Issue Shares / Capital Injection</t>
  </si>
  <si>
    <t>CAPEX</t>
  </si>
  <si>
    <t>R$ billion</t>
  </si>
  <si>
    <t>Working Capital</t>
  </si>
  <si>
    <t>Thousand Tons</t>
  </si>
  <si>
    <t>Steel Inventories</t>
  </si>
  <si>
    <t>Days in Inventory</t>
  </si>
  <si>
    <t>TOTAL</t>
  </si>
  <si>
    <t>Local Currency</t>
  </si>
  <si>
    <t>TJLP</t>
  </si>
  <si>
    <t>CDI</t>
  </si>
  <si>
    <t>Foreign Currency*</t>
  </si>
  <si>
    <t>Gross Debt</t>
  </si>
  <si>
    <t xml:space="preserve">Cash and Cash Equivalents </t>
  </si>
  <si>
    <t>Net Debt</t>
  </si>
  <si>
    <t xml:space="preserve">
How is Adjusted EBITDA calculated from CVM EBITDA?</t>
  </si>
  <si>
    <t>Which accounts are in the Financial Result? What about "Other operating income (expenses)"?</t>
  </si>
  <si>
    <t>Demonstrativo do EBITDA</t>
  </si>
  <si>
    <t xml:space="preserve"> Consolidated (R$ thousand)</t>
  </si>
  <si>
    <t xml:space="preserve">Net Income (Loss)  </t>
  </si>
  <si>
    <r>
      <t xml:space="preserve">(1) </t>
    </r>
    <r>
      <rPr>
        <sz val="10"/>
        <rFont val="Calibri"/>
        <family val="2"/>
      </rPr>
      <t xml:space="preserve">In the last line of the Income Statement, the subsidiaries (eg Musa) are consolidated line by line 100%, the jointly controlled companies (Ex: Unigal), are accounted for by </t>
    </r>
    <r>
      <rPr>
        <sz val="10"/>
        <color rgb="FFFF0000"/>
        <rFont val="Calibri"/>
        <family val="2"/>
      </rPr>
      <t>equity in subsidiaries.</t>
    </r>
    <r>
      <rPr>
        <sz val="10"/>
        <rFont val="Calibri"/>
        <family val="2"/>
      </rPr>
      <t xml:space="preserve"> In this case, for example, 70% of Unigal's</t>
    </r>
    <r>
      <rPr>
        <u/>
        <sz val="10"/>
        <rFont val="Calibri"/>
        <family val="2"/>
      </rPr>
      <t xml:space="preserve"> net income</t>
    </r>
    <r>
      <rPr>
        <sz val="10"/>
        <rFont val="Calibri"/>
        <family val="2"/>
      </rPr>
      <t xml:space="preserve"> is accounted for).</t>
    </r>
  </si>
  <si>
    <t>Income Tax / Social Contribution</t>
  </si>
  <si>
    <t>Depreciation, Amortization</t>
  </si>
  <si>
    <t>EBITDA - Instruction CVM - 527</t>
  </si>
  <si>
    <t>Joint Subsidiary Companies proportional EBITDA</t>
  </si>
  <si>
    <r>
      <t xml:space="preserve">(2) </t>
    </r>
    <r>
      <rPr>
        <sz val="10"/>
        <rFont val="Calibri"/>
        <family val="2"/>
      </rPr>
      <t xml:space="preserve">Adjusted EBITDA considers the Proportional EBITDA of the jointly controlled companies (Ex: 70% of Unigal's EBITDA), considering that this information is relevant to the understanding of the Company's results, </t>
    </r>
    <r>
      <rPr>
        <sz val="10"/>
        <color rgb="FFFF0000"/>
        <rFont val="Calibri"/>
        <family val="2"/>
      </rPr>
      <t xml:space="preserve">not the proportional net income </t>
    </r>
    <r>
      <rPr>
        <sz val="10"/>
        <rFont val="Calibri"/>
        <family val="2"/>
      </rPr>
      <t xml:space="preserve">(Instruction CVM). For the calculation, the results of these companies (jointly-owned subsidiaries) that were accounted for as </t>
    </r>
    <r>
      <rPr>
        <sz val="10"/>
        <color rgb="FFFF0000"/>
        <rFont val="Calibri"/>
        <family val="2"/>
      </rPr>
      <t>equity</t>
    </r>
    <r>
      <rPr>
        <sz val="10"/>
        <rFont val="Calibri"/>
        <family val="2"/>
      </rPr>
      <t xml:space="preserve"> in CVM EBITDA are eliminated, and the </t>
    </r>
    <r>
      <rPr>
        <sz val="10"/>
        <color rgb="FFFF0000"/>
        <rFont val="Calibri"/>
        <family val="2"/>
      </rPr>
      <t>proportional EBITDA</t>
    </r>
    <r>
      <rPr>
        <sz val="10"/>
        <rFont val="Calibri"/>
        <family val="2"/>
      </rPr>
      <t xml:space="preserve"> of these companies is subsequently included.</t>
    </r>
  </si>
  <si>
    <t>Demonstração do Resultado Trimestral - Consolidado | IFRS</t>
  </si>
  <si>
    <t xml:space="preserve">Net Margin </t>
  </si>
  <si>
    <t>Financial income</t>
  </si>
  <si>
    <t>Interest from customers</t>
  </si>
  <si>
    <t>Other operating income</t>
  </si>
  <si>
    <t>Revenue from short-term investments</t>
  </si>
  <si>
    <t>Revenue from sale of Electric Power</t>
  </si>
  <si>
    <t>Monetary effects</t>
  </si>
  <si>
    <t>Tax credits PIS / COFINS import (i)</t>
  </si>
  <si>
    <t>Correction of import tax credits PIS / COFINS (I)</t>
  </si>
  <si>
    <t>Recovery of taxes in legal proceedings</t>
  </si>
  <si>
    <t>Correction of judicial deposits</t>
  </si>
  <si>
    <t>Porto Sudeste Agreement</t>
  </si>
  <si>
    <t>Adjustment to present value of trade accounts receivable</t>
  </si>
  <si>
    <t>Reversal of the recoverable value of assets (Impairment)</t>
  </si>
  <si>
    <t>Reversal of provision / update judicial deposits / reduction installment REFIS</t>
  </si>
  <si>
    <t>Disposal of investments, property, plant and equipment and intangible assets</t>
  </si>
  <si>
    <t>Other financial income</t>
  </si>
  <si>
    <t>Cost recovery</t>
  </si>
  <si>
    <t>Recovery of expenses</t>
  </si>
  <si>
    <t>Financial expenses</t>
  </si>
  <si>
    <t>Property Rental</t>
  </si>
  <si>
    <t>Interest on financing and installments</t>
  </si>
  <si>
    <t>Miscellaneous sales revenue</t>
  </si>
  <si>
    <t>Result of swap operations</t>
  </si>
  <si>
    <t>Project Reintegra</t>
  </si>
  <si>
    <t>Other income</t>
  </si>
  <si>
    <t>PIS / COFINSs / JSCP</t>
  </si>
  <si>
    <t>Interest on judicial provisions</t>
  </si>
  <si>
    <t>Other operating expenses</t>
  </si>
  <si>
    <t>Adjustment to present value of suppliers</t>
  </si>
  <si>
    <t>Cost of energy sales</t>
  </si>
  <si>
    <t>Commissions / financings and others</t>
  </si>
  <si>
    <t>Impairment of assets</t>
  </si>
  <si>
    <t>Credit assignment</t>
  </si>
  <si>
    <t xml:space="preserve">Expenses related to temporarily stopped equipment </t>
  </si>
  <si>
    <t>Other financial expenses</t>
  </si>
  <si>
    <t>Expenses with restructuring of operations</t>
  </si>
  <si>
    <t>Cost of various sales and freight</t>
  </si>
  <si>
    <t>Exchange gains and losses, net</t>
  </si>
  <si>
    <t>Judicial charges</t>
  </si>
  <si>
    <t>(i) Refers to corrections of credits authorized by the Federal Revenue Service (RFB), as per Note 24 (c)</t>
  </si>
  <si>
    <t>Revenue (expenses) with lawsuits, net</t>
  </si>
  <si>
    <t>Losses on advances to suppliers</t>
  </si>
  <si>
    <t>PIS and COFINS with sale of energy</t>
  </si>
  <si>
    <t>Technological Research</t>
  </si>
  <si>
    <t>Cost on sale / write-off of property, plant and equipment and intangible assets</t>
  </si>
  <si>
    <t>Taxes (INSS, ICMS, IPTU etc.)</t>
  </si>
  <si>
    <t>Stock Options Plan</t>
  </si>
  <si>
    <t>Environmental control</t>
  </si>
  <si>
    <t>Benefits of post-employment health and pension plans</t>
  </si>
  <si>
    <t>Fine for contractual termination</t>
  </si>
  <si>
    <t>Stock Adjustment</t>
  </si>
  <si>
    <t>Other expenses</t>
  </si>
  <si>
    <t>(i) Refers to the offsetting of receivables from the Receita Federal do Brasil (RFB - Federal Revenue Service), as described in Note 24 (c).</t>
  </si>
  <si>
    <t>4Q18</t>
  </si>
  <si>
    <t>4T18</t>
  </si>
  <si>
    <t xml:space="preserve">                       Impairment of Assets</t>
  </si>
  <si>
    <t xml:space="preserve">                       Inclusion of ICMS tax in the base calculation of PIS and COFINS taxes </t>
  </si>
  <si>
    <t xml:space="preserve">                       Credits receivable from Eletrobrás </t>
  </si>
  <si>
    <t xml:space="preserve">                       Provision for loss of legal deposits</t>
  </si>
  <si>
    <t xml:space="preserve">                       Provision of tax credits ICMS</t>
  </si>
  <si>
    <t>Integrity Program</t>
  </si>
  <si>
    <t>Percentage</t>
  </si>
  <si>
    <t>Automotive</t>
  </si>
  <si>
    <t>Industrial</t>
  </si>
  <si>
    <t>Distribution</t>
  </si>
  <si>
    <t>1T19</t>
  </si>
  <si>
    <t>1Q19</t>
  </si>
  <si>
    <t>2Q19</t>
  </si>
  <si>
    <t>Por mercado:</t>
  </si>
  <si>
    <t>Thousand tons</t>
  </si>
  <si>
    <t>Domestic Market</t>
  </si>
  <si>
    <t>Exports</t>
  </si>
  <si>
    <t xml:space="preserve">   Amount Paid on the Acquisition of Investments</t>
  </si>
  <si>
    <t>Equity in the Results</t>
  </si>
  <si>
    <t>What is the Adjustments column in the Income Statement per Business Units?</t>
  </si>
  <si>
    <t>How is the result of the group companies (MUSA, UMSA, SU and Unigal) consolidated?</t>
  </si>
  <si>
    <t>3Q19</t>
  </si>
  <si>
    <t>R$/ton</t>
  </si>
  <si>
    <t>Cash Cost</t>
  </si>
  <si>
    <t xml:space="preserve">                       Credits receivable from Eletrobras </t>
  </si>
  <si>
    <t>Accounts Receivables - Eletrobras</t>
  </si>
  <si>
    <t xml:space="preserve">         Accounts Receivables - Eletrobras</t>
  </si>
  <si>
    <t xml:space="preserve">   Inflow of Loans, Financing and Debentures</t>
  </si>
  <si>
    <t>4Q19</t>
  </si>
  <si>
    <t>Purchased Slab Processed</t>
  </si>
  <si>
    <t xml:space="preserve">       Tax credit on imports PIS/COFINS</t>
  </si>
  <si>
    <t xml:space="preserve"> Legal charges</t>
  </si>
  <si>
    <t xml:space="preserve">                     Idleness expenses (includes depreciation)</t>
  </si>
  <si>
    <t xml:space="preserve">         Accounts Receiv - Gasometes</t>
  </si>
  <si>
    <t xml:space="preserve">  Investment Property</t>
  </si>
  <si>
    <t xml:space="preserve">   Accounts Receiv. Eletrobras</t>
  </si>
  <si>
    <t>1Q20</t>
  </si>
  <si>
    <t xml:space="preserve">       Recovery of claims expenses</t>
  </si>
  <si>
    <t xml:space="preserve">  Actuarial Liability Received - PB1</t>
  </si>
  <si>
    <t>ROE (%)</t>
  </si>
  <si>
    <t>ROIC (%)</t>
  </si>
  <si>
    <t>Dividend Yield (%)</t>
  </si>
  <si>
    <t>Payout Ratio (%)</t>
  </si>
  <si>
    <t>NA</t>
  </si>
  <si>
    <t>2Q20</t>
  </si>
  <si>
    <t>Price of Preferred Shares (USIM5)</t>
  </si>
  <si>
    <t>Price of Common Shares (USIM3)</t>
  </si>
  <si>
    <t>EPS</t>
  </si>
  <si>
    <t>P/E</t>
  </si>
  <si>
    <t>Net Debt/EBITDA (Adjusted)</t>
  </si>
  <si>
    <t>EV/EBITDA (Adjusted)</t>
  </si>
  <si>
    <t>Net Revenue Var. (%)</t>
  </si>
  <si>
    <t>Adjusted EBITDA Var. (%)</t>
  </si>
  <si>
    <t>Adjusted EBITDA Margin (%)</t>
  </si>
  <si>
    <t>EBIT Margin (%)</t>
  </si>
  <si>
    <t>Gross Profit Margin (%)</t>
  </si>
  <si>
    <t>P/B</t>
  </si>
  <si>
    <t>Earnings Paid (R$ mi)</t>
  </si>
  <si>
    <t>Annual Report</t>
  </si>
  <si>
    <t xml:space="preserve">  Provision for onerous contracts</t>
  </si>
  <si>
    <t xml:space="preserve">                    Provision for restructuring process - Usiminas Mecânica</t>
  </si>
  <si>
    <t xml:space="preserve">                    Provision for Contingencies</t>
  </si>
  <si>
    <t xml:space="preserve">                   Result of the Non Operating Asset Sale/Write-Off</t>
  </si>
  <si>
    <t xml:space="preserve">                     Impairment of Assets</t>
  </si>
  <si>
    <t xml:space="preserve">  Result of the sale of the surplus electric energy</t>
  </si>
  <si>
    <t>3Q20</t>
  </si>
  <si>
    <t>4Q20</t>
  </si>
  <si>
    <t>1T17</t>
  </si>
  <si>
    <t>2T17</t>
  </si>
  <si>
    <t>3T17</t>
  </si>
  <si>
    <t>4T17</t>
  </si>
  <si>
    <t>1T18</t>
  </si>
  <si>
    <t>2T18</t>
  </si>
  <si>
    <t>3T18</t>
  </si>
  <si>
    <t>CPP</t>
  </si>
  <si>
    <t xml:space="preserve"> </t>
  </si>
  <si>
    <t>Sales Total (thousand tons)</t>
  </si>
  <si>
    <t>Domestic Market (thousand tons)</t>
  </si>
  <si>
    <t>Exports (thousand tons)</t>
  </si>
  <si>
    <t>Slabs</t>
  </si>
  <si>
    <t>* Data made available with a quarter lag</t>
  </si>
  <si>
    <t>Cost of Produced Product (CPP - %)</t>
  </si>
  <si>
    <t>Coke and Coal</t>
  </si>
  <si>
    <t>Depreciacion and idleness</t>
  </si>
  <si>
    <t>Energy and Fuel</t>
  </si>
  <si>
    <t>Maintenance / General Costs</t>
  </si>
  <si>
    <t>Labor Force</t>
  </si>
  <si>
    <t>Iron Ore</t>
  </si>
  <si>
    <t>Other Raw Materials</t>
  </si>
  <si>
    <t>Note: Other raw materials consist of: Processed acquired plates, fluxes, alloys, among others.</t>
  </si>
  <si>
    <t>1Q21</t>
  </si>
  <si>
    <t>2Q21</t>
  </si>
  <si>
    <t>2Q21*</t>
  </si>
  <si>
    <t>Note: Approximate values ​​based on observed by Usiminas in 2020</t>
  </si>
  <si>
    <t>*2020 Data</t>
  </si>
  <si>
    <t>2021p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</si>
</sst>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_(* \(#,##0.00\);_(* &quot;-&quot;??_);_(@_)"/>
    <numFmt numFmtId="164" formatCode="_-* #,##0.00_-;\-* #,##0.00_-;_-* &quot;-&quot;??_-;_-@_-"/>
    <numFmt numFmtId="165" formatCode="#,##0.0_ ;\-#,##0.0\ "/>
    <numFmt numFmtId="166" formatCode="#,##0_ ;\-#,##0\ "/>
    <numFmt numFmtId="167" formatCode="_-* #,##0_-;\-* #,##0_-;_-* &quot;-&quot;??_-;_-@_-"/>
    <numFmt numFmtId="168" formatCode="0.0"/>
    <numFmt numFmtId="169" formatCode="_(* #,##0.0_);_(* \(#,##0.0\);_(* &quot;-&quot;??_);_(@_)"/>
    <numFmt numFmtId="170" formatCode="_-* #,##0.00\ _€_-;\-* #,##0.00\ _€_-;_-* &quot;-&quot;??\ _€_-;_-@_-"/>
    <numFmt numFmtId="171" formatCode="0.0%"/>
    <numFmt numFmtId="172" formatCode="_-* #,##0.0_-;\-* #,##0.0_-;_-* &quot;-&quot;?_-;_-@_-"/>
    <numFmt numFmtId="173" formatCode="_(* #,##0_);_(* \(#,##0\);_(* &quot;-&quot;??_);_(@_)"/>
    <numFmt numFmtId="174" formatCode="[$-409]d\-mmm\-yy;@"/>
    <numFmt numFmtId="175" formatCode="[$-416]d\-mmm\-yy;@"/>
    <numFmt numFmtId="176" formatCode="General_)"/>
    <numFmt numFmtId="177" formatCode="#,##0.0"/>
    <numFmt numFmtId="178" formatCode="#,##0.0;\-#,##0.0"/>
    <numFmt numFmtId="179" formatCode="0_ ;\-0\ "/>
  </numFmts>
  <fonts count="66" x14ac:knownFonts="1">
    <font>
      <sz val="11"/>
      <color theme="1"/>
      <name val="Calibri"/>
      <family val="2"/>
      <scheme val="minor"/>
    </font>
    <font>
      <sz val="11"/>
      <color theme="1"/>
      <name val="Calibri"/>
      <family val="2"/>
      <scheme val="minor"/>
    </font>
    <font>
      <b/>
      <sz val="11"/>
      <color theme="1"/>
      <name val="Calibri"/>
      <family val="2"/>
      <scheme val="minor"/>
    </font>
    <font>
      <b/>
      <sz val="15"/>
      <color theme="1"/>
      <name val="Calibri"/>
      <family val="2"/>
      <scheme val="minor"/>
    </font>
    <font>
      <u/>
      <sz val="11"/>
      <color theme="10"/>
      <name val="Calibri"/>
      <family val="2"/>
      <scheme val="minor"/>
    </font>
    <font>
      <b/>
      <sz val="18"/>
      <color theme="1"/>
      <name val="Verdana"/>
      <family val="2"/>
    </font>
    <font>
      <b/>
      <u/>
      <sz val="18"/>
      <color theme="10"/>
      <name val="Verdana"/>
      <family val="2"/>
    </font>
    <font>
      <b/>
      <sz val="26"/>
      <color theme="1"/>
      <name val="Trebuchet MS"/>
      <family val="2"/>
    </font>
    <font>
      <sz val="26"/>
      <color theme="1"/>
      <name val="Trebuchet MS"/>
      <family val="2"/>
    </font>
    <font>
      <b/>
      <sz val="18"/>
      <color theme="0"/>
      <name val="Verdana"/>
      <family val="2"/>
    </font>
    <font>
      <sz val="18"/>
      <color theme="1"/>
      <name val="Verdana"/>
      <family val="2"/>
    </font>
    <font>
      <b/>
      <sz val="22"/>
      <color theme="1"/>
      <name val="Verdana"/>
      <family val="2"/>
    </font>
    <font>
      <b/>
      <sz val="16"/>
      <color rgb="FF404040"/>
      <name val="Trebuchet MS"/>
      <family val="2"/>
    </font>
    <font>
      <sz val="16"/>
      <color theme="0"/>
      <name val="Trebuchet MS"/>
      <family val="2"/>
    </font>
    <font>
      <sz val="16"/>
      <color theme="1"/>
      <name val="Trebuchet MS"/>
      <family val="2"/>
    </font>
    <font>
      <b/>
      <u/>
      <sz val="16"/>
      <color rgb="FF404040"/>
      <name val="Trebuchet MS"/>
      <family val="2"/>
    </font>
    <font>
      <sz val="16"/>
      <color rgb="FF000000"/>
      <name val="Arial"/>
      <family val="2"/>
    </font>
    <font>
      <b/>
      <sz val="24"/>
      <color rgb="FF0093DD"/>
      <name val="Trebuchet MS"/>
      <family val="2"/>
    </font>
    <font>
      <b/>
      <sz val="18"/>
      <color theme="0"/>
      <name val="Trebuchet MS"/>
      <family val="2"/>
    </font>
    <font>
      <b/>
      <sz val="16"/>
      <color theme="0"/>
      <name val="Trebuchet MS"/>
      <family val="2"/>
    </font>
    <font>
      <b/>
      <sz val="16"/>
      <color theme="1"/>
      <name val="Trebuchet MS"/>
      <family val="2"/>
    </font>
    <font>
      <b/>
      <sz val="18"/>
      <color theme="1"/>
      <name val="Trebuchet MS"/>
      <family val="2"/>
    </font>
    <font>
      <b/>
      <sz val="20"/>
      <color theme="0"/>
      <name val="Verdana"/>
      <family val="2"/>
    </font>
    <font>
      <b/>
      <sz val="12"/>
      <color theme="0"/>
      <name val="Verdana"/>
      <family val="2"/>
    </font>
    <font>
      <sz val="12"/>
      <name val="Arial"/>
      <family val="2"/>
    </font>
    <font>
      <b/>
      <sz val="16.5"/>
      <color theme="0"/>
      <name val="Verdana"/>
      <family val="2"/>
    </font>
    <font>
      <b/>
      <sz val="12"/>
      <color theme="1"/>
      <name val="Verdana"/>
      <family val="2"/>
    </font>
    <font>
      <sz val="12"/>
      <color theme="1"/>
      <name val="Verdana"/>
      <family val="2"/>
    </font>
    <font>
      <sz val="16.5"/>
      <name val="Verdana"/>
      <family val="2"/>
    </font>
    <font>
      <b/>
      <sz val="16.5"/>
      <name val="Verdana"/>
      <family val="2"/>
    </font>
    <font>
      <b/>
      <sz val="12"/>
      <color indexed="9"/>
      <name val="Verdana"/>
      <family val="2"/>
    </font>
    <font>
      <b/>
      <sz val="12"/>
      <name val="Verdana"/>
      <family val="2"/>
    </font>
    <font>
      <sz val="12"/>
      <name val="Verdana"/>
      <family val="2"/>
    </font>
    <font>
      <sz val="11"/>
      <name val="Verdana"/>
      <family val="2"/>
    </font>
    <font>
      <b/>
      <sz val="12"/>
      <color indexed="8"/>
      <name val="Verdana"/>
      <family val="2"/>
    </font>
    <font>
      <sz val="14"/>
      <color indexed="8"/>
      <name val="Verdana"/>
      <family val="2"/>
    </font>
    <font>
      <b/>
      <sz val="12"/>
      <color rgb="FFFFFF00"/>
      <name val="Verdana"/>
      <family val="2"/>
    </font>
    <font>
      <sz val="10"/>
      <name val="Arial"/>
      <family val="2"/>
    </font>
    <font>
      <sz val="12"/>
      <color indexed="8"/>
      <name val="Verdana"/>
      <family val="2"/>
    </font>
    <font>
      <b/>
      <sz val="10"/>
      <color theme="0"/>
      <name val="Verdana"/>
      <family val="2"/>
    </font>
    <font>
      <b/>
      <sz val="12"/>
      <color rgb="FFFFFFFF"/>
      <name val="Verdana"/>
      <family val="2"/>
    </font>
    <font>
      <b/>
      <sz val="10"/>
      <color theme="0"/>
      <name val="Trebuchet MS"/>
      <family val="2"/>
    </font>
    <font>
      <sz val="10"/>
      <color theme="1"/>
      <name val="Trebuchet MS"/>
      <family val="2"/>
    </font>
    <font>
      <sz val="10"/>
      <name val="Courier"/>
      <family val="3"/>
    </font>
    <font>
      <b/>
      <sz val="10"/>
      <color indexed="8"/>
      <name val="Arial"/>
      <family val="2"/>
    </font>
    <font>
      <b/>
      <sz val="10"/>
      <name val="Arial"/>
      <family val="2"/>
    </font>
    <font>
      <sz val="10"/>
      <color indexed="8"/>
      <name val="Arial"/>
      <family val="2"/>
    </font>
    <font>
      <b/>
      <sz val="10"/>
      <color theme="0"/>
      <name val="Arial"/>
      <family val="2"/>
    </font>
    <font>
      <sz val="10"/>
      <name val="MS Sans Serif"/>
      <family val="2"/>
    </font>
    <font>
      <sz val="10"/>
      <color theme="1"/>
      <name val="Verdana"/>
      <family val="2"/>
    </font>
    <font>
      <b/>
      <sz val="10"/>
      <color rgb="FF0000FF"/>
      <name val="Calibri"/>
      <family val="2"/>
    </font>
    <font>
      <sz val="10"/>
      <name val="Calibri"/>
      <family val="2"/>
    </font>
    <font>
      <sz val="10"/>
      <color rgb="FFFF0000"/>
      <name val="Calibri"/>
      <family val="2"/>
    </font>
    <font>
      <u/>
      <sz val="10"/>
      <name val="Calibri"/>
      <family val="2"/>
    </font>
    <font>
      <sz val="10"/>
      <color rgb="FFFF0000"/>
      <name val="Arial"/>
      <family val="2"/>
    </font>
    <font>
      <sz val="10"/>
      <color rgb="FF0000FF"/>
      <name val="Calibri"/>
      <family val="2"/>
    </font>
    <font>
      <sz val="10"/>
      <color theme="0"/>
      <name val="Arial"/>
      <family val="2"/>
    </font>
    <font>
      <b/>
      <sz val="10"/>
      <color theme="1"/>
      <name val="Arial"/>
      <family val="2"/>
    </font>
    <font>
      <b/>
      <sz val="10"/>
      <color indexed="9"/>
      <name val="Arial"/>
      <family val="2"/>
    </font>
    <font>
      <b/>
      <sz val="10"/>
      <color rgb="FF212121"/>
      <name val="Verdana"/>
      <family val="2"/>
    </font>
    <font>
      <sz val="10"/>
      <color rgb="FF212121"/>
      <name val="Verdana"/>
      <family val="2"/>
    </font>
    <font>
      <sz val="8"/>
      <color rgb="FF212121"/>
      <name val="Verdana"/>
      <family val="2"/>
    </font>
    <font>
      <sz val="14"/>
      <color rgb="FF000000"/>
      <name val="Verdana"/>
      <family val="2"/>
    </font>
    <font>
      <sz val="16"/>
      <color theme="1"/>
      <name val="Verdana"/>
      <family val="2"/>
    </font>
    <font>
      <sz val="8"/>
      <name val="Calibri"/>
      <family val="2"/>
      <scheme val="minor"/>
    </font>
    <font>
      <sz val="11"/>
      <color theme="1"/>
      <name val="Wingdings"/>
      <charset val="2"/>
    </font>
  </fonts>
  <fills count="13">
    <fill>
      <patternFill patternType="none"/>
    </fill>
    <fill>
      <patternFill patternType="gray125"/>
    </fill>
    <fill>
      <patternFill patternType="solid">
        <fgColor theme="0" tint="-0.14999847407452621"/>
        <bgColor indexed="64"/>
      </patternFill>
    </fill>
    <fill>
      <patternFill patternType="solid">
        <fgColor rgb="FF0093DD"/>
        <bgColor indexed="64"/>
      </patternFill>
    </fill>
    <fill>
      <patternFill patternType="solid">
        <fgColor rgb="FF66CCFF"/>
        <bgColor indexed="64"/>
      </patternFill>
    </fill>
    <fill>
      <patternFill patternType="solid">
        <fgColor indexed="2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rgb="FFFFFFFF"/>
        <bgColor indexed="64"/>
      </patternFill>
    </fill>
    <fill>
      <patternFill patternType="solid">
        <fgColor rgb="FF0093DD"/>
        <bgColor rgb="FF000000"/>
      </patternFill>
    </fill>
    <fill>
      <patternFill patternType="solid">
        <fgColor rgb="FFC0C0C0"/>
        <bgColor rgb="FF000000"/>
      </patternFill>
    </fill>
    <fill>
      <patternFill patternType="solid">
        <fgColor theme="0" tint="-0.34998626667073579"/>
        <bgColor indexed="64"/>
      </patternFill>
    </fill>
  </fills>
  <borders count="4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9"/>
      </left>
      <right/>
      <top/>
      <bottom/>
      <diagonal/>
    </border>
    <border>
      <left style="medium">
        <color indexed="9"/>
      </left>
      <right style="medium">
        <color indexed="9"/>
      </right>
      <top/>
      <bottom/>
      <diagonal/>
    </border>
    <border>
      <left/>
      <right/>
      <top/>
      <bottom style="thin">
        <color indexed="55"/>
      </bottom>
      <diagonal/>
    </border>
    <border>
      <left/>
      <right style="thin">
        <color indexed="55"/>
      </right>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right style="thin">
        <color indexed="55"/>
      </right>
      <top style="thin">
        <color indexed="55"/>
      </top>
      <bottom/>
      <diagonal/>
    </border>
    <border>
      <left style="thin">
        <color rgb="FFA6A6A6"/>
      </left>
      <right style="thin">
        <color indexed="55"/>
      </right>
      <top style="thin">
        <color indexed="55"/>
      </top>
      <bottom style="thin">
        <color indexed="55"/>
      </bottom>
      <diagonal/>
    </border>
    <border>
      <left style="thin">
        <color indexed="9"/>
      </left>
      <right style="thin">
        <color indexed="9"/>
      </right>
      <top/>
      <bottom/>
      <diagonal/>
    </border>
    <border>
      <left style="medium">
        <color indexed="9"/>
      </left>
      <right style="medium">
        <color indexed="9"/>
      </right>
      <top style="medium">
        <color indexed="9"/>
      </top>
      <bottom/>
      <diagonal/>
    </border>
    <border>
      <left/>
      <right style="medium">
        <color indexed="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55"/>
      </left>
      <right style="thin">
        <color indexed="55"/>
      </right>
      <top style="thin">
        <color indexed="55"/>
      </top>
      <bottom style="thin">
        <color indexed="55"/>
      </bottom>
      <diagonal/>
    </border>
    <border>
      <left style="thin">
        <color theme="0"/>
      </left>
      <right style="thin">
        <color theme="0"/>
      </right>
      <top style="thin">
        <color theme="0"/>
      </top>
      <bottom style="thin">
        <color indexed="64"/>
      </bottom>
      <diagonal/>
    </border>
    <border>
      <left style="thin">
        <color theme="0"/>
      </left>
      <right style="thin">
        <color theme="0"/>
      </right>
      <top/>
      <bottom style="thin">
        <color theme="0"/>
      </bottom>
      <diagonal/>
    </border>
    <border>
      <left style="medium">
        <color indexed="9"/>
      </left>
      <right style="medium">
        <color indexed="9"/>
      </right>
      <top/>
      <bottom style="thin">
        <color indexed="55"/>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style="thin">
        <color rgb="FF0093DD"/>
      </left>
      <right/>
      <top style="thin">
        <color rgb="FF0093DD"/>
      </top>
      <bottom style="thin">
        <color rgb="FF0093DD"/>
      </bottom>
      <diagonal/>
    </border>
    <border>
      <left style="thin">
        <color rgb="FF0093DD"/>
      </left>
      <right style="thin">
        <color rgb="FF0093DD"/>
      </right>
      <top style="thin">
        <color rgb="FF0093DD"/>
      </top>
      <bottom style="thin">
        <color rgb="FF0093DD"/>
      </bottom>
      <diagonal/>
    </border>
    <border>
      <left/>
      <right style="thin">
        <color theme="0" tint="-0.499984740745262"/>
      </right>
      <top/>
      <bottom/>
      <diagonal/>
    </border>
    <border>
      <left/>
      <right/>
      <top style="thin">
        <color rgb="FF0093DD"/>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rgb="FFA6A6A6"/>
      </left>
      <right style="thin">
        <color indexed="55"/>
      </right>
      <top/>
      <bottom style="thin">
        <color indexed="55"/>
      </bottom>
      <diagonal/>
    </border>
    <border>
      <left style="thin">
        <color theme="0" tint="-0.34998626667073579"/>
      </left>
      <right style="thin">
        <color indexed="55"/>
      </right>
      <top style="thin">
        <color indexed="55"/>
      </top>
      <bottom style="thin">
        <color indexed="55"/>
      </bottom>
      <diagonal/>
    </border>
    <border>
      <left style="medium">
        <color rgb="FFFFFFFF"/>
      </left>
      <right style="medium">
        <color rgb="FFFFFFFF"/>
      </right>
      <top style="medium">
        <color rgb="FFFFFFFF"/>
      </top>
      <bottom/>
      <diagonal/>
    </border>
    <border>
      <left/>
      <right/>
      <top/>
      <bottom style="thin">
        <color rgb="FF969696"/>
      </bottom>
      <diagonal/>
    </border>
    <border>
      <left/>
      <right/>
      <top style="thin">
        <color rgb="FF969696"/>
      </top>
      <bottom style="thin">
        <color rgb="FF969696"/>
      </bottom>
      <diagonal/>
    </border>
    <border>
      <left/>
      <right style="thin">
        <color theme="1" tint="0.499984740745262"/>
      </right>
      <top style="thin">
        <color indexed="55"/>
      </top>
      <bottom style="thin">
        <color indexed="55"/>
      </bottom>
      <diagonal/>
    </border>
  </borders>
  <cellStyleXfs count="17">
    <xf numFmtId="0" fontId="0" fillId="0" borderId="0"/>
    <xf numFmtId="164" fontId="1" fillId="0" borderId="0" applyFont="0" applyFill="0" applyBorder="0" applyAlignment="0" applyProtection="0"/>
    <xf numFmtId="9" fontId="1" fillId="0" borderId="0" applyFont="0" applyFill="0" applyBorder="0" applyAlignment="0" applyProtection="0"/>
    <xf numFmtId="0" fontId="4" fillId="0" borderId="0" applyNumberFormat="0" applyFill="0" applyBorder="0" applyAlignment="0" applyProtection="0"/>
    <xf numFmtId="0" fontId="24" fillId="0" borderId="0"/>
    <xf numFmtId="0" fontId="24" fillId="0" borderId="0"/>
    <xf numFmtId="170" fontId="24" fillId="0" borderId="0" applyFont="0" applyFill="0" applyBorder="0" applyAlignment="0" applyProtection="0"/>
    <xf numFmtId="9" fontId="24" fillId="0" borderId="0" applyFont="0" applyFill="0" applyBorder="0" applyAlignment="0" applyProtection="0"/>
    <xf numFmtId="43" fontId="24" fillId="0" borderId="0" applyFont="0" applyFill="0" applyBorder="0" applyAlignment="0" applyProtection="0"/>
    <xf numFmtId="170" fontId="37" fillId="0" borderId="0" applyFont="0" applyFill="0" applyBorder="0" applyAlignment="0" applyProtection="0"/>
    <xf numFmtId="176" fontId="43" fillId="0" borderId="0"/>
    <xf numFmtId="40" fontId="48" fillId="0" borderId="0" applyFont="0" applyFill="0" applyBorder="0" applyAlignment="0" applyProtection="0"/>
    <xf numFmtId="0" fontId="49" fillId="0" borderId="0"/>
    <xf numFmtId="9" fontId="43" fillId="0" borderId="0" applyFont="0" applyFill="0" applyBorder="0" applyAlignment="0" applyProtection="0"/>
    <xf numFmtId="164" fontId="24" fillId="0" borderId="0" applyFont="0" applyFill="0" applyBorder="0" applyAlignment="0" applyProtection="0"/>
    <xf numFmtId="164" fontId="24" fillId="0" borderId="0" applyFont="0" applyFill="0" applyBorder="0" applyAlignment="0" applyProtection="0"/>
    <xf numFmtId="43" fontId="1" fillId="0" borderId="0" applyFont="0" applyFill="0" applyBorder="0" applyAlignment="0" applyProtection="0"/>
  </cellStyleXfs>
  <cellXfs count="466">
    <xf numFmtId="0" fontId="0" fillId="0" borderId="0" xfId="0"/>
    <xf numFmtId="0" fontId="6" fillId="0" borderId="0" xfId="3" applyFont="1"/>
    <xf numFmtId="0" fontId="8" fillId="0" borderId="0" xfId="0" applyFont="1"/>
    <xf numFmtId="0" fontId="8" fillId="2" borderId="1" xfId="0" applyFont="1" applyFill="1" applyBorder="1"/>
    <xf numFmtId="10" fontId="8" fillId="2" borderId="3" xfId="2" applyNumberFormat="1" applyFont="1" applyFill="1" applyBorder="1"/>
    <xf numFmtId="3" fontId="8" fillId="2" borderId="4" xfId="0" applyNumberFormat="1" applyFont="1" applyFill="1" applyBorder="1"/>
    <xf numFmtId="0" fontId="9" fillId="3" borderId="0" xfId="0" applyFont="1" applyFill="1" applyAlignment="1">
      <alignment horizontal="left" vertical="center"/>
    </xf>
    <xf numFmtId="0" fontId="9" fillId="3" borderId="0" xfId="0" applyFont="1" applyFill="1" applyAlignment="1">
      <alignment horizontal="center" vertical="center"/>
    </xf>
    <xf numFmtId="0" fontId="10" fillId="0" borderId="0" xfId="0" applyFont="1" applyAlignment="1">
      <alignment horizontal="left" vertical="center"/>
    </xf>
    <xf numFmtId="165" fontId="10" fillId="0" borderId="0" xfId="1" applyNumberFormat="1" applyFont="1" applyAlignment="1">
      <alignment horizontal="center" vertical="center"/>
    </xf>
    <xf numFmtId="0" fontId="5" fillId="2" borderId="0" xfId="0" applyFont="1" applyFill="1" applyAlignment="1">
      <alignment horizontal="left" vertical="center"/>
    </xf>
    <xf numFmtId="0" fontId="10" fillId="0" borderId="0" xfId="0" applyFont="1" applyAlignment="1">
      <alignment horizontal="center" vertical="center"/>
    </xf>
    <xf numFmtId="0" fontId="5" fillId="0" borderId="0" xfId="0" applyFont="1" applyAlignment="1">
      <alignment horizontal="left" vertical="center"/>
    </xf>
    <xf numFmtId="0" fontId="11" fillId="0" borderId="0" xfId="0" applyFont="1"/>
    <xf numFmtId="0" fontId="7" fillId="0" borderId="0" xfId="0" applyFont="1" applyAlignment="1">
      <alignment vertical="center"/>
    </xf>
    <xf numFmtId="0" fontId="7" fillId="0" borderId="0" xfId="0" applyFont="1" applyAlignment="1">
      <alignment horizontal="center" vertical="center"/>
    </xf>
    <xf numFmtId="0" fontId="13" fillId="0" borderId="0" xfId="0" applyFont="1"/>
    <xf numFmtId="0" fontId="13" fillId="4" borderId="4" xfId="0" applyFont="1" applyFill="1" applyBorder="1" applyAlignment="1">
      <alignment horizontal="center" vertical="center"/>
    </xf>
    <xf numFmtId="0" fontId="13" fillId="3" borderId="4" xfId="0" applyFont="1" applyFill="1" applyBorder="1" applyAlignment="1">
      <alignment horizontal="center" vertical="center" wrapText="1"/>
    </xf>
    <xf numFmtId="0" fontId="13" fillId="3" borderId="4" xfId="0" applyFont="1" applyFill="1" applyBorder="1" applyAlignment="1">
      <alignment horizontal="center" vertical="center"/>
    </xf>
    <xf numFmtId="3" fontId="14" fillId="0" borderId="4" xfId="0" applyNumberFormat="1" applyFont="1" applyBorder="1" applyAlignment="1">
      <alignment horizontal="center" vertical="center"/>
    </xf>
    <xf numFmtId="0" fontId="16" fillId="0" borderId="0" xfId="0" applyFont="1" applyAlignment="1">
      <alignment horizontal="left" vertical="center" readingOrder="1"/>
    </xf>
    <xf numFmtId="0" fontId="0" fillId="0" borderId="0" xfId="0" applyAlignment="1"/>
    <xf numFmtId="0" fontId="0" fillId="0" borderId="0" xfId="0" applyBorder="1"/>
    <xf numFmtId="0" fontId="19" fillId="3" borderId="4" xfId="0" applyFont="1" applyFill="1" applyBorder="1" applyAlignment="1">
      <alignment horizontal="center" vertical="center"/>
    </xf>
    <xf numFmtId="0" fontId="0" fillId="0" borderId="7" xfId="0" applyBorder="1"/>
    <xf numFmtId="3" fontId="20" fillId="0" borderId="4" xfId="0" applyNumberFormat="1" applyFont="1" applyBorder="1" applyAlignment="1">
      <alignment horizontal="center" vertical="center"/>
    </xf>
    <xf numFmtId="3" fontId="0" fillId="0" borderId="0" xfId="0" applyNumberFormat="1"/>
    <xf numFmtId="0" fontId="19" fillId="3" borderId="4" xfId="0" applyFont="1" applyFill="1" applyBorder="1" applyAlignment="1">
      <alignment horizontal="center" vertical="center"/>
    </xf>
    <xf numFmtId="0" fontId="13" fillId="3" borderId="1" xfId="0" applyFont="1" applyFill="1" applyBorder="1"/>
    <xf numFmtId="0" fontId="13" fillId="3" borderId="3" xfId="0" applyFont="1" applyFill="1" applyBorder="1" applyAlignment="1">
      <alignment horizontal="center" vertical="center"/>
    </xf>
    <xf numFmtId="0" fontId="14" fillId="0" borderId="8" xfId="0" applyFont="1" applyBorder="1"/>
    <xf numFmtId="3" fontId="14" fillId="0" borderId="7" xfId="0" applyNumberFormat="1" applyFont="1" applyBorder="1" applyAlignment="1">
      <alignment horizontal="center" vertical="center"/>
    </xf>
    <xf numFmtId="3" fontId="14" fillId="0" borderId="9" xfId="0" applyNumberFormat="1" applyFont="1" applyBorder="1" applyAlignment="1">
      <alignment horizontal="center" vertical="center"/>
    </xf>
    <xf numFmtId="0" fontId="14" fillId="0" borderId="10" xfId="0" applyFont="1" applyBorder="1"/>
    <xf numFmtId="3" fontId="14" fillId="0" borderId="13" xfId="0" applyNumberFormat="1" applyFont="1" applyBorder="1" applyAlignment="1">
      <alignment horizontal="center" vertical="center"/>
    </xf>
    <xf numFmtId="3" fontId="14" fillId="0" borderId="11" xfId="0" applyNumberFormat="1" applyFont="1" applyBorder="1" applyAlignment="1">
      <alignment horizontal="center" vertical="center"/>
    </xf>
    <xf numFmtId="0" fontId="23" fillId="3" borderId="0" xfId="0" applyFont="1" applyFill="1" applyAlignment="1">
      <alignment horizontal="left" vertical="center"/>
    </xf>
    <xf numFmtId="0" fontId="23" fillId="3" borderId="0" xfId="0" applyFont="1" applyFill="1"/>
    <xf numFmtId="2" fontId="25" fillId="3" borderId="0" xfId="4" applyNumberFormat="1" applyFont="1" applyFill="1" applyBorder="1" applyAlignment="1" applyProtection="1">
      <alignment horizontal="center" vertical="center" wrapText="1"/>
    </xf>
    <xf numFmtId="0" fontId="26" fillId="0" borderId="0" xfId="0" applyFont="1"/>
    <xf numFmtId="0" fontId="27" fillId="0" borderId="0" xfId="0" applyFont="1"/>
    <xf numFmtId="169" fontId="28" fillId="0" borderId="0" xfId="5" applyNumberFormat="1" applyFont="1" applyFill="1" applyBorder="1" applyAlignment="1" applyProtection="1">
      <alignment horizontal="center" vertical="center"/>
      <protection locked="0"/>
    </xf>
    <xf numFmtId="169" fontId="28" fillId="0" borderId="0" xfId="5" applyNumberFormat="1" applyFont="1" applyFill="1" applyBorder="1" applyAlignment="1" applyProtection="1">
      <alignment horizontal="center" vertical="center" wrapText="1"/>
    </xf>
    <xf numFmtId="0" fontId="26" fillId="0" borderId="0" xfId="0" applyFont="1" applyAlignment="1">
      <alignment vertical="center"/>
    </xf>
    <xf numFmtId="0" fontId="26" fillId="2" borderId="0" xfId="0" applyFont="1" applyFill="1"/>
    <xf numFmtId="169" fontId="29" fillId="2" borderId="0" xfId="6" applyNumberFormat="1" applyFont="1" applyFill="1" applyBorder="1" applyAlignment="1" applyProtection="1">
      <alignment horizontal="center" vertical="center" wrapText="1"/>
      <protection locked="0"/>
    </xf>
    <xf numFmtId="171" fontId="29" fillId="2" borderId="0" xfId="7" applyNumberFormat="1" applyFont="1" applyFill="1" applyBorder="1" applyAlignment="1" applyProtection="1">
      <alignment horizontal="right" vertical="center" wrapText="1"/>
      <protection locked="0"/>
    </xf>
    <xf numFmtId="0" fontId="27" fillId="0" borderId="0" xfId="0" applyFont="1" applyAlignment="1">
      <alignment horizontal="center" vertical="center"/>
    </xf>
    <xf numFmtId="172" fontId="0" fillId="0" borderId="0" xfId="0" applyNumberFormat="1"/>
    <xf numFmtId="0" fontId="0" fillId="0" borderId="0" xfId="0" applyFill="1"/>
    <xf numFmtId="0" fontId="23" fillId="3" borderId="0" xfId="0" applyFont="1" applyFill="1" applyAlignment="1">
      <alignment vertical="center"/>
    </xf>
    <xf numFmtId="0" fontId="25" fillId="3" borderId="0" xfId="4" applyNumberFormat="1" applyFont="1" applyFill="1" applyBorder="1" applyAlignment="1" applyProtection="1">
      <alignment horizontal="center" vertical="center" wrapText="1"/>
    </xf>
    <xf numFmtId="0" fontId="30" fillId="3" borderId="14" xfId="4" applyFont="1" applyFill="1" applyBorder="1" applyAlignment="1" applyProtection="1">
      <alignment horizontal="center" vertical="center" wrapText="1"/>
      <protection locked="0"/>
    </xf>
    <xf numFmtId="0" fontId="30" fillId="3" borderId="15" xfId="4" applyNumberFormat="1" applyFont="1" applyFill="1" applyBorder="1" applyAlignment="1" applyProtection="1">
      <alignment horizontal="center" vertical="center"/>
      <protection locked="0"/>
    </xf>
    <xf numFmtId="0" fontId="31" fillId="0" borderId="16" xfId="4" applyFont="1" applyBorder="1" applyAlignment="1" applyProtection="1">
      <alignment horizontal="left" vertical="center" wrapText="1" indent="1"/>
    </xf>
    <xf numFmtId="173" fontId="31" fillId="0" borderId="17" xfId="6" applyNumberFormat="1" applyFont="1" applyBorder="1" applyAlignment="1" applyProtection="1">
      <alignment horizontal="right" vertical="center" wrapText="1" indent="1"/>
      <protection locked="0"/>
    </xf>
    <xf numFmtId="0" fontId="32" fillId="0" borderId="18" xfId="4" applyFont="1" applyBorder="1" applyAlignment="1" applyProtection="1">
      <alignment horizontal="left" vertical="center" wrapText="1" indent="1"/>
    </xf>
    <xf numFmtId="173" fontId="32" fillId="0" borderId="19" xfId="6" applyNumberFormat="1" applyFont="1" applyBorder="1" applyAlignment="1" applyProtection="1">
      <alignment horizontal="right" vertical="center" wrapText="1" indent="1"/>
      <protection locked="0"/>
    </xf>
    <xf numFmtId="0" fontId="31" fillId="0" borderId="18" xfId="4" applyFont="1" applyBorder="1" applyAlignment="1" applyProtection="1">
      <alignment horizontal="left" vertical="center" wrapText="1" indent="1"/>
    </xf>
    <xf numFmtId="173" fontId="31" fillId="0" borderId="19" xfId="6" applyNumberFormat="1" applyFont="1" applyBorder="1" applyAlignment="1" applyProtection="1">
      <alignment horizontal="right" vertical="center" wrapText="1" indent="1"/>
      <protection locked="0"/>
    </xf>
    <xf numFmtId="0" fontId="31" fillId="5" borderId="18" xfId="4" applyFont="1" applyFill="1" applyBorder="1" applyAlignment="1" applyProtection="1">
      <alignment horizontal="center" vertical="center" wrapText="1"/>
    </xf>
    <xf numFmtId="171" fontId="31" fillId="5" borderId="19" xfId="7" applyNumberFormat="1" applyFont="1" applyFill="1" applyBorder="1" applyAlignment="1" applyProtection="1">
      <alignment horizontal="right" vertical="center" wrapText="1" indent="1"/>
      <protection locked="0"/>
    </xf>
    <xf numFmtId="173" fontId="31" fillId="0" borderId="19" xfId="6" applyNumberFormat="1" applyFont="1" applyFill="1" applyBorder="1" applyAlignment="1">
      <alignment horizontal="right" vertical="center" wrapText="1" indent="1"/>
    </xf>
    <xf numFmtId="0" fontId="32" fillId="0" borderId="18" xfId="4" applyFont="1" applyBorder="1" applyAlignment="1" applyProtection="1">
      <alignment horizontal="left" vertical="center" indent="1"/>
    </xf>
    <xf numFmtId="0" fontId="33" fillId="6" borderId="18" xfId="4" applyFont="1" applyFill="1" applyBorder="1" applyAlignment="1" applyProtection="1">
      <alignment horizontal="left" vertical="center" indent="1"/>
    </xf>
    <xf numFmtId="0" fontId="32" fillId="6" borderId="18" xfId="4" applyFont="1" applyFill="1" applyBorder="1" applyAlignment="1" applyProtection="1">
      <alignment horizontal="left" vertical="center" indent="1"/>
    </xf>
    <xf numFmtId="173" fontId="32" fillId="0" borderId="19" xfId="6" applyNumberFormat="1" applyFont="1" applyFill="1" applyBorder="1" applyAlignment="1" applyProtection="1">
      <alignment horizontal="right" vertical="center" wrapText="1" indent="1"/>
      <protection locked="0"/>
    </xf>
    <xf numFmtId="0" fontId="33" fillId="0" borderId="18" xfId="4" applyFont="1" applyFill="1" applyBorder="1" applyAlignment="1" applyProtection="1">
      <alignment horizontal="left" vertical="center" indent="1"/>
    </xf>
    <xf numFmtId="173" fontId="32" fillId="6" borderId="19" xfId="6" applyNumberFormat="1" applyFont="1" applyFill="1" applyBorder="1" applyAlignment="1" applyProtection="1">
      <alignment horizontal="right" vertical="center" wrapText="1" indent="1"/>
      <protection locked="0"/>
    </xf>
    <xf numFmtId="0" fontId="33" fillId="6" borderId="18" xfId="4" applyFont="1" applyFill="1" applyBorder="1" applyAlignment="1" applyProtection="1">
      <alignment horizontal="left" vertical="center" indent="6"/>
    </xf>
    <xf numFmtId="173" fontId="0" fillId="0" borderId="0" xfId="0" applyNumberFormat="1"/>
    <xf numFmtId="173" fontId="32" fillId="0" borderId="21" xfId="6" applyNumberFormat="1" applyFont="1" applyFill="1" applyBorder="1" applyAlignment="1" applyProtection="1">
      <alignment horizontal="right" vertical="center" wrapText="1" indent="1"/>
      <protection locked="0"/>
    </xf>
    <xf numFmtId="173" fontId="31" fillId="0" borderId="19" xfId="6" applyNumberFormat="1" applyFont="1" applyFill="1" applyBorder="1" applyAlignment="1" applyProtection="1">
      <alignment horizontal="right" vertical="center" wrapText="1" indent="1"/>
      <protection locked="0"/>
    </xf>
    <xf numFmtId="171" fontId="31" fillId="7" borderId="19" xfId="7" applyNumberFormat="1" applyFont="1" applyFill="1" applyBorder="1" applyAlignment="1" applyProtection="1">
      <alignment horizontal="right" vertical="center" wrapText="1" indent="1"/>
      <protection locked="0"/>
    </xf>
    <xf numFmtId="0" fontId="32" fillId="0" borderId="18" xfId="4" applyFont="1" applyFill="1" applyBorder="1" applyAlignment="1" applyProtection="1">
      <alignment horizontal="left" vertical="center" wrapText="1" indent="1"/>
    </xf>
    <xf numFmtId="173" fontId="31" fillId="6" borderId="19" xfId="6" applyNumberFormat="1" applyFont="1" applyFill="1" applyBorder="1" applyAlignment="1" applyProtection="1">
      <alignment horizontal="right" vertical="center" wrapText="1" indent="1"/>
      <protection locked="0"/>
    </xf>
    <xf numFmtId="0" fontId="32" fillId="0" borderId="0" xfId="5" applyFont="1" applyProtection="1">
      <protection locked="0"/>
    </xf>
    <xf numFmtId="0" fontId="31" fillId="0" borderId="18" xfId="4" applyFont="1" applyBorder="1" applyAlignment="1" applyProtection="1">
      <alignment horizontal="left" vertical="center" indent="1"/>
    </xf>
    <xf numFmtId="0" fontId="34" fillId="0" borderId="0" xfId="5" applyFont="1" applyFill="1" applyAlignment="1" applyProtection="1">
      <alignment horizontal="center" vertical="center"/>
      <protection locked="0"/>
    </xf>
    <xf numFmtId="0" fontId="30" fillId="3" borderId="22" xfId="5" applyFont="1" applyFill="1" applyBorder="1" applyAlignment="1" applyProtection="1">
      <alignment horizontal="center" wrapText="1"/>
      <protection locked="0"/>
    </xf>
    <xf numFmtId="15" fontId="23" fillId="3" borderId="22" xfId="5" applyNumberFormat="1" applyFont="1" applyFill="1" applyBorder="1" applyAlignment="1" applyProtection="1">
      <alignment horizontal="center" wrapText="1"/>
      <protection locked="0"/>
    </xf>
    <xf numFmtId="0" fontId="30" fillId="0" borderId="0" xfId="0" applyFont="1" applyFill="1" applyBorder="1" applyAlignment="1" applyProtection="1">
      <alignment horizontal="center" wrapText="1"/>
      <protection locked="0"/>
    </xf>
    <xf numFmtId="15" fontId="30" fillId="0" borderId="0" xfId="0" applyNumberFormat="1" applyFont="1" applyFill="1" applyBorder="1" applyAlignment="1" applyProtection="1">
      <alignment horizontal="center" wrapText="1"/>
      <protection locked="0"/>
    </xf>
    <xf numFmtId="0" fontId="31" fillId="5" borderId="16" xfId="5" applyFont="1" applyFill="1" applyBorder="1" applyAlignment="1" applyProtection="1">
      <alignment horizontal="center" vertical="center" wrapText="1"/>
    </xf>
    <xf numFmtId="3" fontId="31" fillId="5" borderId="16" xfId="7" applyNumberFormat="1" applyFont="1" applyFill="1" applyBorder="1" applyAlignment="1" applyProtection="1">
      <alignment horizontal="right" wrapText="1"/>
      <protection locked="0"/>
    </xf>
    <xf numFmtId="0" fontId="32" fillId="0" borderId="18" xfId="5" applyFont="1" applyFill="1" applyBorder="1" applyAlignment="1" applyProtection="1">
      <alignment horizontal="left" vertical="center" indent="1"/>
    </xf>
    <xf numFmtId="3" fontId="32" fillId="0" borderId="18" xfId="8" applyNumberFormat="1" applyFont="1" applyFill="1" applyBorder="1" applyAlignment="1" applyProtection="1">
      <alignment horizontal="right"/>
      <protection locked="0"/>
    </xf>
    <xf numFmtId="3" fontId="32" fillId="0" borderId="18" xfId="8" applyNumberFormat="1" applyFont="1" applyBorder="1" applyAlignment="1" applyProtection="1">
      <alignment horizontal="right"/>
      <protection locked="0"/>
    </xf>
    <xf numFmtId="0" fontId="32" fillId="0" borderId="18" xfId="5" applyFont="1" applyBorder="1" applyAlignment="1" applyProtection="1">
      <alignment horizontal="left" vertical="center" indent="1"/>
    </xf>
    <xf numFmtId="0" fontId="32" fillId="0" borderId="18" xfId="0" applyFont="1" applyBorder="1" applyAlignment="1" applyProtection="1">
      <alignment horizontal="left"/>
    </xf>
    <xf numFmtId="173" fontId="32" fillId="0" borderId="18" xfId="8" applyNumberFormat="1" applyFont="1" applyBorder="1" applyAlignment="1" applyProtection="1">
      <alignment horizontal="right"/>
      <protection locked="0"/>
    </xf>
    <xf numFmtId="0" fontId="31" fillId="5" borderId="18" xfId="5" applyFont="1" applyFill="1" applyBorder="1" applyAlignment="1" applyProtection="1">
      <alignment horizontal="center" vertical="center" wrapText="1"/>
    </xf>
    <xf numFmtId="3" fontId="31" fillId="7" borderId="18" xfId="7" applyNumberFormat="1" applyFont="1" applyFill="1" applyBorder="1" applyAlignment="1" applyProtection="1">
      <alignment horizontal="right" wrapText="1"/>
      <protection locked="0"/>
    </xf>
    <xf numFmtId="0" fontId="31" fillId="0" borderId="18" xfId="5" applyFont="1" applyBorder="1" applyAlignment="1" applyProtection="1">
      <alignment horizontal="left"/>
    </xf>
    <xf numFmtId="173" fontId="31" fillId="0" borderId="18" xfId="8" applyNumberFormat="1" applyFont="1" applyFill="1" applyBorder="1" applyAlignment="1" applyProtection="1">
      <alignment horizontal="right"/>
      <protection locked="0"/>
    </xf>
    <xf numFmtId="173" fontId="32" fillId="0" borderId="18" xfId="8" applyNumberFormat="1" applyFont="1" applyFill="1" applyBorder="1" applyAlignment="1" applyProtection="1">
      <alignment horizontal="right"/>
      <protection locked="0"/>
    </xf>
    <xf numFmtId="0" fontId="31" fillId="0" borderId="18" xfId="5" applyFont="1" applyBorder="1" applyAlignment="1" applyProtection="1">
      <alignment horizontal="left" vertical="center" indent="1"/>
    </xf>
    <xf numFmtId="173" fontId="31" fillId="0" borderId="18" xfId="8" applyNumberFormat="1" applyFont="1" applyBorder="1" applyAlignment="1" applyProtection="1">
      <alignment horizontal="right"/>
      <protection locked="0"/>
    </xf>
    <xf numFmtId="0" fontId="32" fillId="0" borderId="18" xfId="0" applyFont="1" applyFill="1" applyBorder="1" applyAlignment="1" applyProtection="1">
      <alignment horizontal="left"/>
    </xf>
    <xf numFmtId="3" fontId="31" fillId="5" borderId="18" xfId="7" applyNumberFormat="1" applyFont="1" applyFill="1" applyBorder="1" applyAlignment="1" applyProtection="1">
      <alignment horizontal="right" wrapText="1"/>
      <protection locked="0"/>
    </xf>
    <xf numFmtId="174" fontId="23" fillId="3" borderId="23" xfId="5" applyNumberFormat="1" applyFont="1" applyFill="1" applyBorder="1" applyAlignment="1" applyProtection="1">
      <alignment horizontal="center" vertical="center" wrapText="1"/>
      <protection locked="0"/>
    </xf>
    <xf numFmtId="0" fontId="30" fillId="0" borderId="0" xfId="5" applyFont="1" applyFill="1" applyBorder="1" applyAlignment="1" applyProtection="1">
      <alignment wrapText="1"/>
      <protection locked="0"/>
    </xf>
    <xf numFmtId="15" fontId="30" fillId="0" borderId="0" xfId="5" applyNumberFormat="1" applyFont="1" applyFill="1" applyBorder="1" applyAlignment="1" applyProtection="1">
      <alignment horizontal="center" wrapText="1"/>
      <protection locked="0"/>
    </xf>
    <xf numFmtId="0" fontId="35" fillId="0" borderId="0" xfId="5" applyFont="1" applyFill="1" applyProtection="1">
      <protection locked="0"/>
    </xf>
    <xf numFmtId="3" fontId="32" fillId="0" borderId="18" xfId="6" applyNumberFormat="1" applyFont="1" applyBorder="1" applyAlignment="1" applyProtection="1">
      <alignment horizontal="right"/>
      <protection locked="0"/>
    </xf>
    <xf numFmtId="3" fontId="32" fillId="6" borderId="18" xfId="6" applyNumberFormat="1" applyFont="1" applyFill="1" applyBorder="1" applyAlignment="1" applyProtection="1">
      <alignment horizontal="right"/>
      <protection locked="0"/>
    </xf>
    <xf numFmtId="173" fontId="32" fillId="0" borderId="18" xfId="6" applyNumberFormat="1" applyFont="1" applyBorder="1" applyAlignment="1" applyProtection="1">
      <alignment horizontal="right"/>
      <protection locked="0"/>
    </xf>
    <xf numFmtId="0" fontId="32" fillId="0" borderId="18" xfId="5" applyFont="1" applyBorder="1" applyAlignment="1" applyProtection="1">
      <alignment horizontal="left"/>
    </xf>
    <xf numFmtId="37" fontId="32" fillId="0" borderId="18" xfId="6" applyNumberFormat="1" applyFont="1" applyBorder="1" applyAlignment="1" applyProtection="1">
      <alignment horizontal="right"/>
      <protection locked="0"/>
    </xf>
    <xf numFmtId="3" fontId="31" fillId="0" borderId="18" xfId="6" applyNumberFormat="1" applyFont="1" applyBorder="1" applyAlignment="1" applyProtection="1">
      <alignment horizontal="left" vertical="center" indent="1"/>
      <protection locked="0"/>
    </xf>
    <xf numFmtId="37" fontId="31" fillId="0" borderId="18" xfId="6" applyNumberFormat="1" applyFont="1" applyBorder="1" applyAlignment="1" applyProtection="1">
      <alignment horizontal="right"/>
      <protection locked="0"/>
    </xf>
    <xf numFmtId="0" fontId="31" fillId="0" borderId="18" xfId="5" applyFont="1" applyFill="1" applyBorder="1" applyAlignment="1" applyProtection="1">
      <alignment horizontal="left" vertical="center"/>
    </xf>
    <xf numFmtId="3" fontId="31" fillId="0" borderId="18" xfId="6" applyNumberFormat="1" applyFont="1" applyBorder="1" applyAlignment="1" applyProtection="1">
      <alignment horizontal="right"/>
      <protection locked="0"/>
    </xf>
    <xf numFmtId="0" fontId="30" fillId="3" borderId="24" xfId="5" applyFont="1" applyFill="1" applyBorder="1" applyAlignment="1" applyProtection="1">
      <alignment horizontal="center" vertical="center" wrapText="1"/>
      <protection locked="0"/>
    </xf>
    <xf numFmtId="0" fontId="23" fillId="3" borderId="0" xfId="5" applyFont="1" applyFill="1" applyBorder="1" applyAlignment="1" applyProtection="1">
      <alignment horizontal="center" vertical="center" wrapText="1"/>
      <protection locked="0"/>
    </xf>
    <xf numFmtId="0" fontId="32" fillId="0" borderId="18" xfId="5" applyFont="1" applyBorder="1" applyAlignment="1" applyProtection="1">
      <alignment horizontal="left" vertical="center" indent="1"/>
      <protection locked="0"/>
    </xf>
    <xf numFmtId="0" fontId="36" fillId="0" borderId="25" xfId="5" applyFont="1" applyFill="1" applyBorder="1" applyAlignment="1" applyProtection="1">
      <alignment vertical="center" wrapText="1"/>
      <protection locked="0"/>
    </xf>
    <xf numFmtId="0" fontId="36" fillId="0" borderId="19" xfId="5" applyFont="1" applyFill="1" applyBorder="1" applyAlignment="1" applyProtection="1">
      <alignment vertical="center" wrapText="1"/>
      <protection locked="0"/>
    </xf>
    <xf numFmtId="0" fontId="36" fillId="0" borderId="26" xfId="5" applyFont="1" applyFill="1" applyBorder="1" applyAlignment="1" applyProtection="1">
      <alignment vertical="center" wrapText="1"/>
      <protection locked="0"/>
    </xf>
    <xf numFmtId="0" fontId="31" fillId="0" borderId="18" xfId="5" applyFont="1" applyBorder="1" applyAlignment="1" applyProtection="1">
      <alignment horizontal="left" vertical="center" wrapText="1" indent="1"/>
    </xf>
    <xf numFmtId="37" fontId="32" fillId="0" borderId="25" xfId="6" applyNumberFormat="1" applyFont="1" applyBorder="1" applyAlignment="1" applyProtection="1">
      <alignment horizontal="right" vertical="center" wrapText="1" indent="1"/>
      <protection locked="0"/>
    </xf>
    <xf numFmtId="37" fontId="32" fillId="0" borderId="19" xfId="6" applyNumberFormat="1" applyFont="1" applyBorder="1" applyAlignment="1" applyProtection="1">
      <alignment horizontal="right" vertical="center" wrapText="1" indent="1"/>
      <protection locked="0"/>
    </xf>
    <xf numFmtId="0" fontId="32" fillId="0" borderId="18" xfId="5" applyFont="1" applyBorder="1" applyAlignment="1" applyProtection="1">
      <alignment horizontal="left" vertical="center" wrapText="1" indent="1"/>
    </xf>
    <xf numFmtId="173" fontId="32" fillId="0" borderId="25" xfId="9" applyNumberFormat="1" applyFont="1" applyFill="1" applyBorder="1"/>
    <xf numFmtId="173" fontId="32" fillId="0" borderId="26" xfId="6" applyNumberFormat="1" applyFont="1" applyFill="1" applyBorder="1" applyAlignment="1" applyProtection="1">
      <alignment horizontal="right" vertical="center" wrapText="1" indent="1"/>
      <protection locked="0"/>
    </xf>
    <xf numFmtId="0" fontId="32" fillId="0" borderId="18" xfId="5" applyFont="1" applyFill="1" applyBorder="1" applyAlignment="1" applyProtection="1">
      <alignment horizontal="left" vertical="center" wrapText="1" indent="1"/>
    </xf>
    <xf numFmtId="37" fontId="32" fillId="0" borderId="26" xfId="6" applyNumberFormat="1" applyFont="1" applyFill="1" applyBorder="1" applyAlignment="1" applyProtection="1">
      <alignment horizontal="right" vertical="center" wrapText="1" indent="1"/>
      <protection locked="0"/>
    </xf>
    <xf numFmtId="0" fontId="31" fillId="0" borderId="18" xfId="5" applyFont="1" applyFill="1" applyBorder="1" applyAlignment="1" applyProtection="1">
      <alignment horizontal="left" vertical="center" wrapText="1" indent="1"/>
    </xf>
    <xf numFmtId="173" fontId="31" fillId="0" borderId="25" xfId="9" applyNumberFormat="1" applyFont="1" applyFill="1" applyBorder="1"/>
    <xf numFmtId="173" fontId="31" fillId="0" borderId="26" xfId="6" applyNumberFormat="1" applyFont="1" applyFill="1" applyBorder="1" applyAlignment="1" applyProtection="1">
      <alignment horizontal="right" vertical="center" wrapText="1" indent="1"/>
      <protection locked="0"/>
    </xf>
    <xf numFmtId="0" fontId="2" fillId="0" borderId="0" xfId="0" applyFont="1"/>
    <xf numFmtId="0" fontId="31" fillId="5" borderId="18" xfId="5" applyFont="1" applyFill="1" applyBorder="1" applyAlignment="1" applyProtection="1">
      <alignment horizontal="left" vertical="center" wrapText="1"/>
    </xf>
    <xf numFmtId="173" fontId="31" fillId="5" borderId="19" xfId="5" applyNumberFormat="1" applyFont="1" applyFill="1" applyBorder="1" applyAlignment="1" applyProtection="1">
      <alignment horizontal="center" vertical="center" wrapText="1"/>
      <protection locked="0"/>
    </xf>
    <xf numFmtId="173" fontId="31" fillId="5" borderId="26" xfId="5" applyNumberFormat="1" applyFont="1" applyFill="1" applyBorder="1" applyAlignment="1" applyProtection="1">
      <alignment horizontal="center" vertical="center" wrapText="1"/>
      <protection locked="0"/>
    </xf>
    <xf numFmtId="173" fontId="32" fillId="0" borderId="25" xfId="6" applyNumberFormat="1" applyFont="1" applyFill="1" applyBorder="1" applyAlignment="1" applyProtection="1">
      <alignment horizontal="right" vertical="center" wrapText="1" indent="1"/>
      <protection locked="0"/>
    </xf>
    <xf numFmtId="0" fontId="32" fillId="0" borderId="18" xfId="5" quotePrefix="1" applyFont="1" applyBorder="1" applyAlignment="1" applyProtection="1">
      <alignment horizontal="left" vertical="center" wrapText="1" indent="1"/>
    </xf>
    <xf numFmtId="173" fontId="32" fillId="6" borderId="26" xfId="6" applyNumberFormat="1" applyFont="1" applyFill="1" applyBorder="1" applyAlignment="1" applyProtection="1">
      <alignment horizontal="right" vertical="center" wrapText="1" indent="1"/>
      <protection locked="0"/>
    </xf>
    <xf numFmtId="0" fontId="32" fillId="0" borderId="0" xfId="5" quotePrefix="1" applyFont="1" applyBorder="1" applyAlignment="1" applyProtection="1">
      <alignment horizontal="left" vertical="center" wrapText="1" indent="1"/>
    </xf>
    <xf numFmtId="173" fontId="38" fillId="0" borderId="25" xfId="5" applyNumberFormat="1" applyFont="1" applyBorder="1" applyProtection="1">
      <protection locked="0"/>
    </xf>
    <xf numFmtId="173" fontId="35" fillId="0" borderId="0" xfId="5" applyNumberFormat="1" applyFont="1" applyProtection="1">
      <protection locked="0"/>
    </xf>
    <xf numFmtId="0" fontId="31" fillId="7" borderId="0" xfId="5" applyFont="1" applyFill="1" applyBorder="1" applyAlignment="1" applyProtection="1">
      <alignment horizontal="left" vertical="center" wrapText="1" indent="1"/>
    </xf>
    <xf numFmtId="173" fontId="32" fillId="7" borderId="25" xfId="6" applyNumberFormat="1" applyFont="1" applyFill="1" applyBorder="1" applyAlignment="1" applyProtection="1">
      <alignment horizontal="right" vertical="center" wrapText="1" indent="1"/>
      <protection locked="0"/>
    </xf>
    <xf numFmtId="173" fontId="32" fillId="7" borderId="0" xfId="6" applyNumberFormat="1" applyFont="1" applyFill="1" applyBorder="1" applyAlignment="1" applyProtection="1">
      <alignment horizontal="right" vertical="center" wrapText="1" indent="1"/>
      <protection locked="0"/>
    </xf>
    <xf numFmtId="0" fontId="32" fillId="7" borderId="18" xfId="5" applyFont="1" applyFill="1" applyBorder="1" applyAlignment="1" applyProtection="1">
      <alignment horizontal="left" vertical="center" wrapText="1" indent="1"/>
    </xf>
    <xf numFmtId="173" fontId="27" fillId="7" borderId="25" xfId="9" applyNumberFormat="1" applyFont="1" applyFill="1" applyBorder="1"/>
    <xf numFmtId="173" fontId="32" fillId="7" borderId="26" xfId="6" applyNumberFormat="1" applyFont="1" applyFill="1" applyBorder="1" applyAlignment="1" applyProtection="1">
      <alignment horizontal="right" vertical="center" wrapText="1" indent="1"/>
      <protection locked="0"/>
    </xf>
    <xf numFmtId="0" fontId="31" fillId="7" borderId="18" xfId="5" applyFont="1" applyFill="1" applyBorder="1" applyAlignment="1" applyProtection="1">
      <alignment horizontal="left" vertical="center" wrapText="1" indent="1"/>
    </xf>
    <xf numFmtId="173" fontId="31" fillId="7" borderId="25" xfId="6" applyNumberFormat="1" applyFont="1" applyFill="1" applyBorder="1" applyAlignment="1" applyProtection="1">
      <alignment horizontal="right" vertical="center" wrapText="1" indent="1"/>
      <protection locked="0"/>
    </xf>
    <xf numFmtId="173" fontId="31" fillId="7" borderId="26" xfId="6" applyNumberFormat="1" applyFont="1" applyFill="1" applyBorder="1" applyAlignment="1" applyProtection="1">
      <alignment horizontal="right" vertical="center" wrapText="1" indent="1"/>
      <protection locked="0"/>
    </xf>
    <xf numFmtId="173" fontId="32" fillId="7" borderId="19" xfId="6" applyNumberFormat="1" applyFont="1" applyFill="1" applyBorder="1" applyAlignment="1" applyProtection="1">
      <alignment horizontal="right" vertical="center" wrapText="1" indent="1"/>
      <protection locked="0"/>
    </xf>
    <xf numFmtId="0" fontId="32" fillId="7" borderId="0" xfId="5" applyFont="1" applyFill="1" applyBorder="1" applyAlignment="1" applyProtection="1">
      <alignment horizontal="left" vertical="center" wrapText="1" indent="1"/>
    </xf>
    <xf numFmtId="0" fontId="32" fillId="7" borderId="25" xfId="5" applyFont="1" applyFill="1" applyBorder="1"/>
    <xf numFmtId="0" fontId="32" fillId="7" borderId="0" xfId="5" applyFont="1" applyFill="1"/>
    <xf numFmtId="37" fontId="32" fillId="7" borderId="26" xfId="6" applyNumberFormat="1" applyFont="1" applyFill="1" applyBorder="1" applyAlignment="1" applyProtection="1">
      <alignment horizontal="right" vertical="center" wrapText="1" indent="1"/>
      <protection locked="0"/>
    </xf>
    <xf numFmtId="37" fontId="31" fillId="7" borderId="26" xfId="6" applyNumberFormat="1" applyFont="1" applyFill="1" applyBorder="1" applyAlignment="1" applyProtection="1">
      <alignment horizontal="right" vertical="center" wrapText="1" indent="1"/>
      <protection locked="0"/>
    </xf>
    <xf numFmtId="0" fontId="30" fillId="3" borderId="0" xfId="5" applyFont="1" applyFill="1" applyBorder="1" applyAlignment="1" applyProtection="1">
      <alignment horizontal="center" vertical="center" wrapText="1"/>
      <protection locked="0"/>
    </xf>
    <xf numFmtId="0" fontId="2" fillId="0" borderId="0" xfId="0" applyFont="1" applyBorder="1"/>
    <xf numFmtId="0" fontId="31" fillId="0" borderId="18" xfId="5" applyFont="1" applyFill="1" applyBorder="1" applyAlignment="1" applyProtection="1">
      <alignment horizontal="left" vertical="center" indent="1"/>
    </xf>
    <xf numFmtId="0" fontId="31" fillId="5" borderId="18" xfId="5" applyFont="1" applyFill="1" applyBorder="1" applyAlignment="1" applyProtection="1">
      <alignment horizontal="left" vertical="center"/>
    </xf>
    <xf numFmtId="0" fontId="32" fillId="0" borderId="18" xfId="5" quotePrefix="1" applyFont="1" applyBorder="1" applyAlignment="1" applyProtection="1">
      <alignment horizontal="left" vertical="center" indent="1"/>
    </xf>
    <xf numFmtId="0" fontId="32" fillId="0" borderId="0" xfId="5" quotePrefix="1" applyFont="1" applyBorder="1" applyAlignment="1" applyProtection="1">
      <alignment horizontal="left" vertical="center" indent="1"/>
    </xf>
    <xf numFmtId="0" fontId="31" fillId="7" borderId="0" xfId="5" applyFont="1" applyFill="1" applyBorder="1" applyAlignment="1" applyProtection="1">
      <alignment horizontal="left" vertical="center" indent="1"/>
    </xf>
    <xf numFmtId="0" fontId="32" fillId="7" borderId="18" xfId="5" applyFont="1" applyFill="1" applyBorder="1" applyAlignment="1" applyProtection="1">
      <alignment horizontal="left" vertical="center" indent="1"/>
    </xf>
    <xf numFmtId="0" fontId="31" fillId="7" borderId="18" xfId="5" applyFont="1" applyFill="1" applyBorder="1" applyAlignment="1" applyProtection="1">
      <alignment horizontal="left" vertical="center" indent="1"/>
    </xf>
    <xf numFmtId="0" fontId="32" fillId="7" borderId="0" xfId="5" applyFont="1" applyFill="1" applyBorder="1" applyAlignment="1" applyProtection="1">
      <alignment horizontal="left" vertical="center" indent="1"/>
    </xf>
    <xf numFmtId="0" fontId="39" fillId="3" borderId="27" xfId="5" applyFont="1" applyFill="1" applyBorder="1"/>
    <xf numFmtId="0" fontId="39" fillId="3" borderId="28" xfId="5" applyFont="1" applyFill="1" applyBorder="1"/>
    <xf numFmtId="173" fontId="32" fillId="0" borderId="0" xfId="8" applyNumberFormat="1" applyFont="1" applyFill="1" applyBorder="1" applyAlignment="1" applyProtection="1">
      <alignment horizontal="right"/>
      <protection locked="0"/>
    </xf>
    <xf numFmtId="0" fontId="40" fillId="0" borderId="0" xfId="0" applyFont="1" applyAlignment="1">
      <alignment horizontal="center" vertical="center"/>
    </xf>
    <xf numFmtId="0" fontId="41" fillId="3" borderId="4" xfId="0" applyFont="1" applyFill="1" applyBorder="1" applyAlignment="1" applyProtection="1">
      <alignment horizontal="center"/>
    </xf>
    <xf numFmtId="168" fontId="42" fillId="6" borderId="4" xfId="0" applyNumberFormat="1" applyFont="1" applyFill="1" applyBorder="1" applyAlignment="1" applyProtection="1">
      <alignment horizontal="center"/>
    </xf>
    <xf numFmtId="1" fontId="42" fillId="6" borderId="4" xfId="0" applyNumberFormat="1" applyFont="1" applyFill="1" applyBorder="1" applyAlignment="1" applyProtection="1">
      <alignment horizontal="center"/>
    </xf>
    <xf numFmtId="0" fontId="41" fillId="3" borderId="0" xfId="0" applyFont="1" applyFill="1" applyBorder="1" applyAlignment="1" applyProtection="1">
      <alignment horizontal="center"/>
    </xf>
    <xf numFmtId="1" fontId="0" fillId="0" borderId="4" xfId="0" applyNumberFormat="1" applyBorder="1" applyAlignment="1">
      <alignment horizontal="center" vertical="center"/>
    </xf>
    <xf numFmtId="175" fontId="23" fillId="3" borderId="23" xfId="0" applyNumberFormat="1" applyFont="1" applyFill="1" applyBorder="1" applyAlignment="1" applyProtection="1">
      <alignment horizontal="center" vertical="center" wrapText="1"/>
      <protection locked="0"/>
    </xf>
    <xf numFmtId="0" fontId="23" fillId="3" borderId="23" xfId="0" applyFont="1" applyFill="1" applyBorder="1" applyAlignment="1" applyProtection="1">
      <alignment horizontal="center" vertical="center" wrapText="1"/>
      <protection locked="0"/>
    </xf>
    <xf numFmtId="37" fontId="31" fillId="6" borderId="18" xfId="8" applyNumberFormat="1" applyFont="1" applyFill="1" applyBorder="1" applyAlignment="1" applyProtection="1">
      <alignment horizontal="center" vertical="center" wrapText="1"/>
      <protection locked="0"/>
    </xf>
    <xf numFmtId="37" fontId="32" fillId="6" borderId="18" xfId="8" applyNumberFormat="1" applyFont="1" applyFill="1" applyBorder="1" applyAlignment="1" applyProtection="1">
      <alignment horizontal="center" vertical="center" wrapText="1"/>
      <protection locked="0"/>
    </xf>
    <xf numFmtId="37" fontId="31" fillId="6" borderId="18" xfId="7" applyNumberFormat="1" applyFont="1" applyFill="1" applyBorder="1" applyAlignment="1" applyProtection="1">
      <alignment horizontal="center" vertical="center" wrapText="1"/>
      <protection locked="0"/>
    </xf>
    <xf numFmtId="0" fontId="4" fillId="0" borderId="0" xfId="3" applyAlignment="1"/>
    <xf numFmtId="0" fontId="4" fillId="0" borderId="0" xfId="3"/>
    <xf numFmtId="176" fontId="44" fillId="0" borderId="30" xfId="10" applyFont="1" applyFill="1" applyBorder="1" applyAlignment="1"/>
    <xf numFmtId="0" fontId="45" fillId="0" borderId="31" xfId="5" applyFont="1" applyBorder="1" applyAlignment="1">
      <alignment vertical="center"/>
    </xf>
    <xf numFmtId="20" fontId="46" fillId="0" borderId="32" xfId="5" applyNumberFormat="1" applyFont="1" applyFill="1" applyBorder="1" applyProtection="1">
      <protection locked="0"/>
    </xf>
    <xf numFmtId="176" fontId="44" fillId="0" borderId="0" xfId="10" applyFont="1" applyFill="1" applyAlignment="1"/>
    <xf numFmtId="176" fontId="44" fillId="0" borderId="33" xfId="10" applyFont="1" applyFill="1" applyBorder="1" applyAlignment="1">
      <alignment horizontal="center" vertical="center"/>
    </xf>
    <xf numFmtId="37" fontId="47" fillId="3" borderId="34" xfId="10" applyNumberFormat="1" applyFont="1" applyFill="1" applyBorder="1" applyAlignment="1" applyProtection="1">
      <alignment vertical="center"/>
      <protection locked="0"/>
    </xf>
    <xf numFmtId="176" fontId="44" fillId="6" borderId="0" xfId="10" applyFont="1" applyFill="1" applyBorder="1" applyAlignment="1">
      <alignment horizontal="center" vertical="center"/>
    </xf>
    <xf numFmtId="0" fontId="47" fillId="3" borderId="35" xfId="10" quotePrefix="1" applyNumberFormat="1" applyFont="1" applyFill="1" applyBorder="1" applyAlignment="1" applyProtection="1">
      <alignment horizontal="center" vertical="center" wrapText="1"/>
      <protection locked="0"/>
    </xf>
    <xf numFmtId="176" fontId="44" fillId="0" borderId="36" xfId="10" applyFont="1" applyFill="1" applyBorder="1" applyAlignment="1">
      <alignment horizontal="center" vertical="center"/>
    </xf>
    <xf numFmtId="176" fontId="44" fillId="0" borderId="0" xfId="10" applyFont="1" applyFill="1" applyAlignment="1">
      <alignment horizontal="center" vertical="center"/>
    </xf>
    <xf numFmtId="176" fontId="44" fillId="0" borderId="33" xfId="10" applyFont="1" applyFill="1" applyBorder="1" applyAlignment="1">
      <alignment vertical="center"/>
    </xf>
    <xf numFmtId="176" fontId="44" fillId="0" borderId="0" xfId="10" quotePrefix="1" applyFont="1" applyFill="1" applyBorder="1" applyAlignment="1" applyProtection="1">
      <alignment horizontal="left" vertical="center"/>
      <protection locked="0"/>
    </xf>
    <xf numFmtId="176" fontId="44" fillId="6" borderId="0" xfId="10" applyFont="1" applyFill="1" applyBorder="1" applyAlignment="1">
      <alignment vertical="center"/>
    </xf>
    <xf numFmtId="38" fontId="44" fillId="0" borderId="0" xfId="10" quotePrefix="1" applyNumberFormat="1" applyFont="1" applyFill="1" applyBorder="1" applyAlignment="1" applyProtection="1">
      <alignment horizontal="right" vertical="center"/>
      <protection locked="0"/>
    </xf>
    <xf numFmtId="176" fontId="44" fillId="0" borderId="36" xfId="10" applyFont="1" applyFill="1" applyBorder="1" applyAlignment="1">
      <alignment vertical="center"/>
    </xf>
    <xf numFmtId="176" fontId="44" fillId="0" borderId="0" xfId="10" applyFont="1" applyFill="1" applyAlignment="1">
      <alignment vertical="center"/>
    </xf>
    <xf numFmtId="37" fontId="46" fillId="0" borderId="33" xfId="10" applyNumberFormat="1" applyFont="1" applyFill="1" applyBorder="1" applyAlignment="1">
      <alignment vertical="center"/>
    </xf>
    <xf numFmtId="37" fontId="46" fillId="0" borderId="0" xfId="10" applyNumberFormat="1" applyFont="1" applyFill="1" applyBorder="1" applyAlignment="1" applyProtection="1">
      <alignment horizontal="left" vertical="center"/>
      <protection locked="0"/>
    </xf>
    <xf numFmtId="37" fontId="46" fillId="6" borderId="0" xfId="10" applyNumberFormat="1" applyFont="1" applyFill="1" applyBorder="1" applyAlignment="1">
      <alignment vertical="center"/>
    </xf>
    <xf numFmtId="173" fontId="46" fillId="0" borderId="0" xfId="11" applyNumberFormat="1" applyFont="1" applyFill="1" applyBorder="1" applyAlignment="1">
      <alignment horizontal="center" vertical="center"/>
    </xf>
    <xf numFmtId="37" fontId="46" fillId="0" borderId="36" xfId="10" applyNumberFormat="1" applyFont="1" applyFill="1" applyBorder="1" applyAlignment="1">
      <alignment vertical="center"/>
    </xf>
    <xf numFmtId="37" fontId="46" fillId="0" borderId="0" xfId="10" applyNumberFormat="1" applyFont="1" applyFill="1" applyAlignment="1">
      <alignment vertical="center"/>
    </xf>
    <xf numFmtId="37" fontId="46" fillId="6" borderId="0" xfId="10" applyNumberFormat="1" applyFont="1" applyFill="1" applyBorder="1" applyAlignment="1" applyProtection="1">
      <alignment horizontal="left" vertical="center"/>
      <protection locked="0"/>
    </xf>
    <xf numFmtId="37" fontId="44" fillId="0" borderId="33" xfId="10" applyNumberFormat="1" applyFont="1" applyFill="1" applyBorder="1" applyAlignment="1">
      <alignment vertical="center"/>
    </xf>
    <xf numFmtId="37" fontId="47" fillId="3" borderId="34" xfId="10" applyNumberFormat="1" applyFont="1" applyFill="1" applyBorder="1" applyAlignment="1">
      <alignment vertical="center"/>
    </xf>
    <xf numFmtId="37" fontId="44" fillId="6" borderId="0" xfId="10" applyNumberFormat="1" applyFont="1" applyFill="1" applyBorder="1" applyAlignment="1">
      <alignment vertical="center"/>
    </xf>
    <xf numFmtId="173" fontId="47" fillId="3" borderId="0" xfId="11" applyNumberFormat="1" applyFont="1" applyFill="1" applyBorder="1" applyAlignment="1">
      <alignment horizontal="center" vertical="center"/>
    </xf>
    <xf numFmtId="37" fontId="44" fillId="0" borderId="36" xfId="10" applyNumberFormat="1" applyFont="1" applyFill="1" applyBorder="1" applyAlignment="1">
      <alignment vertical="center"/>
    </xf>
    <xf numFmtId="37" fontId="44" fillId="0" borderId="0" xfId="10" applyNumberFormat="1" applyFont="1" applyFill="1" applyAlignment="1">
      <alignment vertical="center"/>
    </xf>
    <xf numFmtId="37" fontId="46" fillId="6" borderId="33" xfId="10" applyNumberFormat="1" applyFont="1" applyFill="1" applyBorder="1" applyAlignment="1">
      <alignment vertical="center"/>
    </xf>
    <xf numFmtId="37" fontId="46" fillId="6" borderId="37" xfId="10" applyNumberFormat="1" applyFont="1" applyFill="1" applyBorder="1" applyAlignment="1" applyProtection="1">
      <alignment vertical="center"/>
      <protection locked="0"/>
    </xf>
    <xf numFmtId="37" fontId="46" fillId="6" borderId="36" xfId="10" applyNumberFormat="1" applyFont="1" applyFill="1" applyBorder="1" applyAlignment="1">
      <alignment vertical="center"/>
    </xf>
    <xf numFmtId="37" fontId="46" fillId="6" borderId="0" xfId="10" applyNumberFormat="1" applyFont="1" applyFill="1" applyAlignment="1">
      <alignment vertical="center"/>
    </xf>
    <xf numFmtId="37" fontId="54" fillId="6" borderId="0" xfId="10" applyNumberFormat="1" applyFont="1" applyFill="1" applyAlignment="1" applyProtection="1">
      <alignment horizontal="left" vertical="center"/>
      <protection locked="0"/>
    </xf>
    <xf numFmtId="37" fontId="46" fillId="0" borderId="38" xfId="10" applyNumberFormat="1" applyFont="1" applyFill="1" applyBorder="1" applyAlignment="1">
      <alignment vertical="center"/>
    </xf>
    <xf numFmtId="37" fontId="46" fillId="0" borderId="39" xfId="10" applyNumberFormat="1" applyFont="1" applyFill="1" applyBorder="1" applyAlignment="1" applyProtection="1">
      <alignment horizontal="left" vertical="center"/>
      <protection locked="0"/>
    </xf>
    <xf numFmtId="37" fontId="46" fillId="6" borderId="39" xfId="10" applyNumberFormat="1" applyFont="1" applyFill="1" applyBorder="1" applyAlignment="1">
      <alignment vertical="center"/>
    </xf>
    <xf numFmtId="171" fontId="56" fillId="0" borderId="39" xfId="13" applyNumberFormat="1" applyFont="1" applyFill="1" applyBorder="1" applyAlignment="1">
      <alignment horizontal="center" vertical="center"/>
    </xf>
    <xf numFmtId="37" fontId="46" fillId="0" borderId="40" xfId="10" applyNumberFormat="1" applyFont="1" applyFill="1" applyBorder="1" applyAlignment="1">
      <alignment vertical="center"/>
    </xf>
    <xf numFmtId="37" fontId="46" fillId="0" borderId="0" xfId="10" applyNumberFormat="1" applyFont="1" applyFill="1" applyBorder="1" applyAlignment="1">
      <alignment vertical="center"/>
    </xf>
    <xf numFmtId="171" fontId="56" fillId="0" borderId="0" xfId="13" applyNumberFormat="1" applyFont="1" applyFill="1" applyBorder="1" applyAlignment="1">
      <alignment horizontal="center" vertical="center"/>
    </xf>
    <xf numFmtId="176" fontId="44" fillId="0" borderId="30" xfId="10" applyFont="1" applyFill="1" applyBorder="1" applyAlignment="1">
      <alignment vertical="center"/>
    </xf>
    <xf numFmtId="9" fontId="57" fillId="0" borderId="31" xfId="7" applyNumberFormat="1" applyFont="1" applyFill="1" applyBorder="1" applyAlignment="1" applyProtection="1">
      <alignment vertical="center"/>
      <protection locked="0"/>
    </xf>
    <xf numFmtId="176" fontId="44" fillId="0" borderId="31" xfId="10" applyFont="1" applyFill="1" applyBorder="1" applyAlignment="1">
      <alignment vertical="center"/>
    </xf>
    <xf numFmtId="176" fontId="44" fillId="0" borderId="32" xfId="10" applyFont="1" applyFill="1" applyBorder="1" applyAlignment="1">
      <alignment vertical="center"/>
    </xf>
    <xf numFmtId="0" fontId="58" fillId="3" borderId="14" xfId="4" applyFont="1" applyFill="1" applyBorder="1" applyAlignment="1" applyProtection="1">
      <alignment horizontal="center" vertical="center" wrapText="1"/>
      <protection locked="0"/>
    </xf>
    <xf numFmtId="176" fontId="44" fillId="0" borderId="0" xfId="10" applyFont="1" applyFill="1" applyBorder="1" applyAlignment="1">
      <alignment vertical="center"/>
    </xf>
    <xf numFmtId="0" fontId="58" fillId="3" borderId="15" xfId="4" quotePrefix="1" applyNumberFormat="1" applyFont="1" applyFill="1" applyBorder="1" applyAlignment="1" applyProtection="1">
      <alignment horizontal="center" vertical="center"/>
      <protection locked="0"/>
    </xf>
    <xf numFmtId="0" fontId="45" fillId="0" borderId="18" xfId="4" applyFont="1" applyBorder="1" applyAlignment="1" applyProtection="1">
      <alignment horizontal="left" vertical="center" wrapText="1" indent="1"/>
    </xf>
    <xf numFmtId="173" fontId="45" fillId="0" borderId="41" xfId="6" applyNumberFormat="1" applyFont="1" applyFill="1" applyBorder="1" applyAlignment="1" applyProtection="1">
      <alignment horizontal="right" vertical="center" wrapText="1" indent="1"/>
      <protection locked="0"/>
    </xf>
    <xf numFmtId="0" fontId="37" fillId="0" borderId="18" xfId="4" applyFont="1" applyBorder="1" applyAlignment="1" applyProtection="1">
      <alignment horizontal="left" vertical="center" wrapText="1" indent="1"/>
    </xf>
    <xf numFmtId="173" fontId="37" fillId="0" borderId="21" xfId="6" applyNumberFormat="1" applyFont="1" applyFill="1" applyBorder="1" applyAlignment="1" applyProtection="1">
      <alignment horizontal="right" vertical="center" wrapText="1" indent="1"/>
      <protection locked="0"/>
    </xf>
    <xf numFmtId="173" fontId="45" fillId="0" borderId="21" xfId="6" applyNumberFormat="1" applyFont="1" applyFill="1" applyBorder="1" applyAlignment="1" applyProtection="1">
      <alignment horizontal="right" vertical="center" wrapText="1" indent="1"/>
      <protection locked="0"/>
    </xf>
    <xf numFmtId="0" fontId="45" fillId="5" borderId="18" xfId="4" applyFont="1" applyFill="1" applyBorder="1" applyAlignment="1" applyProtection="1">
      <alignment horizontal="center" vertical="center" wrapText="1"/>
    </xf>
    <xf numFmtId="171" fontId="45" fillId="5" borderId="19" xfId="7" applyNumberFormat="1" applyFont="1" applyFill="1" applyBorder="1" applyAlignment="1" applyProtection="1">
      <alignment horizontal="right" vertical="center" wrapText="1" indent="1"/>
      <protection locked="0"/>
    </xf>
    <xf numFmtId="173" fontId="45" fillId="0" borderId="21" xfId="6" applyNumberFormat="1" applyFont="1" applyFill="1" applyBorder="1" applyAlignment="1">
      <alignment horizontal="right" vertical="center" wrapText="1" indent="1"/>
    </xf>
    <xf numFmtId="0" fontId="37" fillId="0" borderId="18" xfId="4" applyFont="1" applyFill="1" applyBorder="1" applyAlignment="1" applyProtection="1">
      <alignment horizontal="left" vertical="center" wrapText="1" indent="1"/>
    </xf>
    <xf numFmtId="0" fontId="37" fillId="0" borderId="18" xfId="4" applyFont="1" applyFill="1" applyBorder="1" applyAlignment="1" applyProtection="1">
      <alignment horizontal="left" vertical="center" wrapText="1"/>
    </xf>
    <xf numFmtId="171" fontId="45" fillId="7" borderId="19" xfId="7" applyNumberFormat="1" applyFont="1" applyFill="1" applyBorder="1" applyAlignment="1" applyProtection="1">
      <alignment horizontal="right" vertical="center" wrapText="1" indent="1"/>
      <protection locked="0"/>
    </xf>
    <xf numFmtId="0" fontId="45" fillId="8" borderId="18" xfId="4" applyFont="1" applyFill="1" applyBorder="1" applyAlignment="1" applyProtection="1">
      <alignment horizontal="left" vertical="center" wrapText="1" indent="1"/>
    </xf>
    <xf numFmtId="0" fontId="37" fillId="0" borderId="0" xfId="5" applyFont="1" applyBorder="1" applyProtection="1">
      <protection locked="0"/>
    </xf>
    <xf numFmtId="173" fontId="45" fillId="0" borderId="42" xfId="6" applyNumberFormat="1" applyFont="1" applyBorder="1" applyAlignment="1" applyProtection="1">
      <alignment horizontal="right" vertical="center" wrapText="1" indent="1"/>
      <protection locked="0"/>
    </xf>
    <xf numFmtId="173" fontId="45" fillId="0" borderId="42" xfId="6" applyNumberFormat="1" applyFont="1" applyFill="1" applyBorder="1" applyAlignment="1" applyProtection="1">
      <alignment horizontal="right" vertical="center" wrapText="1" indent="1"/>
      <protection locked="0"/>
    </xf>
    <xf numFmtId="171" fontId="45" fillId="5" borderId="42" xfId="7" applyNumberFormat="1" applyFont="1" applyFill="1" applyBorder="1" applyAlignment="1" applyProtection="1">
      <alignment horizontal="right" vertical="center" wrapText="1" indent="1"/>
      <protection locked="0"/>
    </xf>
    <xf numFmtId="173" fontId="37" fillId="0" borderId="42" xfId="6" applyNumberFormat="1" applyFont="1" applyFill="1" applyBorder="1" applyAlignment="1" applyProtection="1">
      <alignment horizontal="right" vertical="center" wrapText="1" indent="1"/>
      <protection locked="0"/>
    </xf>
    <xf numFmtId="176" fontId="44" fillId="0" borderId="38" xfId="10" applyFont="1" applyFill="1" applyBorder="1" applyAlignment="1">
      <alignment vertical="center"/>
    </xf>
    <xf numFmtId="176" fontId="44" fillId="0" borderId="39" xfId="10" applyFont="1" applyFill="1" applyBorder="1" applyAlignment="1">
      <alignment vertical="center"/>
    </xf>
    <xf numFmtId="176" fontId="44" fillId="0" borderId="40" xfId="10" applyFont="1" applyFill="1" applyBorder="1" applyAlignment="1">
      <alignment vertical="center"/>
    </xf>
    <xf numFmtId="0" fontId="59" fillId="0" borderId="0" xfId="0" applyFont="1" applyAlignment="1">
      <alignment horizontal="left" vertical="center"/>
    </xf>
    <xf numFmtId="0" fontId="60" fillId="0" borderId="0" xfId="0" applyFont="1" applyAlignment="1">
      <alignment horizontal="left" vertical="center"/>
    </xf>
    <xf numFmtId="0" fontId="49" fillId="0" borderId="0" xfId="0" applyFont="1" applyAlignment="1">
      <alignment horizontal="left" vertical="center"/>
    </xf>
    <xf numFmtId="0" fontId="60" fillId="9" borderId="0" xfId="0" applyFont="1" applyFill="1" applyAlignment="1">
      <alignment horizontal="left" vertical="center"/>
    </xf>
    <xf numFmtId="0" fontId="13" fillId="3" borderId="4" xfId="0" applyFont="1" applyFill="1" applyBorder="1" applyAlignment="1">
      <alignment horizontal="center" vertical="center"/>
    </xf>
    <xf numFmtId="0" fontId="33" fillId="6" borderId="18" xfId="4" applyFont="1" applyFill="1" applyBorder="1" applyAlignment="1" applyProtection="1">
      <alignment horizontal="left" vertical="center" wrapText="1" indent="1"/>
    </xf>
    <xf numFmtId="0" fontId="33" fillId="6" borderId="18" xfId="4" applyFont="1" applyFill="1" applyBorder="1" applyAlignment="1" applyProtection="1">
      <alignment horizontal="left" vertical="center" wrapText="1"/>
    </xf>
    <xf numFmtId="3" fontId="32" fillId="0" borderId="18" xfId="6" applyNumberFormat="1" applyFont="1" applyFill="1" applyBorder="1" applyAlignment="1" applyProtection="1">
      <alignment horizontal="right"/>
      <protection locked="0"/>
    </xf>
    <xf numFmtId="174" fontId="40" fillId="10" borderId="43" xfId="5" applyNumberFormat="1" applyFont="1" applyFill="1" applyBorder="1" applyAlignment="1" applyProtection="1">
      <alignment horizontal="center" vertical="center" wrapText="1"/>
      <protection locked="0"/>
    </xf>
    <xf numFmtId="0" fontId="62" fillId="0" borderId="0" xfId="5" applyFont="1" applyFill="1" applyBorder="1" applyProtection="1">
      <protection locked="0"/>
    </xf>
    <xf numFmtId="3" fontId="31" fillId="11" borderId="44" xfId="7" applyNumberFormat="1" applyFont="1" applyFill="1" applyBorder="1" applyAlignment="1" applyProtection="1">
      <alignment horizontal="right" vertical="center" wrapText="1" indent="1"/>
      <protection locked="0"/>
    </xf>
    <xf numFmtId="3" fontId="32" fillId="0" borderId="45" xfId="6" applyNumberFormat="1" applyFont="1" applyFill="1" applyBorder="1" applyAlignment="1" applyProtection="1">
      <alignment horizontal="right" vertical="center" indent="1"/>
      <protection locked="0"/>
    </xf>
    <xf numFmtId="173" fontId="32" fillId="0" borderId="45" xfId="6" applyNumberFormat="1" applyFont="1" applyFill="1" applyBorder="1" applyAlignment="1" applyProtection="1">
      <alignment horizontal="right" vertical="center" indent="1"/>
      <protection locked="0"/>
    </xf>
    <xf numFmtId="3" fontId="31" fillId="0" borderId="45" xfId="6" applyNumberFormat="1" applyFont="1" applyFill="1" applyBorder="1" applyAlignment="1" applyProtection="1">
      <alignment horizontal="right" vertical="center" indent="1"/>
      <protection locked="0"/>
    </xf>
    <xf numFmtId="171" fontId="14" fillId="0" borderId="12" xfId="2" applyNumberFormat="1" applyFont="1" applyBorder="1" applyAlignment="1">
      <alignment horizontal="center" vertical="center"/>
    </xf>
    <xf numFmtId="171" fontId="14" fillId="0" borderId="9" xfId="2" applyNumberFormat="1" applyFont="1" applyBorder="1" applyAlignment="1">
      <alignment horizontal="center" vertical="center"/>
    </xf>
    <xf numFmtId="171" fontId="14" fillId="0" borderId="7" xfId="2" applyNumberFormat="1" applyFont="1" applyBorder="1" applyAlignment="1">
      <alignment horizontal="center" vertical="center"/>
    </xf>
    <xf numFmtId="171" fontId="14" fillId="0" borderId="13" xfId="2" applyNumberFormat="1" applyFont="1" applyBorder="1" applyAlignment="1">
      <alignment horizontal="center" vertical="center"/>
    </xf>
    <xf numFmtId="0" fontId="14" fillId="0" borderId="13" xfId="0" applyFont="1" applyBorder="1"/>
    <xf numFmtId="0" fontId="34" fillId="0" borderId="0" xfId="5" applyFont="1" applyFill="1" applyAlignment="1" applyProtection="1">
      <alignment horizontal="center" vertical="center"/>
      <protection locked="0"/>
    </xf>
    <xf numFmtId="169" fontId="29" fillId="2" borderId="0" xfId="5" applyNumberFormat="1" applyFont="1" applyFill="1" applyBorder="1" applyAlignment="1" applyProtection="1">
      <alignment horizontal="center" vertical="center"/>
      <protection locked="0"/>
    </xf>
    <xf numFmtId="0" fontId="26" fillId="6" borderId="0" xfId="0" applyFont="1" applyFill="1"/>
    <xf numFmtId="0" fontId="27" fillId="6" borderId="0" xfId="0" applyFont="1" applyFill="1"/>
    <xf numFmtId="171" fontId="29" fillId="6" borderId="0" xfId="7" applyNumberFormat="1" applyFont="1" applyFill="1" applyBorder="1" applyAlignment="1" applyProtection="1">
      <alignment horizontal="right" vertical="center" wrapText="1"/>
      <protection locked="0"/>
    </xf>
    <xf numFmtId="169" fontId="28" fillId="6" borderId="0" xfId="5" applyNumberFormat="1" applyFont="1" applyFill="1" applyBorder="1" applyAlignment="1" applyProtection="1">
      <alignment horizontal="center" vertical="center"/>
      <protection locked="0"/>
    </xf>
    <xf numFmtId="0" fontId="0" fillId="6" borderId="0" xfId="0" applyFill="1"/>
    <xf numFmtId="0" fontId="34" fillId="0" borderId="0" xfId="5" applyFont="1" applyFill="1" applyAlignment="1" applyProtection="1">
      <alignment horizontal="center" vertical="center"/>
      <protection locked="0"/>
    </xf>
    <xf numFmtId="169" fontId="0" fillId="0" borderId="0" xfId="0" applyNumberFormat="1"/>
    <xf numFmtId="0" fontId="34" fillId="0" borderId="0" xfId="5" applyFont="1" applyFill="1" applyAlignment="1" applyProtection="1">
      <alignment horizontal="center" vertical="center"/>
      <protection locked="0"/>
    </xf>
    <xf numFmtId="171" fontId="14" fillId="0" borderId="0" xfId="2" applyNumberFormat="1" applyFont="1" applyBorder="1" applyAlignment="1">
      <alignment horizontal="center" vertical="center"/>
    </xf>
    <xf numFmtId="171" fontId="14" fillId="6" borderId="9" xfId="2" applyNumberFormat="1" applyFont="1" applyFill="1" applyBorder="1" applyAlignment="1">
      <alignment horizontal="center" vertical="center"/>
    </xf>
    <xf numFmtId="0" fontId="14" fillId="0" borderId="7" xfId="0" applyFont="1" applyBorder="1" applyAlignment="1">
      <alignment horizontal="left" indent="1"/>
    </xf>
    <xf numFmtId="171" fontId="14" fillId="6" borderId="13" xfId="2" applyNumberFormat="1" applyFont="1" applyFill="1" applyBorder="1" applyAlignment="1">
      <alignment horizontal="center" vertical="center"/>
    </xf>
    <xf numFmtId="0" fontId="14" fillId="0" borderId="10" xfId="0" applyFont="1" applyBorder="1" applyAlignment="1">
      <alignment horizontal="left" indent="1"/>
    </xf>
    <xf numFmtId="171" fontId="14" fillId="0" borderId="11" xfId="2" applyNumberFormat="1" applyFont="1" applyBorder="1" applyAlignment="1">
      <alignment horizontal="center" vertical="center"/>
    </xf>
    <xf numFmtId="0" fontId="14" fillId="0" borderId="0" xfId="0" applyFont="1"/>
    <xf numFmtId="171" fontId="14" fillId="6" borderId="0" xfId="2" applyNumberFormat="1" applyFont="1" applyFill="1" applyBorder="1" applyAlignment="1">
      <alignment horizontal="center" vertical="center"/>
    </xf>
    <xf numFmtId="0" fontId="14" fillId="0" borderId="12" xfId="0" applyFont="1" applyBorder="1" applyAlignment="1">
      <alignment horizontal="left" indent="1"/>
    </xf>
    <xf numFmtId="3" fontId="14" fillId="6" borderId="9" xfId="2" applyNumberFormat="1" applyFont="1" applyFill="1" applyBorder="1" applyAlignment="1">
      <alignment horizontal="center" vertical="center"/>
    </xf>
    <xf numFmtId="2" fontId="0" fillId="0" borderId="0" xfId="0" applyNumberFormat="1"/>
    <xf numFmtId="0" fontId="14" fillId="0" borderId="13" xfId="0" applyFont="1" applyBorder="1" applyAlignment="1">
      <alignment horizontal="left" indent="1"/>
    </xf>
    <xf numFmtId="3" fontId="14" fillId="6" borderId="11" xfId="2" applyNumberFormat="1" applyFont="1" applyFill="1" applyBorder="1" applyAlignment="1">
      <alignment horizontal="center" vertical="center"/>
    </xf>
    <xf numFmtId="2" fontId="14" fillId="0" borderId="13" xfId="0" applyNumberFormat="1" applyFont="1" applyBorder="1" applyAlignment="1">
      <alignment horizontal="left" indent="1"/>
    </xf>
    <xf numFmtId="0" fontId="14" fillId="0" borderId="0" xfId="0" applyFont="1" applyBorder="1" applyAlignment="1">
      <alignment horizontal="left" indent="1"/>
    </xf>
    <xf numFmtId="165" fontId="5" fillId="6" borderId="0" xfId="1" applyNumberFormat="1" applyFont="1" applyFill="1" applyAlignment="1">
      <alignment horizontal="center" vertical="center"/>
    </xf>
    <xf numFmtId="173" fontId="32" fillId="0" borderId="25" xfId="9" applyNumberFormat="1" applyFont="1" applyFill="1" applyBorder="1" applyAlignment="1">
      <alignment horizontal="left" indent="2"/>
    </xf>
    <xf numFmtId="173" fontId="32" fillId="0" borderId="25" xfId="9" applyNumberFormat="1" applyFont="1" applyFill="1" applyBorder="1" applyAlignment="1">
      <alignment horizontal="left" indent="10"/>
    </xf>
    <xf numFmtId="173" fontId="32" fillId="0" borderId="25" xfId="9" applyNumberFormat="1" applyFont="1" applyFill="1" applyBorder="1" applyAlignment="1">
      <alignment horizontal="left" indent="11"/>
    </xf>
    <xf numFmtId="0" fontId="34" fillId="0" borderId="0" xfId="5" applyFont="1" applyFill="1" applyAlignment="1" applyProtection="1">
      <alignment horizontal="center" vertical="center"/>
      <protection locked="0"/>
    </xf>
    <xf numFmtId="0" fontId="22" fillId="3" borderId="0" xfId="0" applyFont="1" applyFill="1" applyAlignment="1">
      <alignment horizontal="center" vertical="center"/>
    </xf>
    <xf numFmtId="0" fontId="34" fillId="0" borderId="0" xfId="5" applyFont="1" applyFill="1" applyAlignment="1" applyProtection="1">
      <alignment horizontal="center" vertical="center"/>
      <protection locked="0"/>
    </xf>
    <xf numFmtId="0" fontId="19" fillId="3" borderId="7" xfId="0" applyFont="1" applyFill="1" applyBorder="1" applyAlignment="1">
      <alignment horizontal="center" vertical="center"/>
    </xf>
    <xf numFmtId="3" fontId="20" fillId="6" borderId="4" xfId="0" applyNumberFormat="1" applyFont="1" applyFill="1" applyBorder="1" applyAlignment="1">
      <alignment horizontal="center" vertical="center"/>
    </xf>
    <xf numFmtId="3" fontId="14" fillId="6" borderId="9" xfId="0" applyNumberFormat="1" applyFont="1" applyFill="1" applyBorder="1" applyAlignment="1">
      <alignment horizontal="center" vertical="center"/>
    </xf>
    <xf numFmtId="3" fontId="14" fillId="6" borderId="11" xfId="0" applyNumberFormat="1" applyFont="1" applyFill="1" applyBorder="1" applyAlignment="1">
      <alignment horizontal="center" vertical="center"/>
    </xf>
    <xf numFmtId="171" fontId="29" fillId="0" borderId="0" xfId="7" applyNumberFormat="1" applyFont="1" applyFill="1" applyBorder="1" applyAlignment="1" applyProtection="1">
      <alignment horizontal="right" vertical="center" wrapText="1"/>
      <protection locked="0"/>
    </xf>
    <xf numFmtId="15" fontId="23" fillId="3" borderId="0" xfId="5" applyNumberFormat="1" applyFont="1" applyFill="1" applyBorder="1" applyAlignment="1" applyProtection="1">
      <alignment horizontal="center" wrapText="1"/>
      <protection locked="0"/>
    </xf>
    <xf numFmtId="173" fontId="32" fillId="0" borderId="18" xfId="6" applyNumberFormat="1" applyFont="1" applyFill="1" applyBorder="1" applyAlignment="1" applyProtection="1">
      <alignment horizontal="right"/>
      <protection locked="0"/>
    </xf>
    <xf numFmtId="173" fontId="31" fillId="0" borderId="18" xfId="6" applyNumberFormat="1" applyFont="1" applyFill="1" applyBorder="1" applyAlignment="1" applyProtection="1">
      <alignment horizontal="right"/>
      <protection locked="0"/>
    </xf>
    <xf numFmtId="173" fontId="32" fillId="0" borderId="0" xfId="6" applyNumberFormat="1" applyFont="1" applyBorder="1" applyAlignment="1" applyProtection="1">
      <alignment horizontal="right"/>
      <protection locked="0"/>
    </xf>
    <xf numFmtId="3" fontId="31" fillId="0" borderId="0" xfId="6" applyNumberFormat="1" applyFont="1" applyBorder="1" applyAlignment="1" applyProtection="1">
      <alignment horizontal="right"/>
      <protection locked="0"/>
    </xf>
    <xf numFmtId="0" fontId="39" fillId="3" borderId="0" xfId="5" applyFont="1" applyFill="1" applyBorder="1"/>
    <xf numFmtId="0" fontId="5" fillId="0" borderId="0" xfId="0" applyFont="1" applyAlignment="1">
      <alignment horizontal="left"/>
    </xf>
    <xf numFmtId="0" fontId="63" fillId="0" borderId="0" xfId="0" applyFont="1"/>
    <xf numFmtId="177" fontId="14" fillId="0" borderId="7" xfId="0" applyNumberFormat="1" applyFont="1" applyBorder="1" applyAlignment="1">
      <alignment horizontal="center" vertical="center"/>
    </xf>
    <xf numFmtId="177" fontId="14" fillId="0" borderId="13" xfId="0" applyNumberFormat="1" applyFont="1" applyBorder="1" applyAlignment="1">
      <alignment horizontal="center" vertical="center"/>
    </xf>
    <xf numFmtId="2" fontId="25" fillId="3" borderId="0" xfId="4" applyNumberFormat="1" applyFont="1" applyFill="1" applyAlignment="1">
      <alignment horizontal="center" vertical="center" wrapText="1"/>
    </xf>
    <xf numFmtId="169" fontId="28" fillId="0" borderId="0" xfId="5" applyNumberFormat="1" applyFont="1" applyAlignment="1" applyProtection="1">
      <alignment horizontal="center" vertical="center"/>
      <protection locked="0"/>
    </xf>
    <xf numFmtId="169" fontId="28" fillId="0" borderId="0" xfId="5" applyNumberFormat="1" applyFont="1" applyAlignment="1">
      <alignment horizontal="center" vertical="center" wrapText="1"/>
    </xf>
    <xf numFmtId="169" fontId="29" fillId="2" borderId="0" xfId="6" applyNumberFormat="1" applyFont="1" applyFill="1" applyAlignment="1" applyProtection="1">
      <alignment horizontal="center" vertical="center" wrapText="1"/>
      <protection locked="0"/>
    </xf>
    <xf numFmtId="171" fontId="29" fillId="2" borderId="0" xfId="7" applyNumberFormat="1" applyFont="1" applyFill="1" applyAlignment="1" applyProtection="1">
      <alignment horizontal="right" vertical="center" wrapText="1"/>
      <protection locked="0"/>
    </xf>
    <xf numFmtId="171" fontId="29" fillId="0" borderId="0" xfId="7" applyNumberFormat="1" applyFont="1" applyAlignment="1" applyProtection="1">
      <alignment horizontal="right" vertical="center" wrapText="1"/>
      <protection locked="0"/>
    </xf>
    <xf numFmtId="169" fontId="29" fillId="2" borderId="0" xfId="5" applyNumberFormat="1" applyFont="1" applyFill="1" applyAlignment="1" applyProtection="1">
      <alignment horizontal="center" vertical="center"/>
      <protection locked="0"/>
    </xf>
    <xf numFmtId="0" fontId="25" fillId="3" borderId="0" xfId="4" applyFont="1" applyFill="1" applyAlignment="1">
      <alignment horizontal="center" vertical="center" wrapText="1"/>
    </xf>
    <xf numFmtId="0" fontId="32" fillId="6" borderId="46" xfId="4" applyFont="1" applyFill="1" applyBorder="1" applyAlignment="1">
      <alignment horizontal="left" vertical="center" wrapText="1" indent="9"/>
    </xf>
    <xf numFmtId="173" fontId="32" fillId="0" borderId="21" xfId="6" applyNumberFormat="1" applyFont="1" applyBorder="1" applyAlignment="1" applyProtection="1">
      <alignment horizontal="right" vertical="center" wrapText="1" indent="1"/>
      <protection locked="0"/>
    </xf>
    <xf numFmtId="173" fontId="32" fillId="0" borderId="17" xfId="8" applyNumberFormat="1" applyFont="1" applyBorder="1" applyAlignment="1" applyProtection="1">
      <alignment horizontal="right" vertical="center" wrapText="1" indent="1"/>
      <protection locked="0"/>
    </xf>
    <xf numFmtId="173" fontId="32" fillId="0" borderId="19" xfId="8" applyNumberFormat="1" applyFont="1" applyBorder="1" applyAlignment="1" applyProtection="1">
      <alignment horizontal="right" vertical="center" wrapText="1" indent="1"/>
      <protection locked="0"/>
    </xf>
    <xf numFmtId="173" fontId="32" fillId="0" borderId="25" xfId="9" applyNumberFormat="1" applyFont="1" applyBorder="1"/>
    <xf numFmtId="0" fontId="34" fillId="0" borderId="0" xfId="5" applyFont="1" applyFill="1" applyAlignment="1" applyProtection="1">
      <alignment horizontal="center" vertical="center"/>
      <protection locked="0"/>
    </xf>
    <xf numFmtId="0" fontId="34" fillId="0" borderId="0" xfId="5" applyFont="1" applyFill="1" applyAlignment="1" applyProtection="1">
      <alignment horizontal="center" vertical="center"/>
      <protection locked="0"/>
    </xf>
    <xf numFmtId="0" fontId="30" fillId="3" borderId="23" xfId="5" applyFont="1" applyFill="1" applyBorder="1" applyAlignment="1" applyProtection="1">
      <alignment horizontal="center" vertical="center" wrapText="1"/>
      <protection locked="0"/>
    </xf>
    <xf numFmtId="173" fontId="32" fillId="0" borderId="0" xfId="6" applyNumberFormat="1" applyFont="1" applyAlignment="1" applyProtection="1">
      <alignment horizontal="right"/>
      <protection locked="0"/>
    </xf>
    <xf numFmtId="173" fontId="31" fillId="0" borderId="18" xfId="6" applyNumberFormat="1" applyFont="1" applyBorder="1" applyAlignment="1" applyProtection="1">
      <alignment horizontal="right"/>
      <protection locked="0"/>
    </xf>
    <xf numFmtId="3" fontId="31" fillId="0" borderId="0" xfId="6" applyNumberFormat="1" applyFont="1" applyAlignment="1" applyProtection="1">
      <alignment horizontal="right"/>
      <protection locked="0"/>
    </xf>
    <xf numFmtId="173" fontId="31" fillId="0" borderId="25" xfId="6" applyNumberFormat="1" applyFont="1" applyBorder="1" applyAlignment="1" applyProtection="1">
      <alignment horizontal="right" vertical="center" wrapText="1" indent="1"/>
      <protection locked="0"/>
    </xf>
    <xf numFmtId="173" fontId="31" fillId="0" borderId="25" xfId="9" applyNumberFormat="1" applyFont="1" applyBorder="1"/>
    <xf numFmtId="173" fontId="32" fillId="0" borderId="25" xfId="6" applyNumberFormat="1" applyFont="1" applyBorder="1" applyAlignment="1" applyProtection="1">
      <alignment horizontal="right" vertical="center" wrapText="1" indent="1"/>
      <protection locked="0"/>
    </xf>
    <xf numFmtId="0" fontId="36" fillId="0" borderId="19" xfId="5" applyFont="1" applyBorder="1" applyAlignment="1" applyProtection="1">
      <alignment vertical="center" wrapText="1"/>
      <protection locked="0"/>
    </xf>
    <xf numFmtId="0" fontId="31" fillId="0" borderId="18" xfId="5" applyFont="1" applyBorder="1" applyAlignment="1">
      <alignment horizontal="left" vertical="center" wrapText="1" indent="1"/>
    </xf>
    <xf numFmtId="39" fontId="32" fillId="6" borderId="18" xfId="15" applyNumberFormat="1" applyFont="1" applyFill="1" applyBorder="1" applyAlignment="1" applyProtection="1">
      <alignment horizontal="center" vertical="center" wrapText="1"/>
      <protection locked="0"/>
    </xf>
    <xf numFmtId="178" fontId="32" fillId="6" borderId="18" xfId="15" applyNumberFormat="1" applyFont="1" applyFill="1" applyBorder="1" applyAlignment="1" applyProtection="1">
      <alignment horizontal="center" vertical="center" wrapText="1"/>
      <protection locked="0"/>
    </xf>
    <xf numFmtId="171" fontId="32" fillId="6" borderId="18" xfId="2" applyNumberFormat="1" applyFont="1" applyFill="1" applyBorder="1" applyAlignment="1" applyProtection="1">
      <alignment horizontal="center" vertical="center" wrapText="1"/>
      <protection locked="0"/>
    </xf>
    <xf numFmtId="0" fontId="10" fillId="0" borderId="0" xfId="0" applyFont="1" applyFill="1" applyAlignment="1">
      <alignment horizontal="left" vertical="center"/>
    </xf>
    <xf numFmtId="173" fontId="32" fillId="0" borderId="20" xfId="6" applyNumberFormat="1" applyFont="1" applyFill="1" applyBorder="1" applyAlignment="1" applyProtection="1">
      <alignment horizontal="right" vertical="center" wrapText="1" indent="1"/>
      <protection locked="0"/>
    </xf>
    <xf numFmtId="0" fontId="30" fillId="3" borderId="15" xfId="4" applyFont="1" applyFill="1" applyBorder="1" applyAlignment="1" applyProtection="1">
      <alignment horizontal="center" vertical="center"/>
      <protection locked="0"/>
    </xf>
    <xf numFmtId="0" fontId="30" fillId="3" borderId="0" xfId="4" applyFont="1" applyFill="1" applyAlignment="1" applyProtection="1">
      <alignment horizontal="center" vertical="center"/>
      <protection locked="0"/>
    </xf>
    <xf numFmtId="173" fontId="32" fillId="6" borderId="21" xfId="6" applyNumberFormat="1" applyFont="1" applyFill="1" applyBorder="1" applyAlignment="1" applyProtection="1">
      <alignment horizontal="right" vertical="center" wrapText="1" indent="1"/>
      <protection locked="0"/>
    </xf>
    <xf numFmtId="0" fontId="33" fillId="0" borderId="18" xfId="4" applyFont="1" applyBorder="1" applyAlignment="1">
      <alignment horizontal="left" vertical="center" indent="1"/>
    </xf>
    <xf numFmtId="0" fontId="33" fillId="6" borderId="18" xfId="4" applyFont="1" applyFill="1" applyBorder="1" applyAlignment="1">
      <alignment horizontal="left" vertical="center" wrapText="1"/>
    </xf>
    <xf numFmtId="0" fontId="33" fillId="6" borderId="18" xfId="4" applyFont="1" applyFill="1" applyBorder="1" applyAlignment="1">
      <alignment horizontal="left" vertical="center" indent="1"/>
    </xf>
    <xf numFmtId="0" fontId="32" fillId="6" borderId="46" xfId="4" applyFont="1" applyFill="1" applyBorder="1" applyAlignment="1">
      <alignment horizontal="left" vertical="center" wrapText="1" indent="8"/>
    </xf>
    <xf numFmtId="0" fontId="33" fillId="6" borderId="18" xfId="4" applyFont="1" applyFill="1" applyBorder="1" applyAlignment="1">
      <alignment horizontal="left" vertical="center" indent="6"/>
    </xf>
    <xf numFmtId="3" fontId="32" fillId="0" borderId="0" xfId="6" applyNumberFormat="1" applyFont="1" applyBorder="1" applyAlignment="1" applyProtection="1">
      <alignment horizontal="right"/>
      <protection locked="0"/>
    </xf>
    <xf numFmtId="3" fontId="32" fillId="0" borderId="0" xfId="6" applyNumberFormat="1" applyFont="1" applyFill="1" applyBorder="1" applyAlignment="1" applyProtection="1">
      <alignment horizontal="right" vertical="center" indent="1"/>
      <protection locked="0"/>
    </xf>
    <xf numFmtId="0" fontId="32" fillId="0" borderId="18" xfId="5" applyFont="1" applyBorder="1" applyAlignment="1">
      <alignment horizontal="left" vertical="center" indent="1"/>
    </xf>
    <xf numFmtId="173" fontId="31" fillId="0" borderId="25" xfId="6" applyNumberFormat="1" applyFont="1" applyFill="1" applyBorder="1" applyAlignment="1" applyProtection="1">
      <alignment horizontal="right" vertical="center" wrapText="1" indent="1"/>
      <protection locked="0"/>
    </xf>
    <xf numFmtId="173" fontId="32" fillId="0" borderId="18" xfId="15" applyNumberFormat="1" applyFont="1" applyFill="1" applyBorder="1" applyAlignment="1" applyProtection="1">
      <alignment horizontal="right"/>
      <protection locked="0"/>
    </xf>
    <xf numFmtId="37" fontId="31" fillId="6" borderId="18" xfId="15" applyNumberFormat="1" applyFont="1" applyFill="1" applyBorder="1" applyAlignment="1" applyProtection="1">
      <alignment horizontal="center" vertical="center" wrapText="1"/>
      <protection locked="0"/>
    </xf>
    <xf numFmtId="37" fontId="32" fillId="6" borderId="18" xfId="15" applyNumberFormat="1" applyFont="1" applyFill="1" applyBorder="1" applyAlignment="1" applyProtection="1">
      <alignment horizontal="center" vertical="center" wrapText="1"/>
      <protection locked="0"/>
    </xf>
    <xf numFmtId="0" fontId="34" fillId="0" borderId="0" xfId="5" applyFont="1" applyFill="1" applyAlignment="1" applyProtection="1">
      <alignment horizontal="center" vertical="center"/>
      <protection locked="0"/>
    </xf>
    <xf numFmtId="0" fontId="30" fillId="3" borderId="23" xfId="5" applyFont="1" applyFill="1" applyBorder="1" applyAlignment="1" applyProtection="1">
      <alignment horizontal="center" vertical="center" wrapText="1"/>
      <protection locked="0"/>
    </xf>
    <xf numFmtId="0" fontId="34" fillId="0" borderId="0" xfId="5" applyFont="1" applyAlignment="1" applyProtection="1">
      <alignment horizontal="center" vertical="center"/>
      <protection locked="0"/>
    </xf>
    <xf numFmtId="15" fontId="23" fillId="3" borderId="0" xfId="5" applyNumberFormat="1" applyFont="1" applyFill="1" applyAlignment="1" applyProtection="1">
      <alignment horizontal="center" wrapText="1"/>
      <protection locked="0"/>
    </xf>
    <xf numFmtId="0" fontId="35" fillId="0" borderId="0" xfId="5" applyFont="1" applyProtection="1">
      <protection locked="0"/>
    </xf>
    <xf numFmtId="175" fontId="23" fillId="3" borderId="0" xfId="0" applyNumberFormat="1" applyFont="1" applyFill="1" applyBorder="1" applyAlignment="1" applyProtection="1">
      <alignment horizontal="center" vertical="center" wrapText="1"/>
      <protection locked="0"/>
    </xf>
    <xf numFmtId="0" fontId="22" fillId="3" borderId="0" xfId="0" applyFont="1" applyFill="1" applyAlignment="1">
      <alignment horizontal="center" vertical="center"/>
    </xf>
    <xf numFmtId="0" fontId="34" fillId="0" borderId="0" xfId="5" applyFont="1" applyFill="1" applyAlignment="1" applyProtection="1">
      <alignment horizontal="center" vertical="center"/>
      <protection locked="0"/>
    </xf>
    <xf numFmtId="0" fontId="30" fillId="3" borderId="23" xfId="5" applyFont="1" applyFill="1" applyBorder="1" applyAlignment="1" applyProtection="1">
      <alignment horizontal="center" vertical="center" wrapText="1"/>
      <protection locked="0"/>
    </xf>
    <xf numFmtId="0" fontId="13" fillId="3" borderId="0" xfId="0" applyFont="1" applyFill="1" applyBorder="1" applyAlignment="1">
      <alignment horizontal="center" vertical="center"/>
    </xf>
    <xf numFmtId="0" fontId="30" fillId="3" borderId="0" xfId="4" applyNumberFormat="1" applyFont="1" applyFill="1" applyBorder="1" applyAlignment="1" applyProtection="1">
      <alignment horizontal="center" vertical="center"/>
      <protection locked="0"/>
    </xf>
    <xf numFmtId="168" fontId="42" fillId="6" borderId="4" xfId="0" applyNumberFormat="1" applyFont="1" applyFill="1" applyBorder="1" applyAlignment="1">
      <alignment horizontal="center"/>
    </xf>
    <xf numFmtId="1" fontId="42" fillId="6" borderId="4" xfId="0" applyNumberFormat="1" applyFont="1" applyFill="1" applyBorder="1" applyAlignment="1">
      <alignment horizontal="center"/>
    </xf>
    <xf numFmtId="167" fontId="0" fillId="0" borderId="0" xfId="1" applyNumberFormat="1" applyFont="1"/>
    <xf numFmtId="167" fontId="0" fillId="0" borderId="0" xfId="16" applyNumberFormat="1" applyFont="1"/>
    <xf numFmtId="167" fontId="14" fillId="0" borderId="0" xfId="16" applyNumberFormat="1" applyFont="1"/>
    <xf numFmtId="167" fontId="13" fillId="3" borderId="1" xfId="16" applyNumberFormat="1" applyFont="1" applyFill="1" applyBorder="1"/>
    <xf numFmtId="167" fontId="13" fillId="3" borderId="4" xfId="16" applyNumberFormat="1" applyFont="1" applyFill="1" applyBorder="1" applyAlignment="1">
      <alignment horizontal="center" vertical="center"/>
    </xf>
    <xf numFmtId="167" fontId="13" fillId="3" borderId="3" xfId="16" applyNumberFormat="1" applyFont="1" applyFill="1" applyBorder="1" applyAlignment="1">
      <alignment horizontal="center" vertical="center"/>
    </xf>
    <xf numFmtId="179" fontId="13" fillId="3" borderId="3" xfId="16" applyNumberFormat="1" applyFont="1" applyFill="1" applyBorder="1" applyAlignment="1">
      <alignment horizontal="center" vertical="center"/>
    </xf>
    <xf numFmtId="179" fontId="13" fillId="3" borderId="4" xfId="16" applyNumberFormat="1" applyFont="1" applyFill="1" applyBorder="1" applyAlignment="1">
      <alignment horizontal="center" vertical="center"/>
    </xf>
    <xf numFmtId="167" fontId="14" fillId="0" borderId="8" xfId="16" applyNumberFormat="1" applyFont="1" applyBorder="1" applyAlignment="1">
      <alignment horizontal="left" indent="1"/>
    </xf>
    <xf numFmtId="167" fontId="14" fillId="0" borderId="9" xfId="16" applyNumberFormat="1" applyFont="1" applyBorder="1" applyAlignment="1">
      <alignment horizontal="center" vertical="center"/>
    </xf>
    <xf numFmtId="167" fontId="14" fillId="6" borderId="9" xfId="16" applyNumberFormat="1" applyFont="1" applyFill="1" applyBorder="1" applyAlignment="1">
      <alignment horizontal="center" vertical="center"/>
    </xf>
    <xf numFmtId="167" fontId="14" fillId="12" borderId="9" xfId="16" applyNumberFormat="1" applyFont="1" applyFill="1" applyBorder="1" applyAlignment="1">
      <alignment horizontal="center" vertical="center"/>
    </xf>
    <xf numFmtId="167" fontId="14" fillId="0" borderId="7" xfId="16" applyNumberFormat="1" applyFont="1" applyBorder="1" applyAlignment="1">
      <alignment horizontal="center" vertical="center"/>
    </xf>
    <xf numFmtId="167" fontId="14" fillId="0" borderId="13" xfId="16" applyNumberFormat="1" applyFont="1" applyBorder="1" applyAlignment="1">
      <alignment horizontal="left" indent="1"/>
    </xf>
    <xf numFmtId="167" fontId="14" fillId="6" borderId="13" xfId="16" applyNumberFormat="1" applyFont="1" applyFill="1" applyBorder="1" applyAlignment="1">
      <alignment horizontal="center" vertical="center"/>
    </xf>
    <xf numFmtId="167" fontId="14" fillId="12" borderId="13" xfId="16" applyNumberFormat="1" applyFont="1" applyFill="1" applyBorder="1" applyAlignment="1">
      <alignment horizontal="center" vertical="center"/>
    </xf>
    <xf numFmtId="167" fontId="14" fillId="0" borderId="11" xfId="16" applyNumberFormat="1" applyFont="1" applyBorder="1" applyAlignment="1">
      <alignment horizontal="center" vertical="center"/>
    </xf>
    <xf numFmtId="167" fontId="14" fillId="0" borderId="13" xfId="16" applyNumberFormat="1" applyFont="1" applyBorder="1" applyAlignment="1">
      <alignment horizontal="center" vertical="center"/>
    </xf>
    <xf numFmtId="167" fontId="14" fillId="0" borderId="0" xfId="16" applyNumberFormat="1" applyFont="1" applyBorder="1" applyAlignment="1">
      <alignment horizontal="left" indent="1"/>
    </xf>
    <xf numFmtId="167" fontId="14" fillId="0" borderId="0" xfId="16" applyNumberFormat="1" applyFont="1" applyBorder="1" applyAlignment="1">
      <alignment horizontal="center" vertical="center"/>
    </xf>
    <xf numFmtId="167" fontId="14" fillId="6" borderId="0" xfId="16" applyNumberFormat="1" applyFont="1" applyFill="1" applyBorder="1" applyAlignment="1">
      <alignment horizontal="center" vertical="center"/>
    </xf>
    <xf numFmtId="167" fontId="14" fillId="0" borderId="12" xfId="16" applyNumberFormat="1" applyFont="1" applyBorder="1" applyAlignment="1">
      <alignment horizontal="center" vertical="center"/>
    </xf>
    <xf numFmtId="0" fontId="14" fillId="0" borderId="8" xfId="0" applyFont="1" applyBorder="1" applyAlignment="1">
      <alignment horizontal="left" indent="1"/>
    </xf>
    <xf numFmtId="171" fontId="14" fillId="12" borderId="9" xfId="2" applyNumberFormat="1" applyFont="1" applyFill="1" applyBorder="1" applyAlignment="1">
      <alignment horizontal="center" vertical="center"/>
    </xf>
    <xf numFmtId="171" fontId="0" fillId="0" borderId="0" xfId="0" applyNumberFormat="1"/>
    <xf numFmtId="171" fontId="14" fillId="12" borderId="13" xfId="2" applyNumberFormat="1" applyFont="1" applyFill="1" applyBorder="1" applyAlignment="1">
      <alignment horizontal="center" vertical="center"/>
    </xf>
    <xf numFmtId="43" fontId="14" fillId="0" borderId="0" xfId="16" applyFont="1" applyBorder="1" applyAlignment="1">
      <alignment horizontal="center" vertical="center"/>
    </xf>
    <xf numFmtId="43" fontId="0" fillId="0" borderId="0" xfId="16" applyFont="1"/>
    <xf numFmtId="43" fontId="14" fillId="0" borderId="0" xfId="16" applyFont="1" applyAlignment="1">
      <alignment horizontal="left"/>
    </xf>
    <xf numFmtId="167" fontId="0" fillId="0" borderId="0" xfId="0" applyNumberFormat="1"/>
    <xf numFmtId="0" fontId="65" fillId="0" borderId="0" xfId="0" applyFont="1"/>
    <xf numFmtId="43" fontId="14" fillId="0" borderId="0" xfId="16" applyFont="1" applyAlignment="1">
      <alignment horizontal="left"/>
    </xf>
    <xf numFmtId="0" fontId="22" fillId="3" borderId="0" xfId="0" applyFont="1" applyFill="1" applyAlignment="1">
      <alignment horizontal="center" vertical="center"/>
    </xf>
    <xf numFmtId="0" fontId="34" fillId="0" borderId="0" xfId="5" applyFont="1" applyFill="1" applyAlignment="1" applyProtection="1">
      <alignment horizontal="center" vertical="center"/>
      <protection locked="0"/>
    </xf>
    <xf numFmtId="0" fontId="22" fillId="3" borderId="0" xfId="0" applyFont="1" applyFill="1" applyAlignment="1">
      <alignment horizontal="center" vertical="center"/>
    </xf>
    <xf numFmtId="0" fontId="41" fillId="3" borderId="4" xfId="0" applyFont="1" applyFill="1" applyBorder="1" applyAlignment="1">
      <alignment horizontal="center"/>
    </xf>
    <xf numFmtId="43" fontId="14" fillId="0" borderId="0" xfId="16" applyFont="1" applyAlignment="1">
      <alignment horizontal="left"/>
    </xf>
    <xf numFmtId="0" fontId="34" fillId="0" borderId="0" xfId="5" applyFont="1" applyFill="1" applyAlignment="1" applyProtection="1">
      <alignment horizontal="center" vertical="center"/>
      <protection locked="0"/>
    </xf>
    <xf numFmtId="0" fontId="22" fillId="3" borderId="0" xfId="0" applyFont="1" applyFill="1" applyAlignment="1">
      <alignment horizontal="center" vertical="center"/>
    </xf>
    <xf numFmtId="165" fontId="10" fillId="0" borderId="0" xfId="16" applyNumberFormat="1" applyFont="1" applyAlignment="1">
      <alignment horizontal="center" vertical="center"/>
    </xf>
    <xf numFmtId="165" fontId="5" fillId="2" borderId="0" xfId="16" applyNumberFormat="1" applyFont="1" applyFill="1" applyAlignment="1">
      <alignment horizontal="center" vertical="center"/>
    </xf>
    <xf numFmtId="166" fontId="10" fillId="0" borderId="0" xfId="16" applyNumberFormat="1" applyFont="1" applyFill="1" applyAlignment="1">
      <alignment horizontal="center" vertical="center"/>
    </xf>
    <xf numFmtId="0" fontId="3" fillId="0" borderId="0" xfId="0" applyFont="1" applyAlignment="1">
      <alignment horizontal="right"/>
    </xf>
    <xf numFmtId="0" fontId="0" fillId="0" borderId="0" xfId="0" applyAlignment="1">
      <alignment horizontal="right"/>
    </xf>
    <xf numFmtId="0" fontId="6" fillId="0" borderId="0" xfId="3" applyFont="1" applyAlignment="1">
      <alignment horizontal="center" vertical="center"/>
    </xf>
    <xf numFmtId="0" fontId="7" fillId="0" borderId="0" xfId="0" applyFont="1" applyAlignment="1">
      <alignment horizontal="center" vertical="center"/>
    </xf>
    <xf numFmtId="3" fontId="7" fillId="0" borderId="0" xfId="0" applyNumberFormat="1" applyFont="1" applyAlignment="1">
      <alignment horizontal="center"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1"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12" fillId="0" borderId="0" xfId="0" applyFont="1" applyAlignment="1">
      <alignment horizontal="center" vertical="center" wrapText="1" readingOrder="1"/>
    </xf>
    <xf numFmtId="0" fontId="12" fillId="0" borderId="1" xfId="0" applyFont="1" applyBorder="1" applyAlignment="1">
      <alignment horizontal="center" vertical="center" wrapText="1" readingOrder="1"/>
    </xf>
    <xf numFmtId="0" fontId="12" fillId="0" borderId="2" xfId="0" applyFont="1" applyBorder="1" applyAlignment="1">
      <alignment horizontal="center" vertical="center" wrapText="1" readingOrder="1"/>
    </xf>
    <xf numFmtId="0" fontId="12" fillId="0" borderId="3" xfId="0" applyFont="1" applyBorder="1" applyAlignment="1">
      <alignment horizontal="center" vertical="center" wrapText="1" readingOrder="1"/>
    </xf>
    <xf numFmtId="0" fontId="12" fillId="0" borderId="4" xfId="0" applyFont="1" applyBorder="1" applyAlignment="1">
      <alignment horizontal="center" vertical="center" wrapText="1" readingOrder="1"/>
    </xf>
    <xf numFmtId="0" fontId="18" fillId="3" borderId="1" xfId="0" applyFont="1" applyFill="1" applyBorder="1" applyAlignment="1">
      <alignment horizontal="center"/>
    </xf>
    <xf numFmtId="0" fontId="18" fillId="3" borderId="2" xfId="0" applyFont="1" applyFill="1" applyBorder="1" applyAlignment="1">
      <alignment horizontal="center"/>
    </xf>
    <xf numFmtId="0" fontId="18" fillId="3" borderId="3" xfId="0" applyFont="1" applyFill="1" applyBorder="1" applyAlignment="1">
      <alignment horizontal="center"/>
    </xf>
    <xf numFmtId="0" fontId="13" fillId="4" borderId="5" xfId="0" applyFont="1" applyFill="1" applyBorder="1" applyAlignment="1">
      <alignment horizontal="center" vertical="center"/>
    </xf>
    <xf numFmtId="0" fontId="13" fillId="4" borderId="6" xfId="0" applyFont="1" applyFill="1" applyBorder="1" applyAlignment="1">
      <alignment horizontal="center" vertical="center"/>
    </xf>
    <xf numFmtId="0" fontId="13" fillId="4" borderId="1" xfId="0" applyFont="1" applyFill="1" applyBorder="1" applyAlignment="1">
      <alignment horizontal="center" vertical="center" wrapText="1"/>
    </xf>
    <xf numFmtId="0" fontId="13" fillId="4" borderId="3" xfId="0" applyFont="1" applyFill="1" applyBorder="1" applyAlignment="1">
      <alignment horizontal="center" vertical="center" wrapText="1"/>
    </xf>
    <xf numFmtId="3" fontId="14" fillId="0" borderId="1" xfId="0" applyNumberFormat="1" applyFont="1" applyBorder="1" applyAlignment="1">
      <alignment horizontal="center" vertical="center"/>
    </xf>
    <xf numFmtId="3" fontId="14" fillId="0" borderId="3" xfId="0" applyNumberFormat="1" applyFont="1" applyBorder="1" applyAlignment="1">
      <alignment horizontal="center" vertical="center"/>
    </xf>
    <xf numFmtId="0" fontId="17" fillId="0" borderId="0" xfId="0" applyFont="1" applyBorder="1" applyAlignment="1">
      <alignment horizontal="center" vertical="center" wrapText="1"/>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3" xfId="0" applyFont="1" applyBorder="1" applyAlignment="1">
      <alignment horizontal="center" wrapText="1"/>
    </xf>
    <xf numFmtId="0" fontId="21" fillId="0" borderId="1" xfId="0" applyFont="1" applyBorder="1" applyAlignment="1">
      <alignment horizontal="center" vertical="center" wrapText="1"/>
    </xf>
    <xf numFmtId="0" fontId="21" fillId="0" borderId="3" xfId="0"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3" xfId="0" applyFont="1" applyBorder="1" applyAlignment="1">
      <alignment horizontal="center"/>
    </xf>
    <xf numFmtId="0" fontId="21" fillId="0" borderId="1" xfId="0" applyFont="1" applyBorder="1" applyAlignment="1">
      <alignment horizontal="center"/>
    </xf>
    <xf numFmtId="0" fontId="21" fillId="0" borderId="3" xfId="0" applyFont="1" applyBorder="1" applyAlignment="1">
      <alignment horizontal="center"/>
    </xf>
    <xf numFmtId="0" fontId="21" fillId="0" borderId="2" xfId="0" applyFont="1" applyBorder="1" applyAlignment="1">
      <alignment horizontal="center"/>
    </xf>
    <xf numFmtId="43" fontId="14" fillId="0" borderId="0" xfId="16" applyFont="1" applyAlignment="1">
      <alignment horizontal="left"/>
    </xf>
    <xf numFmtId="0" fontId="22" fillId="3" borderId="0" xfId="0" applyFont="1" applyFill="1" applyAlignment="1">
      <alignment horizontal="center" vertical="center"/>
    </xf>
    <xf numFmtId="0" fontId="34" fillId="0" borderId="0" xfId="5" applyFont="1" applyFill="1" applyAlignment="1" applyProtection="1">
      <alignment horizontal="center" vertical="center"/>
      <protection locked="0"/>
    </xf>
    <xf numFmtId="0" fontId="30" fillId="3" borderId="23" xfId="5" applyFont="1" applyFill="1" applyBorder="1" applyAlignment="1" applyProtection="1">
      <alignment horizontal="center" vertical="center" wrapText="1"/>
      <protection locked="0"/>
    </xf>
    <xf numFmtId="0" fontId="30" fillId="3" borderId="29" xfId="5" applyFont="1" applyFill="1" applyBorder="1" applyAlignment="1" applyProtection="1">
      <alignment horizontal="center" vertical="center" wrapText="1"/>
      <protection locked="0"/>
    </xf>
    <xf numFmtId="0" fontId="50" fillId="0" borderId="0" xfId="12" quotePrefix="1" applyFont="1" applyAlignment="1">
      <alignment horizontal="left" wrapText="1"/>
    </xf>
    <xf numFmtId="0" fontId="50" fillId="0" borderId="0" xfId="12" applyFont="1" applyAlignment="1">
      <alignment horizontal="left" wrapText="1"/>
    </xf>
    <xf numFmtId="0" fontId="55" fillId="0" borderId="0" xfId="12" quotePrefix="1" applyFont="1" applyAlignment="1">
      <alignment horizontal="left" wrapText="1"/>
    </xf>
    <xf numFmtId="0" fontId="0" fillId="0" borderId="0" xfId="0" applyAlignment="1">
      <alignment horizontal="left" vertical="top" wrapText="1"/>
    </xf>
    <xf numFmtId="0" fontId="60" fillId="0" borderId="0" xfId="0" applyFont="1" applyAlignment="1">
      <alignment horizontal="left" vertical="top" wrapText="1"/>
    </xf>
    <xf numFmtId="0" fontId="61" fillId="0" borderId="0" xfId="0" applyFont="1" applyAlignment="1">
      <alignment horizontal="left" vertical="top" wrapText="1"/>
    </xf>
    <xf numFmtId="0" fontId="23" fillId="3" borderId="0" xfId="5" applyFont="1" applyFill="1" applyAlignment="1" applyProtection="1">
      <alignment horizontal="center" vertical="center" wrapText="1"/>
      <protection locked="0"/>
    </xf>
    <xf numFmtId="0" fontId="32" fillId="0" borderId="25" xfId="5" applyFont="1" applyBorder="1" applyAlignment="1" applyProtection="1">
      <alignment horizontal="right" vertical="center" indent="1"/>
      <protection locked="0"/>
    </xf>
    <xf numFmtId="37" fontId="32" fillId="0" borderId="25" xfId="5" applyNumberFormat="1" applyFont="1" applyBorder="1" applyAlignment="1" applyProtection="1">
      <alignment horizontal="right" vertical="center" indent="1"/>
      <protection locked="0"/>
    </xf>
  </cellXfs>
  <cellStyles count="17">
    <cellStyle name="Hiperlink" xfId="3" builtinId="8"/>
    <cellStyle name="Normal" xfId="0" builtinId="0"/>
    <cellStyle name="Normal 2" xfId="5" xr:uid="{00000000-0005-0000-0000-000002000000}"/>
    <cellStyle name="Normal 4" xfId="12" xr:uid="{00000000-0005-0000-0000-000003000000}"/>
    <cellStyle name="Normal 7" xfId="10" xr:uid="{00000000-0005-0000-0000-000004000000}"/>
    <cellStyle name="Normal_Dados_Release_1T09_sem_controladora" xfId="4" xr:uid="{00000000-0005-0000-0000-000005000000}"/>
    <cellStyle name="Porcentagem" xfId="2" builtinId="5"/>
    <cellStyle name="Porcentagem 11 2" xfId="7" xr:uid="{00000000-0005-0000-0000-000007000000}"/>
    <cellStyle name="Porcentagem 6" xfId="13" xr:uid="{00000000-0005-0000-0000-000008000000}"/>
    <cellStyle name="Separador de milhares 10 2" xfId="9" xr:uid="{00000000-0005-0000-0000-000009000000}"/>
    <cellStyle name="Separador de milhares 2" xfId="11" xr:uid="{00000000-0005-0000-0000-00000A000000}"/>
    <cellStyle name="Vírgula" xfId="1" builtinId="3"/>
    <cellStyle name="Vírgula 2" xfId="14" xr:uid="{00000000-0005-0000-0000-00000C000000}"/>
    <cellStyle name="Vírgula 2 2" xfId="6" xr:uid="{00000000-0005-0000-0000-00000D000000}"/>
    <cellStyle name="Vírgula 3" xfId="8" xr:uid="{00000000-0005-0000-0000-00000E000000}"/>
    <cellStyle name="Vírgula 3 2" xfId="15" xr:uid="{9B26F16C-3C90-4430-9EEB-BB9BB4CEB48D}"/>
    <cellStyle name="Vírgula 4" xfId="16" xr:uid="{D64F33A2-3F7B-41AD-84D4-4B8E30E7F046}"/>
  </cellStyles>
  <dxfs count="0"/>
  <tableStyles count="0" defaultTableStyle="TableStyleMedium2" defaultPivotStyle="PivotStyleLight16"/>
  <colors>
    <mruColors>
      <color rgb="FF0093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hyperlink" Target="#'IS per BU Q'!A1"/><Relationship Id="rId13" Type="http://schemas.openxmlformats.org/officeDocument/2006/relationships/hyperlink" Target="#'Cash Flow - Quarter'!A1"/><Relationship Id="rId18" Type="http://schemas.openxmlformats.org/officeDocument/2006/relationships/hyperlink" Target="#FAQ!A1"/><Relationship Id="rId3" Type="http://schemas.openxmlformats.org/officeDocument/2006/relationships/hyperlink" Target="#'Shareholding Composition'!A1"/><Relationship Id="rId21" Type="http://schemas.openxmlformats.org/officeDocument/2006/relationships/hyperlink" Target="#'Main Indicators'!A1"/><Relationship Id="rId7" Type="http://schemas.openxmlformats.org/officeDocument/2006/relationships/hyperlink" Target="#'Minera&#231;&#227;o Usiminas'!A1"/><Relationship Id="rId12" Type="http://schemas.openxmlformats.org/officeDocument/2006/relationships/hyperlink" Target="#'Balance Sheet'!A1"/><Relationship Id="rId17" Type="http://schemas.openxmlformats.org/officeDocument/2006/relationships/hyperlink" Target="#Debt!A1"/><Relationship Id="rId2" Type="http://schemas.openxmlformats.org/officeDocument/2006/relationships/hyperlink" Target="#Usiminas!A1"/><Relationship Id="rId16" Type="http://schemas.openxmlformats.org/officeDocument/2006/relationships/hyperlink" Target="#'Working Capital'!A1"/><Relationship Id="rId20" Type="http://schemas.openxmlformats.org/officeDocument/2006/relationships/image" Target="../media/image2.png"/><Relationship Id="rId1" Type="http://schemas.openxmlformats.org/officeDocument/2006/relationships/image" Target="../media/image1.jpeg"/><Relationship Id="rId6" Type="http://schemas.openxmlformats.org/officeDocument/2006/relationships/hyperlink" Target="#'End M.S. of Volume'!A1"/><Relationship Id="rId11" Type="http://schemas.openxmlformats.org/officeDocument/2006/relationships/hyperlink" Target="#'Income Statement A '!A1"/><Relationship Id="rId5" Type="http://schemas.openxmlformats.org/officeDocument/2006/relationships/hyperlink" Target="#'Raw Materials and Energy'!A1"/><Relationship Id="rId15" Type="http://schemas.openxmlformats.org/officeDocument/2006/relationships/hyperlink" Target="#CAPEX!A1"/><Relationship Id="rId23" Type="http://schemas.openxmlformats.org/officeDocument/2006/relationships/hyperlink" Target="#'CPP Siderurgia'!A1"/><Relationship Id="rId10" Type="http://schemas.openxmlformats.org/officeDocument/2006/relationships/hyperlink" Target="#'Income Statement Q '!A1"/><Relationship Id="rId19" Type="http://schemas.openxmlformats.org/officeDocument/2006/relationships/hyperlink" Target="#Contact!A1"/><Relationship Id="rId4" Type="http://schemas.openxmlformats.org/officeDocument/2006/relationships/hyperlink" Target="#'Production and Capacity'!A1"/><Relationship Id="rId9" Type="http://schemas.openxmlformats.org/officeDocument/2006/relationships/hyperlink" Target="#'IS per BU A'!A1"/><Relationship Id="rId14" Type="http://schemas.openxmlformats.org/officeDocument/2006/relationships/hyperlink" Target="#'Cash Flow - Annually'!A1"/><Relationship Id="rId22" Type="http://schemas.openxmlformats.org/officeDocument/2006/relationships/hyperlink" Target="#'Sales by product'!A1"/></Relationships>
</file>

<file path=xl/drawings/_rels/drawing10.xml.rels><?xml version="1.0" encoding="UTF-8" standalone="yes"?>
<Relationships xmlns="http://schemas.openxmlformats.org/package/2006/relationships"><Relationship Id="rId3" Type="http://schemas.openxmlformats.org/officeDocument/2006/relationships/hyperlink" Target="#'IS per BU A'!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Minera&#231;&#227;o Usiminas'!A1"/></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S per BU Q'!A1"/><Relationship Id="rId1" Type="http://schemas.openxmlformats.org/officeDocument/2006/relationships/hyperlink" Target="#'Income Statement Q '!A1"/><Relationship Id="rId4" Type="http://schemas.openxmlformats.org/officeDocument/2006/relationships/hyperlink" Target="#CAPA!A1"/></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S per BU A'!A1"/><Relationship Id="rId1" Type="http://schemas.openxmlformats.org/officeDocument/2006/relationships/hyperlink" Target="#'Income Statement A '!A1"/><Relationship Id="rId4" Type="http://schemas.openxmlformats.org/officeDocument/2006/relationships/hyperlink" Target="#CAPA!A1"/></Relationships>
</file>

<file path=xl/drawings/_rels/drawing13.xml.rels><?xml version="1.0" encoding="UTF-8" standalone="yes"?>
<Relationships xmlns="http://schemas.openxmlformats.org/package/2006/relationships"><Relationship Id="rId3" Type="http://schemas.openxmlformats.org/officeDocument/2006/relationships/hyperlink" Target="#'Balance Sheet'!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IS per BU Q'!A1"/></Relationships>
</file>

<file path=xl/drawings/_rels/drawing14.xml.rels><?xml version="1.0" encoding="UTF-8" standalone="yes"?>
<Relationships xmlns="http://schemas.openxmlformats.org/package/2006/relationships"><Relationship Id="rId3" Type="http://schemas.openxmlformats.org/officeDocument/2006/relationships/hyperlink" Target="#'Cash Flow - Quarter'!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Income Statement A '!A1"/></Relationships>
</file>

<file path=xl/drawings/_rels/drawing15.xml.rels><?xml version="1.0" encoding="UTF-8" standalone="yes"?>
<Relationships xmlns="http://schemas.openxmlformats.org/package/2006/relationships"><Relationship Id="rId3" Type="http://schemas.openxmlformats.org/officeDocument/2006/relationships/hyperlink" Target="#'Cash Flow - Annually'!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Balance Sheet'!A1"/></Relationships>
</file>

<file path=xl/drawings/_rels/drawing16.xml.rels><?xml version="1.0" encoding="UTF-8" standalone="yes"?>
<Relationships xmlns="http://schemas.openxmlformats.org/package/2006/relationships"><Relationship Id="rId3" Type="http://schemas.openxmlformats.org/officeDocument/2006/relationships/hyperlink" Target="#CAPEX!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Cash Flow - Quarter'!A1"/></Relationships>
</file>

<file path=xl/drawings/_rels/drawing17.xml.rels><?xml version="1.0" encoding="UTF-8" standalone="yes"?>
<Relationships xmlns="http://schemas.openxmlformats.org/package/2006/relationships"><Relationship Id="rId3" Type="http://schemas.openxmlformats.org/officeDocument/2006/relationships/hyperlink" Target="#'Working Capital'!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Cash Flow - Annually'!A1"/></Relationships>
</file>

<file path=xl/drawings/_rels/drawing18.xml.rels><?xml version="1.0" encoding="UTF-8" standalone="yes"?>
<Relationships xmlns="http://schemas.openxmlformats.org/package/2006/relationships"><Relationship Id="rId3" Type="http://schemas.openxmlformats.org/officeDocument/2006/relationships/hyperlink" Target="#Debt!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CAPEX!A1"/></Relationships>
</file>

<file path=xl/drawings/_rels/drawing19.xml.rels><?xml version="1.0" encoding="UTF-8" standalone="yes"?>
<Relationships xmlns="http://schemas.openxmlformats.org/package/2006/relationships"><Relationship Id="rId3" Type="http://schemas.openxmlformats.org/officeDocument/2006/relationships/hyperlink" Target="#'Main Indicators'!A1"/><Relationship Id="rId2" Type="http://schemas.openxmlformats.org/officeDocument/2006/relationships/hyperlink" Target="#CAPA!A1"/><Relationship Id="rId1" Type="http://schemas.openxmlformats.org/officeDocument/2006/relationships/image" Target="../media/image2.png"/><Relationship Id="rId5" Type="http://schemas.openxmlformats.org/officeDocument/2006/relationships/image" Target="../media/image12.png"/><Relationship Id="rId4" Type="http://schemas.openxmlformats.org/officeDocument/2006/relationships/hyperlink" Target="#'Working Capital'!A1"/></Relationships>
</file>

<file path=xl/drawings/_rels/drawing2.xml.rels><?xml version="1.0" encoding="UTF-8" standalone="yes"?>
<Relationships xmlns="http://schemas.openxmlformats.org/package/2006/relationships"><Relationship Id="rId8" Type="http://schemas.openxmlformats.org/officeDocument/2006/relationships/image" Target="../media/image6.png"/><Relationship Id="rId3" Type="http://schemas.openxmlformats.org/officeDocument/2006/relationships/hyperlink" Target="https://www.usiminas.com/nossas-empresas/mineracao-usiminas/" TargetMode="External"/><Relationship Id="rId7" Type="http://schemas.openxmlformats.org/officeDocument/2006/relationships/hyperlink" Target="https://www.usiminas.com/nossas-empresas/solucoes-usiminas/" TargetMode="External"/><Relationship Id="rId12"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hyperlink" Target="http://www.usiminas.com/" TargetMode="External"/><Relationship Id="rId6" Type="http://schemas.openxmlformats.org/officeDocument/2006/relationships/image" Target="../media/image5.png"/><Relationship Id="rId11" Type="http://schemas.openxmlformats.org/officeDocument/2006/relationships/hyperlink" Target="#'Shareholding Composition'!A1"/><Relationship Id="rId5" Type="http://schemas.openxmlformats.org/officeDocument/2006/relationships/hyperlink" Target="https://www.usiminas.com/nossas-empresas/unigal-usiminas/" TargetMode="External"/><Relationship Id="rId10" Type="http://schemas.openxmlformats.org/officeDocument/2006/relationships/hyperlink" Target="#CAPA!A1"/><Relationship Id="rId4" Type="http://schemas.openxmlformats.org/officeDocument/2006/relationships/image" Target="../media/image4.png"/><Relationship Id="rId9" Type="http://schemas.openxmlformats.org/officeDocument/2006/relationships/image" Target="../media/image7.png"/></Relationships>
</file>

<file path=xl/drawings/_rels/drawing20.xml.rels><?xml version="1.0" encoding="UTF-8" standalone="yes"?>
<Relationships xmlns="http://schemas.openxmlformats.org/package/2006/relationships"><Relationship Id="rId3" Type="http://schemas.openxmlformats.org/officeDocument/2006/relationships/hyperlink" Target="#Debt!A1"/><Relationship Id="rId2" Type="http://schemas.openxmlformats.org/officeDocument/2006/relationships/hyperlink" Target="#FAQ!A1"/><Relationship Id="rId1" Type="http://schemas.openxmlformats.org/officeDocument/2006/relationships/hyperlink" Target="#CAPA!A1"/></Relationships>
</file>

<file path=xl/drawings/_rels/drawing21.xml.rels><?xml version="1.0" encoding="UTF-8" standalone="yes"?>
<Relationships xmlns="http://schemas.openxmlformats.org/package/2006/relationships"><Relationship Id="rId3" Type="http://schemas.openxmlformats.org/officeDocument/2006/relationships/hyperlink" Target="#Contact!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Main Indicators'!A1"/></Relationships>
</file>

<file path=xl/drawings/_rels/drawing2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hyperlink" Target="#CAPA!A1"/><Relationship Id="rId4" Type="http://schemas.openxmlformats.org/officeDocument/2006/relationships/image" Target="../media/image2.png"/></Relationships>
</file>

<file path=xl/drawings/_rels/drawing23.xml.rels><?xml version="1.0" encoding="UTF-8" standalone="yes"?>
<Relationships xmlns="http://schemas.openxmlformats.org/package/2006/relationships"><Relationship Id="rId1" Type="http://schemas.openxmlformats.org/officeDocument/2006/relationships/hyperlink" Target="#FAQ!A1"/></Relationships>
</file>

<file path=xl/drawings/_rels/drawing24.xml.rels><?xml version="1.0" encoding="UTF-8" standalone="yes"?>
<Relationships xmlns="http://schemas.openxmlformats.org/package/2006/relationships"><Relationship Id="rId1" Type="http://schemas.openxmlformats.org/officeDocument/2006/relationships/hyperlink" Target="#FAQ!A1"/></Relationships>
</file>

<file path=xl/drawings/_rels/drawing25.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hyperlink" Target="#FAQ!A1"/></Relationships>
</file>

<file path=xl/drawings/_rels/drawing26.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hyperlink" Target="#FAQ!A1"/></Relationships>
</file>

<file path=xl/drawings/_rels/drawing3.xml.rels><?xml version="1.0" encoding="UTF-8" standalone="yes"?>
<Relationships xmlns="http://schemas.openxmlformats.org/package/2006/relationships"><Relationship Id="rId3" Type="http://schemas.openxmlformats.org/officeDocument/2006/relationships/hyperlink" Target="#CAPA!A1"/><Relationship Id="rId2" Type="http://schemas.openxmlformats.org/officeDocument/2006/relationships/image" Target="../media/image2.png"/><Relationship Id="rId1" Type="http://schemas.openxmlformats.org/officeDocument/2006/relationships/image" Target="../media/image9.png"/><Relationship Id="rId5" Type="http://schemas.openxmlformats.org/officeDocument/2006/relationships/hyperlink" Target="#Usiminas!A1"/><Relationship Id="rId4" Type="http://schemas.openxmlformats.org/officeDocument/2006/relationships/hyperlink" Target="#'Raw Materials and Energy'!A1"/></Relationships>
</file>

<file path=xl/drawings/_rels/drawing4.xml.rels><?xml version="1.0" encoding="UTF-8" standalone="yes"?>
<Relationships xmlns="http://schemas.openxmlformats.org/package/2006/relationships"><Relationship Id="rId3" Type="http://schemas.openxmlformats.org/officeDocument/2006/relationships/hyperlink" Target="#'Production and Capacity'!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Shareholding Composition'!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hyperlink" Target="#'Raw Materials and Energy'!A1"/><Relationship Id="rId5" Type="http://schemas.openxmlformats.org/officeDocument/2006/relationships/hyperlink" Target="#'End M.S. of Volume'!A1"/><Relationship Id="rId4" Type="http://schemas.openxmlformats.org/officeDocument/2006/relationships/hyperlink" Target="#CAPA!A1"/></Relationships>
</file>

<file path=xl/drawings/_rels/drawing6.xml.rels><?xml version="1.0" encoding="UTF-8" standalone="yes"?>
<Relationships xmlns="http://schemas.openxmlformats.org/package/2006/relationships"><Relationship Id="rId3" Type="http://schemas.openxmlformats.org/officeDocument/2006/relationships/hyperlink" Target="#'Production and Capacity'!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Sales by product'!A1"/></Relationships>
</file>

<file path=xl/drawings/_rels/drawing7.xml.rels><?xml version="1.0" encoding="UTF-8" standalone="yes"?>
<Relationships xmlns="http://schemas.openxmlformats.org/package/2006/relationships"><Relationship Id="rId3" Type="http://schemas.openxmlformats.org/officeDocument/2006/relationships/hyperlink" Target="#'End M.S. of Volume'!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CPP Siderurgia'!A1"/></Relationships>
</file>

<file path=xl/drawings/_rels/drawing8.xml.rels><?xml version="1.0" encoding="UTF-8" standalone="yes"?>
<Relationships xmlns="http://schemas.openxmlformats.org/package/2006/relationships"><Relationship Id="rId3" Type="http://schemas.openxmlformats.org/officeDocument/2006/relationships/hyperlink" Target="#'Sales by product'!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Minera&#231;&#227;o Usiminas'!A1"/></Relationships>
</file>

<file path=xl/drawings/_rels/drawing9.xml.rels><?xml version="1.0" encoding="UTF-8" standalone="yes"?>
<Relationships xmlns="http://schemas.openxmlformats.org/package/2006/relationships"><Relationship Id="rId3" Type="http://schemas.openxmlformats.org/officeDocument/2006/relationships/hyperlink" Target="#'IS per BU Q'!A1"/><Relationship Id="rId2" Type="http://schemas.openxmlformats.org/officeDocument/2006/relationships/hyperlink" Target="#CAPA!A1"/><Relationship Id="rId1" Type="http://schemas.openxmlformats.org/officeDocument/2006/relationships/image" Target="../media/image2.png"/><Relationship Id="rId4" Type="http://schemas.openxmlformats.org/officeDocument/2006/relationships/hyperlink" Target="#'CPP Siderurgia'!A1"/></Relationships>
</file>

<file path=xl/drawings/drawing1.xml><?xml version="1.0" encoding="utf-8"?>
<xdr:wsDr xmlns:xdr="http://schemas.openxmlformats.org/drawingml/2006/spreadsheetDrawing" xmlns:a="http://schemas.openxmlformats.org/drawingml/2006/main">
  <xdr:twoCellAnchor>
    <xdr:from>
      <xdr:col>1</xdr:col>
      <xdr:colOff>79375</xdr:colOff>
      <xdr:row>0</xdr:row>
      <xdr:rowOff>111125</xdr:rowOff>
    </xdr:from>
    <xdr:to>
      <xdr:col>16</xdr:col>
      <xdr:colOff>85725</xdr:colOff>
      <xdr:row>11</xdr:row>
      <xdr:rowOff>107949</xdr:rowOff>
    </xdr:to>
    <xdr:sp macro="" textlink="">
      <xdr:nvSpPr>
        <xdr:cNvPr id="3" name="Freeform 7">
          <a:extLst>
            <a:ext uri="{FF2B5EF4-FFF2-40B4-BE49-F238E27FC236}">
              <a16:creationId xmlns:a16="http://schemas.microsoft.com/office/drawing/2014/main" id="{00000000-0008-0000-0000-000003000000}"/>
            </a:ext>
          </a:extLst>
        </xdr:cNvPr>
        <xdr:cNvSpPr>
          <a:spLocks/>
        </xdr:cNvSpPr>
      </xdr:nvSpPr>
      <xdr:spPr bwMode="auto">
        <a:xfrm>
          <a:off x="206375" y="111125"/>
          <a:ext cx="8912225" cy="2092324"/>
        </a:xfrm>
        <a:custGeom>
          <a:avLst/>
          <a:gdLst/>
          <a:ahLst/>
          <a:cxnLst>
            <a:cxn ang="0">
              <a:pos x="0" y="0"/>
            </a:cxn>
            <a:cxn ang="0">
              <a:pos x="973" y="0"/>
            </a:cxn>
            <a:cxn ang="0">
              <a:pos x="973" y="480"/>
            </a:cxn>
            <a:cxn ang="0">
              <a:pos x="0" y="480"/>
            </a:cxn>
            <a:cxn ang="0">
              <a:pos x="0" y="0"/>
            </a:cxn>
          </a:cxnLst>
          <a:rect l="0" t="0" r="r" b="b"/>
          <a:pathLst>
            <a:path w="973" h="603">
              <a:moveTo>
                <a:pt x="0" y="0"/>
              </a:moveTo>
              <a:lnTo>
                <a:pt x="973" y="0"/>
              </a:lnTo>
              <a:lnTo>
                <a:pt x="973" y="480"/>
              </a:lnTo>
              <a:cubicBezTo>
                <a:pt x="660" y="603"/>
                <a:pt x="331" y="601"/>
                <a:pt x="0" y="480"/>
              </a:cubicBezTo>
              <a:lnTo>
                <a:pt x="0" y="0"/>
              </a:lnTo>
              <a:close/>
            </a:path>
          </a:pathLst>
        </a:custGeom>
        <a:blipFill>
          <a:blip xmlns:r="http://schemas.openxmlformats.org/officeDocument/2006/relationships" r:embed="rId1" cstate="print"/>
          <a:srcRect/>
          <a:stretch>
            <a:fillRect l="-178" t="-54436" r="178" b="7396"/>
          </a:stretch>
        </a:blipFill>
        <a:ln w="9525">
          <a:noFill/>
          <a:round/>
          <a:headEnd/>
          <a:tailEnd/>
        </a:ln>
        <a:effectLst>
          <a:outerShdw blurRad="50800" dist="38100" dir="5400000" algn="t" rotWithShape="0">
            <a:prstClr val="black">
              <a:alpha val="40000"/>
            </a:prstClr>
          </a:outerShdw>
        </a:effectLst>
      </xdr:spPr>
      <xdr:txBody>
        <a:bodyPr wrap="square"/>
        <a:lstStyle/>
        <a:p>
          <a:endParaRPr lang="pt-BR"/>
        </a:p>
      </xdr:txBody>
    </xdr:sp>
    <xdr:clientData/>
  </xdr:twoCellAnchor>
  <xdr:twoCellAnchor>
    <xdr:from>
      <xdr:col>12</xdr:col>
      <xdr:colOff>554038</xdr:colOff>
      <xdr:row>12</xdr:row>
      <xdr:rowOff>128588</xdr:rowOff>
    </xdr:from>
    <xdr:to>
      <xdr:col>16</xdr:col>
      <xdr:colOff>58738</xdr:colOff>
      <xdr:row>15</xdr:row>
      <xdr:rowOff>49213</xdr:rowOff>
    </xdr:to>
    <xdr:sp macro="" textlink="">
      <xdr:nvSpPr>
        <xdr:cNvPr id="4" name="CaixaDeTexto 3">
          <a:extLst>
            <a:ext uri="{FF2B5EF4-FFF2-40B4-BE49-F238E27FC236}">
              <a16:creationId xmlns:a16="http://schemas.microsoft.com/office/drawing/2014/main" id="{00000000-0008-0000-0000-000004000000}"/>
            </a:ext>
          </a:extLst>
        </xdr:cNvPr>
        <xdr:cNvSpPr txBox="1"/>
      </xdr:nvSpPr>
      <xdr:spPr>
        <a:xfrm>
          <a:off x="7316788" y="2414588"/>
          <a:ext cx="1774825" cy="492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pt-BR" sz="1500" b="1"/>
            <a:t>Valuation Guide</a:t>
          </a:r>
        </a:p>
      </xdr:txBody>
    </xdr:sp>
    <xdr:clientData/>
  </xdr:twoCellAnchor>
  <xdr:twoCellAnchor>
    <xdr:from>
      <xdr:col>0</xdr:col>
      <xdr:colOff>47625</xdr:colOff>
      <xdr:row>0</xdr:row>
      <xdr:rowOff>47624</xdr:rowOff>
    </xdr:from>
    <xdr:to>
      <xdr:col>16</xdr:col>
      <xdr:colOff>95250</xdr:colOff>
      <xdr:row>39</xdr:row>
      <xdr:rowOff>0</xdr:rowOff>
    </xdr:to>
    <xdr:sp macro="" textlink="">
      <xdr:nvSpPr>
        <xdr:cNvPr id="5" name="Retângulo 4">
          <a:extLst>
            <a:ext uri="{FF2B5EF4-FFF2-40B4-BE49-F238E27FC236}">
              <a16:creationId xmlns:a16="http://schemas.microsoft.com/office/drawing/2014/main" id="{00000000-0008-0000-0000-000005000000}"/>
            </a:ext>
          </a:extLst>
        </xdr:cNvPr>
        <xdr:cNvSpPr/>
      </xdr:nvSpPr>
      <xdr:spPr>
        <a:xfrm>
          <a:off x="47625" y="47624"/>
          <a:ext cx="9080500" cy="744537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65788</xdr:colOff>
      <xdr:row>16</xdr:row>
      <xdr:rowOff>97971</xdr:rowOff>
    </xdr:from>
    <xdr:to>
      <xdr:col>3</xdr:col>
      <xdr:colOff>425288</xdr:colOff>
      <xdr:row>20</xdr:row>
      <xdr:rowOff>109542</xdr:rowOff>
    </xdr:to>
    <xdr:sp macro="" textlink="">
      <xdr:nvSpPr>
        <xdr:cNvPr id="6" name="Retângul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192788" y="3145971"/>
          <a:ext cx="1566000" cy="837071"/>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ysClr val="windowText" lastClr="000000"/>
              </a:solidFill>
              <a:latin typeface="+mn-lt"/>
              <a:ea typeface="Verdana" panose="020B0604030504040204" pitchFamily="34" charset="0"/>
              <a:cs typeface="Verdana" panose="020B0604030504040204" pitchFamily="34" charset="0"/>
            </a:rPr>
            <a:t>Usiminas</a:t>
          </a:r>
          <a:endParaRPr lang="pt-BR" sz="1400" b="1">
            <a:solidFill>
              <a:sysClr val="windowText" lastClr="000000"/>
            </a:solidFill>
            <a:latin typeface="+mn-lt"/>
            <a:ea typeface="Verdana" panose="020B0604030504040204" pitchFamily="34" charset="0"/>
            <a:cs typeface="Verdana" panose="020B0604030504040204" pitchFamily="34" charset="0"/>
          </a:endParaRPr>
        </a:p>
      </xdr:txBody>
    </xdr:sp>
    <xdr:clientData/>
  </xdr:twoCellAnchor>
  <xdr:twoCellAnchor>
    <xdr:from>
      <xdr:col>4</xdr:col>
      <xdr:colOff>71231</xdr:colOff>
      <xdr:row>16</xdr:row>
      <xdr:rowOff>97971</xdr:rowOff>
    </xdr:from>
    <xdr:to>
      <xdr:col>6</xdr:col>
      <xdr:colOff>430731</xdr:colOff>
      <xdr:row>20</xdr:row>
      <xdr:rowOff>109542</xdr:rowOff>
    </xdr:to>
    <xdr:sp macro="" textlink="">
      <xdr:nvSpPr>
        <xdr:cNvPr id="7" name="Retângulo 6">
          <a:hlinkClick xmlns:r="http://schemas.openxmlformats.org/officeDocument/2006/relationships" r:id="rId3"/>
          <a:extLst>
            <a:ext uri="{FF2B5EF4-FFF2-40B4-BE49-F238E27FC236}">
              <a16:creationId xmlns:a16="http://schemas.microsoft.com/office/drawing/2014/main" id="{00000000-0008-0000-0000-000007000000}"/>
            </a:ext>
          </a:extLst>
        </xdr:cNvPr>
        <xdr:cNvSpPr/>
      </xdr:nvSpPr>
      <xdr:spPr>
        <a:xfrm>
          <a:off x="2007981" y="3145971"/>
          <a:ext cx="1566000" cy="837071"/>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Shareholding Coposition</a:t>
          </a:r>
        </a:p>
      </xdr:txBody>
    </xdr:sp>
    <xdr:clientData/>
  </xdr:twoCellAnchor>
  <xdr:twoCellAnchor>
    <xdr:from>
      <xdr:col>10</xdr:col>
      <xdr:colOff>54902</xdr:colOff>
      <xdr:row>16</xdr:row>
      <xdr:rowOff>113846</xdr:rowOff>
    </xdr:from>
    <xdr:to>
      <xdr:col>12</xdr:col>
      <xdr:colOff>414402</xdr:colOff>
      <xdr:row>20</xdr:row>
      <xdr:rowOff>116346</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000-000008000000}"/>
            </a:ext>
          </a:extLst>
        </xdr:cNvPr>
        <xdr:cNvSpPr/>
      </xdr:nvSpPr>
      <xdr:spPr>
        <a:xfrm>
          <a:off x="5611152" y="3161846"/>
          <a:ext cx="1566000"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Production and Capacity</a:t>
          </a:r>
        </a:p>
      </xdr:txBody>
    </xdr:sp>
    <xdr:clientData/>
  </xdr:twoCellAnchor>
  <xdr:twoCellAnchor>
    <xdr:from>
      <xdr:col>7</xdr:col>
      <xdr:colOff>92548</xdr:colOff>
      <xdr:row>16</xdr:row>
      <xdr:rowOff>97971</xdr:rowOff>
    </xdr:from>
    <xdr:to>
      <xdr:col>9</xdr:col>
      <xdr:colOff>452048</xdr:colOff>
      <xdr:row>20</xdr:row>
      <xdr:rowOff>109542</xdr:rowOff>
    </xdr:to>
    <xdr:sp macro="" textlink="">
      <xdr:nvSpPr>
        <xdr:cNvPr id="9" name="Retângulo 8">
          <a:hlinkClick xmlns:r="http://schemas.openxmlformats.org/officeDocument/2006/relationships" r:id="rId5"/>
          <a:extLst>
            <a:ext uri="{FF2B5EF4-FFF2-40B4-BE49-F238E27FC236}">
              <a16:creationId xmlns:a16="http://schemas.microsoft.com/office/drawing/2014/main" id="{00000000-0008-0000-0000-000009000000}"/>
            </a:ext>
          </a:extLst>
        </xdr:cNvPr>
        <xdr:cNvSpPr/>
      </xdr:nvSpPr>
      <xdr:spPr>
        <a:xfrm>
          <a:off x="3839048" y="3145971"/>
          <a:ext cx="1566000" cy="837071"/>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Verdana" panose="020B0604030504040204" pitchFamily="34" charset="0"/>
              <a:cs typeface="Verdana" panose="020B0604030504040204" pitchFamily="34" charset="0"/>
            </a:rPr>
            <a:t>Raw Materials and Energy</a:t>
          </a:r>
        </a:p>
      </xdr:txBody>
    </xdr:sp>
    <xdr:clientData/>
  </xdr:twoCellAnchor>
  <xdr:twoCellAnchor>
    <xdr:from>
      <xdr:col>13</xdr:col>
      <xdr:colOff>38553</xdr:colOff>
      <xdr:row>16</xdr:row>
      <xdr:rowOff>91167</xdr:rowOff>
    </xdr:from>
    <xdr:to>
      <xdr:col>15</xdr:col>
      <xdr:colOff>397910</xdr:colOff>
      <xdr:row>20</xdr:row>
      <xdr:rowOff>93667</xdr:rowOff>
    </xdr:to>
    <xdr:sp macro="" textlink="">
      <xdr:nvSpPr>
        <xdr:cNvPr id="10" name="Retângulo 9">
          <a:hlinkClick xmlns:r="http://schemas.openxmlformats.org/officeDocument/2006/relationships" r:id="rId6"/>
          <a:extLst>
            <a:ext uri="{FF2B5EF4-FFF2-40B4-BE49-F238E27FC236}">
              <a16:creationId xmlns:a16="http://schemas.microsoft.com/office/drawing/2014/main" id="{00000000-0008-0000-0000-00000A000000}"/>
            </a:ext>
          </a:extLst>
        </xdr:cNvPr>
        <xdr:cNvSpPr/>
      </xdr:nvSpPr>
      <xdr:spPr>
        <a:xfrm>
          <a:off x="7404553" y="3139167"/>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End Markets Share of Volume</a:t>
          </a:r>
        </a:p>
      </xdr:txBody>
    </xdr:sp>
    <xdr:clientData/>
  </xdr:twoCellAnchor>
  <xdr:twoCellAnchor>
    <xdr:from>
      <xdr:col>6</xdr:col>
      <xdr:colOff>582386</xdr:colOff>
      <xdr:row>21</xdr:row>
      <xdr:rowOff>43542</xdr:rowOff>
    </xdr:from>
    <xdr:to>
      <xdr:col>9</xdr:col>
      <xdr:colOff>338493</xdr:colOff>
      <xdr:row>25</xdr:row>
      <xdr:rowOff>109542</xdr:rowOff>
    </xdr:to>
    <xdr:sp macro="" textlink="">
      <xdr:nvSpPr>
        <xdr:cNvPr id="12" name="Retângulo 11">
          <a:hlinkClick xmlns:r="http://schemas.openxmlformats.org/officeDocument/2006/relationships" r:id="rId7"/>
          <a:extLst>
            <a:ext uri="{FF2B5EF4-FFF2-40B4-BE49-F238E27FC236}">
              <a16:creationId xmlns:a16="http://schemas.microsoft.com/office/drawing/2014/main" id="{00000000-0008-0000-0000-00000C000000}"/>
            </a:ext>
          </a:extLst>
        </xdr:cNvPr>
        <xdr:cNvSpPr/>
      </xdr:nvSpPr>
      <xdr:spPr>
        <a:xfrm>
          <a:off x="3725636" y="4107542"/>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rPr>
            <a:t>Mineração Usiminas'</a:t>
          </a:r>
          <a:r>
            <a:rPr lang="pt-BR" sz="1200" b="1" baseline="0">
              <a:solidFill>
                <a:sysClr val="windowText" lastClr="000000"/>
              </a:solidFill>
            </a:rPr>
            <a:t> Production and Sales</a:t>
          </a:r>
          <a:endParaRPr lang="pt-BR" sz="1200" b="1">
            <a:solidFill>
              <a:sysClr val="windowText" lastClr="000000"/>
            </a:solidFill>
          </a:endParaRPr>
        </a:p>
      </xdr:txBody>
    </xdr:sp>
    <xdr:clientData/>
  </xdr:twoCellAnchor>
  <xdr:twoCellAnchor>
    <xdr:from>
      <xdr:col>9</xdr:col>
      <xdr:colOff>584428</xdr:colOff>
      <xdr:row>21</xdr:row>
      <xdr:rowOff>43542</xdr:rowOff>
    </xdr:from>
    <xdr:to>
      <xdr:col>12</xdr:col>
      <xdr:colOff>340535</xdr:colOff>
      <xdr:row>25</xdr:row>
      <xdr:rowOff>109542</xdr:rowOff>
    </xdr:to>
    <xdr:sp macro="" textlink="">
      <xdr:nvSpPr>
        <xdr:cNvPr id="13" name="Retângulo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5537428" y="4107542"/>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rPr>
            <a:t>Income Statement per Business Units Quarterly</a:t>
          </a:r>
        </a:p>
      </xdr:txBody>
    </xdr:sp>
    <xdr:clientData/>
  </xdr:twoCellAnchor>
  <xdr:twoCellAnchor>
    <xdr:from>
      <xdr:col>12</xdr:col>
      <xdr:colOff>586467</xdr:colOff>
      <xdr:row>21</xdr:row>
      <xdr:rowOff>43542</xdr:rowOff>
    </xdr:from>
    <xdr:to>
      <xdr:col>15</xdr:col>
      <xdr:colOff>342575</xdr:colOff>
      <xdr:row>25</xdr:row>
      <xdr:rowOff>109542</xdr:rowOff>
    </xdr:to>
    <xdr:sp macro="" textlink="">
      <xdr:nvSpPr>
        <xdr:cNvPr id="14" name="Retângulo 13">
          <a:hlinkClick xmlns:r="http://schemas.openxmlformats.org/officeDocument/2006/relationships" r:id="rId9"/>
          <a:extLst>
            <a:ext uri="{FF2B5EF4-FFF2-40B4-BE49-F238E27FC236}">
              <a16:creationId xmlns:a16="http://schemas.microsoft.com/office/drawing/2014/main" id="{00000000-0008-0000-0000-00000E000000}"/>
            </a:ext>
          </a:extLst>
        </xdr:cNvPr>
        <xdr:cNvSpPr/>
      </xdr:nvSpPr>
      <xdr:spPr>
        <a:xfrm>
          <a:off x="7349217" y="4107542"/>
          <a:ext cx="1565858"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per Business Units Annually</a:t>
          </a:r>
        </a:p>
      </xdr:txBody>
    </xdr:sp>
    <xdr:clientData/>
  </xdr:twoCellAnchor>
  <xdr:twoCellAnchor>
    <xdr:from>
      <xdr:col>1</xdr:col>
      <xdr:colOff>117928</xdr:colOff>
      <xdr:row>26</xdr:row>
      <xdr:rowOff>38779</xdr:rowOff>
    </xdr:from>
    <xdr:to>
      <xdr:col>3</xdr:col>
      <xdr:colOff>477285</xdr:colOff>
      <xdr:row>30</xdr:row>
      <xdr:rowOff>104779</xdr:rowOff>
    </xdr:to>
    <xdr:sp macro="" textlink="">
      <xdr:nvSpPr>
        <xdr:cNvPr id="15" name="Retângulo 14">
          <a:hlinkClick xmlns:r="http://schemas.openxmlformats.org/officeDocument/2006/relationships" r:id="rId10"/>
          <a:extLst>
            <a:ext uri="{FF2B5EF4-FFF2-40B4-BE49-F238E27FC236}">
              <a16:creationId xmlns:a16="http://schemas.microsoft.com/office/drawing/2014/main" id="{00000000-0008-0000-0000-00000F000000}"/>
            </a:ext>
          </a:extLst>
        </xdr:cNvPr>
        <xdr:cNvSpPr/>
      </xdr:nvSpPr>
      <xdr:spPr>
        <a:xfrm>
          <a:off x="244928" y="5055279"/>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Quarterly</a:t>
          </a:r>
        </a:p>
      </xdr:txBody>
    </xdr:sp>
    <xdr:clientData/>
  </xdr:twoCellAnchor>
  <xdr:twoCellAnchor>
    <xdr:from>
      <xdr:col>4</xdr:col>
      <xdr:colOff>8844</xdr:colOff>
      <xdr:row>26</xdr:row>
      <xdr:rowOff>25851</xdr:rowOff>
    </xdr:from>
    <xdr:to>
      <xdr:col>6</xdr:col>
      <xdr:colOff>368201</xdr:colOff>
      <xdr:row>30</xdr:row>
      <xdr:rowOff>91851</xdr:rowOff>
    </xdr:to>
    <xdr:sp macro="" textlink="">
      <xdr:nvSpPr>
        <xdr:cNvPr id="16" name="Retângulo 15">
          <a:hlinkClick xmlns:r="http://schemas.openxmlformats.org/officeDocument/2006/relationships" r:id="rId11"/>
          <a:extLst>
            <a:ext uri="{FF2B5EF4-FFF2-40B4-BE49-F238E27FC236}">
              <a16:creationId xmlns:a16="http://schemas.microsoft.com/office/drawing/2014/main" id="{00000000-0008-0000-0000-000010000000}"/>
            </a:ext>
          </a:extLst>
        </xdr:cNvPr>
        <xdr:cNvSpPr/>
      </xdr:nvSpPr>
      <xdr:spPr>
        <a:xfrm>
          <a:off x="1945594" y="5042351"/>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Income Statement Consolidated Annually</a:t>
          </a:r>
        </a:p>
      </xdr:txBody>
    </xdr:sp>
    <xdr:clientData/>
  </xdr:twoCellAnchor>
  <xdr:twoCellAnchor>
    <xdr:from>
      <xdr:col>7</xdr:col>
      <xdr:colOff>10886</xdr:colOff>
      <xdr:row>26</xdr:row>
      <xdr:rowOff>27666</xdr:rowOff>
    </xdr:from>
    <xdr:to>
      <xdr:col>9</xdr:col>
      <xdr:colOff>370243</xdr:colOff>
      <xdr:row>30</xdr:row>
      <xdr:rowOff>93666</xdr:rowOff>
    </xdr:to>
    <xdr:sp macro="" textlink="">
      <xdr:nvSpPr>
        <xdr:cNvPr id="17" name="Retângulo 16">
          <a:hlinkClick xmlns:r="http://schemas.openxmlformats.org/officeDocument/2006/relationships" r:id="rId12"/>
          <a:extLst>
            <a:ext uri="{FF2B5EF4-FFF2-40B4-BE49-F238E27FC236}">
              <a16:creationId xmlns:a16="http://schemas.microsoft.com/office/drawing/2014/main" id="{00000000-0008-0000-0000-000011000000}"/>
            </a:ext>
          </a:extLst>
        </xdr:cNvPr>
        <xdr:cNvSpPr/>
      </xdr:nvSpPr>
      <xdr:spPr>
        <a:xfrm>
          <a:off x="3757386" y="5044166"/>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Balance Sheet</a:t>
          </a:r>
        </a:p>
      </xdr:txBody>
    </xdr:sp>
    <xdr:clientData/>
  </xdr:twoCellAnchor>
  <xdr:twoCellAnchor>
    <xdr:from>
      <xdr:col>10</xdr:col>
      <xdr:colOff>12928</xdr:colOff>
      <xdr:row>26</xdr:row>
      <xdr:rowOff>27667</xdr:rowOff>
    </xdr:from>
    <xdr:to>
      <xdr:col>12</xdr:col>
      <xdr:colOff>372285</xdr:colOff>
      <xdr:row>30</xdr:row>
      <xdr:rowOff>93667</xdr:rowOff>
    </xdr:to>
    <xdr:sp macro="" textlink="">
      <xdr:nvSpPr>
        <xdr:cNvPr id="18" name="Retângulo 17">
          <a:hlinkClick xmlns:r="http://schemas.openxmlformats.org/officeDocument/2006/relationships" r:id="rId13"/>
          <a:extLst>
            <a:ext uri="{FF2B5EF4-FFF2-40B4-BE49-F238E27FC236}">
              <a16:creationId xmlns:a16="http://schemas.microsoft.com/office/drawing/2014/main" id="{00000000-0008-0000-0000-000012000000}"/>
            </a:ext>
          </a:extLst>
        </xdr:cNvPr>
        <xdr:cNvSpPr/>
      </xdr:nvSpPr>
      <xdr:spPr>
        <a:xfrm>
          <a:off x="5569178" y="5044167"/>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Quarterly</a:t>
          </a:r>
        </a:p>
      </xdr:txBody>
    </xdr:sp>
    <xdr:clientData/>
  </xdr:twoCellAnchor>
  <xdr:twoCellAnchor>
    <xdr:from>
      <xdr:col>13</xdr:col>
      <xdr:colOff>1361</xdr:colOff>
      <xdr:row>26</xdr:row>
      <xdr:rowOff>14060</xdr:rowOff>
    </xdr:from>
    <xdr:to>
      <xdr:col>15</xdr:col>
      <xdr:colOff>360719</xdr:colOff>
      <xdr:row>30</xdr:row>
      <xdr:rowOff>80060</xdr:rowOff>
    </xdr:to>
    <xdr:sp macro="" textlink="">
      <xdr:nvSpPr>
        <xdr:cNvPr id="19" name="Retângulo 18">
          <a:hlinkClick xmlns:r="http://schemas.openxmlformats.org/officeDocument/2006/relationships" r:id="rId14"/>
          <a:extLst>
            <a:ext uri="{FF2B5EF4-FFF2-40B4-BE49-F238E27FC236}">
              <a16:creationId xmlns:a16="http://schemas.microsoft.com/office/drawing/2014/main" id="{00000000-0008-0000-0000-000013000000}"/>
            </a:ext>
          </a:extLst>
        </xdr:cNvPr>
        <xdr:cNvSpPr/>
      </xdr:nvSpPr>
      <xdr:spPr>
        <a:xfrm>
          <a:off x="7367361" y="5030560"/>
          <a:ext cx="1565858"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Cash Flow Annually</a:t>
          </a:r>
        </a:p>
      </xdr:txBody>
    </xdr:sp>
    <xdr:clientData/>
  </xdr:twoCellAnchor>
  <xdr:twoCellAnchor>
    <xdr:from>
      <xdr:col>1</xdr:col>
      <xdr:colOff>86178</xdr:colOff>
      <xdr:row>31</xdr:row>
      <xdr:rowOff>47624</xdr:rowOff>
    </xdr:from>
    <xdr:to>
      <xdr:col>3</xdr:col>
      <xdr:colOff>445535</xdr:colOff>
      <xdr:row>34</xdr:row>
      <xdr:rowOff>31750</xdr:rowOff>
    </xdr:to>
    <xdr:sp macro="" textlink="">
      <xdr:nvSpPr>
        <xdr:cNvPr id="20" name="Retângulo 19">
          <a:hlinkClick xmlns:r="http://schemas.openxmlformats.org/officeDocument/2006/relationships" r:id="rId15"/>
          <a:extLst>
            <a:ext uri="{FF2B5EF4-FFF2-40B4-BE49-F238E27FC236}">
              <a16:creationId xmlns:a16="http://schemas.microsoft.com/office/drawing/2014/main" id="{00000000-0008-0000-0000-000014000000}"/>
            </a:ext>
          </a:extLst>
        </xdr:cNvPr>
        <xdr:cNvSpPr/>
      </xdr:nvSpPr>
      <xdr:spPr>
        <a:xfrm>
          <a:off x="213178" y="6016624"/>
          <a:ext cx="1565857" cy="555626"/>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CAPEX</a:t>
          </a:r>
        </a:p>
      </xdr:txBody>
    </xdr:sp>
    <xdr:clientData/>
  </xdr:twoCellAnchor>
  <xdr:twoCellAnchor>
    <xdr:from>
      <xdr:col>4</xdr:col>
      <xdr:colOff>26079</xdr:colOff>
      <xdr:row>31</xdr:row>
      <xdr:rowOff>9069</xdr:rowOff>
    </xdr:from>
    <xdr:to>
      <xdr:col>6</xdr:col>
      <xdr:colOff>385436</xdr:colOff>
      <xdr:row>34</xdr:row>
      <xdr:rowOff>31569</xdr:rowOff>
    </xdr:to>
    <xdr:sp macro="" textlink="">
      <xdr:nvSpPr>
        <xdr:cNvPr id="21" name="Retângulo 20">
          <a:hlinkClick xmlns:r="http://schemas.openxmlformats.org/officeDocument/2006/relationships" r:id="rId16"/>
          <a:extLst>
            <a:ext uri="{FF2B5EF4-FFF2-40B4-BE49-F238E27FC236}">
              <a16:creationId xmlns:a16="http://schemas.microsoft.com/office/drawing/2014/main" id="{00000000-0008-0000-0000-000015000000}"/>
            </a:ext>
          </a:extLst>
        </xdr:cNvPr>
        <xdr:cNvSpPr/>
      </xdr:nvSpPr>
      <xdr:spPr>
        <a:xfrm>
          <a:off x="1962829" y="5978069"/>
          <a:ext cx="1565857" cy="594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ysClr val="windowText" lastClr="000000"/>
              </a:solidFill>
              <a:latin typeface="+mn-lt"/>
              <a:ea typeface="+mn-ea"/>
              <a:cs typeface="+mn-cs"/>
            </a:rPr>
            <a:t>Working Capital and Steel Inventories</a:t>
          </a:r>
        </a:p>
      </xdr:txBody>
    </xdr:sp>
    <xdr:clientData/>
  </xdr:twoCellAnchor>
  <xdr:twoCellAnchor>
    <xdr:from>
      <xdr:col>7</xdr:col>
      <xdr:colOff>29481</xdr:colOff>
      <xdr:row>31</xdr:row>
      <xdr:rowOff>9069</xdr:rowOff>
    </xdr:from>
    <xdr:to>
      <xdr:col>9</xdr:col>
      <xdr:colOff>388838</xdr:colOff>
      <xdr:row>34</xdr:row>
      <xdr:rowOff>31569</xdr:rowOff>
    </xdr:to>
    <xdr:sp macro="" textlink="">
      <xdr:nvSpPr>
        <xdr:cNvPr id="22" name="Retângulo 21">
          <a:hlinkClick xmlns:r="http://schemas.openxmlformats.org/officeDocument/2006/relationships" r:id="rId17"/>
          <a:extLst>
            <a:ext uri="{FF2B5EF4-FFF2-40B4-BE49-F238E27FC236}">
              <a16:creationId xmlns:a16="http://schemas.microsoft.com/office/drawing/2014/main" id="{00000000-0008-0000-0000-000016000000}"/>
            </a:ext>
          </a:extLst>
        </xdr:cNvPr>
        <xdr:cNvSpPr/>
      </xdr:nvSpPr>
      <xdr:spPr>
        <a:xfrm>
          <a:off x="3775981" y="5978069"/>
          <a:ext cx="1565857" cy="594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Debt</a:t>
          </a:r>
        </a:p>
      </xdr:txBody>
    </xdr:sp>
    <xdr:clientData/>
  </xdr:twoCellAnchor>
  <xdr:twoCellAnchor>
    <xdr:from>
      <xdr:col>13</xdr:col>
      <xdr:colOff>32883</xdr:colOff>
      <xdr:row>31</xdr:row>
      <xdr:rowOff>9069</xdr:rowOff>
    </xdr:from>
    <xdr:to>
      <xdr:col>15</xdr:col>
      <xdr:colOff>392240</xdr:colOff>
      <xdr:row>34</xdr:row>
      <xdr:rowOff>31569</xdr:rowOff>
    </xdr:to>
    <xdr:sp macro="" textlink="">
      <xdr:nvSpPr>
        <xdr:cNvPr id="23" name="Retângulo 22">
          <a:hlinkClick xmlns:r="http://schemas.openxmlformats.org/officeDocument/2006/relationships" r:id="rId18"/>
          <a:extLst>
            <a:ext uri="{FF2B5EF4-FFF2-40B4-BE49-F238E27FC236}">
              <a16:creationId xmlns:a16="http://schemas.microsoft.com/office/drawing/2014/main" id="{00000000-0008-0000-0000-000017000000}"/>
            </a:ext>
          </a:extLst>
        </xdr:cNvPr>
        <xdr:cNvSpPr/>
      </xdr:nvSpPr>
      <xdr:spPr>
        <a:xfrm>
          <a:off x="7398883" y="5978069"/>
          <a:ext cx="1565857" cy="594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FAQ</a:t>
          </a:r>
        </a:p>
      </xdr:txBody>
    </xdr:sp>
    <xdr:clientData/>
  </xdr:twoCellAnchor>
  <xdr:twoCellAnchor>
    <xdr:from>
      <xdr:col>6</xdr:col>
      <xdr:colOff>79375</xdr:colOff>
      <xdr:row>35</xdr:row>
      <xdr:rowOff>24944</xdr:rowOff>
    </xdr:from>
    <xdr:to>
      <xdr:col>10</xdr:col>
      <xdr:colOff>189268</xdr:colOff>
      <xdr:row>38</xdr:row>
      <xdr:rowOff>47444</xdr:rowOff>
    </xdr:to>
    <xdr:sp macro="" textlink="">
      <xdr:nvSpPr>
        <xdr:cNvPr id="24" name="Retângulo 23">
          <a:hlinkClick xmlns:r="http://schemas.openxmlformats.org/officeDocument/2006/relationships" r:id="rId19"/>
          <a:extLst>
            <a:ext uri="{FF2B5EF4-FFF2-40B4-BE49-F238E27FC236}">
              <a16:creationId xmlns:a16="http://schemas.microsoft.com/office/drawing/2014/main" id="{00000000-0008-0000-0000-000018000000}"/>
            </a:ext>
          </a:extLst>
        </xdr:cNvPr>
        <xdr:cNvSpPr/>
      </xdr:nvSpPr>
      <xdr:spPr>
        <a:xfrm>
          <a:off x="3222625" y="6755944"/>
          <a:ext cx="2522893" cy="594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Contact and</a:t>
          </a:r>
          <a:r>
            <a:rPr lang="pt-BR" sz="1400" b="1" baseline="0">
              <a:solidFill>
                <a:sysClr val="windowText" lastClr="000000"/>
              </a:solidFill>
              <a:latin typeface="+mn-lt"/>
              <a:ea typeface="+mn-ea"/>
              <a:cs typeface="+mn-cs"/>
            </a:rPr>
            <a:t> Disclosure</a:t>
          </a:r>
          <a:endParaRPr lang="pt-BR" sz="1400" b="1">
            <a:solidFill>
              <a:sysClr val="windowText" lastClr="000000"/>
            </a:solidFill>
            <a:latin typeface="+mn-lt"/>
            <a:ea typeface="+mn-ea"/>
            <a:cs typeface="+mn-cs"/>
          </a:endParaRPr>
        </a:p>
      </xdr:txBody>
    </xdr:sp>
    <xdr:clientData/>
  </xdr:twoCellAnchor>
  <xdr:twoCellAnchor editAs="oneCell">
    <xdr:from>
      <xdr:col>13</xdr:col>
      <xdr:colOff>95250</xdr:colOff>
      <xdr:row>10</xdr:row>
      <xdr:rowOff>110304</xdr:rowOff>
    </xdr:from>
    <xdr:to>
      <xdr:col>15</xdr:col>
      <xdr:colOff>436563</xdr:colOff>
      <xdr:row>13</xdr:row>
      <xdr:rowOff>76536</xdr:rowOff>
    </xdr:to>
    <xdr:pic>
      <xdr:nvPicPr>
        <xdr:cNvPr id="25" name="Imagem 24">
          <a:extLst>
            <a:ext uri="{FF2B5EF4-FFF2-40B4-BE49-F238E27FC236}">
              <a16:creationId xmlns:a16="http://schemas.microsoft.com/office/drawing/2014/main" id="{ABA15E6D-9239-4B8D-A154-97D5EA3B6D87}"/>
            </a:ext>
          </a:extLst>
        </xdr:cNvPr>
        <xdr:cNvPicPr>
          <a:picLocks noChangeAspect="1"/>
        </xdr:cNvPicPr>
      </xdr:nvPicPr>
      <xdr:blipFill>
        <a:blip xmlns:r="http://schemas.openxmlformats.org/officeDocument/2006/relationships" r:embed="rId20"/>
        <a:stretch>
          <a:fillRect/>
        </a:stretch>
      </xdr:blipFill>
      <xdr:spPr>
        <a:xfrm>
          <a:off x="7461250" y="2015304"/>
          <a:ext cx="1547813" cy="537732"/>
        </a:xfrm>
        <a:prstGeom prst="rect">
          <a:avLst/>
        </a:prstGeom>
      </xdr:spPr>
    </xdr:pic>
    <xdr:clientData/>
  </xdr:twoCellAnchor>
  <xdr:twoCellAnchor>
    <xdr:from>
      <xdr:col>10</xdr:col>
      <xdr:colOff>39006</xdr:colOff>
      <xdr:row>31</xdr:row>
      <xdr:rowOff>2719</xdr:rowOff>
    </xdr:from>
    <xdr:to>
      <xdr:col>12</xdr:col>
      <xdr:colOff>398363</xdr:colOff>
      <xdr:row>34</xdr:row>
      <xdr:rowOff>25219</xdr:rowOff>
    </xdr:to>
    <xdr:sp macro="" textlink="">
      <xdr:nvSpPr>
        <xdr:cNvPr id="26" name="Retângulo 25">
          <a:hlinkClick xmlns:r="http://schemas.openxmlformats.org/officeDocument/2006/relationships" r:id="rId21"/>
          <a:extLst>
            <a:ext uri="{FF2B5EF4-FFF2-40B4-BE49-F238E27FC236}">
              <a16:creationId xmlns:a16="http://schemas.microsoft.com/office/drawing/2014/main" id="{2A432DE1-F23D-40FB-A509-401673742743}"/>
            </a:ext>
          </a:extLst>
        </xdr:cNvPr>
        <xdr:cNvSpPr/>
      </xdr:nvSpPr>
      <xdr:spPr>
        <a:xfrm>
          <a:off x="5595256" y="5971719"/>
          <a:ext cx="1565857" cy="594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solidFill>
                <a:sysClr val="windowText" lastClr="000000"/>
              </a:solidFill>
              <a:latin typeface="+mn-lt"/>
              <a:ea typeface="+mn-ea"/>
              <a:cs typeface="+mn-cs"/>
            </a:rPr>
            <a:t>Main Indicators</a:t>
          </a:r>
        </a:p>
      </xdr:txBody>
    </xdr:sp>
    <xdr:clientData/>
  </xdr:twoCellAnchor>
  <xdr:twoCellAnchor>
    <xdr:from>
      <xdr:col>1</xdr:col>
      <xdr:colOff>79375</xdr:colOff>
      <xdr:row>21</xdr:row>
      <xdr:rowOff>79375</xdr:rowOff>
    </xdr:from>
    <xdr:to>
      <xdr:col>3</xdr:col>
      <xdr:colOff>438732</xdr:colOff>
      <xdr:row>25</xdr:row>
      <xdr:rowOff>145375</xdr:rowOff>
    </xdr:to>
    <xdr:sp macro="" textlink="">
      <xdr:nvSpPr>
        <xdr:cNvPr id="27" name="Retângulo 26">
          <a:hlinkClick xmlns:r="http://schemas.openxmlformats.org/officeDocument/2006/relationships" r:id="rId22"/>
          <a:extLst>
            <a:ext uri="{FF2B5EF4-FFF2-40B4-BE49-F238E27FC236}">
              <a16:creationId xmlns:a16="http://schemas.microsoft.com/office/drawing/2014/main" id="{26357210-A5D6-4E6C-B9EF-49FC7E9DB28A}"/>
            </a:ext>
          </a:extLst>
        </xdr:cNvPr>
        <xdr:cNvSpPr/>
      </xdr:nvSpPr>
      <xdr:spPr>
        <a:xfrm>
          <a:off x="206375" y="4143375"/>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Sales by</a:t>
          </a:r>
          <a:r>
            <a:rPr lang="pt-BR" sz="1500" b="1" baseline="0">
              <a:solidFill>
                <a:sysClr val="windowText" lastClr="000000"/>
              </a:solidFill>
            </a:rPr>
            <a:t> product</a:t>
          </a:r>
          <a:endParaRPr lang="pt-BR" sz="1500" b="1">
            <a:solidFill>
              <a:sysClr val="windowText" lastClr="000000"/>
            </a:solidFill>
          </a:endParaRPr>
        </a:p>
      </xdr:txBody>
    </xdr:sp>
    <xdr:clientData/>
  </xdr:twoCellAnchor>
  <xdr:twoCellAnchor>
    <xdr:from>
      <xdr:col>4</xdr:col>
      <xdr:colOff>0</xdr:colOff>
      <xdr:row>21</xdr:row>
      <xdr:rowOff>47625</xdr:rowOff>
    </xdr:from>
    <xdr:to>
      <xdr:col>6</xdr:col>
      <xdr:colOff>359357</xdr:colOff>
      <xdr:row>25</xdr:row>
      <xdr:rowOff>113625</xdr:rowOff>
    </xdr:to>
    <xdr:sp macro="" textlink="">
      <xdr:nvSpPr>
        <xdr:cNvPr id="28" name="Retângulo 27">
          <a:hlinkClick xmlns:r="http://schemas.openxmlformats.org/officeDocument/2006/relationships" r:id="rId23"/>
          <a:extLst>
            <a:ext uri="{FF2B5EF4-FFF2-40B4-BE49-F238E27FC236}">
              <a16:creationId xmlns:a16="http://schemas.microsoft.com/office/drawing/2014/main" id="{116B337B-2E26-43F6-9AEB-48E2C788E7B3}"/>
            </a:ext>
          </a:extLst>
        </xdr:cNvPr>
        <xdr:cNvSpPr/>
      </xdr:nvSpPr>
      <xdr:spPr>
        <a:xfrm>
          <a:off x="1936750" y="4111625"/>
          <a:ext cx="1565857" cy="828000"/>
        </a:xfrm>
        <a:prstGeom prst="rect">
          <a:avLst/>
        </a:prstGeom>
        <a:solidFill>
          <a:schemeClr val="bg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500" b="1">
              <a:solidFill>
                <a:sysClr val="windowText" lastClr="000000"/>
              </a:solidFill>
            </a:rPr>
            <a:t>Steel Unit CPP</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40821</xdr:colOff>
      <xdr:row>0</xdr:row>
      <xdr:rowOff>40821</xdr:rowOff>
    </xdr:from>
    <xdr:to>
      <xdr:col>1</xdr:col>
      <xdr:colOff>1922009</xdr:colOff>
      <xdr:row>0</xdr:row>
      <xdr:rowOff>684888</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650421" y="40821"/>
          <a:ext cx="1881188" cy="644067"/>
        </a:xfrm>
        <a:prstGeom prst="rect">
          <a:avLst/>
        </a:prstGeom>
      </xdr:spPr>
    </xdr:pic>
    <xdr:clientData/>
  </xdr:twoCellAnchor>
  <xdr:twoCellAnchor>
    <xdr:from>
      <xdr:col>1</xdr:col>
      <xdr:colOff>1952625</xdr:colOff>
      <xdr:row>0</xdr:row>
      <xdr:rowOff>163286</xdr:rowOff>
    </xdr:from>
    <xdr:to>
      <xdr:col>21</xdr:col>
      <xdr:colOff>13607</xdr:colOff>
      <xdr:row>0</xdr:row>
      <xdr:rowOff>591911</xdr:rowOff>
    </xdr:to>
    <xdr:sp macro="" textlink="">
      <xdr:nvSpPr>
        <xdr:cNvPr id="3" name="CaixaDeTexto 2">
          <a:extLst>
            <a:ext uri="{FF2B5EF4-FFF2-40B4-BE49-F238E27FC236}">
              <a16:creationId xmlns:a16="http://schemas.microsoft.com/office/drawing/2014/main" id="{00000000-0008-0000-0800-000003000000}"/>
            </a:ext>
          </a:extLst>
        </xdr:cNvPr>
        <xdr:cNvSpPr txBox="1"/>
      </xdr:nvSpPr>
      <xdr:spPr>
        <a:xfrm>
          <a:off x="2562225" y="163286"/>
          <a:ext cx="11100707"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Income Statement per Business Units Quarterly</a:t>
          </a:r>
        </a:p>
      </xdr:txBody>
    </xdr:sp>
    <xdr:clientData/>
  </xdr:twoCellAnchor>
  <xdr:twoCellAnchor>
    <xdr:from>
      <xdr:col>0</xdr:col>
      <xdr:colOff>478519</xdr:colOff>
      <xdr:row>0</xdr:row>
      <xdr:rowOff>52161</xdr:rowOff>
    </xdr:from>
    <xdr:to>
      <xdr:col>22</xdr:col>
      <xdr:colOff>43090</xdr:colOff>
      <xdr:row>20</xdr:row>
      <xdr:rowOff>52161</xdr:rowOff>
    </xdr:to>
    <xdr:sp macro="" textlink="">
      <xdr:nvSpPr>
        <xdr:cNvPr id="4" name="Retângulo 3">
          <a:extLst>
            <a:ext uri="{FF2B5EF4-FFF2-40B4-BE49-F238E27FC236}">
              <a16:creationId xmlns:a16="http://schemas.microsoft.com/office/drawing/2014/main" id="{00000000-0008-0000-0800-000004000000}"/>
            </a:ext>
          </a:extLst>
        </xdr:cNvPr>
        <xdr:cNvSpPr/>
      </xdr:nvSpPr>
      <xdr:spPr>
        <a:xfrm>
          <a:off x="478519" y="52161"/>
          <a:ext cx="26393321" cy="54133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462642</xdr:colOff>
      <xdr:row>21</xdr:row>
      <xdr:rowOff>95251</xdr:rowOff>
    </xdr:from>
    <xdr:to>
      <xdr:col>22</xdr:col>
      <xdr:colOff>27213</xdr:colOff>
      <xdr:row>42</xdr:row>
      <xdr:rowOff>13609</xdr:rowOff>
    </xdr:to>
    <xdr:sp macro="" textlink="">
      <xdr:nvSpPr>
        <xdr:cNvPr id="5" name="Retângulo 4">
          <a:extLst>
            <a:ext uri="{FF2B5EF4-FFF2-40B4-BE49-F238E27FC236}">
              <a16:creationId xmlns:a16="http://schemas.microsoft.com/office/drawing/2014/main" id="{00000000-0008-0000-0800-000005000000}"/>
            </a:ext>
          </a:extLst>
        </xdr:cNvPr>
        <xdr:cNvSpPr/>
      </xdr:nvSpPr>
      <xdr:spPr>
        <a:xfrm>
          <a:off x="462642" y="4648201"/>
          <a:ext cx="13309146" cy="4023633"/>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462643</xdr:colOff>
      <xdr:row>42</xdr:row>
      <xdr:rowOff>122465</xdr:rowOff>
    </xdr:from>
    <xdr:to>
      <xdr:col>22</xdr:col>
      <xdr:colOff>27214</xdr:colOff>
      <xdr:row>62</xdr:row>
      <xdr:rowOff>122465</xdr:rowOff>
    </xdr:to>
    <xdr:sp macro="" textlink="">
      <xdr:nvSpPr>
        <xdr:cNvPr id="6" name="Retângulo 5">
          <a:extLst>
            <a:ext uri="{FF2B5EF4-FFF2-40B4-BE49-F238E27FC236}">
              <a16:creationId xmlns:a16="http://schemas.microsoft.com/office/drawing/2014/main" id="{00000000-0008-0000-0800-000006000000}"/>
            </a:ext>
          </a:extLst>
        </xdr:cNvPr>
        <xdr:cNvSpPr/>
      </xdr:nvSpPr>
      <xdr:spPr>
        <a:xfrm>
          <a:off x="462643" y="10933340"/>
          <a:ext cx="26393321" cy="50165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476251</xdr:colOff>
      <xdr:row>63</xdr:row>
      <xdr:rowOff>95249</xdr:rowOff>
    </xdr:from>
    <xdr:to>
      <xdr:col>22</xdr:col>
      <xdr:colOff>40822</xdr:colOff>
      <xdr:row>83</xdr:row>
      <xdr:rowOff>95249</xdr:rowOff>
    </xdr:to>
    <xdr:sp macro="" textlink="">
      <xdr:nvSpPr>
        <xdr:cNvPr id="7" name="Retângulo 6">
          <a:extLst>
            <a:ext uri="{FF2B5EF4-FFF2-40B4-BE49-F238E27FC236}">
              <a16:creationId xmlns:a16="http://schemas.microsoft.com/office/drawing/2014/main" id="{00000000-0008-0000-0800-000007000000}"/>
            </a:ext>
          </a:extLst>
        </xdr:cNvPr>
        <xdr:cNvSpPr/>
      </xdr:nvSpPr>
      <xdr:spPr>
        <a:xfrm>
          <a:off x="476251" y="12896849"/>
          <a:ext cx="13309146" cy="39433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476250</xdr:colOff>
      <xdr:row>83</xdr:row>
      <xdr:rowOff>163286</xdr:rowOff>
    </xdr:from>
    <xdr:to>
      <xdr:col>22</xdr:col>
      <xdr:colOff>40821</xdr:colOff>
      <xdr:row>103</xdr:row>
      <xdr:rowOff>95250</xdr:rowOff>
    </xdr:to>
    <xdr:sp macro="" textlink="">
      <xdr:nvSpPr>
        <xdr:cNvPr id="8" name="Retângulo 7">
          <a:extLst>
            <a:ext uri="{FF2B5EF4-FFF2-40B4-BE49-F238E27FC236}">
              <a16:creationId xmlns:a16="http://schemas.microsoft.com/office/drawing/2014/main" id="{00000000-0008-0000-0800-000008000000}"/>
            </a:ext>
          </a:extLst>
        </xdr:cNvPr>
        <xdr:cNvSpPr/>
      </xdr:nvSpPr>
      <xdr:spPr>
        <a:xfrm>
          <a:off x="476250" y="16908236"/>
          <a:ext cx="13309146" cy="3856264"/>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489857</xdr:colOff>
      <xdr:row>103</xdr:row>
      <xdr:rowOff>149679</xdr:rowOff>
    </xdr:from>
    <xdr:to>
      <xdr:col>22</xdr:col>
      <xdr:colOff>54428</xdr:colOff>
      <xdr:row>130</xdr:row>
      <xdr:rowOff>174625</xdr:rowOff>
    </xdr:to>
    <xdr:sp macro="" textlink="">
      <xdr:nvSpPr>
        <xdr:cNvPr id="9" name="Retângulo 8">
          <a:extLst>
            <a:ext uri="{FF2B5EF4-FFF2-40B4-BE49-F238E27FC236}">
              <a16:creationId xmlns:a16="http://schemas.microsoft.com/office/drawing/2014/main" id="{00000000-0008-0000-0800-000009000000}"/>
            </a:ext>
          </a:extLst>
        </xdr:cNvPr>
        <xdr:cNvSpPr/>
      </xdr:nvSpPr>
      <xdr:spPr>
        <a:xfrm>
          <a:off x="489857" y="20818929"/>
          <a:ext cx="13309146" cy="522559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1012031</xdr:colOff>
      <xdr:row>126</xdr:row>
      <xdr:rowOff>82550</xdr:rowOff>
    </xdr:from>
    <xdr:to>
      <xdr:col>9</xdr:col>
      <xdr:colOff>2812</xdr:colOff>
      <xdr:row>129</xdr:row>
      <xdr:rowOff>159050</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0800-00000A000000}"/>
            </a:ext>
          </a:extLst>
        </xdr:cNvPr>
        <xdr:cNvSpPr/>
      </xdr:nvSpPr>
      <xdr:spPr>
        <a:xfrm>
          <a:off x="7504906" y="31642050"/>
          <a:ext cx="4943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100012</xdr:colOff>
      <xdr:row>124</xdr:row>
      <xdr:rowOff>177800</xdr:rowOff>
    </xdr:from>
    <xdr:to>
      <xdr:col>11</xdr:col>
      <xdr:colOff>253900</xdr:colOff>
      <xdr:row>131</xdr:row>
      <xdr:rowOff>86300</xdr:rowOff>
    </xdr:to>
    <xdr:sp macro="" textlink="">
      <xdr:nvSpPr>
        <xdr:cNvPr id="11" name="Seta: para a Direita 10">
          <a:hlinkClick xmlns:r="http://schemas.openxmlformats.org/officeDocument/2006/relationships" r:id="rId3"/>
          <a:extLst>
            <a:ext uri="{FF2B5EF4-FFF2-40B4-BE49-F238E27FC236}">
              <a16:creationId xmlns:a16="http://schemas.microsoft.com/office/drawing/2014/main" id="{00000000-0008-0000-0800-00000B000000}"/>
            </a:ext>
          </a:extLst>
        </xdr:cNvPr>
        <xdr:cNvSpPr/>
      </xdr:nvSpPr>
      <xdr:spPr>
        <a:xfrm>
          <a:off x="12546012" y="31356300"/>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 per Business Units - Annually</a:t>
          </a:r>
        </a:p>
      </xdr:txBody>
    </xdr:sp>
    <xdr:clientData/>
  </xdr:twoCellAnchor>
  <xdr:twoCellAnchor>
    <xdr:from>
      <xdr:col>1</xdr:col>
      <xdr:colOff>4238625</xdr:colOff>
      <xdr:row>124</xdr:row>
      <xdr:rowOff>158750</xdr:rowOff>
    </xdr:from>
    <xdr:to>
      <xdr:col>4</xdr:col>
      <xdr:colOff>862706</xdr:colOff>
      <xdr:row>131</xdr:row>
      <xdr:rowOff>67250</xdr:rowOff>
    </xdr:to>
    <xdr:sp macro="" textlink="">
      <xdr:nvSpPr>
        <xdr:cNvPr id="12" name="Seta: para a Esquerda 11">
          <a:hlinkClick xmlns:r="http://schemas.openxmlformats.org/officeDocument/2006/relationships" r:id="rId4"/>
          <a:extLst>
            <a:ext uri="{FF2B5EF4-FFF2-40B4-BE49-F238E27FC236}">
              <a16:creationId xmlns:a16="http://schemas.microsoft.com/office/drawing/2014/main" id="{00000000-0008-0000-0800-00000C000000}"/>
            </a:ext>
          </a:extLst>
        </xdr:cNvPr>
        <xdr:cNvSpPr/>
      </xdr:nvSpPr>
      <xdr:spPr>
        <a:xfrm>
          <a:off x="4841875" y="31337250"/>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Mineração Usiminas' Production and Sales</a:t>
          </a:r>
          <a:endParaRPr lang="pt-BR" sz="10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523875</xdr:colOff>
      <xdr:row>0</xdr:row>
      <xdr:rowOff>47625</xdr:rowOff>
    </xdr:from>
    <xdr:to>
      <xdr:col>22</xdr:col>
      <xdr:colOff>47625</xdr:colOff>
      <xdr:row>0</xdr:row>
      <xdr:rowOff>428625</xdr:rowOff>
    </xdr:to>
    <xdr:sp macro="" textlink="">
      <xdr:nvSpPr>
        <xdr:cNvPr id="13" name="Retângulo 12">
          <a:hlinkClick xmlns:r="http://schemas.openxmlformats.org/officeDocument/2006/relationships" r:id="rId2"/>
          <a:extLst>
            <a:ext uri="{FF2B5EF4-FFF2-40B4-BE49-F238E27FC236}">
              <a16:creationId xmlns:a16="http://schemas.microsoft.com/office/drawing/2014/main" id="{00000000-0008-0000-0800-00000D000000}"/>
            </a:ext>
          </a:extLst>
        </xdr:cNvPr>
        <xdr:cNvSpPr/>
      </xdr:nvSpPr>
      <xdr:spPr>
        <a:xfrm>
          <a:off x="17732375" y="47625"/>
          <a:ext cx="4381500" cy="381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623425</xdr:colOff>
      <xdr:row>93</xdr:row>
      <xdr:rowOff>124025</xdr:rowOff>
    </xdr:from>
    <xdr:to>
      <xdr:col>8</xdr:col>
      <xdr:colOff>624252</xdr:colOff>
      <xdr:row>100</xdr:row>
      <xdr:rowOff>21139</xdr:rowOff>
    </xdr:to>
    <xdr:sp macro="[0]!DRE_consolidado_tri" textlink="">
      <xdr:nvSpPr>
        <xdr:cNvPr id="2" name="Seta para a direita 4">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0024600" y="24393725"/>
          <a:ext cx="2515427" cy="1230614"/>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Quarterly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870857</xdr:colOff>
      <xdr:row>93</xdr:row>
      <xdr:rowOff>122464</xdr:rowOff>
    </xdr:from>
    <xdr:to>
      <xdr:col>1</xdr:col>
      <xdr:colOff>3390858</xdr:colOff>
      <xdr:row>100</xdr:row>
      <xdr:rowOff>19578</xdr:rowOff>
    </xdr:to>
    <xdr:sp macro="[0]!DRE_unidade_tri" textlink="">
      <xdr:nvSpPr>
        <xdr:cNvPr id="3" name="Seta para a esquerda 5">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1480457" y="24392164"/>
          <a:ext cx="2520001" cy="1230614"/>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Quarterly</a:t>
          </a:r>
          <a:endParaRPr lang="pt-BR" sz="11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40821</xdr:colOff>
      <xdr:row>0</xdr:row>
      <xdr:rowOff>0</xdr:rowOff>
    </xdr:from>
    <xdr:to>
      <xdr:col>1</xdr:col>
      <xdr:colOff>1922009</xdr:colOff>
      <xdr:row>0</xdr:row>
      <xdr:rowOff>644067</xdr:rowOff>
    </xdr:to>
    <xdr:pic>
      <xdr:nvPicPr>
        <xdr:cNvPr id="4" name="Imagem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3"/>
        <a:stretch>
          <a:fillRect/>
        </a:stretch>
      </xdr:blipFill>
      <xdr:spPr>
        <a:xfrm>
          <a:off x="650421" y="0"/>
          <a:ext cx="1881188" cy="644067"/>
        </a:xfrm>
        <a:prstGeom prst="rect">
          <a:avLst/>
        </a:prstGeom>
      </xdr:spPr>
    </xdr:pic>
    <xdr:clientData/>
  </xdr:twoCellAnchor>
  <xdr:twoCellAnchor>
    <xdr:from>
      <xdr:col>1</xdr:col>
      <xdr:colOff>1920875</xdr:colOff>
      <xdr:row>0</xdr:row>
      <xdr:rowOff>122465</xdr:rowOff>
    </xdr:from>
    <xdr:to>
      <xdr:col>8</xdr:col>
      <xdr:colOff>1211035</xdr:colOff>
      <xdr:row>0</xdr:row>
      <xdr:rowOff>551090</xdr:rowOff>
    </xdr:to>
    <xdr:sp macro="" textlink="">
      <xdr:nvSpPr>
        <xdr:cNvPr id="5" name="CaixaDeTexto 4">
          <a:extLst>
            <a:ext uri="{FF2B5EF4-FFF2-40B4-BE49-F238E27FC236}">
              <a16:creationId xmlns:a16="http://schemas.microsoft.com/office/drawing/2014/main" id="{00000000-0008-0000-0900-000005000000}"/>
            </a:ext>
          </a:extLst>
        </xdr:cNvPr>
        <xdr:cNvSpPr txBox="1"/>
      </xdr:nvSpPr>
      <xdr:spPr>
        <a:xfrm>
          <a:off x="2530475" y="122465"/>
          <a:ext cx="1059633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eaLnBrk="1" fontAlgn="auto" latinLnBrk="0" hangingPunct="1"/>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Income Statement per Business Units Annually</a:t>
          </a:r>
        </a:p>
      </xdr:txBody>
    </xdr:sp>
    <xdr:clientData/>
  </xdr:twoCellAnchor>
  <xdr:twoCellAnchor>
    <xdr:from>
      <xdr:col>0</xdr:col>
      <xdr:colOff>530679</xdr:colOff>
      <xdr:row>0</xdr:row>
      <xdr:rowOff>81642</xdr:rowOff>
    </xdr:from>
    <xdr:to>
      <xdr:col>11</xdr:col>
      <xdr:colOff>108857</xdr:colOff>
      <xdr:row>15</xdr:row>
      <xdr:rowOff>142875</xdr:rowOff>
    </xdr:to>
    <xdr:sp macro="" textlink="">
      <xdr:nvSpPr>
        <xdr:cNvPr id="6" name="Retângulo 5">
          <a:extLst>
            <a:ext uri="{FF2B5EF4-FFF2-40B4-BE49-F238E27FC236}">
              <a16:creationId xmlns:a16="http://schemas.microsoft.com/office/drawing/2014/main" id="{00000000-0008-0000-0900-000006000000}"/>
            </a:ext>
          </a:extLst>
        </xdr:cNvPr>
        <xdr:cNvSpPr/>
      </xdr:nvSpPr>
      <xdr:spPr>
        <a:xfrm>
          <a:off x="530679" y="81642"/>
          <a:ext cx="12732203" cy="4442733"/>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16</xdr:row>
      <xdr:rowOff>111125</xdr:rowOff>
    </xdr:from>
    <xdr:to>
      <xdr:col>11</xdr:col>
      <xdr:colOff>117928</xdr:colOff>
      <xdr:row>32</xdr:row>
      <xdr:rowOff>0</xdr:rowOff>
    </xdr:to>
    <xdr:sp macro="" textlink="">
      <xdr:nvSpPr>
        <xdr:cNvPr id="7" name="Retângulo 6">
          <a:extLst>
            <a:ext uri="{FF2B5EF4-FFF2-40B4-BE49-F238E27FC236}">
              <a16:creationId xmlns:a16="http://schemas.microsoft.com/office/drawing/2014/main" id="{00000000-0008-0000-0900-000007000000}"/>
            </a:ext>
          </a:extLst>
        </xdr:cNvPr>
        <xdr:cNvSpPr/>
      </xdr:nvSpPr>
      <xdr:spPr>
        <a:xfrm>
          <a:off x="539750" y="4692650"/>
          <a:ext cx="12732203" cy="39465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523875</xdr:colOff>
      <xdr:row>32</xdr:row>
      <xdr:rowOff>127000</xdr:rowOff>
    </xdr:from>
    <xdr:to>
      <xdr:col>11</xdr:col>
      <xdr:colOff>102053</xdr:colOff>
      <xdr:row>48</xdr:row>
      <xdr:rowOff>15875</xdr:rowOff>
    </xdr:to>
    <xdr:sp macro="" textlink="">
      <xdr:nvSpPr>
        <xdr:cNvPr id="8" name="Retângulo 7">
          <a:extLst>
            <a:ext uri="{FF2B5EF4-FFF2-40B4-BE49-F238E27FC236}">
              <a16:creationId xmlns:a16="http://schemas.microsoft.com/office/drawing/2014/main" id="{00000000-0008-0000-0900-000008000000}"/>
            </a:ext>
          </a:extLst>
        </xdr:cNvPr>
        <xdr:cNvSpPr/>
      </xdr:nvSpPr>
      <xdr:spPr>
        <a:xfrm>
          <a:off x="523875" y="8766175"/>
          <a:ext cx="12732203" cy="39465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523875</xdr:colOff>
      <xdr:row>48</xdr:row>
      <xdr:rowOff>111125</xdr:rowOff>
    </xdr:from>
    <xdr:to>
      <xdr:col>11</xdr:col>
      <xdr:colOff>102053</xdr:colOff>
      <xdr:row>63</xdr:row>
      <xdr:rowOff>95250</xdr:rowOff>
    </xdr:to>
    <xdr:sp macro="" textlink="">
      <xdr:nvSpPr>
        <xdr:cNvPr id="9" name="Retângulo 8">
          <a:extLst>
            <a:ext uri="{FF2B5EF4-FFF2-40B4-BE49-F238E27FC236}">
              <a16:creationId xmlns:a16="http://schemas.microsoft.com/office/drawing/2014/main" id="{00000000-0008-0000-0900-000009000000}"/>
            </a:ext>
          </a:extLst>
        </xdr:cNvPr>
        <xdr:cNvSpPr/>
      </xdr:nvSpPr>
      <xdr:spPr>
        <a:xfrm>
          <a:off x="523875" y="12807950"/>
          <a:ext cx="12732203" cy="38417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63</xdr:row>
      <xdr:rowOff>158750</xdr:rowOff>
    </xdr:from>
    <xdr:to>
      <xdr:col>11</xdr:col>
      <xdr:colOff>117928</xdr:colOff>
      <xdr:row>78</xdr:row>
      <xdr:rowOff>79375</xdr:rowOff>
    </xdr:to>
    <xdr:sp macro="" textlink="">
      <xdr:nvSpPr>
        <xdr:cNvPr id="10" name="Retângulo 9">
          <a:extLst>
            <a:ext uri="{FF2B5EF4-FFF2-40B4-BE49-F238E27FC236}">
              <a16:creationId xmlns:a16="http://schemas.microsoft.com/office/drawing/2014/main" id="{00000000-0008-0000-0900-00000A000000}"/>
            </a:ext>
          </a:extLst>
        </xdr:cNvPr>
        <xdr:cNvSpPr/>
      </xdr:nvSpPr>
      <xdr:spPr>
        <a:xfrm>
          <a:off x="539750" y="16713200"/>
          <a:ext cx="12732203" cy="37782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539750</xdr:colOff>
      <xdr:row>78</xdr:row>
      <xdr:rowOff>158750</xdr:rowOff>
    </xdr:from>
    <xdr:to>
      <xdr:col>11</xdr:col>
      <xdr:colOff>117928</xdr:colOff>
      <xdr:row>100</xdr:row>
      <xdr:rowOff>95250</xdr:rowOff>
    </xdr:to>
    <xdr:sp macro="" textlink="">
      <xdr:nvSpPr>
        <xdr:cNvPr id="11" name="Retângulo 10">
          <a:extLst>
            <a:ext uri="{FF2B5EF4-FFF2-40B4-BE49-F238E27FC236}">
              <a16:creationId xmlns:a16="http://schemas.microsoft.com/office/drawing/2014/main" id="{00000000-0008-0000-0900-00000B000000}"/>
            </a:ext>
          </a:extLst>
        </xdr:cNvPr>
        <xdr:cNvSpPr/>
      </xdr:nvSpPr>
      <xdr:spPr>
        <a:xfrm>
          <a:off x="539750" y="20570825"/>
          <a:ext cx="12732203" cy="51276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3587750</xdr:colOff>
      <xdr:row>95</xdr:row>
      <xdr:rowOff>31750</xdr:rowOff>
    </xdr:from>
    <xdr:to>
      <xdr:col>6</xdr:col>
      <xdr:colOff>444499</xdr:colOff>
      <xdr:row>98</xdr:row>
      <xdr:rowOff>99142</xdr:rowOff>
    </xdr:to>
    <xdr:sp macro="[0]!Indice" textlink="">
      <xdr:nvSpPr>
        <xdr:cNvPr id="12" name="Retângulo 11">
          <a:hlinkClick xmlns:r="http://schemas.openxmlformats.org/officeDocument/2006/relationships" r:id="rId4"/>
          <a:extLst>
            <a:ext uri="{FF2B5EF4-FFF2-40B4-BE49-F238E27FC236}">
              <a16:creationId xmlns:a16="http://schemas.microsoft.com/office/drawing/2014/main" id="{00000000-0008-0000-0900-00000C000000}"/>
            </a:ext>
          </a:extLst>
        </xdr:cNvPr>
        <xdr:cNvSpPr/>
      </xdr:nvSpPr>
      <xdr:spPr>
        <a:xfrm>
          <a:off x="4197350" y="24682450"/>
          <a:ext cx="5648324" cy="638892"/>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165313</xdr:colOff>
      <xdr:row>49</xdr:row>
      <xdr:rowOff>169383</xdr:rowOff>
    </xdr:from>
    <xdr:to>
      <xdr:col>12</xdr:col>
      <xdr:colOff>288604</xdr:colOff>
      <xdr:row>56</xdr:row>
      <xdr:rowOff>66497</xdr:rowOff>
    </xdr:to>
    <xdr:sp macro="[0]!DRE_consolidado_ano" textlink="">
      <xdr:nvSpPr>
        <xdr:cNvPr id="2" name="Seta para a direita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6580063" y="10043633"/>
          <a:ext cx="2536291" cy="1230614"/>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Consolidated Annually</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6141352</xdr:colOff>
      <xdr:row>49</xdr:row>
      <xdr:rowOff>183697</xdr:rowOff>
    </xdr:from>
    <xdr:to>
      <xdr:col>3</xdr:col>
      <xdr:colOff>1041353</xdr:colOff>
      <xdr:row>56</xdr:row>
      <xdr:rowOff>80811</xdr:rowOff>
    </xdr:to>
    <xdr:sp macro="[0]!DRE_unidade_ano" textlink="">
      <xdr:nvSpPr>
        <xdr:cNvPr id="3" name="Seta para a esquerda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6490602" y="10057947"/>
          <a:ext cx="2520001" cy="1230614"/>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Income Statement per Business Units Annually</a:t>
          </a:r>
          <a:endParaRPr lang="pt-BR" sz="16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xdr:col>
      <xdr:colOff>54428</xdr:colOff>
      <xdr:row>0</xdr:row>
      <xdr:rowOff>0</xdr:rowOff>
    </xdr:from>
    <xdr:to>
      <xdr:col>1</xdr:col>
      <xdr:colOff>1935616</xdr:colOff>
      <xdr:row>0</xdr:row>
      <xdr:rowOff>644067</xdr:rowOff>
    </xdr:to>
    <xdr:pic>
      <xdr:nvPicPr>
        <xdr:cNvPr id="4" name="Imagem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3"/>
        <a:stretch>
          <a:fillRect/>
        </a:stretch>
      </xdr:blipFill>
      <xdr:spPr>
        <a:xfrm>
          <a:off x="406853" y="0"/>
          <a:ext cx="1881188" cy="644067"/>
        </a:xfrm>
        <a:prstGeom prst="rect">
          <a:avLst/>
        </a:prstGeom>
      </xdr:spPr>
    </xdr:pic>
    <xdr:clientData/>
  </xdr:twoCellAnchor>
  <xdr:twoCellAnchor>
    <xdr:from>
      <xdr:col>1</xdr:col>
      <xdr:colOff>0</xdr:colOff>
      <xdr:row>0</xdr:row>
      <xdr:rowOff>122465</xdr:rowOff>
    </xdr:from>
    <xdr:to>
      <xdr:col>15</xdr:col>
      <xdr:colOff>27214</xdr:colOff>
      <xdr:row>0</xdr:row>
      <xdr:rowOff>551090</xdr:rowOff>
    </xdr:to>
    <xdr:sp macro="" textlink="">
      <xdr:nvSpPr>
        <xdr:cNvPr id="5" name="CaixaDeTexto 4">
          <a:extLst>
            <a:ext uri="{FF2B5EF4-FFF2-40B4-BE49-F238E27FC236}">
              <a16:creationId xmlns:a16="http://schemas.microsoft.com/office/drawing/2014/main" id="{00000000-0008-0000-0A00-000005000000}"/>
            </a:ext>
          </a:extLst>
        </xdr:cNvPr>
        <xdr:cNvSpPr txBox="1"/>
      </xdr:nvSpPr>
      <xdr:spPr>
        <a:xfrm>
          <a:off x="352425" y="122465"/>
          <a:ext cx="1478143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Income Statement Consolidated Quarterly</a:t>
          </a:r>
        </a:p>
      </xdr:txBody>
    </xdr:sp>
    <xdr:clientData/>
  </xdr:twoCellAnchor>
  <xdr:twoCellAnchor>
    <xdr:from>
      <xdr:col>0</xdr:col>
      <xdr:colOff>251731</xdr:colOff>
      <xdr:row>0</xdr:row>
      <xdr:rowOff>45358</xdr:rowOff>
    </xdr:from>
    <xdr:to>
      <xdr:col>20</xdr:col>
      <xdr:colOff>63499</xdr:colOff>
      <xdr:row>57</xdr:row>
      <xdr:rowOff>47625</xdr:rowOff>
    </xdr:to>
    <xdr:sp macro="" textlink="">
      <xdr:nvSpPr>
        <xdr:cNvPr id="6" name="Retângulo 5">
          <a:extLst>
            <a:ext uri="{FF2B5EF4-FFF2-40B4-BE49-F238E27FC236}">
              <a16:creationId xmlns:a16="http://schemas.microsoft.com/office/drawing/2014/main" id="{00000000-0008-0000-0A00-000006000000}"/>
            </a:ext>
          </a:extLst>
        </xdr:cNvPr>
        <xdr:cNvSpPr/>
      </xdr:nvSpPr>
      <xdr:spPr>
        <a:xfrm>
          <a:off x="251731" y="45358"/>
          <a:ext cx="23513143" cy="11416392"/>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3</xdr:col>
      <xdr:colOff>1174750</xdr:colOff>
      <xdr:row>51</xdr:row>
      <xdr:rowOff>95250</xdr:rowOff>
    </xdr:from>
    <xdr:to>
      <xdr:col>10</xdr:col>
      <xdr:colOff>59076</xdr:colOff>
      <xdr:row>54</xdr:row>
      <xdr:rowOff>162642</xdr:rowOff>
    </xdr:to>
    <xdr:sp macro="[0]!Indice" textlink="">
      <xdr:nvSpPr>
        <xdr:cNvPr id="7" name="Retângulo 6">
          <a:hlinkClick xmlns:r="http://schemas.openxmlformats.org/officeDocument/2006/relationships" r:id="rId4"/>
          <a:extLst>
            <a:ext uri="{FF2B5EF4-FFF2-40B4-BE49-F238E27FC236}">
              <a16:creationId xmlns:a16="http://schemas.microsoft.com/office/drawing/2014/main" id="{00000000-0008-0000-0A00-000007000000}"/>
            </a:ext>
          </a:extLst>
        </xdr:cNvPr>
        <xdr:cNvSpPr/>
      </xdr:nvSpPr>
      <xdr:spPr>
        <a:xfrm>
          <a:off x="9144000" y="10350500"/>
          <a:ext cx="7329826" cy="638892"/>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54428</xdr:colOff>
      <xdr:row>0</xdr:row>
      <xdr:rowOff>0</xdr:rowOff>
    </xdr:from>
    <xdr:to>
      <xdr:col>1</xdr:col>
      <xdr:colOff>1935616</xdr:colOff>
      <xdr:row>0</xdr:row>
      <xdr:rowOff>644067</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664028" y="0"/>
          <a:ext cx="1881188" cy="644067"/>
        </a:xfrm>
        <a:prstGeom prst="rect">
          <a:avLst/>
        </a:prstGeom>
      </xdr:spPr>
    </xdr:pic>
    <xdr:clientData/>
  </xdr:twoCellAnchor>
  <xdr:twoCellAnchor>
    <xdr:from>
      <xdr:col>0</xdr:col>
      <xdr:colOff>612320</xdr:colOff>
      <xdr:row>0</xdr:row>
      <xdr:rowOff>122465</xdr:rowOff>
    </xdr:from>
    <xdr:to>
      <xdr:col>7</xdr:col>
      <xdr:colOff>1401535</xdr:colOff>
      <xdr:row>0</xdr:row>
      <xdr:rowOff>551090</xdr:rowOff>
    </xdr:to>
    <xdr:sp macro="" textlink="">
      <xdr:nvSpPr>
        <xdr:cNvPr id="3" name="CaixaDeTexto 2">
          <a:extLst>
            <a:ext uri="{FF2B5EF4-FFF2-40B4-BE49-F238E27FC236}">
              <a16:creationId xmlns:a16="http://schemas.microsoft.com/office/drawing/2014/main" id="{00000000-0008-0000-0B00-000003000000}"/>
            </a:ext>
          </a:extLst>
        </xdr:cNvPr>
        <xdr:cNvSpPr txBox="1"/>
      </xdr:nvSpPr>
      <xdr:spPr>
        <a:xfrm>
          <a:off x="612320" y="122465"/>
          <a:ext cx="14600465"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Income Statement Consolidated Annually</a:t>
          </a:r>
        </a:p>
      </xdr:txBody>
    </xdr:sp>
    <xdr:clientData/>
  </xdr:twoCellAnchor>
  <xdr:twoCellAnchor>
    <xdr:from>
      <xdr:col>0</xdr:col>
      <xdr:colOff>544286</xdr:colOff>
      <xdr:row>0</xdr:row>
      <xdr:rowOff>68036</xdr:rowOff>
    </xdr:from>
    <xdr:to>
      <xdr:col>10</xdr:col>
      <xdr:colOff>206375</xdr:colOff>
      <xdr:row>54</xdr:row>
      <xdr:rowOff>108857</xdr:rowOff>
    </xdr:to>
    <xdr:sp macro="" textlink="">
      <xdr:nvSpPr>
        <xdr:cNvPr id="4" name="Retângulo 3">
          <a:extLst>
            <a:ext uri="{FF2B5EF4-FFF2-40B4-BE49-F238E27FC236}">
              <a16:creationId xmlns:a16="http://schemas.microsoft.com/office/drawing/2014/main" id="{00000000-0008-0000-0B00-000004000000}"/>
            </a:ext>
          </a:extLst>
        </xdr:cNvPr>
        <xdr:cNvSpPr/>
      </xdr:nvSpPr>
      <xdr:spPr>
        <a:xfrm>
          <a:off x="544286" y="68036"/>
          <a:ext cx="16330839" cy="1085169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4774406</xdr:colOff>
      <xdr:row>49</xdr:row>
      <xdr:rowOff>98425</xdr:rowOff>
    </xdr:from>
    <xdr:to>
      <xdr:col>4</xdr:col>
      <xdr:colOff>796562</xdr:colOff>
      <xdr:row>52</xdr:row>
      <xdr:rowOff>174925</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B00-000005000000}"/>
            </a:ext>
          </a:extLst>
        </xdr:cNvPr>
        <xdr:cNvSpPr/>
      </xdr:nvSpPr>
      <xdr:spPr>
        <a:xfrm>
          <a:off x="5384006" y="8737600"/>
          <a:ext cx="493755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893762</xdr:colOff>
      <xdr:row>48</xdr:row>
      <xdr:rowOff>3175</xdr:rowOff>
    </xdr:from>
    <xdr:to>
      <xdr:col>6</xdr:col>
      <xdr:colOff>571400</xdr:colOff>
      <xdr:row>54</xdr:row>
      <xdr:rowOff>102175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B00-000006000000}"/>
            </a:ext>
          </a:extLst>
        </xdr:cNvPr>
        <xdr:cNvSpPr/>
      </xdr:nvSpPr>
      <xdr:spPr>
        <a:xfrm>
          <a:off x="10418762" y="8451850"/>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p>
      </xdr:txBody>
    </xdr:sp>
    <xdr:clientData/>
  </xdr:twoCellAnchor>
  <xdr:twoCellAnchor>
    <xdr:from>
      <xdr:col>1</xdr:col>
      <xdr:colOff>2111375</xdr:colOff>
      <xdr:row>47</xdr:row>
      <xdr:rowOff>174625</xdr:rowOff>
    </xdr:from>
    <xdr:to>
      <xdr:col>1</xdr:col>
      <xdr:colOff>4625081</xdr:colOff>
      <xdr:row>54</xdr:row>
      <xdr:rowOff>83125</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0B00-000007000000}"/>
            </a:ext>
          </a:extLst>
        </xdr:cNvPr>
        <xdr:cNvSpPr/>
      </xdr:nvSpPr>
      <xdr:spPr>
        <a:xfrm>
          <a:off x="2720975" y="8432800"/>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Quarterly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809624</xdr:colOff>
      <xdr:row>0</xdr:row>
      <xdr:rowOff>63500</xdr:rowOff>
    </xdr:from>
    <xdr:to>
      <xdr:col>10</xdr:col>
      <xdr:colOff>126999</xdr:colOff>
      <xdr:row>0</xdr:row>
      <xdr:rowOff>444500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B00-000008000000}"/>
            </a:ext>
          </a:extLst>
        </xdr:cNvPr>
        <xdr:cNvSpPr/>
      </xdr:nvSpPr>
      <xdr:spPr>
        <a:xfrm>
          <a:off x="14620874" y="63500"/>
          <a:ext cx="2174875" cy="381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77108</xdr:colOff>
      <xdr:row>0</xdr:row>
      <xdr:rowOff>47625</xdr:rowOff>
    </xdr:from>
    <xdr:to>
      <xdr:col>1</xdr:col>
      <xdr:colOff>1958296</xdr:colOff>
      <xdr:row>0</xdr:row>
      <xdr:rowOff>691692</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686708" y="47625"/>
          <a:ext cx="1881188" cy="644067"/>
        </a:xfrm>
        <a:prstGeom prst="rect">
          <a:avLst/>
        </a:prstGeom>
      </xdr:spPr>
    </xdr:pic>
    <xdr:clientData/>
  </xdr:twoCellAnchor>
  <xdr:twoCellAnchor>
    <xdr:from>
      <xdr:col>0</xdr:col>
      <xdr:colOff>539751</xdr:colOff>
      <xdr:row>0</xdr:row>
      <xdr:rowOff>185965</xdr:rowOff>
    </xdr:from>
    <xdr:to>
      <xdr:col>20</xdr:col>
      <xdr:colOff>190500</xdr:colOff>
      <xdr:row>0</xdr:row>
      <xdr:rowOff>614590</xdr:rowOff>
    </xdr:to>
    <xdr:sp macro="" textlink="">
      <xdr:nvSpPr>
        <xdr:cNvPr id="3" name="CaixaDeTexto 2">
          <a:extLst>
            <a:ext uri="{FF2B5EF4-FFF2-40B4-BE49-F238E27FC236}">
              <a16:creationId xmlns:a16="http://schemas.microsoft.com/office/drawing/2014/main" id="{00000000-0008-0000-0C00-000003000000}"/>
            </a:ext>
          </a:extLst>
        </xdr:cNvPr>
        <xdr:cNvSpPr txBox="1"/>
      </xdr:nvSpPr>
      <xdr:spPr>
        <a:xfrm>
          <a:off x="539751" y="185965"/>
          <a:ext cx="132524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Balance Sheet</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Consolidated</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492125</xdr:colOff>
      <xdr:row>0</xdr:row>
      <xdr:rowOff>47625</xdr:rowOff>
    </xdr:from>
    <xdr:to>
      <xdr:col>20</xdr:col>
      <xdr:colOff>206375</xdr:colOff>
      <xdr:row>65</xdr:row>
      <xdr:rowOff>174625</xdr:rowOff>
    </xdr:to>
    <xdr:sp macro="" textlink="">
      <xdr:nvSpPr>
        <xdr:cNvPr id="4" name="Retângulo 3">
          <a:extLst>
            <a:ext uri="{FF2B5EF4-FFF2-40B4-BE49-F238E27FC236}">
              <a16:creationId xmlns:a16="http://schemas.microsoft.com/office/drawing/2014/main" id="{00000000-0008-0000-0C00-000004000000}"/>
            </a:ext>
          </a:extLst>
        </xdr:cNvPr>
        <xdr:cNvSpPr/>
      </xdr:nvSpPr>
      <xdr:spPr>
        <a:xfrm>
          <a:off x="492125" y="47625"/>
          <a:ext cx="13315950" cy="127857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424656</xdr:colOff>
      <xdr:row>60</xdr:row>
      <xdr:rowOff>50800</xdr:rowOff>
    </xdr:from>
    <xdr:to>
      <xdr:col>8</xdr:col>
      <xdr:colOff>479062</xdr:colOff>
      <xdr:row>63</xdr:row>
      <xdr:rowOff>127300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C00-000005000000}"/>
            </a:ext>
          </a:extLst>
        </xdr:cNvPr>
        <xdr:cNvSpPr/>
      </xdr:nvSpPr>
      <xdr:spPr>
        <a:xfrm>
          <a:off x="7870031" y="12512675"/>
          <a:ext cx="4943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576262</xdr:colOff>
      <xdr:row>58</xdr:row>
      <xdr:rowOff>146050</xdr:rowOff>
    </xdr:from>
    <xdr:to>
      <xdr:col>10</xdr:col>
      <xdr:colOff>666650</xdr:colOff>
      <xdr:row>65</xdr:row>
      <xdr:rowOff>54550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C00-000006000000}"/>
            </a:ext>
          </a:extLst>
        </xdr:cNvPr>
        <xdr:cNvSpPr/>
      </xdr:nvSpPr>
      <xdr:spPr>
        <a:xfrm>
          <a:off x="12911137" y="12226925"/>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Quartely</a:t>
          </a:r>
        </a:p>
      </xdr:txBody>
    </xdr:sp>
    <xdr:clientData/>
  </xdr:twoCellAnchor>
  <xdr:twoCellAnchor>
    <xdr:from>
      <xdr:col>2</xdr:col>
      <xdr:colOff>206375</xdr:colOff>
      <xdr:row>58</xdr:row>
      <xdr:rowOff>127000</xdr:rowOff>
    </xdr:from>
    <xdr:to>
      <xdr:col>4</xdr:col>
      <xdr:colOff>275331</xdr:colOff>
      <xdr:row>65</xdr:row>
      <xdr:rowOff>35500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0C00-000007000000}"/>
            </a:ext>
          </a:extLst>
        </xdr:cNvPr>
        <xdr:cNvSpPr/>
      </xdr:nvSpPr>
      <xdr:spPr>
        <a:xfrm>
          <a:off x="5207000" y="12207875"/>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Income Statement</a:t>
          </a:r>
          <a:r>
            <a:rPr lang="pt-BR" sz="1100" b="1" baseline="0">
              <a:latin typeface="Verdana" panose="020B0604030504040204" pitchFamily="34" charset="0"/>
              <a:ea typeface="Verdana" panose="020B0604030504040204" pitchFamily="34" charset="0"/>
              <a:cs typeface="Verdana" panose="020B0604030504040204" pitchFamily="34" charset="0"/>
            </a:rPr>
            <a:t> Consolidated - Annually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1206500</xdr:colOff>
      <xdr:row>0</xdr:row>
      <xdr:rowOff>63500</xdr:rowOff>
    </xdr:from>
    <xdr:to>
      <xdr:col>20</xdr:col>
      <xdr:colOff>190500</xdr:colOff>
      <xdr:row>0</xdr:row>
      <xdr:rowOff>406400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C00-000008000000}"/>
            </a:ext>
          </a:extLst>
        </xdr:cNvPr>
        <xdr:cNvSpPr/>
      </xdr:nvSpPr>
      <xdr:spPr>
        <a:xfrm>
          <a:off x="13541375" y="63500"/>
          <a:ext cx="14287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140607</xdr:colOff>
      <xdr:row>0</xdr:row>
      <xdr:rowOff>47625</xdr:rowOff>
    </xdr:from>
    <xdr:to>
      <xdr:col>1</xdr:col>
      <xdr:colOff>1994387</xdr:colOff>
      <xdr:row>0</xdr:row>
      <xdr:rowOff>691692</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a:stretch>
          <a:fillRect/>
        </a:stretch>
      </xdr:blipFill>
      <xdr:spPr>
        <a:xfrm>
          <a:off x="464457" y="47625"/>
          <a:ext cx="1853780" cy="644067"/>
        </a:xfrm>
        <a:prstGeom prst="rect">
          <a:avLst/>
        </a:prstGeom>
      </xdr:spPr>
    </xdr:pic>
    <xdr:clientData/>
  </xdr:twoCellAnchor>
  <xdr:twoCellAnchor>
    <xdr:from>
      <xdr:col>1</xdr:col>
      <xdr:colOff>0</xdr:colOff>
      <xdr:row>0</xdr:row>
      <xdr:rowOff>138340</xdr:rowOff>
    </xdr:from>
    <xdr:to>
      <xdr:col>11</xdr:col>
      <xdr:colOff>31750</xdr:colOff>
      <xdr:row>0</xdr:row>
      <xdr:rowOff>566965</xdr:rowOff>
    </xdr:to>
    <xdr:sp macro="" textlink="">
      <xdr:nvSpPr>
        <xdr:cNvPr id="3" name="CaixaDeTexto 2">
          <a:extLst>
            <a:ext uri="{FF2B5EF4-FFF2-40B4-BE49-F238E27FC236}">
              <a16:creationId xmlns:a16="http://schemas.microsoft.com/office/drawing/2014/main" id="{00000000-0008-0000-0D00-000003000000}"/>
            </a:ext>
          </a:extLst>
        </xdr:cNvPr>
        <xdr:cNvSpPr txBox="1"/>
      </xdr:nvSpPr>
      <xdr:spPr>
        <a:xfrm>
          <a:off x="323850" y="138340"/>
          <a:ext cx="1576705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Consolidated Cash Flow - Quartely</a:t>
          </a:r>
        </a:p>
      </xdr:txBody>
    </xdr:sp>
    <xdr:clientData/>
  </xdr:twoCellAnchor>
  <xdr:twoCellAnchor>
    <xdr:from>
      <xdr:col>1</xdr:col>
      <xdr:colOff>9525</xdr:colOff>
      <xdr:row>0</xdr:row>
      <xdr:rowOff>0</xdr:rowOff>
    </xdr:from>
    <xdr:to>
      <xdr:col>20</xdr:col>
      <xdr:colOff>206374</xdr:colOff>
      <xdr:row>87</xdr:row>
      <xdr:rowOff>142875</xdr:rowOff>
    </xdr:to>
    <xdr:sp macro="" textlink="">
      <xdr:nvSpPr>
        <xdr:cNvPr id="4" name="Retângulo 3">
          <a:extLst>
            <a:ext uri="{FF2B5EF4-FFF2-40B4-BE49-F238E27FC236}">
              <a16:creationId xmlns:a16="http://schemas.microsoft.com/office/drawing/2014/main" id="{00000000-0008-0000-0D00-000004000000}"/>
            </a:ext>
          </a:extLst>
        </xdr:cNvPr>
        <xdr:cNvSpPr/>
      </xdr:nvSpPr>
      <xdr:spPr>
        <a:xfrm>
          <a:off x="327025" y="0"/>
          <a:ext cx="19691349" cy="157321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2</xdr:col>
      <xdr:colOff>1281906</xdr:colOff>
      <xdr:row>82</xdr:row>
      <xdr:rowOff>177800</xdr:rowOff>
    </xdr:from>
    <xdr:to>
      <xdr:col>7</xdr:col>
      <xdr:colOff>328249</xdr:colOff>
      <xdr:row>86</xdr:row>
      <xdr:rowOff>63800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D00-000005000000}"/>
            </a:ext>
          </a:extLst>
        </xdr:cNvPr>
        <xdr:cNvSpPr/>
      </xdr:nvSpPr>
      <xdr:spPr>
        <a:xfrm>
          <a:off x="9140031" y="14441488"/>
          <a:ext cx="5070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425449</xdr:colOff>
      <xdr:row>81</xdr:row>
      <xdr:rowOff>82550</xdr:rowOff>
    </xdr:from>
    <xdr:to>
      <xdr:col>9</xdr:col>
      <xdr:colOff>642837</xdr:colOff>
      <xdr:row>87</xdr:row>
      <xdr:rowOff>181550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D00-000006000000}"/>
            </a:ext>
          </a:extLst>
        </xdr:cNvPr>
        <xdr:cNvSpPr/>
      </xdr:nvSpPr>
      <xdr:spPr>
        <a:xfrm>
          <a:off x="14308137" y="14155738"/>
          <a:ext cx="2551013"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Consolidated Cash Flow Annually</a:t>
          </a:r>
        </a:p>
      </xdr:txBody>
    </xdr:sp>
    <xdr:clientData/>
  </xdr:twoCellAnchor>
  <xdr:twoCellAnchor>
    <xdr:from>
      <xdr:col>1</xdr:col>
      <xdr:colOff>6143625</xdr:colOff>
      <xdr:row>81</xdr:row>
      <xdr:rowOff>63500</xdr:rowOff>
    </xdr:from>
    <xdr:to>
      <xdr:col>2</xdr:col>
      <xdr:colOff>1132581</xdr:colOff>
      <xdr:row>87</xdr:row>
      <xdr:rowOff>162500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0D00-000007000000}"/>
            </a:ext>
          </a:extLst>
        </xdr:cNvPr>
        <xdr:cNvSpPr/>
      </xdr:nvSpPr>
      <xdr:spPr>
        <a:xfrm>
          <a:off x="6477000" y="14136688"/>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Balance Sheet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1254125</xdr:colOff>
      <xdr:row>0</xdr:row>
      <xdr:rowOff>0</xdr:rowOff>
    </xdr:from>
    <xdr:to>
      <xdr:col>20</xdr:col>
      <xdr:colOff>190500</xdr:colOff>
      <xdr:row>0</xdr:row>
      <xdr:rowOff>342900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D00-000008000000}"/>
            </a:ext>
          </a:extLst>
        </xdr:cNvPr>
        <xdr:cNvSpPr/>
      </xdr:nvSpPr>
      <xdr:spPr>
        <a:xfrm>
          <a:off x="17287875" y="0"/>
          <a:ext cx="2714625"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1</xdr:col>
      <xdr:colOff>140608</xdr:colOff>
      <xdr:row>0</xdr:row>
      <xdr:rowOff>40822</xdr:rowOff>
    </xdr:from>
    <xdr:to>
      <xdr:col>1</xdr:col>
      <xdr:colOff>1994388</xdr:colOff>
      <xdr:row>0</xdr:row>
      <xdr:rowOff>684889</xdr:rowOff>
    </xdr:to>
    <xdr:pic>
      <xdr:nvPicPr>
        <xdr:cNvPr id="2" name="Imagem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369208" y="40822"/>
          <a:ext cx="1853780" cy="644067"/>
        </a:xfrm>
        <a:prstGeom prst="rect">
          <a:avLst/>
        </a:prstGeom>
      </xdr:spPr>
    </xdr:pic>
    <xdr:clientData/>
  </xdr:twoCellAnchor>
  <xdr:twoCellAnchor>
    <xdr:from>
      <xdr:col>1</xdr:col>
      <xdr:colOff>1</xdr:colOff>
      <xdr:row>0</xdr:row>
      <xdr:rowOff>131537</xdr:rowOff>
    </xdr:from>
    <xdr:to>
      <xdr:col>10</xdr:col>
      <xdr:colOff>68035</xdr:colOff>
      <xdr:row>0</xdr:row>
      <xdr:rowOff>560162</xdr:rowOff>
    </xdr:to>
    <xdr:sp macro="" textlink="">
      <xdr:nvSpPr>
        <xdr:cNvPr id="3" name="CaixaDeTexto 2">
          <a:extLst>
            <a:ext uri="{FF2B5EF4-FFF2-40B4-BE49-F238E27FC236}">
              <a16:creationId xmlns:a16="http://schemas.microsoft.com/office/drawing/2014/main" id="{00000000-0008-0000-0E00-000003000000}"/>
            </a:ext>
          </a:extLst>
        </xdr:cNvPr>
        <xdr:cNvSpPr txBox="1"/>
      </xdr:nvSpPr>
      <xdr:spPr>
        <a:xfrm>
          <a:off x="228601" y="131537"/>
          <a:ext cx="1280295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Consolidated Cash Flow - Annually</a:t>
          </a:r>
        </a:p>
      </xdr:txBody>
    </xdr:sp>
    <xdr:clientData/>
  </xdr:twoCellAnchor>
  <xdr:twoCellAnchor>
    <xdr:from>
      <xdr:col>0</xdr:col>
      <xdr:colOff>142875</xdr:colOff>
      <xdr:row>0</xdr:row>
      <xdr:rowOff>63500</xdr:rowOff>
    </xdr:from>
    <xdr:to>
      <xdr:col>10</xdr:col>
      <xdr:colOff>133350</xdr:colOff>
      <xdr:row>93</xdr:row>
      <xdr:rowOff>158750</xdr:rowOff>
    </xdr:to>
    <xdr:sp macro="" textlink="">
      <xdr:nvSpPr>
        <xdr:cNvPr id="4" name="Retângulo 3">
          <a:extLst>
            <a:ext uri="{FF2B5EF4-FFF2-40B4-BE49-F238E27FC236}">
              <a16:creationId xmlns:a16="http://schemas.microsoft.com/office/drawing/2014/main" id="{00000000-0008-0000-0E00-000004000000}"/>
            </a:ext>
          </a:extLst>
        </xdr:cNvPr>
        <xdr:cNvSpPr/>
      </xdr:nvSpPr>
      <xdr:spPr>
        <a:xfrm>
          <a:off x="142875" y="63500"/>
          <a:ext cx="12954000" cy="174402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4091781</xdr:colOff>
      <xdr:row>88</xdr:row>
      <xdr:rowOff>146050</xdr:rowOff>
    </xdr:from>
    <xdr:to>
      <xdr:col>4</xdr:col>
      <xdr:colOff>1145812</xdr:colOff>
      <xdr:row>92</xdr:row>
      <xdr:rowOff>32050</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E00-000005000000}"/>
            </a:ext>
          </a:extLst>
        </xdr:cNvPr>
        <xdr:cNvSpPr/>
      </xdr:nvSpPr>
      <xdr:spPr>
        <a:xfrm>
          <a:off x="4320381" y="16538575"/>
          <a:ext cx="495025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solidFill>
                <a:schemeClr val="lt1"/>
              </a:solidFill>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5</xdr:col>
      <xdr:colOff>68262</xdr:colOff>
      <xdr:row>87</xdr:row>
      <xdr:rowOff>50800</xdr:rowOff>
    </xdr:from>
    <xdr:to>
      <xdr:col>7</xdr:col>
      <xdr:colOff>158650</xdr:colOff>
      <xdr:row>93</xdr:row>
      <xdr:rowOff>149800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E00-000006000000}"/>
            </a:ext>
          </a:extLst>
        </xdr:cNvPr>
        <xdr:cNvSpPr/>
      </xdr:nvSpPr>
      <xdr:spPr>
        <a:xfrm>
          <a:off x="9364662" y="16252825"/>
          <a:ext cx="25478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p>
      </xdr:txBody>
    </xdr:sp>
    <xdr:clientData/>
  </xdr:twoCellAnchor>
  <xdr:twoCellAnchor>
    <xdr:from>
      <xdr:col>1</xdr:col>
      <xdr:colOff>1428750</xdr:colOff>
      <xdr:row>87</xdr:row>
      <xdr:rowOff>31750</xdr:rowOff>
    </xdr:from>
    <xdr:to>
      <xdr:col>1</xdr:col>
      <xdr:colOff>3942456</xdr:colOff>
      <xdr:row>93</xdr:row>
      <xdr:rowOff>130750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0E00-000007000000}"/>
            </a:ext>
          </a:extLst>
        </xdr:cNvPr>
        <xdr:cNvSpPr/>
      </xdr:nvSpPr>
      <xdr:spPr>
        <a:xfrm>
          <a:off x="1651000" y="16573500"/>
          <a:ext cx="251370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r>
            <a:rPr lang="pt-BR" sz="1400" b="1">
              <a:solidFill>
                <a:schemeClr val="lt1"/>
              </a:solidFill>
              <a:effectLst/>
              <a:latin typeface="Verdana" panose="020B0604030504040204" pitchFamily="34" charset="0"/>
              <a:ea typeface="Verdana" panose="020B0604030504040204" pitchFamily="34" charset="0"/>
              <a:cs typeface="Verdana" panose="020B0604030504040204" pitchFamily="34" charset="0"/>
            </a:rPr>
            <a:t>Consolidated Cash Flow - Quartely</a:t>
          </a:r>
          <a:endParaRPr lang="pt-BR" sz="14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1127125</xdr:colOff>
      <xdr:row>0</xdr:row>
      <xdr:rowOff>79375</xdr:rowOff>
    </xdr:from>
    <xdr:to>
      <xdr:col>10</xdr:col>
      <xdr:colOff>127000</xdr:colOff>
      <xdr:row>0</xdr:row>
      <xdr:rowOff>422275</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E00-000008000000}"/>
            </a:ext>
          </a:extLst>
        </xdr:cNvPr>
        <xdr:cNvSpPr/>
      </xdr:nvSpPr>
      <xdr:spPr>
        <a:xfrm>
          <a:off x="11636375" y="79375"/>
          <a:ext cx="14287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828674</xdr:colOff>
      <xdr:row>0</xdr:row>
      <xdr:rowOff>38100</xdr:rowOff>
    </xdr:from>
    <xdr:to>
      <xdr:col>2</xdr:col>
      <xdr:colOff>289411</xdr:colOff>
      <xdr:row>0</xdr:row>
      <xdr:rowOff>539079</xdr:rowOff>
    </xdr:to>
    <xdr:pic>
      <xdr:nvPicPr>
        <xdr:cNvPr id="2" name="Imagem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828674" y="38100"/>
          <a:ext cx="1441937" cy="500979"/>
        </a:xfrm>
        <a:prstGeom prst="rect">
          <a:avLst/>
        </a:prstGeom>
      </xdr:spPr>
    </xdr:pic>
    <xdr:clientData/>
  </xdr:twoCellAnchor>
  <xdr:twoCellAnchor>
    <xdr:from>
      <xdr:col>1</xdr:col>
      <xdr:colOff>28575</xdr:colOff>
      <xdr:row>0</xdr:row>
      <xdr:rowOff>100240</xdr:rowOff>
    </xdr:from>
    <xdr:to>
      <xdr:col>9</xdr:col>
      <xdr:colOff>38101</xdr:colOff>
      <xdr:row>0</xdr:row>
      <xdr:rowOff>528865</xdr:rowOff>
    </xdr:to>
    <xdr:sp macro="" textlink="">
      <xdr:nvSpPr>
        <xdr:cNvPr id="3" name="CaixaDeTexto 2">
          <a:extLst>
            <a:ext uri="{FF2B5EF4-FFF2-40B4-BE49-F238E27FC236}">
              <a16:creationId xmlns:a16="http://schemas.microsoft.com/office/drawing/2014/main" id="{00000000-0008-0000-0F00-000003000000}"/>
            </a:ext>
          </a:extLst>
        </xdr:cNvPr>
        <xdr:cNvSpPr txBox="1"/>
      </xdr:nvSpPr>
      <xdr:spPr>
        <a:xfrm>
          <a:off x="857250" y="100240"/>
          <a:ext cx="5476876"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CAPEX</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421599</xdr:colOff>
      <xdr:row>0</xdr:row>
      <xdr:rowOff>74083</xdr:rowOff>
    </xdr:from>
    <xdr:to>
      <xdr:col>20</xdr:col>
      <xdr:colOff>105834</xdr:colOff>
      <xdr:row>18</xdr:row>
      <xdr:rowOff>171763</xdr:rowOff>
    </xdr:to>
    <xdr:sp macro="" textlink="">
      <xdr:nvSpPr>
        <xdr:cNvPr id="4" name="Retângulo 3">
          <a:extLst>
            <a:ext uri="{FF2B5EF4-FFF2-40B4-BE49-F238E27FC236}">
              <a16:creationId xmlns:a16="http://schemas.microsoft.com/office/drawing/2014/main" id="{00000000-0008-0000-0F00-000004000000}"/>
            </a:ext>
          </a:extLst>
        </xdr:cNvPr>
        <xdr:cNvSpPr/>
      </xdr:nvSpPr>
      <xdr:spPr>
        <a:xfrm>
          <a:off x="421599" y="74083"/>
          <a:ext cx="6616318" cy="3992347"/>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562239</xdr:colOff>
      <xdr:row>14</xdr:row>
      <xdr:rowOff>117480</xdr:rowOff>
    </xdr:from>
    <xdr:to>
      <xdr:col>8</xdr:col>
      <xdr:colOff>328082</xdr:colOff>
      <xdr:row>17</xdr:row>
      <xdr:rowOff>79679</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F00-000005000000}"/>
            </a:ext>
          </a:extLst>
        </xdr:cNvPr>
        <xdr:cNvSpPr/>
      </xdr:nvSpPr>
      <xdr:spPr>
        <a:xfrm>
          <a:off x="3811322" y="3250147"/>
          <a:ext cx="2221177" cy="5336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398461</xdr:colOff>
      <xdr:row>13</xdr:row>
      <xdr:rowOff>31755</xdr:rowOff>
    </xdr:from>
    <xdr:to>
      <xdr:col>11</xdr:col>
      <xdr:colOff>452295</xdr:colOff>
      <xdr:row>18</xdr:row>
      <xdr:rowOff>159255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F00-000006000000}"/>
            </a:ext>
          </a:extLst>
        </xdr:cNvPr>
        <xdr:cNvSpPr/>
      </xdr:nvSpPr>
      <xdr:spPr>
        <a:xfrm>
          <a:off x="6102878" y="2973922"/>
          <a:ext cx="1980000" cy="108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Working Capital and Steel Inventories</a:t>
          </a:r>
          <a:endParaRPr lang="pt-BR" sz="7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941916</xdr:colOff>
      <xdr:row>13</xdr:row>
      <xdr:rowOff>31755</xdr:rowOff>
    </xdr:from>
    <xdr:to>
      <xdr:col>4</xdr:col>
      <xdr:colOff>498333</xdr:colOff>
      <xdr:row>18</xdr:row>
      <xdr:rowOff>159255</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0F00-000007000000}"/>
            </a:ext>
          </a:extLst>
        </xdr:cNvPr>
        <xdr:cNvSpPr/>
      </xdr:nvSpPr>
      <xdr:spPr>
        <a:xfrm>
          <a:off x="1767416" y="2973922"/>
          <a:ext cx="1980000" cy="108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Consolidated Cash Flow - Annually</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338666</xdr:colOff>
      <xdr:row>0</xdr:row>
      <xdr:rowOff>84667</xdr:rowOff>
    </xdr:from>
    <xdr:to>
      <xdr:col>20</xdr:col>
      <xdr:colOff>127000</xdr:colOff>
      <xdr:row>0</xdr:row>
      <xdr:rowOff>285750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F00-000008000000}"/>
            </a:ext>
          </a:extLst>
        </xdr:cNvPr>
        <xdr:cNvSpPr/>
      </xdr:nvSpPr>
      <xdr:spPr>
        <a:xfrm>
          <a:off x="6043083" y="84667"/>
          <a:ext cx="1016000" cy="201083"/>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2</xdr:col>
      <xdr:colOff>257175</xdr:colOff>
      <xdr:row>0</xdr:row>
      <xdr:rowOff>527346</xdr:rowOff>
    </xdr:to>
    <xdr:pic>
      <xdr:nvPicPr>
        <xdr:cNvPr id="2" name="Imagem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638175" y="66675"/>
          <a:ext cx="1323975" cy="460671"/>
        </a:xfrm>
        <a:prstGeom prst="rect">
          <a:avLst/>
        </a:prstGeom>
      </xdr:spPr>
    </xdr:pic>
    <xdr:clientData/>
  </xdr:twoCellAnchor>
  <xdr:twoCellAnchor>
    <xdr:from>
      <xdr:col>1</xdr:col>
      <xdr:colOff>819150</xdr:colOff>
      <xdr:row>0</xdr:row>
      <xdr:rowOff>85725</xdr:rowOff>
    </xdr:from>
    <xdr:to>
      <xdr:col>9</xdr:col>
      <xdr:colOff>523875</xdr:colOff>
      <xdr:row>0</xdr:row>
      <xdr:rowOff>514350</xdr:rowOff>
    </xdr:to>
    <xdr:sp macro="" textlink="">
      <xdr:nvSpPr>
        <xdr:cNvPr id="3" name="CaixaDeTexto 2">
          <a:extLst>
            <a:ext uri="{FF2B5EF4-FFF2-40B4-BE49-F238E27FC236}">
              <a16:creationId xmlns:a16="http://schemas.microsoft.com/office/drawing/2014/main" id="{00000000-0008-0000-1000-000003000000}"/>
            </a:ext>
          </a:extLst>
        </xdr:cNvPr>
        <xdr:cNvSpPr txBox="1"/>
      </xdr:nvSpPr>
      <xdr:spPr>
        <a:xfrm>
          <a:off x="1428750" y="85725"/>
          <a:ext cx="5067300"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1200" b="1" baseline="0">
              <a:solidFill>
                <a:srgbClr val="0093DD"/>
              </a:solidFill>
              <a:latin typeface="Verdana" panose="020B0604030504040204" pitchFamily="34" charset="0"/>
              <a:ea typeface="Verdana" panose="020B0604030504040204" pitchFamily="34" charset="0"/>
              <a:cs typeface="Verdana" panose="020B0604030504040204" pitchFamily="34" charset="0"/>
            </a:rPr>
            <a:t>Working Capital and Steel Inventories</a:t>
          </a:r>
        </a:p>
        <a:p>
          <a:pPr algn="ctr"/>
          <a:endParaRPr lang="pt-BR" sz="1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28575</xdr:rowOff>
    </xdr:from>
    <xdr:to>
      <xdr:col>20</xdr:col>
      <xdr:colOff>114300</xdr:colOff>
      <xdr:row>12</xdr:row>
      <xdr:rowOff>152400</xdr:rowOff>
    </xdr:to>
    <xdr:sp macro="" textlink="">
      <xdr:nvSpPr>
        <xdr:cNvPr id="4" name="Retângulo 3">
          <a:extLst>
            <a:ext uri="{FF2B5EF4-FFF2-40B4-BE49-F238E27FC236}">
              <a16:creationId xmlns:a16="http://schemas.microsoft.com/office/drawing/2014/main" id="{00000000-0008-0000-1000-000004000000}"/>
            </a:ext>
          </a:extLst>
        </xdr:cNvPr>
        <xdr:cNvSpPr/>
      </xdr:nvSpPr>
      <xdr:spPr>
        <a:xfrm>
          <a:off x="57150" y="28575"/>
          <a:ext cx="6638925" cy="28098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4</xdr:col>
      <xdr:colOff>415131</xdr:colOff>
      <xdr:row>8</xdr:row>
      <xdr:rowOff>142875</xdr:rowOff>
    </xdr:from>
    <xdr:to>
      <xdr:col>8</xdr:col>
      <xdr:colOff>197908</xdr:colOff>
      <xdr:row>11</xdr:row>
      <xdr:rowOff>105074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000-000005000000}"/>
            </a:ext>
          </a:extLst>
        </xdr:cNvPr>
        <xdr:cNvSpPr/>
      </xdr:nvSpPr>
      <xdr:spPr>
        <a:xfrm>
          <a:off x="3339306" y="2066925"/>
          <a:ext cx="2221177" cy="5336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8</xdr:col>
      <xdr:colOff>268287</xdr:colOff>
      <xdr:row>7</xdr:row>
      <xdr:rowOff>57150</xdr:rowOff>
    </xdr:from>
    <xdr:to>
      <xdr:col>11</xdr:col>
      <xdr:colOff>419487</xdr:colOff>
      <xdr:row>12</xdr:row>
      <xdr:rowOff>184650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1000-000006000000}"/>
            </a:ext>
          </a:extLst>
        </xdr:cNvPr>
        <xdr:cNvSpPr/>
      </xdr:nvSpPr>
      <xdr:spPr>
        <a:xfrm>
          <a:off x="5630862" y="1790700"/>
          <a:ext cx="1980000" cy="108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Debt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685800</xdr:colOff>
      <xdr:row>7</xdr:row>
      <xdr:rowOff>57150</xdr:rowOff>
    </xdr:from>
    <xdr:to>
      <xdr:col>4</xdr:col>
      <xdr:colOff>351225</xdr:colOff>
      <xdr:row>12</xdr:row>
      <xdr:rowOff>184650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1000-000007000000}"/>
            </a:ext>
          </a:extLst>
        </xdr:cNvPr>
        <xdr:cNvSpPr/>
      </xdr:nvSpPr>
      <xdr:spPr>
        <a:xfrm>
          <a:off x="1295400" y="1790700"/>
          <a:ext cx="1980000" cy="108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CAPEX</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409575</xdr:colOff>
      <xdr:row>0</xdr:row>
      <xdr:rowOff>38101</xdr:rowOff>
    </xdr:from>
    <xdr:to>
      <xdr:col>20</xdr:col>
      <xdr:colOff>104775</xdr:colOff>
      <xdr:row>0</xdr:row>
      <xdr:rowOff>190500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000-000008000000}"/>
            </a:ext>
          </a:extLst>
        </xdr:cNvPr>
        <xdr:cNvSpPr/>
      </xdr:nvSpPr>
      <xdr:spPr>
        <a:xfrm>
          <a:off x="5772150" y="38101"/>
          <a:ext cx="914400" cy="1523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0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217714</xdr:colOff>
      <xdr:row>0</xdr:row>
      <xdr:rowOff>68036</xdr:rowOff>
    </xdr:from>
    <xdr:to>
      <xdr:col>1</xdr:col>
      <xdr:colOff>1541689</xdr:colOff>
      <xdr:row>0</xdr:row>
      <xdr:rowOff>528707</xdr:rowOff>
    </xdr:to>
    <xdr:pic>
      <xdr:nvPicPr>
        <xdr:cNvPr id="2" name="Imagem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827314" y="68036"/>
          <a:ext cx="1323975" cy="460671"/>
        </a:xfrm>
        <a:prstGeom prst="rect">
          <a:avLst/>
        </a:prstGeom>
      </xdr:spPr>
    </xdr:pic>
    <xdr:clientData/>
  </xdr:twoCellAnchor>
  <xdr:twoCellAnchor>
    <xdr:from>
      <xdr:col>1</xdr:col>
      <xdr:colOff>13609</xdr:colOff>
      <xdr:row>0</xdr:row>
      <xdr:rowOff>106177</xdr:rowOff>
    </xdr:from>
    <xdr:to>
      <xdr:col>20</xdr:col>
      <xdr:colOff>1</xdr:colOff>
      <xdr:row>0</xdr:row>
      <xdr:rowOff>534802</xdr:rowOff>
    </xdr:to>
    <xdr:sp macro="" textlink="">
      <xdr:nvSpPr>
        <xdr:cNvPr id="3" name="CaixaDeTexto 2">
          <a:extLst>
            <a:ext uri="{FF2B5EF4-FFF2-40B4-BE49-F238E27FC236}">
              <a16:creationId xmlns:a16="http://schemas.microsoft.com/office/drawing/2014/main" id="{00000000-0008-0000-1100-000003000000}"/>
            </a:ext>
          </a:extLst>
        </xdr:cNvPr>
        <xdr:cNvSpPr txBox="1"/>
      </xdr:nvSpPr>
      <xdr:spPr>
        <a:xfrm>
          <a:off x="623209" y="106177"/>
          <a:ext cx="12216492"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Debt</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530678</xdr:colOff>
      <xdr:row>0</xdr:row>
      <xdr:rowOff>54427</xdr:rowOff>
    </xdr:from>
    <xdr:to>
      <xdr:col>20</xdr:col>
      <xdr:colOff>122464</xdr:colOff>
      <xdr:row>46</xdr:row>
      <xdr:rowOff>111124</xdr:rowOff>
    </xdr:to>
    <xdr:sp macro="" textlink="">
      <xdr:nvSpPr>
        <xdr:cNvPr id="4" name="Retângulo 3">
          <a:extLst>
            <a:ext uri="{FF2B5EF4-FFF2-40B4-BE49-F238E27FC236}">
              <a16:creationId xmlns:a16="http://schemas.microsoft.com/office/drawing/2014/main" id="{00000000-0008-0000-1100-000004000000}"/>
            </a:ext>
          </a:extLst>
        </xdr:cNvPr>
        <xdr:cNvSpPr/>
      </xdr:nvSpPr>
      <xdr:spPr>
        <a:xfrm>
          <a:off x="530678" y="54427"/>
          <a:ext cx="12431486" cy="11505747"/>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948531</xdr:colOff>
      <xdr:row>41</xdr:row>
      <xdr:rowOff>114300</xdr:rowOff>
    </xdr:from>
    <xdr:to>
      <xdr:col>10</xdr:col>
      <xdr:colOff>177437</xdr:colOff>
      <xdr:row>45</xdr:row>
      <xdr:rowOff>300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00000000-0008-0000-1100-000007000000}"/>
            </a:ext>
          </a:extLst>
        </xdr:cNvPr>
        <xdr:cNvSpPr/>
      </xdr:nvSpPr>
      <xdr:spPr>
        <a:xfrm>
          <a:off x="9489281" y="8274050"/>
          <a:ext cx="4943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10</xdr:col>
      <xdr:colOff>274637</xdr:colOff>
      <xdr:row>40</xdr:row>
      <xdr:rowOff>19050</xdr:rowOff>
    </xdr:from>
    <xdr:to>
      <xdr:col>11</xdr:col>
      <xdr:colOff>1381025</xdr:colOff>
      <xdr:row>46</xdr:row>
      <xdr:rowOff>118050</xdr:rowOff>
    </xdr:to>
    <xdr:sp macro="" textlink="">
      <xdr:nvSpPr>
        <xdr:cNvPr id="8" name="Seta: para a Direita 7">
          <a:hlinkClick xmlns:r="http://schemas.openxmlformats.org/officeDocument/2006/relationships" r:id="rId3"/>
          <a:extLst>
            <a:ext uri="{FF2B5EF4-FFF2-40B4-BE49-F238E27FC236}">
              <a16:creationId xmlns:a16="http://schemas.microsoft.com/office/drawing/2014/main" id="{00000000-0008-0000-1100-000008000000}"/>
            </a:ext>
          </a:extLst>
        </xdr:cNvPr>
        <xdr:cNvSpPr/>
      </xdr:nvSpPr>
      <xdr:spPr>
        <a:xfrm>
          <a:off x="14530387" y="7988300"/>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Main Indicators</a:t>
          </a:r>
        </a:p>
      </xdr:txBody>
    </xdr:sp>
    <xdr:clientData/>
  </xdr:twoCellAnchor>
  <xdr:twoCellAnchor>
    <xdr:from>
      <xdr:col>4</xdr:col>
      <xdr:colOff>1149350</xdr:colOff>
      <xdr:row>40</xdr:row>
      <xdr:rowOff>0</xdr:rowOff>
    </xdr:from>
    <xdr:to>
      <xdr:col>6</xdr:col>
      <xdr:colOff>799206</xdr:colOff>
      <xdr:row>46</xdr:row>
      <xdr:rowOff>99000</xdr:rowOff>
    </xdr:to>
    <xdr:sp macro="" textlink="">
      <xdr:nvSpPr>
        <xdr:cNvPr id="9" name="Seta: para a Esquerda 8">
          <a:hlinkClick xmlns:r="http://schemas.openxmlformats.org/officeDocument/2006/relationships" r:id="rId4"/>
          <a:extLst>
            <a:ext uri="{FF2B5EF4-FFF2-40B4-BE49-F238E27FC236}">
              <a16:creationId xmlns:a16="http://schemas.microsoft.com/office/drawing/2014/main" id="{00000000-0008-0000-1100-000009000000}"/>
            </a:ext>
          </a:extLst>
        </xdr:cNvPr>
        <xdr:cNvSpPr/>
      </xdr:nvSpPr>
      <xdr:spPr>
        <a:xfrm>
          <a:off x="6832600" y="7969250"/>
          <a:ext cx="2507356"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solidFill>
                <a:schemeClr val="lt1"/>
              </a:solidFill>
              <a:effectLst/>
              <a:latin typeface="Verdana" panose="020B0604030504040204" pitchFamily="34" charset="0"/>
              <a:ea typeface="Verdana" panose="020B0604030504040204" pitchFamily="34" charset="0"/>
              <a:cs typeface="Verdana" panose="020B0604030504040204" pitchFamily="34" charset="0"/>
            </a:rPr>
            <a:t>Working</a:t>
          </a:r>
          <a:r>
            <a:rPr lang="pt-BR" sz="12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Capital and Steel Inventories</a:t>
          </a:r>
          <a:endParaRPr lang="pt-BR" sz="18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133350</xdr:colOff>
      <xdr:row>0</xdr:row>
      <xdr:rowOff>76200</xdr:rowOff>
    </xdr:from>
    <xdr:to>
      <xdr:col>20</xdr:col>
      <xdr:colOff>133350</xdr:colOff>
      <xdr:row>0</xdr:row>
      <xdr:rowOff>419100</xdr:rowOff>
    </xdr:to>
    <xdr:sp macro="" textlink="">
      <xdr:nvSpPr>
        <xdr:cNvPr id="10" name="Retângulo 9">
          <a:hlinkClick xmlns:r="http://schemas.openxmlformats.org/officeDocument/2006/relationships" r:id="rId2"/>
          <a:extLst>
            <a:ext uri="{FF2B5EF4-FFF2-40B4-BE49-F238E27FC236}">
              <a16:creationId xmlns:a16="http://schemas.microsoft.com/office/drawing/2014/main" id="{00000000-0008-0000-1100-00000A000000}"/>
            </a:ext>
          </a:extLst>
        </xdr:cNvPr>
        <xdr:cNvSpPr/>
      </xdr:nvSpPr>
      <xdr:spPr>
        <a:xfrm>
          <a:off x="12973050" y="76200"/>
          <a:ext cx="14287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editAs="oneCell">
    <xdr:from>
      <xdr:col>4</xdr:col>
      <xdr:colOff>152399</xdr:colOff>
      <xdr:row>14</xdr:row>
      <xdr:rowOff>137459</xdr:rowOff>
    </xdr:from>
    <xdr:to>
      <xdr:col>12</xdr:col>
      <xdr:colOff>914400</xdr:colOff>
      <xdr:row>38</xdr:row>
      <xdr:rowOff>171450</xdr:rowOff>
    </xdr:to>
    <xdr:pic>
      <xdr:nvPicPr>
        <xdr:cNvPr id="6" name="Imagem 5">
          <a:extLst>
            <a:ext uri="{FF2B5EF4-FFF2-40B4-BE49-F238E27FC236}">
              <a16:creationId xmlns:a16="http://schemas.microsoft.com/office/drawing/2014/main" id="{A0362A1F-B0C0-4B22-8C4D-C148258B2F4D}"/>
            </a:ext>
          </a:extLst>
        </xdr:cNvPr>
        <xdr:cNvPicPr>
          <a:picLocks noChangeAspect="1"/>
        </xdr:cNvPicPr>
      </xdr:nvPicPr>
      <xdr:blipFill>
        <a:blip xmlns:r="http://schemas.openxmlformats.org/officeDocument/2006/relationships" r:embed="rId5"/>
        <a:stretch>
          <a:fillRect/>
        </a:stretch>
      </xdr:blipFill>
      <xdr:spPr>
        <a:xfrm>
          <a:off x="5848349" y="3204509"/>
          <a:ext cx="12192001" cy="45869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606426</xdr:colOff>
      <xdr:row>2</xdr:row>
      <xdr:rowOff>38100</xdr:rowOff>
    </xdr:from>
    <xdr:to>
      <xdr:col>13</xdr:col>
      <xdr:colOff>152400</xdr:colOff>
      <xdr:row>30</xdr:row>
      <xdr:rowOff>19050</xdr:rowOff>
    </xdr:to>
    <xdr:sp macro="" textlink="">
      <xdr:nvSpPr>
        <xdr:cNvPr id="3" name="CaixaDeTexto 2">
          <a:extLst>
            <a:ext uri="{FF2B5EF4-FFF2-40B4-BE49-F238E27FC236}">
              <a16:creationId xmlns:a16="http://schemas.microsoft.com/office/drawing/2014/main" id="{00000000-0008-0000-0100-000003000000}"/>
            </a:ext>
          </a:extLst>
        </xdr:cNvPr>
        <xdr:cNvSpPr txBox="1"/>
      </xdr:nvSpPr>
      <xdr:spPr>
        <a:xfrm>
          <a:off x="606426" y="419100"/>
          <a:ext cx="11356974" cy="5314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endPar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Much more than steel, Usiminas offers solutions to the country’s greatest industrial challenges. In cars, in ships. In refrigerators, in stoves. In offshore platforms, in tractors. In industrial machinery and much more. It is not by chance that it is Latin America’s biggest flat steel producer and market leader in Brazil.</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Steel from Usiminas is present where Brazil progresses, where knowledge and innovation dictate the future. For this reason, it invests in the modernization of its plants and in products with differentiated technology content.</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At the base of it all is a qualified team that joins experience with constant development.</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Whoever seeks excellence knows that development can be shared. For this reason, Usiminas operates with sustainability and social responsibility. By means of the Fundação São Francisco Xavier, it invests in education and health. With the Usiminas Cultural Institute, it supports culture and sports. Furthermore, it promotes environmental initiatives, such as the Xerimbabo Project, with more than two million visitors over almost three decades.</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With technology, knowledge and quality. This is the way Usiminas builds the future.</a:t>
          </a:r>
          <a:r>
            <a:rPr lang="pt-BR" sz="18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a:t>
          </a:r>
        </a:p>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Doing it always better.</a:t>
          </a:r>
        </a:p>
      </xdr:txBody>
    </xdr:sp>
    <xdr:clientData/>
  </xdr:twoCellAnchor>
  <xdr:twoCellAnchor>
    <xdr:from>
      <xdr:col>17</xdr:col>
      <xdr:colOff>304800</xdr:colOff>
      <xdr:row>0</xdr:row>
      <xdr:rowOff>95250</xdr:rowOff>
    </xdr:from>
    <xdr:to>
      <xdr:col>29</xdr:col>
      <xdr:colOff>114300</xdr:colOff>
      <xdr:row>7</xdr:row>
      <xdr:rowOff>152400</xdr:rowOff>
    </xdr:to>
    <xdr:sp macro="" textlink="">
      <xdr:nvSpPr>
        <xdr:cNvPr id="4" name="CaixaDeTexto 3">
          <a:extLst>
            <a:ext uri="{FF2B5EF4-FFF2-40B4-BE49-F238E27FC236}">
              <a16:creationId xmlns:a16="http://schemas.microsoft.com/office/drawing/2014/main" id="{00000000-0008-0000-0100-000004000000}"/>
            </a:ext>
          </a:extLst>
        </xdr:cNvPr>
        <xdr:cNvSpPr txBox="1"/>
      </xdr:nvSpPr>
      <xdr:spPr>
        <a:xfrm>
          <a:off x="16154400" y="95250"/>
          <a:ext cx="7124700" cy="15811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Our</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companies of the group (Click the logo to access each company's website*):</a:t>
          </a:r>
        </a:p>
        <a:p>
          <a:pPr algn="ctr">
            <a:lnSpc>
              <a:spcPct val="100000"/>
            </a:lnSpc>
            <a:spcBef>
              <a:spcPts val="1200"/>
            </a:spcBef>
          </a:pP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15</xdr:col>
      <xdr:colOff>95250</xdr:colOff>
      <xdr:row>8</xdr:row>
      <xdr:rowOff>171450</xdr:rowOff>
    </xdr:from>
    <xdr:to>
      <xdr:col>19</xdr:col>
      <xdr:colOff>608850</xdr:colOff>
      <xdr:row>13</xdr:row>
      <xdr:rowOff>20207</xdr:rowOff>
    </xdr:to>
    <xdr:pic>
      <xdr:nvPicPr>
        <xdr:cNvPr id="5" name="Imagem 4">
          <a:hlinkClick xmlns:r="http://schemas.openxmlformats.org/officeDocument/2006/relationships" r:id="rId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4725650" y="1885950"/>
          <a:ext cx="2952000" cy="801257"/>
        </a:xfrm>
        <a:prstGeom prst="rect">
          <a:avLst/>
        </a:prstGeom>
      </xdr:spPr>
    </xdr:pic>
    <xdr:clientData/>
  </xdr:twoCellAnchor>
  <xdr:twoCellAnchor editAs="oneCell">
    <xdr:from>
      <xdr:col>15</xdr:col>
      <xdr:colOff>57150</xdr:colOff>
      <xdr:row>15</xdr:row>
      <xdr:rowOff>0</xdr:rowOff>
    </xdr:from>
    <xdr:to>
      <xdr:col>19</xdr:col>
      <xdr:colOff>570750</xdr:colOff>
      <xdr:row>20</xdr:row>
      <xdr:rowOff>4919</xdr:rowOff>
    </xdr:to>
    <xdr:pic>
      <xdr:nvPicPr>
        <xdr:cNvPr id="6" name="Imagem 5">
          <a:hlinkClick xmlns:r="http://schemas.openxmlformats.org/officeDocument/2006/relationships" r:id="rId3"/>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4"/>
        <a:stretch>
          <a:fillRect/>
        </a:stretch>
      </xdr:blipFill>
      <xdr:spPr>
        <a:xfrm>
          <a:off x="14678025" y="1905000"/>
          <a:ext cx="2952000" cy="957419"/>
        </a:xfrm>
        <a:prstGeom prst="rect">
          <a:avLst/>
        </a:prstGeom>
      </xdr:spPr>
    </xdr:pic>
    <xdr:clientData/>
  </xdr:twoCellAnchor>
  <xdr:twoCellAnchor editAs="oneCell">
    <xdr:from>
      <xdr:col>15</xdr:col>
      <xdr:colOff>95250</xdr:colOff>
      <xdr:row>21</xdr:row>
      <xdr:rowOff>76200</xdr:rowOff>
    </xdr:from>
    <xdr:to>
      <xdr:col>19</xdr:col>
      <xdr:colOff>608850</xdr:colOff>
      <xdr:row>26</xdr:row>
      <xdr:rowOff>114305</xdr:rowOff>
    </xdr:to>
    <xdr:pic>
      <xdr:nvPicPr>
        <xdr:cNvPr id="7" name="Imagem 6">
          <a:hlinkClick xmlns:r="http://schemas.openxmlformats.org/officeDocument/2006/relationships" r:id="rId5"/>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6"/>
        <a:stretch>
          <a:fillRect/>
        </a:stretch>
      </xdr:blipFill>
      <xdr:spPr>
        <a:xfrm>
          <a:off x="14716125" y="3124200"/>
          <a:ext cx="2952000" cy="990605"/>
        </a:xfrm>
        <a:prstGeom prst="rect">
          <a:avLst/>
        </a:prstGeom>
      </xdr:spPr>
    </xdr:pic>
    <xdr:clientData/>
  </xdr:twoCellAnchor>
  <xdr:twoCellAnchor editAs="oneCell">
    <xdr:from>
      <xdr:col>15</xdr:col>
      <xdr:colOff>57149</xdr:colOff>
      <xdr:row>28</xdr:row>
      <xdr:rowOff>57150</xdr:rowOff>
    </xdr:from>
    <xdr:to>
      <xdr:col>19</xdr:col>
      <xdr:colOff>570749</xdr:colOff>
      <xdr:row>32</xdr:row>
      <xdr:rowOff>152159</xdr:rowOff>
    </xdr:to>
    <xdr:pic>
      <xdr:nvPicPr>
        <xdr:cNvPr id="8" name="Imagem 7">
          <a:hlinkClick xmlns:r="http://schemas.openxmlformats.org/officeDocument/2006/relationships" r:id="rId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8"/>
        <a:stretch>
          <a:fillRect/>
        </a:stretch>
      </xdr:blipFill>
      <xdr:spPr>
        <a:xfrm>
          <a:off x="14678024" y="4438650"/>
          <a:ext cx="2952000" cy="952259"/>
        </a:xfrm>
        <a:prstGeom prst="rect">
          <a:avLst/>
        </a:prstGeom>
      </xdr:spPr>
    </xdr:pic>
    <xdr:clientData/>
  </xdr:twoCellAnchor>
  <xdr:twoCellAnchor>
    <xdr:from>
      <xdr:col>20</xdr:col>
      <xdr:colOff>38100</xdr:colOff>
      <xdr:row>5</xdr:row>
      <xdr:rowOff>0</xdr:rowOff>
    </xdr:from>
    <xdr:to>
      <xdr:col>30</xdr:col>
      <xdr:colOff>228600</xdr:colOff>
      <xdr:row>17</xdr:row>
      <xdr:rowOff>152400</xdr:rowOff>
    </xdr:to>
    <xdr:sp macro="" textlink="">
      <xdr:nvSpPr>
        <xdr:cNvPr id="10" name="CaixaDeTexto 9">
          <a:extLst>
            <a:ext uri="{FF2B5EF4-FFF2-40B4-BE49-F238E27FC236}">
              <a16:creationId xmlns:a16="http://schemas.microsoft.com/office/drawing/2014/main" id="{00000000-0008-0000-0100-00000A000000}"/>
            </a:ext>
          </a:extLst>
        </xdr:cNvPr>
        <xdr:cNvSpPr txBox="1"/>
      </xdr:nvSpPr>
      <xdr:spPr>
        <a:xfrm>
          <a:off x="17716500" y="1085850"/>
          <a:ext cx="6286500" cy="2495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Acts in the steel industry. It has two mills, in Ipatinga (MG) and Cubatão (SP). It focuses on flat laminates with high technological content.</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13</xdr:row>
      <xdr:rowOff>152400</xdr:rowOff>
    </xdr:from>
    <xdr:to>
      <xdr:col>30</xdr:col>
      <xdr:colOff>209550</xdr:colOff>
      <xdr:row>20</xdr:row>
      <xdr:rowOff>171450</xdr:rowOff>
    </xdr:to>
    <xdr:sp macro="" textlink="">
      <xdr:nvSpPr>
        <xdr:cNvPr id="11" name="CaixaDeTexto 10">
          <a:extLst>
            <a:ext uri="{FF2B5EF4-FFF2-40B4-BE49-F238E27FC236}">
              <a16:creationId xmlns:a16="http://schemas.microsoft.com/office/drawing/2014/main" id="{00000000-0008-0000-0100-00000B000000}"/>
            </a:ext>
          </a:extLst>
        </xdr:cNvPr>
        <xdr:cNvSpPr txBox="1"/>
      </xdr:nvSpPr>
      <xdr:spPr>
        <a:xfrm>
          <a:off x="17687925" y="167640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Located in the region of Serra Azul, in the Quadrilátero Ferrífero of Minas Gerais, it produces and sells iron ore.</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20</xdr:row>
      <xdr:rowOff>57150</xdr:rowOff>
    </xdr:from>
    <xdr:to>
      <xdr:col>30</xdr:col>
      <xdr:colOff>209550</xdr:colOff>
      <xdr:row>27</xdr:row>
      <xdr:rowOff>76200</xdr:rowOff>
    </xdr:to>
    <xdr:sp macro="" textlink="">
      <xdr:nvSpPr>
        <xdr:cNvPr id="12" name="CaixaDeTexto 11">
          <a:extLst>
            <a:ext uri="{FF2B5EF4-FFF2-40B4-BE49-F238E27FC236}">
              <a16:creationId xmlns:a16="http://schemas.microsoft.com/office/drawing/2014/main" id="{00000000-0008-0000-0100-00000C000000}"/>
            </a:ext>
          </a:extLst>
        </xdr:cNvPr>
        <xdr:cNvSpPr txBox="1"/>
      </xdr:nvSpPr>
      <xdr:spPr>
        <a:xfrm>
          <a:off x="17687925" y="2914650"/>
          <a:ext cx="6286500" cy="13525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Joint venture with Nippon Steel &amp; Sumitomo Metal Corporation, its main activity is hot dip galvanizing steel, adding even more value to Usiminas steel.</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20</xdr:col>
      <xdr:colOff>19050</xdr:colOff>
      <xdr:row>26</xdr:row>
      <xdr:rowOff>57150</xdr:rowOff>
    </xdr:from>
    <xdr:to>
      <xdr:col>30</xdr:col>
      <xdr:colOff>209550</xdr:colOff>
      <xdr:row>33</xdr:row>
      <xdr:rowOff>190500</xdr:rowOff>
    </xdr:to>
    <xdr:sp macro="" textlink="">
      <xdr:nvSpPr>
        <xdr:cNvPr id="13" name="CaixaDeTexto 12">
          <a:extLst>
            <a:ext uri="{FF2B5EF4-FFF2-40B4-BE49-F238E27FC236}">
              <a16:creationId xmlns:a16="http://schemas.microsoft.com/office/drawing/2014/main" id="{00000000-0008-0000-0100-00000D000000}"/>
            </a:ext>
          </a:extLst>
        </xdr:cNvPr>
        <xdr:cNvSpPr txBox="1"/>
      </xdr:nvSpPr>
      <xdr:spPr>
        <a:xfrm>
          <a:off x="17687925" y="4057650"/>
          <a:ext cx="6286500" cy="16573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One of the largest in the steel distribution and transformation segment, Soluções Usiminas has a wide portfolio of customized products.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76200</xdr:colOff>
      <xdr:row>0</xdr:row>
      <xdr:rowOff>114300</xdr:rowOff>
    </xdr:from>
    <xdr:to>
      <xdr:col>13</xdr:col>
      <xdr:colOff>234600</xdr:colOff>
      <xdr:row>4</xdr:row>
      <xdr:rowOff>57150</xdr:rowOff>
    </xdr:to>
    <xdr:sp macro="" textlink="">
      <xdr:nvSpPr>
        <xdr:cNvPr id="15" name="CaixaDeTexto 14">
          <a:extLst>
            <a:ext uri="{FF2B5EF4-FFF2-40B4-BE49-F238E27FC236}">
              <a16:creationId xmlns:a16="http://schemas.microsoft.com/office/drawing/2014/main" id="{00000000-0008-0000-0100-00000F000000}"/>
            </a:ext>
          </a:extLst>
        </xdr:cNvPr>
        <xdr:cNvSpPr txBox="1"/>
      </xdr:nvSpPr>
      <xdr:spPr>
        <a:xfrm>
          <a:off x="685800" y="114300"/>
          <a:ext cx="129600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Usiminas</a:t>
          </a:r>
        </a:p>
      </xdr:txBody>
    </xdr:sp>
    <xdr:clientData/>
  </xdr:twoCellAnchor>
  <xdr:twoCellAnchor>
    <xdr:from>
      <xdr:col>1</xdr:col>
      <xdr:colOff>38100</xdr:colOff>
      <xdr:row>32</xdr:row>
      <xdr:rowOff>38100</xdr:rowOff>
    </xdr:from>
    <xdr:to>
      <xdr:col>13</xdr:col>
      <xdr:colOff>190500</xdr:colOff>
      <xdr:row>35</xdr:row>
      <xdr:rowOff>19050</xdr:rowOff>
    </xdr:to>
    <xdr:sp macro="" textlink="">
      <xdr:nvSpPr>
        <xdr:cNvPr id="16" name="CaixaDeTexto 15">
          <a:extLst>
            <a:ext uri="{FF2B5EF4-FFF2-40B4-BE49-F238E27FC236}">
              <a16:creationId xmlns:a16="http://schemas.microsoft.com/office/drawing/2014/main" id="{00000000-0008-0000-0100-000010000000}"/>
            </a:ext>
          </a:extLst>
        </xdr:cNvPr>
        <xdr:cNvSpPr txBox="1"/>
      </xdr:nvSpPr>
      <xdr:spPr>
        <a:xfrm>
          <a:off x="647700" y="6419850"/>
          <a:ext cx="1295400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Products and Market</a:t>
          </a:r>
        </a:p>
      </xdr:txBody>
    </xdr:sp>
    <xdr:clientData/>
  </xdr:twoCellAnchor>
  <xdr:twoCellAnchor>
    <xdr:from>
      <xdr:col>1</xdr:col>
      <xdr:colOff>92076</xdr:colOff>
      <xdr:row>34</xdr:row>
      <xdr:rowOff>57150</xdr:rowOff>
    </xdr:from>
    <xdr:to>
      <xdr:col>13</xdr:col>
      <xdr:colOff>247650</xdr:colOff>
      <xdr:row>46</xdr:row>
      <xdr:rowOff>19050</xdr:rowOff>
    </xdr:to>
    <xdr:sp macro="" textlink="">
      <xdr:nvSpPr>
        <xdr:cNvPr id="17" name="CaixaDeTexto 16">
          <a:extLst>
            <a:ext uri="{FF2B5EF4-FFF2-40B4-BE49-F238E27FC236}">
              <a16:creationId xmlns:a16="http://schemas.microsoft.com/office/drawing/2014/main" id="{00000000-0008-0000-0100-000011000000}"/>
            </a:ext>
          </a:extLst>
        </xdr:cNvPr>
        <xdr:cNvSpPr txBox="1"/>
      </xdr:nvSpPr>
      <xdr:spPr>
        <a:xfrm>
          <a:off x="701676" y="6743700"/>
          <a:ext cx="12957174" cy="2247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8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Usiminas continuously improves customer service structure, expanding business opportunities. For this, it has a differentiated product line and a high technology degree. The integration of Usiminas' range of products and services guarantees unique and competitive solutions to various market segments, strategic to the economy, such as:</a:t>
          </a:r>
        </a:p>
      </xdr:txBody>
    </xdr:sp>
    <xdr:clientData/>
  </xdr:twoCellAnchor>
  <xdr:twoCellAnchor editAs="oneCell">
    <xdr:from>
      <xdr:col>1</xdr:col>
      <xdr:colOff>53264</xdr:colOff>
      <xdr:row>50</xdr:row>
      <xdr:rowOff>0</xdr:rowOff>
    </xdr:from>
    <xdr:to>
      <xdr:col>14</xdr:col>
      <xdr:colOff>1202264</xdr:colOff>
      <xdr:row>68</xdr:row>
      <xdr:rowOff>184030</xdr:rowOff>
    </xdr:to>
    <xdr:pic>
      <xdr:nvPicPr>
        <xdr:cNvPr id="18" name="Imagem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9"/>
        <a:stretch>
          <a:fillRect/>
        </a:stretch>
      </xdr:blipFill>
      <xdr:spPr>
        <a:xfrm>
          <a:off x="662864" y="8972550"/>
          <a:ext cx="12950475" cy="3708280"/>
        </a:xfrm>
        <a:prstGeom prst="rect">
          <a:avLst/>
        </a:prstGeom>
      </xdr:spPr>
    </xdr:pic>
    <xdr:clientData/>
  </xdr:twoCellAnchor>
  <xdr:twoCellAnchor>
    <xdr:from>
      <xdr:col>0</xdr:col>
      <xdr:colOff>457200</xdr:colOff>
      <xdr:row>45</xdr:row>
      <xdr:rowOff>95250</xdr:rowOff>
    </xdr:from>
    <xdr:to>
      <xdr:col>1</xdr:col>
      <xdr:colOff>2343150</xdr:colOff>
      <xdr:row>49</xdr:row>
      <xdr:rowOff>38100</xdr:rowOff>
    </xdr:to>
    <xdr:sp macro="" textlink="">
      <xdr:nvSpPr>
        <xdr:cNvPr id="19" name="CaixaDeTexto 18">
          <a:extLst>
            <a:ext uri="{FF2B5EF4-FFF2-40B4-BE49-F238E27FC236}">
              <a16:creationId xmlns:a16="http://schemas.microsoft.com/office/drawing/2014/main" id="{00000000-0008-0000-0100-000013000000}"/>
            </a:ext>
          </a:extLst>
        </xdr:cNvPr>
        <xdr:cNvSpPr txBox="1"/>
      </xdr:nvSpPr>
      <xdr:spPr>
        <a:xfrm>
          <a:off x="4572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Automotive and Autoparts</a:t>
          </a:r>
        </a:p>
      </xdr:txBody>
    </xdr:sp>
    <xdr:clientData/>
  </xdr:twoCellAnchor>
  <xdr:twoCellAnchor>
    <xdr:from>
      <xdr:col>1</xdr:col>
      <xdr:colOff>2266950</xdr:colOff>
      <xdr:row>45</xdr:row>
      <xdr:rowOff>95250</xdr:rowOff>
    </xdr:from>
    <xdr:to>
      <xdr:col>2</xdr:col>
      <xdr:colOff>704850</xdr:colOff>
      <xdr:row>49</xdr:row>
      <xdr:rowOff>38100</xdr:rowOff>
    </xdr:to>
    <xdr:sp macro="" textlink="">
      <xdr:nvSpPr>
        <xdr:cNvPr id="20" name="CaixaDeTexto 19">
          <a:extLst>
            <a:ext uri="{FF2B5EF4-FFF2-40B4-BE49-F238E27FC236}">
              <a16:creationId xmlns:a16="http://schemas.microsoft.com/office/drawing/2014/main" id="{00000000-0008-0000-0100-000014000000}"/>
            </a:ext>
          </a:extLst>
        </xdr:cNvPr>
        <xdr:cNvSpPr txBox="1"/>
      </xdr:nvSpPr>
      <xdr:spPr>
        <a:xfrm>
          <a:off x="2876550" y="8934450"/>
          <a:ext cx="220980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Civil Construction</a:t>
          </a:r>
        </a:p>
      </xdr:txBody>
    </xdr:sp>
    <xdr:clientData/>
  </xdr:twoCellAnchor>
  <xdr:twoCellAnchor>
    <xdr:from>
      <xdr:col>2</xdr:col>
      <xdr:colOff>742951</xdr:colOff>
      <xdr:row>44</xdr:row>
      <xdr:rowOff>95250</xdr:rowOff>
    </xdr:from>
    <xdr:to>
      <xdr:col>5</xdr:col>
      <xdr:colOff>38101</xdr:colOff>
      <xdr:row>50</xdr:row>
      <xdr:rowOff>38100</xdr:rowOff>
    </xdr:to>
    <xdr:sp macro="" textlink="">
      <xdr:nvSpPr>
        <xdr:cNvPr id="21" name="CaixaDeTexto 20">
          <a:extLst>
            <a:ext uri="{FF2B5EF4-FFF2-40B4-BE49-F238E27FC236}">
              <a16:creationId xmlns:a16="http://schemas.microsoft.com/office/drawing/2014/main" id="{00000000-0008-0000-0100-000015000000}"/>
            </a:ext>
          </a:extLst>
        </xdr:cNvPr>
        <xdr:cNvSpPr txBox="1"/>
      </xdr:nvSpPr>
      <xdr:spPr>
        <a:xfrm>
          <a:off x="5124451" y="8743950"/>
          <a:ext cx="1847850" cy="1085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Machinery and Equipments</a:t>
          </a:r>
        </a:p>
      </xdr:txBody>
    </xdr:sp>
    <xdr:clientData/>
  </xdr:twoCellAnchor>
  <xdr:twoCellAnchor>
    <xdr:from>
      <xdr:col>5</xdr:col>
      <xdr:colOff>171450</xdr:colOff>
      <xdr:row>45</xdr:row>
      <xdr:rowOff>95250</xdr:rowOff>
    </xdr:from>
    <xdr:to>
      <xdr:col>9</xdr:col>
      <xdr:colOff>228600</xdr:colOff>
      <xdr:row>49</xdr:row>
      <xdr:rowOff>38100</xdr:rowOff>
    </xdr:to>
    <xdr:sp macro="" textlink="">
      <xdr:nvSpPr>
        <xdr:cNvPr id="22" name="CaixaDeTexto 21">
          <a:extLst>
            <a:ext uri="{FF2B5EF4-FFF2-40B4-BE49-F238E27FC236}">
              <a16:creationId xmlns:a16="http://schemas.microsoft.com/office/drawing/2014/main" id="{00000000-0008-0000-0100-000016000000}"/>
            </a:ext>
          </a:extLst>
        </xdr:cNvPr>
        <xdr:cNvSpPr txBox="1"/>
      </xdr:nvSpPr>
      <xdr:spPr>
        <a:xfrm>
          <a:off x="71056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Oil and Gas</a:t>
          </a:r>
        </a:p>
      </xdr:txBody>
    </xdr:sp>
    <xdr:clientData/>
  </xdr:twoCellAnchor>
  <xdr:twoCellAnchor>
    <xdr:from>
      <xdr:col>8</xdr:col>
      <xdr:colOff>419100</xdr:colOff>
      <xdr:row>45</xdr:row>
      <xdr:rowOff>95250</xdr:rowOff>
    </xdr:from>
    <xdr:to>
      <xdr:col>12</xdr:col>
      <xdr:colOff>476250</xdr:colOff>
      <xdr:row>49</xdr:row>
      <xdr:rowOff>38100</xdr:rowOff>
    </xdr:to>
    <xdr:sp macro="" textlink="">
      <xdr:nvSpPr>
        <xdr:cNvPr id="23" name="CaixaDeTexto 22">
          <a:extLst>
            <a:ext uri="{FF2B5EF4-FFF2-40B4-BE49-F238E27FC236}">
              <a16:creationId xmlns:a16="http://schemas.microsoft.com/office/drawing/2014/main" id="{00000000-0008-0000-0100-000017000000}"/>
            </a:ext>
          </a:extLst>
        </xdr:cNvPr>
        <xdr:cNvSpPr txBox="1"/>
      </xdr:nvSpPr>
      <xdr:spPr>
        <a:xfrm>
          <a:off x="918210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Household Appliances</a:t>
          </a:r>
        </a:p>
      </xdr:txBody>
    </xdr:sp>
    <xdr:clientData/>
  </xdr:twoCellAnchor>
  <xdr:twoCellAnchor>
    <xdr:from>
      <xdr:col>12</xdr:col>
      <xdr:colOff>247650</xdr:colOff>
      <xdr:row>45</xdr:row>
      <xdr:rowOff>95250</xdr:rowOff>
    </xdr:from>
    <xdr:to>
      <xdr:col>15</xdr:col>
      <xdr:colOff>38100</xdr:colOff>
      <xdr:row>49</xdr:row>
      <xdr:rowOff>38100</xdr:rowOff>
    </xdr:to>
    <xdr:sp macro="" textlink="">
      <xdr:nvSpPr>
        <xdr:cNvPr id="24" name="CaixaDeTexto 23">
          <a:extLst>
            <a:ext uri="{FF2B5EF4-FFF2-40B4-BE49-F238E27FC236}">
              <a16:creationId xmlns:a16="http://schemas.microsoft.com/office/drawing/2014/main" id="{00000000-0008-0000-0100-000018000000}"/>
            </a:ext>
          </a:extLst>
        </xdr:cNvPr>
        <xdr:cNvSpPr txBox="1"/>
      </xdr:nvSpPr>
      <xdr:spPr>
        <a:xfrm>
          <a:off x="11449050" y="8934450"/>
          <a:ext cx="2495550"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800" b="1">
              <a:latin typeface="Verdana" panose="020B0604030504040204" pitchFamily="34" charset="0"/>
              <a:ea typeface="Verdana" panose="020B0604030504040204" pitchFamily="34" charset="0"/>
              <a:cs typeface="Verdana" panose="020B0604030504040204" pitchFamily="34" charset="0"/>
            </a:rPr>
            <a:t>Distribution</a:t>
          </a:r>
        </a:p>
      </xdr:txBody>
    </xdr:sp>
    <xdr:clientData/>
  </xdr:twoCellAnchor>
  <xdr:twoCellAnchor>
    <xdr:from>
      <xdr:col>0</xdr:col>
      <xdr:colOff>323850</xdr:colOff>
      <xdr:row>67</xdr:row>
      <xdr:rowOff>104775</xdr:rowOff>
    </xdr:from>
    <xdr:to>
      <xdr:col>1</xdr:col>
      <xdr:colOff>2419350</xdr:colOff>
      <xdr:row>75</xdr:row>
      <xdr:rowOff>9525</xdr:rowOff>
    </xdr:to>
    <xdr:sp macro="" textlink="">
      <xdr:nvSpPr>
        <xdr:cNvPr id="25" name="CaixaDeTexto 24">
          <a:extLst>
            <a:ext uri="{FF2B5EF4-FFF2-40B4-BE49-F238E27FC236}">
              <a16:creationId xmlns:a16="http://schemas.microsoft.com/office/drawing/2014/main" id="{00000000-0008-0000-0100-000019000000}"/>
            </a:ext>
          </a:extLst>
        </xdr:cNvPr>
        <xdr:cNvSpPr txBox="1"/>
      </xdr:nvSpPr>
      <xdr:spPr>
        <a:xfrm>
          <a:off x="3238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xdr:col>
      <xdr:colOff>2476500</xdr:colOff>
      <xdr:row>67</xdr:row>
      <xdr:rowOff>152400</xdr:rowOff>
    </xdr:from>
    <xdr:to>
      <xdr:col>2</xdr:col>
      <xdr:colOff>504825</xdr:colOff>
      <xdr:row>74</xdr:row>
      <xdr:rowOff>152400</xdr:rowOff>
    </xdr:to>
    <xdr:sp macro="" textlink="">
      <xdr:nvSpPr>
        <xdr:cNvPr id="26" name="CaixaDeTexto 25">
          <a:extLst>
            <a:ext uri="{FF2B5EF4-FFF2-40B4-BE49-F238E27FC236}">
              <a16:creationId xmlns:a16="http://schemas.microsoft.com/office/drawing/2014/main" id="{00000000-0008-0000-0100-00001A000000}"/>
            </a:ext>
          </a:extLst>
        </xdr:cNvPr>
        <xdr:cNvSpPr txBox="1"/>
      </xdr:nvSpPr>
      <xdr:spPr>
        <a:xfrm>
          <a:off x="3086100" y="13182600"/>
          <a:ext cx="1800225"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Cold</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2</xdr:col>
      <xdr:colOff>1038225</xdr:colOff>
      <xdr:row>67</xdr:row>
      <xdr:rowOff>104775</xdr:rowOff>
    </xdr:from>
    <xdr:to>
      <xdr:col>5</xdr:col>
      <xdr:colOff>19050</xdr:colOff>
      <xdr:row>75</xdr:row>
      <xdr:rowOff>9525</xdr:rowOff>
    </xdr:to>
    <xdr:sp macro="" textlink="">
      <xdr:nvSpPr>
        <xdr:cNvPr id="27" name="CaixaDeTexto 26">
          <a:extLst>
            <a:ext uri="{FF2B5EF4-FFF2-40B4-BE49-F238E27FC236}">
              <a16:creationId xmlns:a16="http://schemas.microsoft.com/office/drawing/2014/main" id="{00000000-0008-0000-0100-00001B000000}"/>
            </a:ext>
          </a:extLst>
        </xdr:cNvPr>
        <xdr:cNvSpPr txBox="1"/>
      </xdr:nvSpPr>
      <xdr:spPr>
        <a:xfrm>
          <a:off x="5419725" y="13134975"/>
          <a:ext cx="1533525"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5</xdr:col>
      <xdr:colOff>95250</xdr:colOff>
      <xdr:row>67</xdr:row>
      <xdr:rowOff>104775</xdr:rowOff>
    </xdr:from>
    <xdr:to>
      <xdr:col>9</xdr:col>
      <xdr:colOff>361950</xdr:colOff>
      <xdr:row>75</xdr:row>
      <xdr:rowOff>9525</xdr:rowOff>
    </xdr:to>
    <xdr:sp macro="" textlink="">
      <xdr:nvSpPr>
        <xdr:cNvPr id="28" name="CaixaDeTexto 27">
          <a:extLst>
            <a:ext uri="{FF2B5EF4-FFF2-40B4-BE49-F238E27FC236}">
              <a16:creationId xmlns:a16="http://schemas.microsoft.com/office/drawing/2014/main" id="{00000000-0008-0000-0100-00001C000000}"/>
            </a:ext>
          </a:extLst>
        </xdr:cNvPr>
        <xdr:cNvSpPr txBox="1"/>
      </xdr:nvSpPr>
      <xdr:spPr>
        <a:xfrm>
          <a:off x="70294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 Rolled</a:t>
          </a:r>
        </a:p>
      </xdr:txBody>
    </xdr:sp>
    <xdr:clientData/>
  </xdr:twoCellAnchor>
  <xdr:twoCellAnchor>
    <xdr:from>
      <xdr:col>8</xdr:col>
      <xdr:colOff>400050</xdr:colOff>
      <xdr:row>67</xdr:row>
      <xdr:rowOff>104775</xdr:rowOff>
    </xdr:from>
    <xdr:to>
      <xdr:col>13</xdr:col>
      <xdr:colOff>57150</xdr:colOff>
      <xdr:row>75</xdr:row>
      <xdr:rowOff>9525</xdr:rowOff>
    </xdr:to>
    <xdr:sp macro="" textlink="">
      <xdr:nvSpPr>
        <xdr:cNvPr id="29" name="CaixaDeTexto 28">
          <a:extLst>
            <a:ext uri="{FF2B5EF4-FFF2-40B4-BE49-F238E27FC236}">
              <a16:creationId xmlns:a16="http://schemas.microsoft.com/office/drawing/2014/main" id="{00000000-0008-0000-0100-00001D000000}"/>
            </a:ext>
          </a:extLst>
        </xdr:cNvPr>
        <xdr:cNvSpPr txBox="1"/>
      </xdr:nvSpPr>
      <xdr:spPr>
        <a:xfrm>
          <a:off x="9163050" y="13134975"/>
          <a:ext cx="2705100" cy="2000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a:latin typeface="Verdana" panose="020B0604030504040204" pitchFamily="34" charset="0"/>
              <a:ea typeface="Verdana" panose="020B0604030504040204" pitchFamily="34" charset="0"/>
              <a:cs typeface="Verdana" panose="020B0604030504040204" pitchFamily="34" charset="0"/>
            </a:rPr>
            <a:t>Galvanized</a:t>
          </a:r>
        </a:p>
      </xdr:txBody>
    </xdr:sp>
    <xdr:clientData/>
  </xdr:twoCellAnchor>
  <xdr:twoCellAnchor>
    <xdr:from>
      <xdr:col>12</xdr:col>
      <xdr:colOff>57150</xdr:colOff>
      <xdr:row>67</xdr:row>
      <xdr:rowOff>152400</xdr:rowOff>
    </xdr:from>
    <xdr:to>
      <xdr:col>15</xdr:col>
      <xdr:colOff>57150</xdr:colOff>
      <xdr:row>74</xdr:row>
      <xdr:rowOff>152400</xdr:rowOff>
    </xdr:to>
    <xdr:sp macro="" textlink="">
      <xdr:nvSpPr>
        <xdr:cNvPr id="30" name="CaixaDeTexto 29">
          <a:extLst>
            <a:ext uri="{FF2B5EF4-FFF2-40B4-BE49-F238E27FC236}">
              <a16:creationId xmlns:a16="http://schemas.microsoft.com/office/drawing/2014/main" id="{00000000-0008-0000-0100-00001E000000}"/>
            </a:ext>
          </a:extLst>
        </xdr:cNvPr>
        <xdr:cNvSpPr txBox="1"/>
      </xdr:nvSpPr>
      <xdr:spPr>
        <a:xfrm>
          <a:off x="11258550" y="13182600"/>
          <a:ext cx="2705100" cy="1905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600" b="0">
              <a:latin typeface="Verdana" panose="020B0604030504040204" pitchFamily="34" charset="0"/>
              <a:ea typeface="Verdana" panose="020B0604030504040204" pitchFamily="34" charset="0"/>
              <a:cs typeface="Verdana" panose="020B0604030504040204" pitchFamily="34" charset="0"/>
            </a:rPr>
            <a:t>Heavy Plates</a:t>
          </a:r>
        </a:p>
        <a:p>
          <a:pPr algn="ctr"/>
          <a:r>
            <a:rPr lang="pt-BR" sz="1600" b="0">
              <a:latin typeface="Verdana" panose="020B0604030504040204" pitchFamily="34" charset="0"/>
              <a:ea typeface="Verdana" panose="020B0604030504040204" pitchFamily="34" charset="0"/>
              <a:cs typeface="Verdana" panose="020B0604030504040204" pitchFamily="34" charset="0"/>
            </a:rPr>
            <a:t>Hot</a:t>
          </a:r>
          <a:r>
            <a:rPr lang="pt-BR" sz="1600" b="0" baseline="0">
              <a:latin typeface="Verdana" panose="020B0604030504040204" pitchFamily="34" charset="0"/>
              <a:ea typeface="Verdana" panose="020B0604030504040204" pitchFamily="34" charset="0"/>
              <a:cs typeface="Verdana" panose="020B0604030504040204" pitchFamily="34" charset="0"/>
            </a:rPr>
            <a:t>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Cold Rolled</a:t>
          </a:r>
        </a:p>
        <a:p>
          <a:pPr algn="ctr"/>
          <a:r>
            <a:rPr lang="pt-BR" sz="1600" b="0" baseline="0">
              <a:latin typeface="Verdana" panose="020B0604030504040204" pitchFamily="34" charset="0"/>
              <a:ea typeface="Verdana" panose="020B0604030504040204" pitchFamily="34" charset="0"/>
              <a:cs typeface="Verdana" panose="020B0604030504040204" pitchFamily="34" charset="0"/>
            </a:rPr>
            <a:t>Galvanized</a:t>
          </a:r>
          <a:endParaRPr lang="pt-BR" sz="1600" b="0">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590550</xdr:colOff>
      <xdr:row>0</xdr:row>
      <xdr:rowOff>171450</xdr:rowOff>
    </xdr:from>
    <xdr:to>
      <xdr:col>30</xdr:col>
      <xdr:colOff>514350</xdr:colOff>
      <xdr:row>80</xdr:row>
      <xdr:rowOff>114300</xdr:rowOff>
    </xdr:to>
    <xdr:sp macro="" textlink="">
      <xdr:nvSpPr>
        <xdr:cNvPr id="31" name="Retângulo 30">
          <a:extLst>
            <a:ext uri="{FF2B5EF4-FFF2-40B4-BE49-F238E27FC236}">
              <a16:creationId xmlns:a16="http://schemas.microsoft.com/office/drawing/2014/main" id="{00000000-0008-0000-0100-00001F000000}"/>
            </a:ext>
          </a:extLst>
        </xdr:cNvPr>
        <xdr:cNvSpPr/>
      </xdr:nvSpPr>
      <xdr:spPr>
        <a:xfrm>
          <a:off x="590550" y="171450"/>
          <a:ext cx="23688675" cy="150114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95250</xdr:colOff>
      <xdr:row>62</xdr:row>
      <xdr:rowOff>76200</xdr:rowOff>
    </xdr:from>
    <xdr:to>
      <xdr:col>30</xdr:col>
      <xdr:colOff>495300</xdr:colOff>
      <xdr:row>65</xdr:row>
      <xdr:rowOff>171450</xdr:rowOff>
    </xdr:to>
    <xdr:sp macro="" textlink="">
      <xdr:nvSpPr>
        <xdr:cNvPr id="32" name="CaixaDeTexto 31">
          <a:extLst>
            <a:ext uri="{FF2B5EF4-FFF2-40B4-BE49-F238E27FC236}">
              <a16:creationId xmlns:a16="http://schemas.microsoft.com/office/drawing/2014/main" id="{00000000-0008-0000-0100-000020000000}"/>
            </a:ext>
          </a:extLst>
        </xdr:cNvPr>
        <xdr:cNvSpPr txBox="1"/>
      </xdr:nvSpPr>
      <xdr:spPr>
        <a:xfrm>
          <a:off x="14716125" y="11334750"/>
          <a:ext cx="9544050"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Important Documents</a:t>
          </a:r>
        </a:p>
      </xdr:txBody>
    </xdr:sp>
    <xdr:clientData/>
  </xdr:twoCellAnchor>
  <xdr:twoCellAnchor>
    <xdr:from>
      <xdr:col>7</xdr:col>
      <xdr:colOff>209550</xdr:colOff>
      <xdr:row>75</xdr:row>
      <xdr:rowOff>76200</xdr:rowOff>
    </xdr:from>
    <xdr:to>
      <xdr:col>15</xdr:col>
      <xdr:colOff>264750</xdr:colOff>
      <xdr:row>78</xdr:row>
      <xdr:rowOff>152700</xdr:rowOff>
    </xdr:to>
    <xdr:sp macro="" textlink="">
      <xdr:nvSpPr>
        <xdr:cNvPr id="33" name="Retângulo 32">
          <a:hlinkClick xmlns:r="http://schemas.openxmlformats.org/officeDocument/2006/relationships" r:id="rId10"/>
          <a:extLst>
            <a:ext uri="{FF2B5EF4-FFF2-40B4-BE49-F238E27FC236}">
              <a16:creationId xmlns:a16="http://schemas.microsoft.com/office/drawing/2014/main" id="{00000000-0008-0000-0100-000021000000}"/>
            </a:ext>
          </a:extLst>
        </xdr:cNvPr>
        <xdr:cNvSpPr/>
      </xdr:nvSpPr>
      <xdr:spPr>
        <a:xfrm>
          <a:off x="9953625" y="14192250"/>
          <a:ext cx="49320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15</xdr:col>
      <xdr:colOff>361950</xdr:colOff>
      <xdr:row>73</xdr:row>
      <xdr:rowOff>171450</xdr:rowOff>
    </xdr:from>
    <xdr:to>
      <xdr:col>19</xdr:col>
      <xdr:colOff>450750</xdr:colOff>
      <xdr:row>80</xdr:row>
      <xdr:rowOff>79950</xdr:rowOff>
    </xdr:to>
    <xdr:sp macro="" textlink="">
      <xdr:nvSpPr>
        <xdr:cNvPr id="34" name="Seta: para a Direita 33">
          <a:hlinkClick xmlns:r="http://schemas.openxmlformats.org/officeDocument/2006/relationships" r:id="rId11"/>
          <a:extLst>
            <a:ext uri="{FF2B5EF4-FFF2-40B4-BE49-F238E27FC236}">
              <a16:creationId xmlns:a16="http://schemas.microsoft.com/office/drawing/2014/main" id="{00000000-0008-0000-0100-000022000000}"/>
            </a:ext>
          </a:extLst>
        </xdr:cNvPr>
        <xdr:cNvSpPr/>
      </xdr:nvSpPr>
      <xdr:spPr>
        <a:xfrm>
          <a:off x="14982825" y="13906500"/>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oneCellAnchor>
    <xdr:from>
      <xdr:col>22</xdr:col>
      <xdr:colOff>209550</xdr:colOff>
      <xdr:row>85</xdr:row>
      <xdr:rowOff>171450</xdr:rowOff>
    </xdr:from>
    <xdr:ext cx="184731" cy="264560"/>
    <xdr:sp macro="" textlink="">
      <xdr:nvSpPr>
        <xdr:cNvPr id="35" name="CaixaDeTexto 34">
          <a:extLst>
            <a:ext uri="{FF2B5EF4-FFF2-40B4-BE49-F238E27FC236}">
              <a16:creationId xmlns:a16="http://schemas.microsoft.com/office/drawing/2014/main" id="{00000000-0008-0000-0100-000023000000}"/>
            </a:ext>
          </a:extLst>
        </xdr:cNvPr>
        <xdr:cNvSpPr txBox="1"/>
      </xdr:nvSpPr>
      <xdr:spPr>
        <a:xfrm>
          <a:off x="19097625" y="161925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pt-BR" sz="1100"/>
        </a:p>
      </xdr:txBody>
    </xdr:sp>
    <xdr:clientData/>
  </xdr:oneCellAnchor>
  <xdr:twoCellAnchor>
    <xdr:from>
      <xdr:col>0</xdr:col>
      <xdr:colOff>590550</xdr:colOff>
      <xdr:row>0</xdr:row>
      <xdr:rowOff>171450</xdr:rowOff>
    </xdr:from>
    <xdr:to>
      <xdr:col>1</xdr:col>
      <xdr:colOff>1066800</xdr:colOff>
      <xdr:row>2</xdr:row>
      <xdr:rowOff>38100</xdr:rowOff>
    </xdr:to>
    <xdr:sp macro="" textlink="">
      <xdr:nvSpPr>
        <xdr:cNvPr id="36" name="Retângulo 35">
          <a:hlinkClick xmlns:r="http://schemas.openxmlformats.org/officeDocument/2006/relationships" r:id="rId10"/>
          <a:extLst>
            <a:ext uri="{FF2B5EF4-FFF2-40B4-BE49-F238E27FC236}">
              <a16:creationId xmlns:a16="http://schemas.microsoft.com/office/drawing/2014/main" id="{00000000-0008-0000-0100-000024000000}"/>
            </a:ext>
          </a:extLst>
        </xdr:cNvPr>
        <xdr:cNvSpPr/>
      </xdr:nvSpPr>
      <xdr:spPr>
        <a:xfrm>
          <a:off x="590550" y="171450"/>
          <a:ext cx="1085850" cy="2476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29</xdr:col>
      <xdr:colOff>76200</xdr:colOff>
      <xdr:row>0</xdr:row>
      <xdr:rowOff>152400</xdr:rowOff>
    </xdr:from>
    <xdr:to>
      <xdr:col>30</xdr:col>
      <xdr:colOff>552450</xdr:colOff>
      <xdr:row>2</xdr:row>
      <xdr:rowOff>38100</xdr:rowOff>
    </xdr:to>
    <xdr:sp macro="" textlink="">
      <xdr:nvSpPr>
        <xdr:cNvPr id="37" name="Retângulo 36">
          <a:hlinkClick xmlns:r="http://schemas.openxmlformats.org/officeDocument/2006/relationships" r:id="rId10"/>
          <a:extLst>
            <a:ext uri="{FF2B5EF4-FFF2-40B4-BE49-F238E27FC236}">
              <a16:creationId xmlns:a16="http://schemas.microsoft.com/office/drawing/2014/main" id="{00000000-0008-0000-0100-000025000000}"/>
            </a:ext>
          </a:extLst>
        </xdr:cNvPr>
        <xdr:cNvSpPr/>
      </xdr:nvSpPr>
      <xdr:spPr>
        <a:xfrm>
          <a:off x="23241000" y="152400"/>
          <a:ext cx="1085850" cy="2667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editAs="oneCell">
    <xdr:from>
      <xdr:col>17</xdr:col>
      <xdr:colOff>19050</xdr:colOff>
      <xdr:row>39</xdr:row>
      <xdr:rowOff>95250</xdr:rowOff>
    </xdr:from>
    <xdr:to>
      <xdr:col>28</xdr:col>
      <xdr:colOff>219075</xdr:colOff>
      <xdr:row>56</xdr:row>
      <xdr:rowOff>9525</xdr:rowOff>
    </xdr:to>
    <xdr:pic>
      <xdr:nvPicPr>
        <xdr:cNvPr id="38" name="Imagem 37">
          <a:extLst>
            <a:ext uri="{FF2B5EF4-FFF2-40B4-BE49-F238E27FC236}">
              <a16:creationId xmlns:a16="http://schemas.microsoft.com/office/drawing/2014/main" id="{0C118EFA-01E3-4B14-ACC2-38E7E5026BB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5144750" y="7734300"/>
          <a:ext cx="6905625" cy="3152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0</xdr:colOff>
      <xdr:row>0</xdr:row>
      <xdr:rowOff>476250</xdr:rowOff>
    </xdr:to>
    <xdr:sp macro="" textlink="">
      <xdr:nvSpPr>
        <xdr:cNvPr id="5" name="CaixaDeTexto 4">
          <a:extLst>
            <a:ext uri="{FF2B5EF4-FFF2-40B4-BE49-F238E27FC236}">
              <a16:creationId xmlns:a16="http://schemas.microsoft.com/office/drawing/2014/main" id="{DEBCEE93-E614-4B65-8EAF-8032447D76EA}"/>
            </a:ext>
          </a:extLst>
        </xdr:cNvPr>
        <xdr:cNvSpPr txBox="1"/>
      </xdr:nvSpPr>
      <xdr:spPr>
        <a:xfrm>
          <a:off x="0" y="0"/>
          <a:ext cx="198120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Main Indicators</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571500</xdr:colOff>
      <xdr:row>0</xdr:row>
      <xdr:rowOff>79375</xdr:rowOff>
    </xdr:from>
    <xdr:to>
      <xdr:col>20</xdr:col>
      <xdr:colOff>42500</xdr:colOff>
      <xdr:row>0</xdr:row>
      <xdr:rowOff>428625</xdr:rowOff>
    </xdr:to>
    <xdr:sp macro="" textlink="">
      <xdr:nvSpPr>
        <xdr:cNvPr id="6" name="Retângulo 5">
          <a:hlinkClick xmlns:r="http://schemas.openxmlformats.org/officeDocument/2006/relationships" r:id="rId1"/>
          <a:extLst>
            <a:ext uri="{FF2B5EF4-FFF2-40B4-BE49-F238E27FC236}">
              <a16:creationId xmlns:a16="http://schemas.microsoft.com/office/drawing/2014/main" id="{3FA92BF6-8651-4124-AD75-789F7BDDB8C3}"/>
            </a:ext>
          </a:extLst>
        </xdr:cNvPr>
        <xdr:cNvSpPr/>
      </xdr:nvSpPr>
      <xdr:spPr>
        <a:xfrm>
          <a:off x="20478750" y="79375"/>
          <a:ext cx="1979250" cy="3492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0</xdr:col>
      <xdr:colOff>63500</xdr:colOff>
      <xdr:row>0</xdr:row>
      <xdr:rowOff>63500</xdr:rowOff>
    </xdr:from>
    <xdr:to>
      <xdr:col>20</xdr:col>
      <xdr:colOff>63500</xdr:colOff>
      <xdr:row>41</xdr:row>
      <xdr:rowOff>127000</xdr:rowOff>
    </xdr:to>
    <xdr:sp macro="" textlink="">
      <xdr:nvSpPr>
        <xdr:cNvPr id="7" name="Retângulo 6">
          <a:extLst>
            <a:ext uri="{FF2B5EF4-FFF2-40B4-BE49-F238E27FC236}">
              <a16:creationId xmlns:a16="http://schemas.microsoft.com/office/drawing/2014/main" id="{1349D07E-F19B-4EEF-A4A0-18953C5B5389}"/>
            </a:ext>
          </a:extLst>
        </xdr:cNvPr>
        <xdr:cNvSpPr/>
      </xdr:nvSpPr>
      <xdr:spPr>
        <a:xfrm>
          <a:off x="63500" y="63500"/>
          <a:ext cx="21059775" cy="820737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9</xdr:col>
      <xdr:colOff>1206500</xdr:colOff>
      <xdr:row>35</xdr:row>
      <xdr:rowOff>0</xdr:rowOff>
    </xdr:from>
    <xdr:to>
      <xdr:col>11</xdr:col>
      <xdr:colOff>1233388</xdr:colOff>
      <xdr:row>41</xdr:row>
      <xdr:rowOff>99000</xdr:rowOff>
    </xdr:to>
    <xdr:sp macro="" textlink="">
      <xdr:nvSpPr>
        <xdr:cNvPr id="8" name="Seta: para a Direita 7">
          <a:hlinkClick xmlns:r="http://schemas.openxmlformats.org/officeDocument/2006/relationships" r:id="rId2"/>
          <a:extLst>
            <a:ext uri="{FF2B5EF4-FFF2-40B4-BE49-F238E27FC236}">
              <a16:creationId xmlns:a16="http://schemas.microsoft.com/office/drawing/2014/main" id="{99A423AA-7981-41ED-947B-E6C6AB41BF1F}"/>
            </a:ext>
          </a:extLst>
        </xdr:cNvPr>
        <xdr:cNvSpPr/>
      </xdr:nvSpPr>
      <xdr:spPr>
        <a:xfrm>
          <a:off x="13589000" y="7000875"/>
          <a:ext cx="2535138"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p>
      </xdr:txBody>
    </xdr:sp>
    <xdr:clientData/>
  </xdr:twoCellAnchor>
  <xdr:twoCellAnchor>
    <xdr:from>
      <xdr:col>5</xdr:col>
      <xdr:colOff>1127125</xdr:colOff>
      <xdr:row>36</xdr:row>
      <xdr:rowOff>95250</xdr:rowOff>
    </xdr:from>
    <xdr:to>
      <xdr:col>9</xdr:col>
      <xdr:colOff>1054531</xdr:colOff>
      <xdr:row>39</xdr:row>
      <xdr:rowOff>171750</xdr:rowOff>
    </xdr:to>
    <xdr:sp macro="" textlink="">
      <xdr:nvSpPr>
        <xdr:cNvPr id="9" name="Retângulo 8">
          <a:hlinkClick xmlns:r="http://schemas.openxmlformats.org/officeDocument/2006/relationships" r:id="rId1"/>
          <a:extLst>
            <a:ext uri="{FF2B5EF4-FFF2-40B4-BE49-F238E27FC236}">
              <a16:creationId xmlns:a16="http://schemas.microsoft.com/office/drawing/2014/main" id="{9380AD6C-4752-4A2C-AE17-30A9AB32C9E7}"/>
            </a:ext>
          </a:extLst>
        </xdr:cNvPr>
        <xdr:cNvSpPr/>
      </xdr:nvSpPr>
      <xdr:spPr>
        <a:xfrm>
          <a:off x="8493125" y="7286625"/>
          <a:ext cx="4943906"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3</xdr:col>
      <xdr:colOff>904875</xdr:colOff>
      <xdr:row>34</xdr:row>
      <xdr:rowOff>174625</xdr:rowOff>
    </xdr:from>
    <xdr:to>
      <xdr:col>5</xdr:col>
      <xdr:colOff>931025</xdr:colOff>
      <xdr:row>41</xdr:row>
      <xdr:rowOff>83125</xdr:rowOff>
    </xdr:to>
    <xdr:sp macro="" textlink="">
      <xdr:nvSpPr>
        <xdr:cNvPr id="10" name="Seta: para a Esquerda 9">
          <a:hlinkClick xmlns:r="http://schemas.openxmlformats.org/officeDocument/2006/relationships" r:id="rId3"/>
          <a:extLst>
            <a:ext uri="{FF2B5EF4-FFF2-40B4-BE49-F238E27FC236}">
              <a16:creationId xmlns:a16="http://schemas.microsoft.com/office/drawing/2014/main" id="{0B06BB2D-7A50-4C6A-825B-82E4CA5BABA8}"/>
            </a:ext>
          </a:extLst>
        </xdr:cNvPr>
        <xdr:cNvSpPr/>
      </xdr:nvSpPr>
      <xdr:spPr>
        <a:xfrm>
          <a:off x="5762625" y="6985000"/>
          <a:ext cx="25344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Debt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137430</xdr:colOff>
      <xdr:row>0</xdr:row>
      <xdr:rowOff>57150</xdr:rowOff>
    </xdr:from>
    <xdr:to>
      <xdr:col>1</xdr:col>
      <xdr:colOff>1461405</xdr:colOff>
      <xdr:row>0</xdr:row>
      <xdr:rowOff>517821</xdr:rowOff>
    </xdr:to>
    <xdr:pic>
      <xdr:nvPicPr>
        <xdr:cNvPr id="2" name="Imagem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508905" y="57150"/>
          <a:ext cx="1323975" cy="460671"/>
        </a:xfrm>
        <a:prstGeom prst="rect">
          <a:avLst/>
        </a:prstGeom>
      </xdr:spPr>
    </xdr:pic>
    <xdr:clientData/>
  </xdr:twoCellAnchor>
  <xdr:twoCellAnchor>
    <xdr:from>
      <xdr:col>1</xdr:col>
      <xdr:colOff>1438275</xdr:colOff>
      <xdr:row>0</xdr:row>
      <xdr:rowOff>57191</xdr:rowOff>
    </xdr:from>
    <xdr:to>
      <xdr:col>4</xdr:col>
      <xdr:colOff>209549</xdr:colOff>
      <xdr:row>0</xdr:row>
      <xdr:rowOff>485816</xdr:rowOff>
    </xdr:to>
    <xdr:sp macro="" textlink="">
      <xdr:nvSpPr>
        <xdr:cNvPr id="3" name="CaixaDeTexto 2">
          <a:extLst>
            <a:ext uri="{FF2B5EF4-FFF2-40B4-BE49-F238E27FC236}">
              <a16:creationId xmlns:a16="http://schemas.microsoft.com/office/drawing/2014/main" id="{00000000-0008-0000-1200-000003000000}"/>
            </a:ext>
          </a:extLst>
        </xdr:cNvPr>
        <xdr:cNvSpPr txBox="1"/>
      </xdr:nvSpPr>
      <xdr:spPr>
        <a:xfrm>
          <a:off x="1809750" y="57191"/>
          <a:ext cx="5657849" cy="428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Frequently Asked Questions</a:t>
          </a:r>
          <a:endParaRPr lang="pt-BR" sz="14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57150</xdr:colOff>
      <xdr:row>0</xdr:row>
      <xdr:rowOff>57151</xdr:rowOff>
    </xdr:from>
    <xdr:to>
      <xdr:col>4</xdr:col>
      <xdr:colOff>238125</xdr:colOff>
      <xdr:row>12</xdr:row>
      <xdr:rowOff>1</xdr:rowOff>
    </xdr:to>
    <xdr:sp macro="" textlink="">
      <xdr:nvSpPr>
        <xdr:cNvPr id="4" name="Retângulo 3">
          <a:extLst>
            <a:ext uri="{FF2B5EF4-FFF2-40B4-BE49-F238E27FC236}">
              <a16:creationId xmlns:a16="http://schemas.microsoft.com/office/drawing/2014/main" id="{00000000-0008-0000-1200-000004000000}"/>
            </a:ext>
          </a:extLst>
        </xdr:cNvPr>
        <xdr:cNvSpPr/>
      </xdr:nvSpPr>
      <xdr:spPr>
        <a:xfrm>
          <a:off x="57150" y="57151"/>
          <a:ext cx="7439025" cy="24384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2101056</xdr:colOff>
      <xdr:row>7</xdr:row>
      <xdr:rowOff>123825</xdr:rowOff>
    </xdr:from>
    <xdr:to>
      <xdr:col>1</xdr:col>
      <xdr:colOff>4322233</xdr:colOff>
      <xdr:row>10</xdr:row>
      <xdr:rowOff>86024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1200-000005000000}"/>
            </a:ext>
          </a:extLst>
        </xdr:cNvPr>
        <xdr:cNvSpPr/>
      </xdr:nvSpPr>
      <xdr:spPr>
        <a:xfrm>
          <a:off x="2472531" y="1666875"/>
          <a:ext cx="2221177" cy="5336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4392612</xdr:colOff>
      <xdr:row>6</xdr:row>
      <xdr:rowOff>38100</xdr:rowOff>
    </xdr:from>
    <xdr:to>
      <xdr:col>3</xdr:col>
      <xdr:colOff>95637</xdr:colOff>
      <xdr:row>11</xdr:row>
      <xdr:rowOff>165600</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1200-000006000000}"/>
            </a:ext>
          </a:extLst>
        </xdr:cNvPr>
        <xdr:cNvSpPr/>
      </xdr:nvSpPr>
      <xdr:spPr>
        <a:xfrm>
          <a:off x="4764087" y="1390650"/>
          <a:ext cx="1980000" cy="108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Contact</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57150</xdr:colOff>
      <xdr:row>6</xdr:row>
      <xdr:rowOff>38100</xdr:rowOff>
    </xdr:from>
    <xdr:to>
      <xdr:col>1</xdr:col>
      <xdr:colOff>2037150</xdr:colOff>
      <xdr:row>11</xdr:row>
      <xdr:rowOff>165600</xdr:rowOff>
    </xdr:to>
    <xdr:sp macro="" textlink="">
      <xdr:nvSpPr>
        <xdr:cNvPr id="7" name="Seta: para a Esquerda 6">
          <a:hlinkClick xmlns:r="http://schemas.openxmlformats.org/officeDocument/2006/relationships" r:id="rId4"/>
          <a:extLst>
            <a:ext uri="{FF2B5EF4-FFF2-40B4-BE49-F238E27FC236}">
              <a16:creationId xmlns:a16="http://schemas.microsoft.com/office/drawing/2014/main" id="{00000000-0008-0000-1200-000007000000}"/>
            </a:ext>
          </a:extLst>
        </xdr:cNvPr>
        <xdr:cNvSpPr/>
      </xdr:nvSpPr>
      <xdr:spPr>
        <a:xfrm>
          <a:off x="428625" y="1390650"/>
          <a:ext cx="1980000" cy="108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Main Indicators</a:t>
          </a:r>
          <a:endParaRPr lang="pt-BR" sz="105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209549</xdr:colOff>
      <xdr:row>0</xdr:row>
      <xdr:rowOff>66675</xdr:rowOff>
    </xdr:from>
    <xdr:to>
      <xdr:col>4</xdr:col>
      <xdr:colOff>238124</xdr:colOff>
      <xdr:row>0</xdr:row>
      <xdr:rowOff>247650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1200-000008000000}"/>
            </a:ext>
          </a:extLst>
        </xdr:cNvPr>
        <xdr:cNvSpPr/>
      </xdr:nvSpPr>
      <xdr:spPr>
        <a:xfrm>
          <a:off x="6857999" y="66675"/>
          <a:ext cx="638175" cy="1809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127000</xdr:colOff>
      <xdr:row>0</xdr:row>
      <xdr:rowOff>63500</xdr:rowOff>
    </xdr:from>
    <xdr:to>
      <xdr:col>21</xdr:col>
      <xdr:colOff>490750</xdr:colOff>
      <xdr:row>9</xdr:row>
      <xdr:rowOff>127000</xdr:rowOff>
    </xdr:to>
    <xdr:sp macro="" textlink="">
      <xdr:nvSpPr>
        <xdr:cNvPr id="2" name="Retângulo 1">
          <a:extLst>
            <a:ext uri="{FF2B5EF4-FFF2-40B4-BE49-F238E27FC236}">
              <a16:creationId xmlns:a16="http://schemas.microsoft.com/office/drawing/2014/main" id="{00000000-0008-0000-1300-000002000000}"/>
            </a:ext>
          </a:extLst>
        </xdr:cNvPr>
        <xdr:cNvSpPr/>
      </xdr:nvSpPr>
      <xdr:spPr>
        <a:xfrm>
          <a:off x="127000" y="63500"/>
          <a:ext cx="13165350" cy="177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11</xdr:col>
      <xdr:colOff>127471</xdr:colOff>
      <xdr:row>2</xdr:row>
      <xdr:rowOff>10513</xdr:rowOff>
    </xdr:from>
    <xdr:to>
      <xdr:col>13</xdr:col>
      <xdr:colOff>562376</xdr:colOff>
      <xdr:row>7</xdr:row>
      <xdr:rowOff>155293</xdr:rowOff>
    </xdr:to>
    <xdr:sp macro="" textlink="">
      <xdr:nvSpPr>
        <xdr:cNvPr id="3" name="Text Box 15">
          <a:extLst>
            <a:ext uri="{FF2B5EF4-FFF2-40B4-BE49-F238E27FC236}">
              <a16:creationId xmlns:a16="http://schemas.microsoft.com/office/drawing/2014/main" id="{00000000-0008-0000-1300-000003000000}"/>
            </a:ext>
          </a:extLst>
        </xdr:cNvPr>
        <xdr:cNvSpPr txBox="1">
          <a:spLocks noChangeArrowheads="1"/>
        </xdr:cNvSpPr>
      </xdr:nvSpPr>
      <xdr:spPr bwMode="auto">
        <a:xfrm>
          <a:off x="6833071" y="391513"/>
          <a:ext cx="1654105" cy="1097280"/>
        </a:xfrm>
        <a:prstGeom prst="rect">
          <a:avLst/>
        </a:prstGeom>
        <a:noFill/>
        <a:ln w="12700">
          <a:noFill/>
          <a:miter lim="800000"/>
          <a:headEnd/>
          <a:tailEnd/>
        </a:ln>
      </xdr:spPr>
      <xdr:txBody>
        <a:bodyPr wrap="square" lIns="130046" tIns="153598" rIns="130046" bIns="65023" anchor="b" anchorCtr="1"/>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lnSpc>
              <a:spcPct val="75000"/>
            </a:lnSpc>
            <a:spcBef>
              <a:spcPct val="50000"/>
            </a:spcBef>
          </a:pPr>
          <a:r>
            <a:rPr lang="pt-PT" b="1">
              <a:solidFill>
                <a:schemeClr val="bg1"/>
              </a:solidFill>
              <a:latin typeface="Trebuchet MS" pitchFamily="34" charset="0"/>
              <a:cs typeface="ヒラギノ角ゴ ProN W3"/>
            </a:rPr>
            <a:t>ADR</a:t>
          </a:r>
        </a:p>
        <a:p>
          <a:pPr algn="ctr">
            <a:lnSpc>
              <a:spcPct val="75000"/>
            </a:lnSpc>
            <a:spcBef>
              <a:spcPct val="50000"/>
            </a:spcBef>
          </a:pPr>
          <a:r>
            <a:rPr lang="pt-PT" b="1">
              <a:solidFill>
                <a:schemeClr val="bg1"/>
              </a:solidFill>
              <a:latin typeface="Trebuchet MS" pitchFamily="34" charset="0"/>
              <a:cs typeface="ヒラギノ角ゴ ProN W3"/>
            </a:rPr>
            <a:t>Nível I</a:t>
          </a:r>
          <a:endParaRPr lang="pt-PT" sz="2800" b="1">
            <a:solidFill>
              <a:schemeClr val="bg1"/>
            </a:solidFill>
            <a:latin typeface="Trebuchet MS" pitchFamily="34" charset="0"/>
          </a:endParaRPr>
        </a:p>
      </xdr:txBody>
    </xdr:sp>
    <xdr:clientData/>
  </xdr:twoCellAnchor>
  <xdr:twoCellAnchor editAs="oneCell">
    <xdr:from>
      <xdr:col>14</xdr:col>
      <xdr:colOff>362537</xdr:colOff>
      <xdr:row>2</xdr:row>
      <xdr:rowOff>143722</xdr:rowOff>
    </xdr:from>
    <xdr:to>
      <xdr:col>18</xdr:col>
      <xdr:colOff>290853</xdr:colOff>
      <xdr:row>7</xdr:row>
      <xdr:rowOff>22084</xdr:rowOff>
    </xdr:to>
    <xdr:pic>
      <xdr:nvPicPr>
        <xdr:cNvPr id="4" name="Picture 22" descr="\\SATURNO\Trabalhos\Usiminas\RI\Latibex-4c.png">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a:lum bright="100000"/>
        </a:blip>
        <a:srcRect/>
        <a:stretch>
          <a:fillRect/>
        </a:stretch>
      </xdr:blipFill>
      <xdr:spPr bwMode="auto">
        <a:xfrm>
          <a:off x="8896937" y="524722"/>
          <a:ext cx="2366716" cy="830862"/>
        </a:xfrm>
        <a:prstGeom prst="rect">
          <a:avLst/>
        </a:prstGeom>
        <a:noFill/>
        <a:ln w="9525">
          <a:noFill/>
          <a:miter lim="800000"/>
          <a:headEnd/>
          <a:tailEnd/>
        </a:ln>
      </xdr:spPr>
    </xdr:pic>
    <xdr:clientData/>
  </xdr:twoCellAnchor>
  <xdr:twoCellAnchor editAs="oneCell">
    <xdr:from>
      <xdr:col>19</xdr:col>
      <xdr:colOff>91014</xdr:colOff>
      <xdr:row>1</xdr:row>
      <xdr:rowOff>52000</xdr:rowOff>
    </xdr:from>
    <xdr:to>
      <xdr:col>21</xdr:col>
      <xdr:colOff>63074</xdr:colOff>
      <xdr:row>8</xdr:row>
      <xdr:rowOff>113807</xdr:rowOff>
    </xdr:to>
    <xdr:pic>
      <xdr:nvPicPr>
        <xdr:cNvPr id="5" name="Picture 23" descr="\\SATURNO\Trabalhos\Usiminas\RI\Logo_we_support_print.png">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2">
          <a:lum bright="100000"/>
        </a:blip>
        <a:srcRect/>
        <a:stretch>
          <a:fillRect/>
        </a:stretch>
      </xdr:blipFill>
      <xdr:spPr bwMode="auto">
        <a:xfrm>
          <a:off x="11673414" y="242500"/>
          <a:ext cx="1191260" cy="1395307"/>
        </a:xfrm>
        <a:prstGeom prst="rect">
          <a:avLst/>
        </a:prstGeom>
        <a:noFill/>
        <a:ln w="9525">
          <a:noFill/>
          <a:miter lim="800000"/>
          <a:headEnd/>
          <a:tailEnd/>
        </a:ln>
      </xdr:spPr>
    </xdr:pic>
    <xdr:clientData/>
  </xdr:twoCellAnchor>
  <xdr:twoCellAnchor editAs="oneCell">
    <xdr:from>
      <xdr:col>6</xdr:col>
      <xdr:colOff>480274</xdr:colOff>
      <xdr:row>1</xdr:row>
      <xdr:rowOff>119733</xdr:rowOff>
    </xdr:from>
    <xdr:to>
      <xdr:col>10</xdr:col>
      <xdr:colOff>327310</xdr:colOff>
      <xdr:row>8</xdr:row>
      <xdr:rowOff>46073</xdr:rowOff>
    </xdr:to>
    <xdr:pic>
      <xdr:nvPicPr>
        <xdr:cNvPr id="6" name="Picture 2" descr="C:\Users\Robledo\Desktop\nivel-1.png">
          <a:extLst>
            <a:ext uri="{FF2B5EF4-FFF2-40B4-BE49-F238E27FC236}">
              <a16:creationId xmlns:a16="http://schemas.microsoft.com/office/drawing/2014/main" id="{00000000-0008-0000-1300-000006000000}"/>
            </a:ext>
          </a:extLst>
        </xdr:cNvPr>
        <xdr:cNvPicPr>
          <a:picLocks noChangeAspect="1" noChangeArrowheads="1"/>
        </xdr:cNvPicPr>
      </xdr:nvPicPr>
      <xdr:blipFill>
        <a:blip xmlns:r="http://schemas.openxmlformats.org/officeDocument/2006/relationships" r:embed="rId3">
          <a:lum bright="100000"/>
        </a:blip>
        <a:srcRect/>
        <a:stretch>
          <a:fillRect/>
        </a:stretch>
      </xdr:blipFill>
      <xdr:spPr bwMode="auto">
        <a:xfrm>
          <a:off x="4137874" y="310233"/>
          <a:ext cx="2285436" cy="1259840"/>
        </a:xfrm>
        <a:prstGeom prst="rect">
          <a:avLst/>
        </a:prstGeom>
        <a:noFill/>
        <a:ln w="9525">
          <a:noFill/>
          <a:miter lim="800000"/>
          <a:headEnd/>
          <a:tailEnd/>
        </a:ln>
      </xdr:spPr>
    </xdr:pic>
    <xdr:clientData/>
  </xdr:twoCellAnchor>
  <xdr:twoCellAnchor>
    <xdr:from>
      <xdr:col>6</xdr:col>
      <xdr:colOff>583478</xdr:colOff>
      <xdr:row>10</xdr:row>
      <xdr:rowOff>31750</xdr:rowOff>
    </xdr:from>
    <xdr:to>
      <xdr:col>14</xdr:col>
      <xdr:colOff>566951</xdr:colOff>
      <xdr:row>16</xdr:row>
      <xdr:rowOff>127643</xdr:rowOff>
    </xdr:to>
    <xdr:sp macro="" textlink="">
      <xdr:nvSpPr>
        <xdr:cNvPr id="7" name="CaixaDeTexto 16">
          <a:extLst>
            <a:ext uri="{FF2B5EF4-FFF2-40B4-BE49-F238E27FC236}">
              <a16:creationId xmlns:a16="http://schemas.microsoft.com/office/drawing/2014/main" id="{00000000-0008-0000-1300-000007000000}"/>
            </a:ext>
          </a:extLst>
        </xdr:cNvPr>
        <xdr:cNvSpPr txBox="1"/>
      </xdr:nvSpPr>
      <xdr:spPr bwMode="auto">
        <a:xfrm>
          <a:off x="4241078" y="1936750"/>
          <a:ext cx="4860273" cy="1238893"/>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Leonardo Karam Rosa</a:t>
          </a:r>
        </a:p>
        <a:p>
          <a:pPr algn="ctr">
            <a:defRPr/>
          </a:pPr>
          <a:r>
            <a:rPr lang="pt-BR" sz="1700" i="1">
              <a:solidFill>
                <a:schemeClr val="tx1">
                  <a:lumMod val="75000"/>
                  <a:lumOff val="25000"/>
                </a:schemeClr>
              </a:solidFill>
              <a:latin typeface="+mj-lt"/>
              <a:cs typeface="Arial" charset="0"/>
            </a:rPr>
            <a:t>IR Manager</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leonardo.rosa@usiminas.com</a:t>
          </a:r>
        </a:p>
        <a:p>
          <a:pPr algn="ctr">
            <a:defRPr/>
          </a:pPr>
          <a:r>
            <a:rPr lang="pt-BR" sz="1700">
              <a:solidFill>
                <a:schemeClr val="tx1">
                  <a:lumMod val="75000"/>
                  <a:lumOff val="25000"/>
                </a:schemeClr>
              </a:solidFill>
              <a:latin typeface="+mj-lt"/>
              <a:cs typeface="Arial" charset="0"/>
            </a:rPr>
            <a:t>Phone: +55 31 3499-8550</a:t>
          </a:r>
        </a:p>
      </xdr:txBody>
    </xdr:sp>
    <xdr:clientData/>
  </xdr:twoCellAnchor>
  <xdr:twoCellAnchor>
    <xdr:from>
      <xdr:col>0</xdr:col>
      <xdr:colOff>183815</xdr:colOff>
      <xdr:row>19</xdr:row>
      <xdr:rowOff>25694</xdr:rowOff>
    </xdr:from>
    <xdr:to>
      <xdr:col>11</xdr:col>
      <xdr:colOff>133684</xdr:colOff>
      <xdr:row>25</xdr:row>
      <xdr:rowOff>165509</xdr:rowOff>
    </xdr:to>
    <xdr:sp macro="" textlink="">
      <xdr:nvSpPr>
        <xdr:cNvPr id="8" name="CaixaDeTexto 9">
          <a:extLst>
            <a:ext uri="{FF2B5EF4-FFF2-40B4-BE49-F238E27FC236}">
              <a16:creationId xmlns:a16="http://schemas.microsoft.com/office/drawing/2014/main" id="{00000000-0008-0000-1300-000008000000}"/>
            </a:ext>
          </a:extLst>
        </xdr:cNvPr>
        <xdr:cNvSpPr txBox="1"/>
      </xdr:nvSpPr>
      <xdr:spPr bwMode="auto">
        <a:xfrm>
          <a:off x="183815" y="3518194"/>
          <a:ext cx="6567237"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Danielle Ap. Maia </a:t>
          </a:r>
        </a:p>
        <a:p>
          <a:pPr algn="ctr">
            <a:defRPr/>
          </a:pPr>
          <a:r>
            <a:rPr lang="pt-BR" sz="1700" i="1">
              <a:solidFill>
                <a:schemeClr val="tx1">
                  <a:lumMod val="75000"/>
                  <a:lumOff val="25000"/>
                </a:schemeClr>
              </a:solidFill>
              <a:latin typeface="+mj-lt"/>
              <a:cs typeface="Arial" charset="0"/>
            </a:rPr>
            <a:t>IR Analyst</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danielle.aparecida@usiminas.com</a:t>
          </a:r>
        </a:p>
        <a:p>
          <a:pPr algn="ctr">
            <a:defRPr/>
          </a:pPr>
          <a:r>
            <a:rPr lang="pt-BR" sz="1700">
              <a:solidFill>
                <a:schemeClr val="tx1">
                  <a:lumMod val="75000"/>
                  <a:lumOff val="25000"/>
                </a:schemeClr>
              </a:solidFill>
              <a:latin typeface="+mj-lt"/>
              <a:cs typeface="Arial" charset="0"/>
            </a:rPr>
            <a:t>Phone:  +55 31 3499-8148</a:t>
          </a:r>
        </a:p>
      </xdr:txBody>
    </xdr:sp>
    <xdr:clientData/>
  </xdr:twoCellAnchor>
  <xdr:twoCellAnchor>
    <xdr:from>
      <xdr:col>11</xdr:col>
      <xdr:colOff>150396</xdr:colOff>
      <xdr:row>19</xdr:row>
      <xdr:rowOff>42404</xdr:rowOff>
    </xdr:from>
    <xdr:to>
      <xdr:col>21</xdr:col>
      <xdr:colOff>445648</xdr:colOff>
      <xdr:row>25</xdr:row>
      <xdr:rowOff>182219</xdr:rowOff>
    </xdr:to>
    <xdr:sp macro="" textlink="">
      <xdr:nvSpPr>
        <xdr:cNvPr id="9" name="CaixaDeTexto 10">
          <a:extLst>
            <a:ext uri="{FF2B5EF4-FFF2-40B4-BE49-F238E27FC236}">
              <a16:creationId xmlns:a16="http://schemas.microsoft.com/office/drawing/2014/main" id="{00000000-0008-0000-1300-000009000000}"/>
            </a:ext>
          </a:extLst>
        </xdr:cNvPr>
        <xdr:cNvSpPr txBox="1"/>
      </xdr:nvSpPr>
      <xdr:spPr bwMode="auto">
        <a:xfrm>
          <a:off x="6767764" y="3534904"/>
          <a:ext cx="6311042" cy="1242710"/>
        </a:xfrm>
        <a:prstGeom prst="rect">
          <a:avLst/>
        </a:prstGeom>
        <a:noFill/>
      </xdr:spPr>
      <xdr:txBody>
        <a:bodyPr wrap="square" lIns="130046" tIns="65023" rIns="130046" bIns="65023">
          <a:sp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defRPr/>
          </a:pPr>
          <a:r>
            <a:rPr lang="pt-BR" sz="2000" b="1">
              <a:solidFill>
                <a:schemeClr val="tx1">
                  <a:lumMod val="75000"/>
                  <a:lumOff val="25000"/>
                </a:schemeClr>
              </a:solidFill>
              <a:latin typeface="+mj-lt"/>
              <a:cs typeface="Arial" charset="0"/>
            </a:rPr>
            <a:t>Felipe Gabriel P. Rodrigues</a:t>
          </a:r>
        </a:p>
        <a:p>
          <a:pPr algn="ctr">
            <a:defRPr/>
          </a:pPr>
          <a:r>
            <a:rPr lang="pt-BR" sz="1700" i="1">
              <a:solidFill>
                <a:schemeClr val="tx1">
                  <a:lumMod val="75000"/>
                  <a:lumOff val="25000"/>
                </a:schemeClr>
              </a:solidFill>
              <a:latin typeface="+mj-lt"/>
              <a:cs typeface="Arial" charset="0"/>
            </a:rPr>
            <a:t>IR Analyst</a:t>
          </a:r>
          <a:endParaRPr lang="pt-BR" sz="1700">
            <a:solidFill>
              <a:schemeClr val="tx1">
                <a:lumMod val="75000"/>
                <a:lumOff val="25000"/>
              </a:schemeClr>
            </a:solidFill>
            <a:latin typeface="+mj-lt"/>
            <a:cs typeface="Arial" charset="0"/>
          </a:endParaRPr>
        </a:p>
        <a:p>
          <a:pPr algn="ctr">
            <a:defRPr/>
          </a:pPr>
          <a:r>
            <a:rPr lang="pt-BR" sz="1700">
              <a:solidFill>
                <a:schemeClr val="tx1">
                  <a:lumMod val="75000"/>
                  <a:lumOff val="25000"/>
                </a:schemeClr>
              </a:solidFill>
              <a:latin typeface="+mj-lt"/>
              <a:cs typeface="Arial" charset="0"/>
            </a:rPr>
            <a:t>f.gabriel@usiminas.com</a:t>
          </a:r>
        </a:p>
        <a:p>
          <a:pPr algn="ctr">
            <a:defRPr/>
          </a:pPr>
          <a:r>
            <a:rPr lang="pt-BR" sz="1700">
              <a:solidFill>
                <a:schemeClr val="tx1">
                  <a:lumMod val="75000"/>
                  <a:lumOff val="25000"/>
                </a:schemeClr>
              </a:solidFill>
              <a:latin typeface="+mj-lt"/>
              <a:cs typeface="Arial" charset="0"/>
            </a:rPr>
            <a:t>Phone: +55 31 3499-8710</a:t>
          </a:r>
        </a:p>
      </xdr:txBody>
    </xdr:sp>
    <xdr:clientData/>
  </xdr:twoCellAnchor>
  <xdr:twoCellAnchor>
    <xdr:from>
      <xdr:col>0</xdr:col>
      <xdr:colOff>142875</xdr:colOff>
      <xdr:row>25</xdr:row>
      <xdr:rowOff>174625</xdr:rowOff>
    </xdr:from>
    <xdr:to>
      <xdr:col>21</xdr:col>
      <xdr:colOff>506625</xdr:colOff>
      <xdr:row>28</xdr:row>
      <xdr:rowOff>183884</xdr:rowOff>
    </xdr:to>
    <xdr:sp macro="" textlink="">
      <xdr:nvSpPr>
        <xdr:cNvPr id="10" name="Rectangle 3">
          <a:extLst>
            <a:ext uri="{FF2B5EF4-FFF2-40B4-BE49-F238E27FC236}">
              <a16:creationId xmlns:a16="http://schemas.microsoft.com/office/drawing/2014/main" id="{00000000-0008-0000-1300-00000A000000}"/>
            </a:ext>
          </a:extLst>
        </xdr:cNvPr>
        <xdr:cNvSpPr>
          <a:spLocks noChangeArrowheads="1"/>
        </xdr:cNvSpPr>
      </xdr:nvSpPr>
      <xdr:spPr bwMode="auto">
        <a:xfrm>
          <a:off x="142875" y="4937125"/>
          <a:ext cx="13165350" cy="580759"/>
        </a:xfrm>
        <a:prstGeom prst="rect">
          <a:avLst/>
        </a:prstGeom>
        <a:solidFill>
          <a:srgbClr val="55B2CF"/>
        </a:solidFill>
        <a:ln w="9525">
          <a:noFill/>
          <a:miter lim="800000"/>
          <a:headEnd/>
          <a:tailEnd/>
        </a:ln>
      </xdr:spPr>
      <xdr:txBody>
        <a:bodyPr wrap="square" lIns="130046" tIns="65023" rIns="130046" bIns="65023"/>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ctr"/>
          <a:r>
            <a:rPr lang="en-US" sz="2300" b="1">
              <a:solidFill>
                <a:schemeClr val="tx1"/>
              </a:solidFill>
              <a:latin typeface="+mj-lt"/>
            </a:rPr>
            <a:t>www.usiminas.com/ri</a:t>
          </a:r>
        </a:p>
      </xdr:txBody>
    </xdr:sp>
    <xdr:clientData/>
  </xdr:twoCellAnchor>
  <xdr:twoCellAnchor>
    <xdr:from>
      <xdr:col>0</xdr:col>
      <xdr:colOff>142876</xdr:colOff>
      <xdr:row>28</xdr:row>
      <xdr:rowOff>190499</xdr:rowOff>
    </xdr:from>
    <xdr:to>
      <xdr:col>21</xdr:col>
      <xdr:colOff>506626</xdr:colOff>
      <xdr:row>41</xdr:row>
      <xdr:rowOff>47624</xdr:rowOff>
    </xdr:to>
    <xdr:sp macro="" textlink="">
      <xdr:nvSpPr>
        <xdr:cNvPr id="11" name="Retângulo 10">
          <a:extLst>
            <a:ext uri="{FF2B5EF4-FFF2-40B4-BE49-F238E27FC236}">
              <a16:creationId xmlns:a16="http://schemas.microsoft.com/office/drawing/2014/main" id="{00000000-0008-0000-1300-00000B000000}"/>
            </a:ext>
          </a:extLst>
        </xdr:cNvPr>
        <xdr:cNvSpPr/>
      </xdr:nvSpPr>
      <xdr:spPr>
        <a:xfrm>
          <a:off x="142876" y="5524499"/>
          <a:ext cx="13165350" cy="233362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83553</xdr:colOff>
      <xdr:row>7</xdr:row>
      <xdr:rowOff>167104</xdr:rowOff>
    </xdr:from>
    <xdr:to>
      <xdr:col>6</xdr:col>
      <xdr:colOff>83554</xdr:colOff>
      <xdr:row>9</xdr:row>
      <xdr:rowOff>150395</xdr:rowOff>
    </xdr:to>
    <xdr:sp macro="" textlink="">
      <xdr:nvSpPr>
        <xdr:cNvPr id="12" name="Retângulo 11">
          <a:extLst>
            <a:ext uri="{FF2B5EF4-FFF2-40B4-BE49-F238E27FC236}">
              <a16:creationId xmlns:a16="http://schemas.microsoft.com/office/drawing/2014/main" id="{00000000-0008-0000-1300-00000C000000}"/>
            </a:ext>
          </a:extLst>
        </xdr:cNvPr>
        <xdr:cNvSpPr/>
      </xdr:nvSpPr>
      <xdr:spPr>
        <a:xfrm>
          <a:off x="83553" y="1500604"/>
          <a:ext cx="3657601" cy="36429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52138</xdr:colOff>
      <xdr:row>0</xdr:row>
      <xdr:rowOff>0</xdr:rowOff>
    </xdr:from>
    <xdr:to>
      <xdr:col>0</xdr:col>
      <xdr:colOff>467896</xdr:colOff>
      <xdr:row>10</xdr:row>
      <xdr:rowOff>181811</xdr:rowOff>
    </xdr:to>
    <xdr:sp macro="" textlink="">
      <xdr:nvSpPr>
        <xdr:cNvPr id="13" name="Retângulo 12">
          <a:extLst>
            <a:ext uri="{FF2B5EF4-FFF2-40B4-BE49-F238E27FC236}">
              <a16:creationId xmlns:a16="http://schemas.microsoft.com/office/drawing/2014/main" id="{00000000-0008-0000-1300-00000D000000}"/>
            </a:ext>
          </a:extLst>
        </xdr:cNvPr>
        <xdr:cNvSpPr/>
      </xdr:nvSpPr>
      <xdr:spPr>
        <a:xfrm>
          <a:off x="52138" y="0"/>
          <a:ext cx="415758"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85558</xdr:colOff>
      <xdr:row>0</xdr:row>
      <xdr:rowOff>18715</xdr:rowOff>
    </xdr:from>
    <xdr:to>
      <xdr:col>6</xdr:col>
      <xdr:colOff>85559</xdr:colOff>
      <xdr:row>2</xdr:row>
      <xdr:rowOff>2005</xdr:rowOff>
    </xdr:to>
    <xdr:sp macro="" textlink="">
      <xdr:nvSpPr>
        <xdr:cNvPr id="14" name="Retângulo 13">
          <a:extLst>
            <a:ext uri="{FF2B5EF4-FFF2-40B4-BE49-F238E27FC236}">
              <a16:creationId xmlns:a16="http://schemas.microsoft.com/office/drawing/2014/main" id="{00000000-0008-0000-1300-00000E000000}"/>
            </a:ext>
          </a:extLst>
        </xdr:cNvPr>
        <xdr:cNvSpPr/>
      </xdr:nvSpPr>
      <xdr:spPr>
        <a:xfrm>
          <a:off x="85558" y="18715"/>
          <a:ext cx="3657601" cy="364290"/>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233947</xdr:colOff>
      <xdr:row>0</xdr:row>
      <xdr:rowOff>0</xdr:rowOff>
    </xdr:from>
    <xdr:to>
      <xdr:col>6</xdr:col>
      <xdr:colOff>85557</xdr:colOff>
      <xdr:row>10</xdr:row>
      <xdr:rowOff>181811</xdr:rowOff>
    </xdr:to>
    <xdr:sp macro="" textlink="">
      <xdr:nvSpPr>
        <xdr:cNvPr id="15" name="Retângulo 14">
          <a:extLst>
            <a:ext uri="{FF2B5EF4-FFF2-40B4-BE49-F238E27FC236}">
              <a16:creationId xmlns:a16="http://schemas.microsoft.com/office/drawing/2014/main" id="{00000000-0008-0000-1300-00000F000000}"/>
            </a:ext>
          </a:extLst>
        </xdr:cNvPr>
        <xdr:cNvSpPr/>
      </xdr:nvSpPr>
      <xdr:spPr>
        <a:xfrm>
          <a:off x="3281947" y="0"/>
          <a:ext cx="461210" cy="2086811"/>
        </a:xfrm>
        <a:prstGeom prst="rect">
          <a:avLst/>
        </a:prstGeom>
        <a:solidFill>
          <a:sysClr val="window" lastClr="FFFFFF"/>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112328</xdr:colOff>
      <xdr:row>2</xdr:row>
      <xdr:rowOff>2829</xdr:rowOff>
    </xdr:from>
    <xdr:to>
      <xdr:col>5</xdr:col>
      <xdr:colOff>344222</xdr:colOff>
      <xdr:row>7</xdr:row>
      <xdr:rowOff>162977</xdr:rowOff>
    </xdr:to>
    <xdr:pic>
      <xdr:nvPicPr>
        <xdr:cNvPr id="16" name="Imagem 15">
          <a:extLst>
            <a:ext uri="{FF2B5EF4-FFF2-40B4-BE49-F238E27FC236}">
              <a16:creationId xmlns:a16="http://schemas.microsoft.com/office/drawing/2014/main" id="{00000000-0008-0000-1300-000010000000}"/>
            </a:ext>
          </a:extLst>
        </xdr:cNvPr>
        <xdr:cNvPicPr>
          <a:picLocks noChangeAspect="1"/>
        </xdr:cNvPicPr>
      </xdr:nvPicPr>
      <xdr:blipFill>
        <a:blip xmlns:r="http://schemas.openxmlformats.org/officeDocument/2006/relationships" r:embed="rId4"/>
        <a:stretch>
          <a:fillRect/>
        </a:stretch>
      </xdr:blipFill>
      <xdr:spPr>
        <a:xfrm>
          <a:off x="112328" y="383829"/>
          <a:ext cx="3279894" cy="1112648"/>
        </a:xfrm>
        <a:prstGeom prst="rect">
          <a:avLst/>
        </a:prstGeom>
      </xdr:spPr>
    </xdr:pic>
    <xdr:clientData/>
  </xdr:twoCellAnchor>
  <xdr:twoCellAnchor>
    <xdr:from>
      <xdr:col>0</xdr:col>
      <xdr:colOff>150395</xdr:colOff>
      <xdr:row>29</xdr:row>
      <xdr:rowOff>16711</xdr:rowOff>
    </xdr:from>
    <xdr:to>
      <xdr:col>21</xdr:col>
      <xdr:colOff>501316</xdr:colOff>
      <xdr:row>41</xdr:row>
      <xdr:rowOff>64336</xdr:rowOff>
    </xdr:to>
    <xdr:sp macro="" textlink="">
      <xdr:nvSpPr>
        <xdr:cNvPr id="17" name="Text Box 16">
          <a:extLst>
            <a:ext uri="{FF2B5EF4-FFF2-40B4-BE49-F238E27FC236}">
              <a16:creationId xmlns:a16="http://schemas.microsoft.com/office/drawing/2014/main" id="{00000000-0008-0000-1300-000011000000}"/>
            </a:ext>
          </a:extLst>
        </xdr:cNvPr>
        <xdr:cNvSpPr txBox="1">
          <a:spLocks noChangeArrowheads="1"/>
        </xdr:cNvSpPr>
      </xdr:nvSpPr>
      <xdr:spPr bwMode="auto">
        <a:xfrm>
          <a:off x="150395" y="5541211"/>
          <a:ext cx="13152521" cy="2333625"/>
        </a:xfrm>
        <a:prstGeom prst="rect">
          <a:avLst/>
        </a:prstGeom>
        <a:noFill/>
        <a:ln w="9525">
          <a:noFill/>
          <a:miter lim="800000"/>
          <a:headEnd/>
          <a:tailEnd/>
        </a:ln>
      </xdr:spPr>
      <xdr:txBody>
        <a:bodyPr wrap="square" lIns="130046" tIns="65023" rIns="130046" bIns="65023">
          <a:noAutofit/>
        </a:bodyPr>
        <a:lstStyle>
          <a:defPPr>
            <a:defRPr lang="en-US"/>
          </a:defPPr>
          <a:lvl1pPr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1pPr>
          <a:lvl2pPr marL="4572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2pPr>
          <a:lvl3pPr marL="9144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3pPr>
          <a:lvl4pPr marL="13716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4pPr>
          <a:lvl5pPr marL="1828800" algn="l" rtl="0" fontAlgn="base">
            <a:spcBef>
              <a:spcPct val="0"/>
            </a:spcBef>
            <a:spcAft>
              <a:spcPct val="0"/>
            </a:spcAft>
            <a:defRPr sz="2400" kern="1200">
              <a:solidFill>
                <a:srgbClr val="000000"/>
              </a:solidFill>
              <a:latin typeface="Arial" pitchFamily="34" charset="0"/>
              <a:ea typeface="ヒラギノ角ゴ ProN W3"/>
              <a:cs typeface="ヒラギノ角ゴ ProN W3"/>
              <a:sym typeface="Arial" pitchFamily="34" charset="0"/>
            </a:defRPr>
          </a:lvl5pPr>
          <a:lvl6pPr marL="22860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6pPr>
          <a:lvl7pPr marL="27432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7pPr>
          <a:lvl8pPr marL="32004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8pPr>
          <a:lvl9pPr marL="3657600" algn="l" defTabSz="914400" rtl="0" eaLnBrk="1" latinLnBrk="0" hangingPunct="1">
            <a:defRPr sz="2400" kern="1200">
              <a:solidFill>
                <a:srgbClr val="000000"/>
              </a:solidFill>
              <a:latin typeface="Arial" pitchFamily="34" charset="0"/>
              <a:ea typeface="ヒラギノ角ゴ ProN W3"/>
              <a:cs typeface="ヒラギノ角ゴ ProN W3"/>
              <a:sym typeface="Arial" pitchFamily="34" charset="0"/>
            </a:defRPr>
          </a:lvl9pPr>
        </a:lstStyle>
        <a:p>
          <a:pPr algn="just">
            <a:lnSpc>
              <a:spcPct val="150000"/>
            </a:lnSpc>
          </a:pPr>
          <a:r>
            <a:rPr lang="pt-BR" sz="1400" kern="1200">
              <a:solidFill>
                <a:schemeClr val="bg1"/>
              </a:solidFill>
              <a:latin typeface="+mj-lt"/>
              <a:ea typeface="ヒラギノ角ゴ ProN W3"/>
              <a:cs typeface="ヒラギノ角ゴ ProN W3"/>
              <a:sym typeface="Arial" pitchFamily="34" charset="0"/>
            </a:rPr>
            <a:t>Operational and financial information of the Company, except where otherwise stated, are presented based on consolidated figures, in Brazilian Real, according to International Financial Reporting Standards (IFRS).Declarations relative to business perspectives of the Company, operating and financial results and projections, and references to the growth of the Company, constitute mere forecasts and were based on Management’s expectations in relation to future performance. These expectations are highly dependent on market behavior, on Brazil’s economic situation, on the industry and on international markets, and are therefore subject to change.</a:t>
          </a:r>
          <a:endParaRPr lang="pt-BR" sz="1400">
            <a:solidFill>
              <a:schemeClr val="bg1"/>
            </a:solidFill>
            <a:latin typeface="+mj-lt"/>
          </a:endParaRPr>
        </a:p>
      </xdr:txBody>
    </xdr:sp>
    <xdr:clientData/>
  </xdr:twoCellAnchor>
  <xdr:twoCellAnchor>
    <xdr:from>
      <xdr:col>0</xdr:col>
      <xdr:colOff>150393</xdr:colOff>
      <xdr:row>41</xdr:row>
      <xdr:rowOff>50137</xdr:rowOff>
    </xdr:from>
    <xdr:to>
      <xdr:col>21</xdr:col>
      <xdr:colOff>501316</xdr:colOff>
      <xdr:row>44</xdr:row>
      <xdr:rowOff>132289</xdr:rowOff>
    </xdr:to>
    <xdr:sp macro="" textlink="">
      <xdr:nvSpPr>
        <xdr:cNvPr id="18" name="Retângulo 17">
          <a:hlinkClick xmlns:r="http://schemas.openxmlformats.org/officeDocument/2006/relationships" r:id="rId5"/>
          <a:extLst>
            <a:ext uri="{FF2B5EF4-FFF2-40B4-BE49-F238E27FC236}">
              <a16:creationId xmlns:a16="http://schemas.microsoft.com/office/drawing/2014/main" id="{00000000-0008-0000-1300-000012000000}"/>
            </a:ext>
          </a:extLst>
        </xdr:cNvPr>
        <xdr:cNvSpPr/>
      </xdr:nvSpPr>
      <xdr:spPr>
        <a:xfrm>
          <a:off x="150393" y="7860637"/>
          <a:ext cx="13152523" cy="653652"/>
        </a:xfrm>
        <a:prstGeom prst="rect">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5</xdr:col>
      <xdr:colOff>11907</xdr:colOff>
      <xdr:row>4</xdr:row>
      <xdr:rowOff>95250</xdr:rowOff>
    </xdr:from>
    <xdr:to>
      <xdr:col>6</xdr:col>
      <xdr:colOff>523875</xdr:colOff>
      <xdr:row>4</xdr:row>
      <xdr:rowOff>95250</xdr:rowOff>
    </xdr:to>
    <xdr:cxnSp macro="">
      <xdr:nvCxnSpPr>
        <xdr:cNvPr id="2" name="Conector de seta reta 1">
          <a:extLst>
            <a:ext uri="{FF2B5EF4-FFF2-40B4-BE49-F238E27FC236}">
              <a16:creationId xmlns:a16="http://schemas.microsoft.com/office/drawing/2014/main" id="{00000000-0008-0000-1400-000002000000}"/>
            </a:ext>
          </a:extLst>
        </xdr:cNvPr>
        <xdr:cNvCxnSpPr/>
      </xdr:nvCxnSpPr>
      <xdr:spPr>
        <a:xfrm>
          <a:off x="7222332" y="742950"/>
          <a:ext cx="578643"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1154906</xdr:colOff>
      <xdr:row>30</xdr:row>
      <xdr:rowOff>107156</xdr:rowOff>
    </xdr:from>
    <xdr:to>
      <xdr:col>4</xdr:col>
      <xdr:colOff>1881188</xdr:colOff>
      <xdr:row>32</xdr:row>
      <xdr:rowOff>83343</xdr:rowOff>
    </xdr:to>
    <xdr:sp macro="" textlink="">
      <xdr:nvSpPr>
        <xdr:cNvPr id="3" name="Retângulo 2">
          <a:extLst>
            <a:ext uri="{FF2B5EF4-FFF2-40B4-BE49-F238E27FC236}">
              <a16:creationId xmlns:a16="http://schemas.microsoft.com/office/drawing/2014/main" id="{00000000-0008-0000-1400-000003000000}"/>
            </a:ext>
          </a:extLst>
        </xdr:cNvPr>
        <xdr:cNvSpPr/>
      </xdr:nvSpPr>
      <xdr:spPr>
        <a:xfrm>
          <a:off x="6450806" y="4964906"/>
          <a:ext cx="726282" cy="300037"/>
        </a:xfrm>
        <a:prstGeom prst="rect">
          <a:avLst/>
        </a:prstGeom>
        <a:noFill/>
        <a:ln w="57150">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6</xdr:col>
      <xdr:colOff>11906</xdr:colOff>
      <xdr:row>28</xdr:row>
      <xdr:rowOff>95250</xdr:rowOff>
    </xdr:from>
    <xdr:to>
      <xdr:col>8</xdr:col>
      <xdr:colOff>500062</xdr:colOff>
      <xdr:row>28</xdr:row>
      <xdr:rowOff>107156</xdr:rowOff>
    </xdr:to>
    <xdr:cxnSp macro="">
      <xdr:nvCxnSpPr>
        <xdr:cNvPr id="4" name="Conector de seta reta 3">
          <a:extLst>
            <a:ext uri="{FF2B5EF4-FFF2-40B4-BE49-F238E27FC236}">
              <a16:creationId xmlns:a16="http://schemas.microsoft.com/office/drawing/2014/main" id="{00000000-0008-0000-1400-000004000000}"/>
            </a:ext>
          </a:extLst>
        </xdr:cNvPr>
        <xdr:cNvCxnSpPr/>
      </xdr:nvCxnSpPr>
      <xdr:spPr>
        <a:xfrm flipH="1" flipV="1">
          <a:off x="7289006" y="4629150"/>
          <a:ext cx="1650206" cy="1190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1881188</xdr:colOff>
      <xdr:row>31</xdr:row>
      <xdr:rowOff>95250</xdr:rowOff>
    </xdr:from>
    <xdr:to>
      <xdr:col>6</xdr:col>
      <xdr:colOff>261937</xdr:colOff>
      <xdr:row>31</xdr:row>
      <xdr:rowOff>95250</xdr:rowOff>
    </xdr:to>
    <xdr:cxnSp macro="">
      <xdr:nvCxnSpPr>
        <xdr:cNvPr id="5" name="Conector reto 4">
          <a:extLst>
            <a:ext uri="{FF2B5EF4-FFF2-40B4-BE49-F238E27FC236}">
              <a16:creationId xmlns:a16="http://schemas.microsoft.com/office/drawing/2014/main" id="{00000000-0008-0000-1400-000005000000}"/>
            </a:ext>
          </a:extLst>
        </xdr:cNvPr>
        <xdr:cNvCxnSpPr>
          <a:stCxn id="3" idx="3"/>
        </xdr:cNvCxnSpPr>
      </xdr:nvCxnSpPr>
      <xdr:spPr>
        <a:xfrm>
          <a:off x="7177088" y="5114925"/>
          <a:ext cx="361949"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261938</xdr:colOff>
      <xdr:row>6</xdr:row>
      <xdr:rowOff>23813</xdr:rowOff>
    </xdr:from>
    <xdr:to>
      <xdr:col>6</xdr:col>
      <xdr:colOff>273844</xdr:colOff>
      <xdr:row>31</xdr:row>
      <xdr:rowOff>107157</xdr:rowOff>
    </xdr:to>
    <xdr:cxnSp macro="">
      <xdr:nvCxnSpPr>
        <xdr:cNvPr id="6" name="Conector reto 5">
          <a:extLst>
            <a:ext uri="{FF2B5EF4-FFF2-40B4-BE49-F238E27FC236}">
              <a16:creationId xmlns:a16="http://schemas.microsoft.com/office/drawing/2014/main" id="{00000000-0008-0000-1400-000006000000}"/>
            </a:ext>
          </a:extLst>
        </xdr:cNvPr>
        <xdr:cNvCxnSpPr/>
      </xdr:nvCxnSpPr>
      <xdr:spPr>
        <a:xfrm flipV="1">
          <a:off x="7539038" y="995363"/>
          <a:ext cx="11906" cy="413146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119062</xdr:colOff>
      <xdr:row>5</xdr:row>
      <xdr:rowOff>35718</xdr:rowOff>
    </xdr:from>
    <xdr:to>
      <xdr:col>6</xdr:col>
      <xdr:colOff>273845</xdr:colOff>
      <xdr:row>6</xdr:row>
      <xdr:rowOff>23814</xdr:rowOff>
    </xdr:to>
    <xdr:cxnSp macro="">
      <xdr:nvCxnSpPr>
        <xdr:cNvPr id="7" name="Conector de seta reta 6">
          <a:extLst>
            <a:ext uri="{FF2B5EF4-FFF2-40B4-BE49-F238E27FC236}">
              <a16:creationId xmlns:a16="http://schemas.microsoft.com/office/drawing/2014/main" id="{00000000-0008-0000-1400-000007000000}"/>
            </a:ext>
          </a:extLst>
        </xdr:cNvPr>
        <xdr:cNvCxnSpPr/>
      </xdr:nvCxnSpPr>
      <xdr:spPr>
        <a:xfrm flipH="1" flipV="1">
          <a:off x="7396162" y="845343"/>
          <a:ext cx="154783" cy="150021"/>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500062</xdr:colOff>
      <xdr:row>6</xdr:row>
      <xdr:rowOff>23814</xdr:rowOff>
    </xdr:from>
    <xdr:to>
      <xdr:col>8</xdr:col>
      <xdr:colOff>500062</xdr:colOff>
      <xdr:row>28</xdr:row>
      <xdr:rowOff>119062</xdr:rowOff>
    </xdr:to>
    <xdr:cxnSp macro="">
      <xdr:nvCxnSpPr>
        <xdr:cNvPr id="8" name="Conector reto 7">
          <a:extLst>
            <a:ext uri="{FF2B5EF4-FFF2-40B4-BE49-F238E27FC236}">
              <a16:creationId xmlns:a16="http://schemas.microsoft.com/office/drawing/2014/main" id="{00000000-0008-0000-1400-000008000000}"/>
            </a:ext>
          </a:extLst>
        </xdr:cNvPr>
        <xdr:cNvCxnSpPr/>
      </xdr:nvCxnSpPr>
      <xdr:spPr>
        <a:xfrm flipV="1">
          <a:off x="8939212" y="995364"/>
          <a:ext cx="0" cy="3657598"/>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45245</xdr:colOff>
      <xdr:row>11</xdr:row>
      <xdr:rowOff>92869</xdr:rowOff>
    </xdr:from>
    <xdr:to>
      <xdr:col>7</xdr:col>
      <xdr:colOff>9526</xdr:colOff>
      <xdr:row>11</xdr:row>
      <xdr:rowOff>92869</xdr:rowOff>
    </xdr:to>
    <xdr:cxnSp macro="">
      <xdr:nvCxnSpPr>
        <xdr:cNvPr id="9" name="Conector de seta reta 8">
          <a:extLst>
            <a:ext uri="{FF2B5EF4-FFF2-40B4-BE49-F238E27FC236}">
              <a16:creationId xmlns:a16="http://schemas.microsoft.com/office/drawing/2014/main" id="{00000000-0008-0000-1400-000009000000}"/>
            </a:ext>
          </a:extLst>
        </xdr:cNvPr>
        <xdr:cNvCxnSpPr/>
      </xdr:nvCxnSpPr>
      <xdr:spPr>
        <a:xfrm>
          <a:off x="7255670" y="1874044"/>
          <a:ext cx="583406"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35719</xdr:colOff>
      <xdr:row>9</xdr:row>
      <xdr:rowOff>83344</xdr:rowOff>
    </xdr:from>
    <xdr:to>
      <xdr:col>9</xdr:col>
      <xdr:colOff>238125</xdr:colOff>
      <xdr:row>9</xdr:row>
      <xdr:rowOff>83344</xdr:rowOff>
    </xdr:to>
    <xdr:cxnSp macro="">
      <xdr:nvCxnSpPr>
        <xdr:cNvPr id="10" name="Conector de seta reta 9">
          <a:extLst>
            <a:ext uri="{FF2B5EF4-FFF2-40B4-BE49-F238E27FC236}">
              <a16:creationId xmlns:a16="http://schemas.microsoft.com/office/drawing/2014/main" id="{00000000-0008-0000-1400-00000A000000}"/>
            </a:ext>
          </a:extLst>
        </xdr:cNvPr>
        <xdr:cNvCxnSpPr/>
      </xdr:nvCxnSpPr>
      <xdr:spPr>
        <a:xfrm flipH="1">
          <a:off x="7312819" y="1540669"/>
          <a:ext cx="2212181" cy="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226218</xdr:colOff>
      <xdr:row>9</xdr:row>
      <xdr:rowOff>95253</xdr:rowOff>
    </xdr:from>
    <xdr:to>
      <xdr:col>9</xdr:col>
      <xdr:colOff>226219</xdr:colOff>
      <xdr:row>13</xdr:row>
      <xdr:rowOff>23812</xdr:rowOff>
    </xdr:to>
    <xdr:cxnSp macro="">
      <xdr:nvCxnSpPr>
        <xdr:cNvPr id="11" name="Conector reto 10">
          <a:extLst>
            <a:ext uri="{FF2B5EF4-FFF2-40B4-BE49-F238E27FC236}">
              <a16:creationId xmlns:a16="http://schemas.microsoft.com/office/drawing/2014/main" id="{00000000-0008-0000-1400-00000B000000}"/>
            </a:ext>
          </a:extLst>
        </xdr:cNvPr>
        <xdr:cNvCxnSpPr/>
      </xdr:nvCxnSpPr>
      <xdr:spPr>
        <a:xfrm flipV="1">
          <a:off x="9513093" y="1552578"/>
          <a:ext cx="1" cy="576259"/>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690563</xdr:colOff>
      <xdr:row>14</xdr:row>
      <xdr:rowOff>23814</xdr:rowOff>
    </xdr:from>
    <xdr:to>
      <xdr:col>16</xdr:col>
      <xdr:colOff>690563</xdr:colOff>
      <xdr:row>15</xdr:row>
      <xdr:rowOff>23812</xdr:rowOff>
    </xdr:to>
    <xdr:cxnSp macro="">
      <xdr:nvCxnSpPr>
        <xdr:cNvPr id="12" name="Conector reto 11">
          <a:extLst>
            <a:ext uri="{FF2B5EF4-FFF2-40B4-BE49-F238E27FC236}">
              <a16:creationId xmlns:a16="http://schemas.microsoft.com/office/drawing/2014/main" id="{00000000-0008-0000-1400-00000C000000}"/>
            </a:ext>
          </a:extLst>
        </xdr:cNvPr>
        <xdr:cNvCxnSpPr/>
      </xdr:nvCxnSpPr>
      <xdr:spPr>
        <a:xfrm flipV="1">
          <a:off x="14244638" y="2290764"/>
          <a:ext cx="0" cy="16192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178594</xdr:colOff>
      <xdr:row>15</xdr:row>
      <xdr:rowOff>11906</xdr:rowOff>
    </xdr:from>
    <xdr:to>
      <xdr:col>16</xdr:col>
      <xdr:colOff>690561</xdr:colOff>
      <xdr:row>15</xdr:row>
      <xdr:rowOff>35719</xdr:rowOff>
    </xdr:to>
    <xdr:cxnSp macro="">
      <xdr:nvCxnSpPr>
        <xdr:cNvPr id="13" name="Conector reto 12">
          <a:extLst>
            <a:ext uri="{FF2B5EF4-FFF2-40B4-BE49-F238E27FC236}">
              <a16:creationId xmlns:a16="http://schemas.microsoft.com/office/drawing/2014/main" id="{00000000-0008-0000-1400-00000D000000}"/>
            </a:ext>
          </a:extLst>
        </xdr:cNvPr>
        <xdr:cNvCxnSpPr/>
      </xdr:nvCxnSpPr>
      <xdr:spPr>
        <a:xfrm>
          <a:off x="7455694" y="2440781"/>
          <a:ext cx="6788942" cy="23813"/>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178593</xdr:colOff>
      <xdr:row>10</xdr:row>
      <xdr:rowOff>119063</xdr:rowOff>
    </xdr:from>
    <xdr:to>
      <xdr:col>6</xdr:col>
      <xdr:colOff>178593</xdr:colOff>
      <xdr:row>14</xdr:row>
      <xdr:rowOff>166685</xdr:rowOff>
    </xdr:to>
    <xdr:cxnSp macro="">
      <xdr:nvCxnSpPr>
        <xdr:cNvPr id="14" name="Conector reto 13">
          <a:extLst>
            <a:ext uri="{FF2B5EF4-FFF2-40B4-BE49-F238E27FC236}">
              <a16:creationId xmlns:a16="http://schemas.microsoft.com/office/drawing/2014/main" id="{00000000-0008-0000-1400-00000E000000}"/>
            </a:ext>
          </a:extLst>
        </xdr:cNvPr>
        <xdr:cNvCxnSpPr/>
      </xdr:nvCxnSpPr>
      <xdr:spPr>
        <a:xfrm flipV="1">
          <a:off x="7455693" y="1738313"/>
          <a:ext cx="0" cy="695322"/>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11908</xdr:colOff>
      <xdr:row>10</xdr:row>
      <xdr:rowOff>130970</xdr:rowOff>
    </xdr:from>
    <xdr:to>
      <xdr:col>6</xdr:col>
      <xdr:colOff>190499</xdr:colOff>
      <xdr:row>10</xdr:row>
      <xdr:rowOff>142875</xdr:rowOff>
    </xdr:to>
    <xdr:cxnSp macro="">
      <xdr:nvCxnSpPr>
        <xdr:cNvPr id="15" name="Conector de seta reta 14">
          <a:extLst>
            <a:ext uri="{FF2B5EF4-FFF2-40B4-BE49-F238E27FC236}">
              <a16:creationId xmlns:a16="http://schemas.microsoft.com/office/drawing/2014/main" id="{00000000-0008-0000-1400-00000F000000}"/>
            </a:ext>
          </a:extLst>
        </xdr:cNvPr>
        <xdr:cNvCxnSpPr/>
      </xdr:nvCxnSpPr>
      <xdr:spPr>
        <a:xfrm flipH="1" flipV="1">
          <a:off x="7289008" y="1750220"/>
          <a:ext cx="178591" cy="1190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71436</xdr:colOff>
      <xdr:row>1</xdr:row>
      <xdr:rowOff>35718</xdr:rowOff>
    </xdr:from>
    <xdr:to>
      <xdr:col>8</xdr:col>
      <xdr:colOff>799330</xdr:colOff>
      <xdr:row>4</xdr:row>
      <xdr:rowOff>46856</xdr:rowOff>
    </xdr:to>
    <xdr:sp macro="" textlink="">
      <xdr:nvSpPr>
        <xdr:cNvPr id="16" name="Seta: para a Esquerda 15">
          <a:hlinkClick xmlns:r="http://schemas.openxmlformats.org/officeDocument/2006/relationships" r:id="rId1"/>
          <a:extLst>
            <a:ext uri="{FF2B5EF4-FFF2-40B4-BE49-F238E27FC236}">
              <a16:creationId xmlns:a16="http://schemas.microsoft.com/office/drawing/2014/main" id="{00000000-0008-0000-1400-000010000000}"/>
            </a:ext>
          </a:extLst>
        </xdr:cNvPr>
        <xdr:cNvSpPr/>
      </xdr:nvSpPr>
      <xdr:spPr>
        <a:xfrm>
          <a:off x="7348536" y="197643"/>
          <a:ext cx="1889944" cy="496913"/>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200025</xdr:colOff>
      <xdr:row>1</xdr:row>
      <xdr:rowOff>9525</xdr:rowOff>
    </xdr:from>
    <xdr:to>
      <xdr:col>16</xdr:col>
      <xdr:colOff>238125</xdr:colOff>
      <xdr:row>6</xdr:row>
      <xdr:rowOff>9525</xdr:rowOff>
    </xdr:to>
    <xdr:sp macro="" textlink="">
      <xdr:nvSpPr>
        <xdr:cNvPr id="2" name="CaixaDeTexto 1">
          <a:extLst>
            <a:ext uri="{FF2B5EF4-FFF2-40B4-BE49-F238E27FC236}">
              <a16:creationId xmlns:a16="http://schemas.microsoft.com/office/drawing/2014/main" id="{00000000-0008-0000-1500-000002000000}"/>
            </a:ext>
          </a:extLst>
        </xdr:cNvPr>
        <xdr:cNvSpPr txBox="1"/>
      </xdr:nvSpPr>
      <xdr:spPr>
        <a:xfrm>
          <a:off x="4676775" y="200025"/>
          <a:ext cx="4543425" cy="952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r>
            <a:rPr lang="pt-BR" sz="1000">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 only), note 32 (b), the following accounts comprise the line Other Operating Income (Expenses):</a:t>
          </a:r>
          <a:endPar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381000</xdr:colOff>
      <xdr:row>0</xdr:row>
      <xdr:rowOff>104775</xdr:rowOff>
    </xdr:from>
    <xdr:to>
      <xdr:col>7</xdr:col>
      <xdr:colOff>285750</xdr:colOff>
      <xdr:row>5</xdr:row>
      <xdr:rowOff>19050</xdr:rowOff>
    </xdr:to>
    <xdr:sp macro="" textlink="">
      <xdr:nvSpPr>
        <xdr:cNvPr id="3" name="CaixaDeTexto 2">
          <a:extLst>
            <a:ext uri="{FF2B5EF4-FFF2-40B4-BE49-F238E27FC236}">
              <a16:creationId xmlns:a16="http://schemas.microsoft.com/office/drawing/2014/main" id="{00000000-0008-0000-1500-000003000000}"/>
            </a:ext>
          </a:extLst>
        </xdr:cNvPr>
        <xdr:cNvSpPr txBox="1"/>
      </xdr:nvSpPr>
      <xdr:spPr>
        <a:xfrm>
          <a:off x="381000" y="104775"/>
          <a:ext cx="3771900" cy="8667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just">
            <a:lnSpc>
              <a:spcPct val="100000"/>
            </a:lnSpc>
            <a:spcBef>
              <a:spcPts val="1200"/>
            </a:spcBef>
          </a:pPr>
          <a:br>
            <a:rPr lang="pt-BR" sz="1000">
              <a:latin typeface="Verdana" panose="020B0604030504040204" pitchFamily="34" charset="0"/>
              <a:ea typeface="Verdana" panose="020B0604030504040204" pitchFamily="34" charset="0"/>
              <a:cs typeface="Verdana" panose="020B0604030504040204" pitchFamily="34" charset="0"/>
            </a:rPr>
          </a:b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As disclosed in the Complete Annual Financial Statements (Portuguese</a:t>
          </a:r>
          <a:r>
            <a:rPr lang="pt-BR" sz="1000" b="0" i="0" baseline="0">
              <a:solidFill>
                <a:schemeClr val="dk1"/>
              </a:solidFill>
              <a:effectLst/>
              <a:latin typeface="Verdana" panose="020B0604030504040204" pitchFamily="34" charset="0"/>
              <a:ea typeface="Verdana" panose="020B0604030504040204" pitchFamily="34" charset="0"/>
              <a:cs typeface="Verdana" panose="020B0604030504040204" pitchFamily="34" charset="0"/>
            </a:rPr>
            <a:t> only)</a:t>
          </a:r>
          <a:r>
            <a:rPr lang="pt-BR" sz="1000" b="0" i="0">
              <a:solidFill>
                <a:schemeClr val="dk1"/>
              </a:solidFill>
              <a:effectLst/>
              <a:latin typeface="Verdana" panose="020B0604030504040204" pitchFamily="34" charset="0"/>
              <a:ea typeface="Verdana" panose="020B0604030504040204" pitchFamily="34" charset="0"/>
              <a:cs typeface="Verdana" panose="020B0604030504040204" pitchFamily="34" charset="0"/>
            </a:rPr>
            <a:t>, note 33, the following accounts comprise the line of Financial Result:</a:t>
          </a:r>
        </a:p>
      </xdr:txBody>
    </xdr:sp>
    <xdr:clientData/>
  </xdr:twoCellAnchor>
  <xdr:twoCellAnchor>
    <xdr:from>
      <xdr:col>0</xdr:col>
      <xdr:colOff>295275</xdr:colOff>
      <xdr:row>1</xdr:row>
      <xdr:rowOff>1</xdr:rowOff>
    </xdr:from>
    <xdr:to>
      <xdr:col>16</xdr:col>
      <xdr:colOff>304800</xdr:colOff>
      <xdr:row>41</xdr:row>
      <xdr:rowOff>57151</xdr:rowOff>
    </xdr:to>
    <xdr:sp macro="" textlink="">
      <xdr:nvSpPr>
        <xdr:cNvPr id="4" name="Retângulo 3">
          <a:extLst>
            <a:ext uri="{FF2B5EF4-FFF2-40B4-BE49-F238E27FC236}">
              <a16:creationId xmlns:a16="http://schemas.microsoft.com/office/drawing/2014/main" id="{00000000-0008-0000-1500-000004000000}"/>
            </a:ext>
          </a:extLst>
        </xdr:cNvPr>
        <xdr:cNvSpPr/>
      </xdr:nvSpPr>
      <xdr:spPr>
        <a:xfrm>
          <a:off x="295275" y="190501"/>
          <a:ext cx="8991600" cy="82296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342900</xdr:colOff>
      <xdr:row>1</xdr:row>
      <xdr:rowOff>47625</xdr:rowOff>
    </xdr:from>
    <xdr:to>
      <xdr:col>19</xdr:col>
      <xdr:colOff>396900</xdr:colOff>
      <xdr:row>3</xdr:row>
      <xdr:rowOff>177825</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500-000005000000}"/>
            </a:ext>
          </a:extLst>
        </xdr:cNvPr>
        <xdr:cNvSpPr/>
      </xdr:nvSpPr>
      <xdr:spPr>
        <a:xfrm>
          <a:off x="9324975" y="238125"/>
          <a:ext cx="1882800" cy="5112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FAQ</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95250</xdr:colOff>
      <xdr:row>0</xdr:row>
      <xdr:rowOff>29307</xdr:rowOff>
    </xdr:from>
    <xdr:to>
      <xdr:col>10</xdr:col>
      <xdr:colOff>57150</xdr:colOff>
      <xdr:row>6</xdr:row>
      <xdr:rowOff>161191</xdr:rowOff>
    </xdr:to>
    <xdr:sp macro="" textlink="">
      <xdr:nvSpPr>
        <xdr:cNvPr id="3" name="CaixaDeTexto 2">
          <a:extLst>
            <a:ext uri="{FF2B5EF4-FFF2-40B4-BE49-F238E27FC236}">
              <a16:creationId xmlns:a16="http://schemas.microsoft.com/office/drawing/2014/main" id="{00000000-0008-0000-1600-000003000000}"/>
            </a:ext>
          </a:extLst>
        </xdr:cNvPr>
        <xdr:cNvSpPr txBox="1"/>
      </xdr:nvSpPr>
      <xdr:spPr>
        <a:xfrm>
          <a:off x="95250" y="29307"/>
          <a:ext cx="6057900" cy="127488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1100"/>
            <a:t>The adjustment column corresponds to the negotiations that take place between the Company's business segments. Negotiations between the group segments take place under market conditions, so the income and expenses generated by these operations are eliminated in the adjustment column. In the EBITDA line, unrealized profits are eliminated, that</a:t>
          </a:r>
          <a:r>
            <a:rPr lang="pt-BR" sz="1100" baseline="0"/>
            <a:t> is</a:t>
          </a:r>
          <a:r>
            <a:rPr lang="pt-BR" sz="1100"/>
            <a:t>, within the period, material purchased by another group company is not used, in accounting terms the business ceases to exist and unrealized profit is eliminated.</a:t>
          </a:r>
        </a:p>
      </xdr:txBody>
    </xdr:sp>
    <xdr:clientData/>
  </xdr:twoCellAnchor>
  <xdr:twoCellAnchor>
    <xdr:from>
      <xdr:col>10</xdr:col>
      <xdr:colOff>133350</xdr:colOff>
      <xdr:row>0</xdr:row>
      <xdr:rowOff>0</xdr:rowOff>
    </xdr:from>
    <xdr:to>
      <xdr:col>12</xdr:col>
      <xdr:colOff>552450</xdr:colOff>
      <xdr:row>2</xdr:row>
      <xdr:rowOff>85725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6229350" y="0"/>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76200</xdr:colOff>
      <xdr:row>0</xdr:row>
      <xdr:rowOff>76200</xdr:rowOff>
    </xdr:from>
    <xdr:to>
      <xdr:col>10</xdr:col>
      <xdr:colOff>104775</xdr:colOff>
      <xdr:row>24</xdr:row>
      <xdr:rowOff>29308</xdr:rowOff>
    </xdr:to>
    <xdr:sp macro="" textlink="">
      <xdr:nvSpPr>
        <xdr:cNvPr id="5" name="Retângulo 4">
          <a:extLst>
            <a:ext uri="{FF2B5EF4-FFF2-40B4-BE49-F238E27FC236}">
              <a16:creationId xmlns:a16="http://schemas.microsoft.com/office/drawing/2014/main" id="{00000000-0008-0000-1600-000005000000}"/>
            </a:ext>
          </a:extLst>
        </xdr:cNvPr>
        <xdr:cNvSpPr/>
      </xdr:nvSpPr>
      <xdr:spPr>
        <a:xfrm>
          <a:off x="76200" y="76200"/>
          <a:ext cx="6124575" cy="4525108"/>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0</xdr:col>
      <xdr:colOff>161925</xdr:colOff>
      <xdr:row>6</xdr:row>
      <xdr:rowOff>85725</xdr:rowOff>
    </xdr:from>
    <xdr:to>
      <xdr:col>10</xdr:col>
      <xdr:colOff>19050</xdr:colOff>
      <xdr:row>23</xdr:row>
      <xdr:rowOff>148236</xdr:rowOff>
    </xdr:to>
    <xdr:pic>
      <xdr:nvPicPr>
        <xdr:cNvPr id="6" name="Imagem 5">
          <a:extLst>
            <a:ext uri="{FF2B5EF4-FFF2-40B4-BE49-F238E27FC236}">
              <a16:creationId xmlns:a16="http://schemas.microsoft.com/office/drawing/2014/main" id="{00000000-0008-0000-1600-000006000000}"/>
            </a:ext>
          </a:extLst>
        </xdr:cNvPr>
        <xdr:cNvPicPr>
          <a:picLocks noChangeAspect="1"/>
        </xdr:cNvPicPr>
      </xdr:nvPicPr>
      <xdr:blipFill>
        <a:blip xmlns:r="http://schemas.openxmlformats.org/officeDocument/2006/relationships" r:embed="rId2"/>
        <a:stretch>
          <a:fillRect/>
        </a:stretch>
      </xdr:blipFill>
      <xdr:spPr>
        <a:xfrm>
          <a:off x="161925" y="1228725"/>
          <a:ext cx="5953125" cy="3301011"/>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0</xdr:col>
      <xdr:colOff>95250</xdr:colOff>
      <xdr:row>0</xdr:row>
      <xdr:rowOff>87085</xdr:rowOff>
    </xdr:from>
    <xdr:to>
      <xdr:col>10</xdr:col>
      <xdr:colOff>57150</xdr:colOff>
      <xdr:row>6</xdr:row>
      <xdr:rowOff>176893</xdr:rowOff>
    </xdr:to>
    <xdr:sp macro="" textlink="">
      <xdr:nvSpPr>
        <xdr:cNvPr id="2" name="CaixaDeTexto 1">
          <a:extLst>
            <a:ext uri="{FF2B5EF4-FFF2-40B4-BE49-F238E27FC236}">
              <a16:creationId xmlns:a16="http://schemas.microsoft.com/office/drawing/2014/main" id="{00000000-0008-0000-1700-000002000000}"/>
            </a:ext>
          </a:extLst>
        </xdr:cNvPr>
        <xdr:cNvSpPr txBox="1"/>
      </xdr:nvSpPr>
      <xdr:spPr>
        <a:xfrm>
          <a:off x="95250" y="87085"/>
          <a:ext cx="6057900" cy="12328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indent="0" algn="ctr" rtl="0"/>
          <a:r>
            <a:rPr lang="pt-BR" sz="1100">
              <a:solidFill>
                <a:schemeClr val="dk1"/>
              </a:solidFill>
              <a:latin typeface="+mn-lt"/>
              <a:ea typeface="+mn-ea"/>
              <a:cs typeface="+mn-cs"/>
            </a:rPr>
            <a:t>In accordance with accounting regulations, companies that are controlled by Usiminas are consolidated line by line in the Company's Income Statement. Associated or jointly controlled companies have their income accounted through the equity method, in the corresponding line in the income statement. The list of companies  that make up the Company, as well as the type of society Usiminas  has in each of  them can be found in the Reference Form, in the table below:</a:t>
          </a:r>
        </a:p>
      </xdr:txBody>
    </xdr:sp>
    <xdr:clientData/>
  </xdr:twoCellAnchor>
  <xdr:twoCellAnchor>
    <xdr:from>
      <xdr:col>0</xdr:col>
      <xdr:colOff>57151</xdr:colOff>
      <xdr:row>0</xdr:row>
      <xdr:rowOff>57150</xdr:rowOff>
    </xdr:from>
    <xdr:to>
      <xdr:col>10</xdr:col>
      <xdr:colOff>19051</xdr:colOff>
      <xdr:row>31</xdr:row>
      <xdr:rowOff>163286</xdr:rowOff>
    </xdr:to>
    <xdr:sp macro="" textlink="">
      <xdr:nvSpPr>
        <xdr:cNvPr id="4" name="Retângulo 3">
          <a:extLst>
            <a:ext uri="{FF2B5EF4-FFF2-40B4-BE49-F238E27FC236}">
              <a16:creationId xmlns:a16="http://schemas.microsoft.com/office/drawing/2014/main" id="{00000000-0008-0000-1700-000004000000}"/>
            </a:ext>
          </a:extLst>
        </xdr:cNvPr>
        <xdr:cNvSpPr/>
      </xdr:nvSpPr>
      <xdr:spPr>
        <a:xfrm>
          <a:off x="57151" y="57150"/>
          <a:ext cx="6057900" cy="6011636"/>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10</xdr:col>
      <xdr:colOff>95250</xdr:colOff>
      <xdr:row>0</xdr:row>
      <xdr:rowOff>104775</xdr:rowOff>
    </xdr:from>
    <xdr:to>
      <xdr:col>12</xdr:col>
      <xdr:colOff>514350</xdr:colOff>
      <xdr:row>3</xdr:row>
      <xdr:rowOff>0</xdr:rowOff>
    </xdr:to>
    <xdr:sp macro="" textlink="">
      <xdr:nvSpPr>
        <xdr:cNvPr id="5" name="Seta: para a Esquerda 4">
          <a:hlinkClick xmlns:r="http://schemas.openxmlformats.org/officeDocument/2006/relationships" r:id="rId1"/>
          <a:extLst>
            <a:ext uri="{FF2B5EF4-FFF2-40B4-BE49-F238E27FC236}">
              <a16:creationId xmlns:a16="http://schemas.microsoft.com/office/drawing/2014/main" id="{00000000-0008-0000-1700-000005000000}"/>
            </a:ext>
          </a:extLst>
        </xdr:cNvPr>
        <xdr:cNvSpPr/>
      </xdr:nvSpPr>
      <xdr:spPr>
        <a:xfrm>
          <a:off x="6191250" y="104775"/>
          <a:ext cx="1638300" cy="466725"/>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FAQ</a:t>
          </a:r>
          <a:endParaRPr lang="pt-BR" sz="36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editAs="oneCell">
    <xdr:from>
      <xdr:col>0</xdr:col>
      <xdr:colOff>163287</xdr:colOff>
      <xdr:row>6</xdr:row>
      <xdr:rowOff>68036</xdr:rowOff>
    </xdr:from>
    <xdr:to>
      <xdr:col>9</xdr:col>
      <xdr:colOff>517071</xdr:colOff>
      <xdr:row>31</xdr:row>
      <xdr:rowOff>108856</xdr:rowOff>
    </xdr:to>
    <xdr:pic>
      <xdr:nvPicPr>
        <xdr:cNvPr id="6" name="Imagem 5">
          <a:extLst>
            <a:ext uri="{FF2B5EF4-FFF2-40B4-BE49-F238E27FC236}">
              <a16:creationId xmlns:a16="http://schemas.microsoft.com/office/drawing/2014/main" id="{00000000-0008-0000-1700-000006000000}"/>
            </a:ext>
          </a:extLst>
        </xdr:cNvPr>
        <xdr:cNvPicPr>
          <a:picLocks noChangeAspect="1"/>
        </xdr:cNvPicPr>
      </xdr:nvPicPr>
      <xdr:blipFill>
        <a:blip xmlns:r="http://schemas.openxmlformats.org/officeDocument/2006/relationships" r:embed="rId2"/>
        <a:stretch>
          <a:fillRect/>
        </a:stretch>
      </xdr:blipFill>
      <xdr:spPr>
        <a:xfrm>
          <a:off x="163287" y="1211036"/>
          <a:ext cx="5864677" cy="48033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342900</xdr:colOff>
      <xdr:row>7</xdr:row>
      <xdr:rowOff>133350</xdr:rowOff>
    </xdr:from>
    <xdr:to>
      <xdr:col>12</xdr:col>
      <xdr:colOff>514350</xdr:colOff>
      <xdr:row>33</xdr:row>
      <xdr:rowOff>144766</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342900" y="3133725"/>
          <a:ext cx="11696700" cy="4964416"/>
        </a:xfrm>
        <a:prstGeom prst="rect">
          <a:avLst/>
        </a:prstGeom>
      </xdr:spPr>
    </xdr:pic>
    <xdr:clientData/>
  </xdr:twoCellAnchor>
  <xdr:twoCellAnchor>
    <xdr:from>
      <xdr:col>1</xdr:col>
      <xdr:colOff>0</xdr:colOff>
      <xdr:row>0</xdr:row>
      <xdr:rowOff>114300</xdr:rowOff>
    </xdr:from>
    <xdr:to>
      <xdr:col>12</xdr:col>
      <xdr:colOff>247650</xdr:colOff>
      <xdr:row>0</xdr:row>
      <xdr:rowOff>902533</xdr:rowOff>
    </xdr:to>
    <xdr:sp macro="" textlink="">
      <xdr:nvSpPr>
        <xdr:cNvPr id="3" name="CaixaDeTexto 2">
          <a:extLst>
            <a:ext uri="{FF2B5EF4-FFF2-40B4-BE49-F238E27FC236}">
              <a16:creationId xmlns:a16="http://schemas.microsoft.com/office/drawing/2014/main" id="{00000000-0008-0000-0200-000003000000}"/>
            </a:ext>
          </a:extLst>
        </xdr:cNvPr>
        <xdr:cNvSpPr txBox="1"/>
      </xdr:nvSpPr>
      <xdr:spPr>
        <a:xfrm>
          <a:off x="609600" y="114300"/>
          <a:ext cx="11163300" cy="7882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800" b="1">
              <a:solidFill>
                <a:srgbClr val="0093DD"/>
              </a:solidFill>
              <a:latin typeface="Verdana" panose="020B0604030504040204" pitchFamily="34" charset="0"/>
              <a:ea typeface="Verdana" panose="020B0604030504040204" pitchFamily="34" charset="0"/>
              <a:cs typeface="Verdana" panose="020B0604030504040204" pitchFamily="34" charset="0"/>
            </a:rPr>
            <a:t>Shareholding Composition</a:t>
          </a:r>
        </a:p>
      </xdr:txBody>
    </xdr:sp>
    <xdr:clientData/>
  </xdr:twoCellAnchor>
  <xdr:twoCellAnchor editAs="oneCell">
    <xdr:from>
      <xdr:col>1</xdr:col>
      <xdr:colOff>123041</xdr:colOff>
      <xdr:row>0</xdr:row>
      <xdr:rowOff>206425</xdr:rowOff>
    </xdr:from>
    <xdr:to>
      <xdr:col>4</xdr:col>
      <xdr:colOff>170432</xdr:colOff>
      <xdr:row>0</xdr:row>
      <xdr:rowOff>850492</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2"/>
        <a:stretch>
          <a:fillRect/>
        </a:stretch>
      </xdr:blipFill>
      <xdr:spPr>
        <a:xfrm>
          <a:off x="732641" y="206425"/>
          <a:ext cx="1876191" cy="644067"/>
        </a:xfrm>
        <a:prstGeom prst="rect">
          <a:avLst/>
        </a:prstGeom>
      </xdr:spPr>
    </xdr:pic>
    <xdr:clientData/>
  </xdr:twoCellAnchor>
  <xdr:twoCellAnchor>
    <xdr:from>
      <xdr:col>1</xdr:col>
      <xdr:colOff>19050</xdr:colOff>
      <xdr:row>0</xdr:row>
      <xdr:rowOff>114300</xdr:rowOff>
    </xdr:from>
    <xdr:to>
      <xdr:col>12</xdr:col>
      <xdr:colOff>323850</xdr:colOff>
      <xdr:row>39</xdr:row>
      <xdr:rowOff>19050</xdr:rowOff>
    </xdr:to>
    <xdr:sp macro="" textlink="">
      <xdr:nvSpPr>
        <xdr:cNvPr id="5" name="Retângulo 4">
          <a:extLst>
            <a:ext uri="{FF2B5EF4-FFF2-40B4-BE49-F238E27FC236}">
              <a16:creationId xmlns:a16="http://schemas.microsoft.com/office/drawing/2014/main" id="{00000000-0008-0000-0200-000005000000}"/>
            </a:ext>
          </a:extLst>
        </xdr:cNvPr>
        <xdr:cNvSpPr/>
      </xdr:nvSpPr>
      <xdr:spPr>
        <a:xfrm>
          <a:off x="628650" y="114300"/>
          <a:ext cx="11220450" cy="90011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285750</xdr:colOff>
      <xdr:row>34</xdr:row>
      <xdr:rowOff>0</xdr:rowOff>
    </xdr:from>
    <xdr:to>
      <xdr:col>9</xdr:col>
      <xdr:colOff>550500</xdr:colOff>
      <xdr:row>37</xdr:row>
      <xdr:rowOff>76500</xdr:rowOff>
    </xdr:to>
    <xdr:sp macro="" textlink="">
      <xdr:nvSpPr>
        <xdr:cNvPr id="6" name="Retângulo 5">
          <a:hlinkClick xmlns:r="http://schemas.openxmlformats.org/officeDocument/2006/relationships" r:id="rId3"/>
          <a:extLst>
            <a:ext uri="{FF2B5EF4-FFF2-40B4-BE49-F238E27FC236}">
              <a16:creationId xmlns:a16="http://schemas.microsoft.com/office/drawing/2014/main" id="{00000000-0008-0000-0200-000006000000}"/>
            </a:ext>
          </a:extLst>
        </xdr:cNvPr>
        <xdr:cNvSpPr/>
      </xdr:nvSpPr>
      <xdr:spPr>
        <a:xfrm>
          <a:off x="3905250" y="8143875"/>
          <a:ext cx="49320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9</xdr:col>
      <xdr:colOff>647700</xdr:colOff>
      <xdr:row>32</xdr:row>
      <xdr:rowOff>95250</xdr:rowOff>
    </xdr:from>
    <xdr:to>
      <xdr:col>11</xdr:col>
      <xdr:colOff>546000</xdr:colOff>
      <xdr:row>39</xdr:row>
      <xdr:rowOff>3750</xdr:rowOff>
    </xdr:to>
    <xdr:sp macro="" textlink="">
      <xdr:nvSpPr>
        <xdr:cNvPr id="7" name="Seta: para a Direita 6">
          <a:hlinkClick xmlns:r="http://schemas.openxmlformats.org/officeDocument/2006/relationships" r:id="rId4"/>
          <a:extLst>
            <a:ext uri="{FF2B5EF4-FFF2-40B4-BE49-F238E27FC236}">
              <a16:creationId xmlns:a16="http://schemas.microsoft.com/office/drawing/2014/main" id="{00000000-0008-0000-0200-000007000000}"/>
            </a:ext>
          </a:extLst>
        </xdr:cNvPr>
        <xdr:cNvSpPr/>
      </xdr:nvSpPr>
      <xdr:spPr>
        <a:xfrm>
          <a:off x="8934450" y="7858125"/>
          <a:ext cx="2527200"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19050</xdr:colOff>
      <xdr:row>32</xdr:row>
      <xdr:rowOff>76200</xdr:rowOff>
    </xdr:from>
    <xdr:to>
      <xdr:col>5</xdr:col>
      <xdr:colOff>145950</xdr:colOff>
      <xdr:row>38</xdr:row>
      <xdr:rowOff>175200</xdr:rowOff>
    </xdr:to>
    <xdr:sp macro="" textlink="">
      <xdr:nvSpPr>
        <xdr:cNvPr id="8" name="Seta: para a Esquerda 7">
          <a:hlinkClick xmlns:r="http://schemas.openxmlformats.org/officeDocument/2006/relationships" r:id="rId5"/>
          <a:extLst>
            <a:ext uri="{FF2B5EF4-FFF2-40B4-BE49-F238E27FC236}">
              <a16:creationId xmlns:a16="http://schemas.microsoft.com/office/drawing/2014/main" id="{00000000-0008-0000-0200-000008000000}"/>
            </a:ext>
          </a:extLst>
        </xdr:cNvPr>
        <xdr:cNvSpPr/>
      </xdr:nvSpPr>
      <xdr:spPr>
        <a:xfrm>
          <a:off x="1238250" y="7839075"/>
          <a:ext cx="25272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Usiminas</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114300</xdr:colOff>
      <xdr:row>0</xdr:row>
      <xdr:rowOff>133350</xdr:rowOff>
    </xdr:from>
    <xdr:to>
      <xdr:col>12</xdr:col>
      <xdr:colOff>323850</xdr:colOff>
      <xdr:row>0</xdr:row>
      <xdr:rowOff>476250</xdr:rowOff>
    </xdr:to>
    <xdr:sp macro="" textlink="">
      <xdr:nvSpPr>
        <xdr:cNvPr id="9" name="Retângulo 8">
          <a:hlinkClick xmlns:r="http://schemas.openxmlformats.org/officeDocument/2006/relationships" r:id="rId3"/>
          <a:extLst>
            <a:ext uri="{FF2B5EF4-FFF2-40B4-BE49-F238E27FC236}">
              <a16:creationId xmlns:a16="http://schemas.microsoft.com/office/drawing/2014/main" id="{00000000-0008-0000-0200-000009000000}"/>
            </a:ext>
          </a:extLst>
        </xdr:cNvPr>
        <xdr:cNvSpPr/>
      </xdr:nvSpPr>
      <xdr:spPr>
        <a:xfrm>
          <a:off x="10420350" y="133350"/>
          <a:ext cx="14287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552450</xdr:colOff>
      <xdr:row>3</xdr:row>
      <xdr:rowOff>119063</xdr:rowOff>
    </xdr:from>
    <xdr:to>
      <xdr:col>2</xdr:col>
      <xdr:colOff>2470150</xdr:colOff>
      <xdr:row>13</xdr:row>
      <xdr:rowOff>142875</xdr:rowOff>
    </xdr:to>
    <xdr:sp macro="" textlink="">
      <xdr:nvSpPr>
        <xdr:cNvPr id="2" name="CaixaDeTexto 1">
          <a:extLst>
            <a:ext uri="{FF2B5EF4-FFF2-40B4-BE49-F238E27FC236}">
              <a16:creationId xmlns:a16="http://schemas.microsoft.com/office/drawing/2014/main" id="{00000000-0008-0000-0300-000002000000}"/>
            </a:ext>
          </a:extLst>
        </xdr:cNvPr>
        <xdr:cNvSpPr txBox="1"/>
      </xdr:nvSpPr>
      <xdr:spPr>
        <a:xfrm>
          <a:off x="552450" y="1262063"/>
          <a:ext cx="7566025" cy="19288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solidFill>
                <a:schemeClr val="dk1"/>
              </a:solidFill>
              <a:effectLst/>
              <a:latin typeface="Verdana" panose="020B0604030504040204" pitchFamily="34" charset="0"/>
              <a:ea typeface="Verdana" panose="020B0604030504040204" pitchFamily="34" charset="0"/>
              <a:cs typeface="Verdana" panose="020B0604030504040204" pitchFamily="34" charset="0"/>
            </a:rPr>
            <a:t>The segments of mining, manufacturing and processing of steel require the use of large volumes of raw materials and inputs. In 2020, the Ipatinga plant consumed 11.5 million tons, considered the main raw materials and non-renewable inputs required for production.</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476250</xdr:colOff>
      <xdr:row>1</xdr:row>
      <xdr:rowOff>47625</xdr:rowOff>
    </xdr:from>
    <xdr:to>
      <xdr:col>7</xdr:col>
      <xdr:colOff>381000</xdr:colOff>
      <xdr:row>1</xdr:row>
      <xdr:rowOff>714375</xdr:rowOff>
    </xdr:to>
    <xdr:sp macro="" textlink="">
      <xdr:nvSpPr>
        <xdr:cNvPr id="3" name="CaixaDeTexto 2">
          <a:extLst>
            <a:ext uri="{FF2B5EF4-FFF2-40B4-BE49-F238E27FC236}">
              <a16:creationId xmlns:a16="http://schemas.microsoft.com/office/drawing/2014/main" id="{00000000-0008-0000-0300-000003000000}"/>
            </a:ext>
          </a:extLst>
        </xdr:cNvPr>
        <xdr:cNvSpPr txBox="1"/>
      </xdr:nvSpPr>
      <xdr:spPr>
        <a:xfrm>
          <a:off x="476250" y="238125"/>
          <a:ext cx="19535775" cy="666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Materials used and energy consumed*</a:t>
          </a:r>
        </a:p>
      </xdr:txBody>
    </xdr:sp>
    <xdr:clientData/>
  </xdr:twoCellAnchor>
  <xdr:twoCellAnchor editAs="oneCell">
    <xdr:from>
      <xdr:col>1</xdr:col>
      <xdr:colOff>47625</xdr:colOff>
      <xdr:row>1</xdr:row>
      <xdr:rowOff>23813</xdr:rowOff>
    </xdr:from>
    <xdr:to>
      <xdr:col>1</xdr:col>
      <xdr:colOff>1923816</xdr:colOff>
      <xdr:row>1</xdr:row>
      <xdr:rowOff>667880</xdr:rowOff>
    </xdr:to>
    <xdr:pic>
      <xdr:nvPicPr>
        <xdr:cNvPr id="4" name="Imagem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657225" y="214313"/>
          <a:ext cx="1876191" cy="644067"/>
        </a:xfrm>
        <a:prstGeom prst="rect">
          <a:avLst/>
        </a:prstGeom>
      </xdr:spPr>
    </xdr:pic>
    <xdr:clientData/>
  </xdr:twoCellAnchor>
  <xdr:twoCellAnchor>
    <xdr:from>
      <xdr:col>0</xdr:col>
      <xdr:colOff>438150</xdr:colOff>
      <xdr:row>29</xdr:row>
      <xdr:rowOff>228600</xdr:rowOff>
    </xdr:from>
    <xdr:to>
      <xdr:col>7</xdr:col>
      <xdr:colOff>380999</xdr:colOff>
      <xdr:row>33</xdr:row>
      <xdr:rowOff>4763</xdr:rowOff>
    </xdr:to>
    <xdr:sp macro="" textlink="">
      <xdr:nvSpPr>
        <xdr:cNvPr id="5" name="CaixaDeTexto 4">
          <a:extLst>
            <a:ext uri="{FF2B5EF4-FFF2-40B4-BE49-F238E27FC236}">
              <a16:creationId xmlns:a16="http://schemas.microsoft.com/office/drawing/2014/main" id="{00000000-0008-0000-0300-000005000000}"/>
            </a:ext>
          </a:extLst>
        </xdr:cNvPr>
        <xdr:cNvSpPr txBox="1"/>
      </xdr:nvSpPr>
      <xdr:spPr>
        <a:xfrm>
          <a:off x="438150" y="7658100"/>
          <a:ext cx="19573874" cy="633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Energy Purchased</a:t>
          </a:r>
          <a:r>
            <a:rPr lang="pt-BR" sz="2400" b="1" i="0" baseline="0">
              <a:solidFill>
                <a:srgbClr val="0093DD"/>
              </a:solidFill>
              <a:effectLst/>
              <a:latin typeface="Verdana" panose="020B0604030504040204" pitchFamily="34" charset="0"/>
              <a:ea typeface="Verdana" panose="020B0604030504040204" pitchFamily="34" charset="0"/>
              <a:cs typeface="Verdana" panose="020B0604030504040204" pitchFamily="34" charset="0"/>
            </a:rPr>
            <a:t> and Generated</a:t>
          </a:r>
          <a:endPar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0</xdr:colOff>
      <xdr:row>1</xdr:row>
      <xdr:rowOff>714375</xdr:rowOff>
    </xdr:from>
    <xdr:to>
      <xdr:col>3</xdr:col>
      <xdr:colOff>0</xdr:colOff>
      <xdr:row>4</xdr:row>
      <xdr:rowOff>47625</xdr:rowOff>
    </xdr:to>
    <xdr:sp macro="" textlink="">
      <xdr:nvSpPr>
        <xdr:cNvPr id="6" name="CaixaDeTexto 5">
          <a:extLst>
            <a:ext uri="{FF2B5EF4-FFF2-40B4-BE49-F238E27FC236}">
              <a16:creationId xmlns:a16="http://schemas.microsoft.com/office/drawing/2014/main" id="{00000000-0008-0000-0300-000006000000}"/>
            </a:ext>
          </a:extLst>
        </xdr:cNvPr>
        <xdr:cNvSpPr txBox="1"/>
      </xdr:nvSpPr>
      <xdr:spPr>
        <a:xfrm>
          <a:off x="609600" y="904875"/>
          <a:ext cx="752475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Non-renewable materials</a:t>
          </a:r>
        </a:p>
      </xdr:txBody>
    </xdr:sp>
    <xdr:clientData/>
  </xdr:twoCellAnchor>
  <xdr:twoCellAnchor>
    <xdr:from>
      <xdr:col>4</xdr:col>
      <xdr:colOff>0</xdr:colOff>
      <xdr:row>1</xdr:row>
      <xdr:rowOff>723900</xdr:rowOff>
    </xdr:from>
    <xdr:to>
      <xdr:col>6</xdr:col>
      <xdr:colOff>0</xdr:colOff>
      <xdr:row>4</xdr:row>
      <xdr:rowOff>57150</xdr:rowOff>
    </xdr:to>
    <xdr:sp macro="" textlink="">
      <xdr:nvSpPr>
        <xdr:cNvPr id="7" name="CaixaDeTexto 6">
          <a:extLst>
            <a:ext uri="{FF2B5EF4-FFF2-40B4-BE49-F238E27FC236}">
              <a16:creationId xmlns:a16="http://schemas.microsoft.com/office/drawing/2014/main" id="{00000000-0008-0000-0300-000007000000}"/>
            </a:ext>
          </a:extLst>
        </xdr:cNvPr>
        <xdr:cNvSpPr txBox="1"/>
      </xdr:nvSpPr>
      <xdr:spPr>
        <a:xfrm>
          <a:off x="9744075" y="914400"/>
          <a:ext cx="75438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Recycled materials</a:t>
          </a:r>
        </a:p>
      </xdr:txBody>
    </xdr:sp>
    <xdr:clientData/>
  </xdr:twoCellAnchor>
  <xdr:twoCellAnchor>
    <xdr:from>
      <xdr:col>4</xdr:col>
      <xdr:colOff>23813</xdr:colOff>
      <xdr:row>2</xdr:row>
      <xdr:rowOff>214312</xdr:rowOff>
    </xdr:from>
    <xdr:to>
      <xdr:col>6</xdr:col>
      <xdr:colOff>55563</xdr:colOff>
      <xdr:row>12</xdr:row>
      <xdr:rowOff>142874</xdr:rowOff>
    </xdr:to>
    <xdr:sp macro="" textlink="">
      <xdr:nvSpPr>
        <xdr:cNvPr id="8" name="CaixaDeTexto 7">
          <a:extLst>
            <a:ext uri="{FF2B5EF4-FFF2-40B4-BE49-F238E27FC236}">
              <a16:creationId xmlns:a16="http://schemas.microsoft.com/office/drawing/2014/main" id="{00000000-0008-0000-0300-000008000000}"/>
            </a:ext>
          </a:extLst>
        </xdr:cNvPr>
        <xdr:cNvSpPr txBox="1"/>
      </xdr:nvSpPr>
      <xdr:spPr>
        <a:xfrm>
          <a:off x="9767888" y="1147762"/>
          <a:ext cx="7575550" cy="1852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just" defTabSz="914400" eaLnBrk="1" fontAlgn="auto" latinLnBrk="0" hangingPunct="1">
            <a:lnSpc>
              <a:spcPct val="100000"/>
            </a:lnSpc>
            <a:spcBef>
              <a:spcPts val="1200"/>
            </a:spcBef>
            <a:spcAft>
              <a:spcPts val="0"/>
            </a:spcAft>
            <a:buClrTx/>
            <a:buSzTx/>
            <a:buFontTx/>
            <a:buNone/>
            <a:tabLst/>
            <a:defRPr/>
          </a:pPr>
          <a:r>
            <a:rPr lang="pt-BR" sz="1800">
              <a:latin typeface="Verdana" panose="020B0604030504040204" pitchFamily="34" charset="0"/>
              <a:ea typeface="Verdana" panose="020B0604030504040204" pitchFamily="34" charset="0"/>
              <a:cs typeface="Verdana" panose="020B0604030504040204" pitchFamily="34" charset="0"/>
            </a:rPr>
            <a:t>In 2020, the Ipatinga Plant used approximately 1.8 million tons of recycled material in its production process.</a:t>
          </a:r>
          <a:endParaRPr lang="pt-BR" sz="3200" b="0" i="0">
            <a:solidFill>
              <a:schemeClr val="dk1"/>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452437</xdr:colOff>
      <xdr:row>0</xdr:row>
      <xdr:rowOff>119062</xdr:rowOff>
    </xdr:from>
    <xdr:to>
      <xdr:col>6</xdr:col>
      <xdr:colOff>857250</xdr:colOff>
      <xdr:row>44</xdr:row>
      <xdr:rowOff>114300</xdr:rowOff>
    </xdr:to>
    <xdr:sp macro="" textlink="">
      <xdr:nvSpPr>
        <xdr:cNvPr id="9" name="Retângulo 8">
          <a:extLst>
            <a:ext uri="{FF2B5EF4-FFF2-40B4-BE49-F238E27FC236}">
              <a16:creationId xmlns:a16="http://schemas.microsoft.com/office/drawing/2014/main" id="{00000000-0008-0000-0300-000009000000}"/>
            </a:ext>
          </a:extLst>
        </xdr:cNvPr>
        <xdr:cNvSpPr/>
      </xdr:nvSpPr>
      <xdr:spPr>
        <a:xfrm>
          <a:off x="452437" y="119062"/>
          <a:ext cx="17740313" cy="10720388"/>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457200</xdr:colOff>
      <xdr:row>22</xdr:row>
      <xdr:rowOff>19050</xdr:rowOff>
    </xdr:from>
    <xdr:to>
      <xdr:col>7</xdr:col>
      <xdr:colOff>400049</xdr:colOff>
      <xdr:row>24</xdr:row>
      <xdr:rowOff>80963</xdr:rowOff>
    </xdr:to>
    <xdr:sp macro="" textlink="">
      <xdr:nvSpPr>
        <xdr:cNvPr id="10" name="CaixaDeTexto 9">
          <a:extLst>
            <a:ext uri="{FF2B5EF4-FFF2-40B4-BE49-F238E27FC236}">
              <a16:creationId xmlns:a16="http://schemas.microsoft.com/office/drawing/2014/main" id="{00000000-0008-0000-0300-00000A000000}"/>
            </a:ext>
          </a:extLst>
        </xdr:cNvPr>
        <xdr:cNvSpPr txBox="1"/>
      </xdr:nvSpPr>
      <xdr:spPr>
        <a:xfrm>
          <a:off x="457200" y="5448300"/>
          <a:ext cx="19573874" cy="6334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lnSpc>
              <a:spcPct val="100000"/>
            </a:lnSpc>
            <a:spcBef>
              <a:spcPts val="1200"/>
            </a:spcBef>
          </a:pPr>
          <a:r>
            <a:rPr lang="pt-BR" sz="2400" b="1" i="0">
              <a:solidFill>
                <a:srgbClr val="0093DD"/>
              </a:solidFill>
              <a:effectLst/>
              <a:latin typeface="Verdana" panose="020B0604030504040204" pitchFamily="34" charset="0"/>
              <a:ea typeface="Verdana" panose="020B0604030504040204" pitchFamily="34" charset="0"/>
              <a:cs typeface="Verdana" panose="020B0604030504040204" pitchFamily="34" charset="0"/>
            </a:rPr>
            <a:t>Composition of the main inputs for the production of one ton of pig iron</a:t>
          </a:r>
        </a:p>
      </xdr:txBody>
    </xdr:sp>
    <xdr:clientData/>
  </xdr:twoCellAnchor>
  <xdr:twoCellAnchor>
    <xdr:from>
      <xdr:col>2</xdr:col>
      <xdr:colOff>2095500</xdr:colOff>
      <xdr:row>39</xdr:row>
      <xdr:rowOff>133350</xdr:rowOff>
    </xdr:from>
    <xdr:to>
      <xdr:col>4</xdr:col>
      <xdr:colOff>2912700</xdr:colOff>
      <xdr:row>43</xdr:row>
      <xdr:rowOff>19350</xdr:rowOff>
    </xdr:to>
    <xdr:sp macro="" textlink="">
      <xdr:nvSpPr>
        <xdr:cNvPr id="11" name="Retângulo 10">
          <a:hlinkClick xmlns:r="http://schemas.openxmlformats.org/officeDocument/2006/relationships" r:id="rId2"/>
          <a:extLst>
            <a:ext uri="{FF2B5EF4-FFF2-40B4-BE49-F238E27FC236}">
              <a16:creationId xmlns:a16="http://schemas.microsoft.com/office/drawing/2014/main" id="{00000000-0008-0000-0300-00000B000000}"/>
            </a:ext>
          </a:extLst>
        </xdr:cNvPr>
        <xdr:cNvSpPr/>
      </xdr:nvSpPr>
      <xdr:spPr>
        <a:xfrm>
          <a:off x="7743825" y="10477500"/>
          <a:ext cx="491295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3009900</xdr:colOff>
      <xdr:row>38</xdr:row>
      <xdr:rowOff>38100</xdr:rowOff>
    </xdr:from>
    <xdr:to>
      <xdr:col>5</xdr:col>
      <xdr:colOff>374550</xdr:colOff>
      <xdr:row>44</xdr:row>
      <xdr:rowOff>137100</xdr:rowOff>
    </xdr:to>
    <xdr:sp macro="" textlink="">
      <xdr:nvSpPr>
        <xdr:cNvPr id="12" name="Seta: para a Direita 11">
          <a:hlinkClick xmlns:r="http://schemas.openxmlformats.org/officeDocument/2006/relationships" r:id="rId3"/>
          <a:extLst>
            <a:ext uri="{FF2B5EF4-FFF2-40B4-BE49-F238E27FC236}">
              <a16:creationId xmlns:a16="http://schemas.microsoft.com/office/drawing/2014/main" id="{00000000-0008-0000-0300-00000C000000}"/>
            </a:ext>
          </a:extLst>
        </xdr:cNvPr>
        <xdr:cNvSpPr/>
      </xdr:nvSpPr>
      <xdr:spPr>
        <a:xfrm>
          <a:off x="12753975" y="10191750"/>
          <a:ext cx="2517675"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Production and Capacity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4476750</xdr:colOff>
      <xdr:row>38</xdr:row>
      <xdr:rowOff>19050</xdr:rowOff>
    </xdr:from>
    <xdr:to>
      <xdr:col>2</xdr:col>
      <xdr:colOff>1955700</xdr:colOff>
      <xdr:row>44</xdr:row>
      <xdr:rowOff>118050</xdr:rowOff>
    </xdr:to>
    <xdr:sp macro="" textlink="">
      <xdr:nvSpPr>
        <xdr:cNvPr id="13" name="Seta: para a Esquerda 12">
          <a:hlinkClick xmlns:r="http://schemas.openxmlformats.org/officeDocument/2006/relationships" r:id="rId4"/>
          <a:extLst>
            <a:ext uri="{FF2B5EF4-FFF2-40B4-BE49-F238E27FC236}">
              <a16:creationId xmlns:a16="http://schemas.microsoft.com/office/drawing/2014/main" id="{00000000-0008-0000-0300-00000D000000}"/>
            </a:ext>
          </a:extLst>
        </xdr:cNvPr>
        <xdr:cNvSpPr/>
      </xdr:nvSpPr>
      <xdr:spPr>
        <a:xfrm>
          <a:off x="5086350" y="10172700"/>
          <a:ext cx="2517675"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Shareholding Composition</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1847850</xdr:colOff>
      <xdr:row>0</xdr:row>
      <xdr:rowOff>133350</xdr:rowOff>
    </xdr:from>
    <xdr:to>
      <xdr:col>6</xdr:col>
      <xdr:colOff>876300</xdr:colOff>
      <xdr:row>1</xdr:row>
      <xdr:rowOff>285750</xdr:rowOff>
    </xdr:to>
    <xdr:sp macro="" textlink="">
      <xdr:nvSpPr>
        <xdr:cNvPr id="14" name="Retângulo 13">
          <a:hlinkClick xmlns:r="http://schemas.openxmlformats.org/officeDocument/2006/relationships" r:id="rId2"/>
          <a:extLst>
            <a:ext uri="{FF2B5EF4-FFF2-40B4-BE49-F238E27FC236}">
              <a16:creationId xmlns:a16="http://schemas.microsoft.com/office/drawing/2014/main" id="{00000000-0008-0000-0300-00000E000000}"/>
            </a:ext>
          </a:extLst>
        </xdr:cNvPr>
        <xdr:cNvSpPr/>
      </xdr:nvSpPr>
      <xdr:spPr>
        <a:xfrm>
          <a:off x="16783050" y="133350"/>
          <a:ext cx="14287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171450</xdr:colOff>
      <xdr:row>3</xdr:row>
      <xdr:rowOff>85725</xdr:rowOff>
    </xdr:from>
    <xdr:to>
      <xdr:col>21</xdr:col>
      <xdr:colOff>322932</xdr:colOff>
      <xdr:row>16</xdr:row>
      <xdr:rowOff>115269</xdr:rowOff>
    </xdr:to>
    <xdr:grpSp>
      <xdr:nvGrpSpPr>
        <xdr:cNvPr id="2" name="Grupo 5">
          <a:extLst>
            <a:ext uri="{FF2B5EF4-FFF2-40B4-BE49-F238E27FC236}">
              <a16:creationId xmlns:a16="http://schemas.microsoft.com/office/drawing/2014/main" id="{00000000-0008-0000-0400-000002000000}"/>
            </a:ext>
          </a:extLst>
        </xdr:cNvPr>
        <xdr:cNvGrpSpPr/>
      </xdr:nvGrpSpPr>
      <xdr:grpSpPr>
        <a:xfrm>
          <a:off x="2000250" y="1762125"/>
          <a:ext cx="16572582" cy="2506044"/>
          <a:chOff x="323850" y="2000960"/>
          <a:chExt cx="8666163" cy="1893958"/>
        </a:xfrm>
      </xdr:grpSpPr>
      <xdr:pic>
        <xdr:nvPicPr>
          <xdr:cNvPr id="3" name="Picture 1059" descr="C:\Users\Robledo\Desktop\Organo.png">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323850" y="2000960"/>
            <a:ext cx="8666163" cy="1893958"/>
          </a:xfrm>
          <a:prstGeom prst="rect">
            <a:avLst/>
          </a:prstGeom>
          <a:noFill/>
          <a:ln w="9525">
            <a:noFill/>
            <a:miter lim="800000"/>
            <a:headEnd/>
            <a:tailEnd/>
          </a:ln>
        </xdr:spPr>
      </xdr:pic>
      <xdr:pic>
        <xdr:nvPicPr>
          <xdr:cNvPr id="4" name="Picture 49">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381750" y="3356992"/>
            <a:ext cx="938565" cy="355272"/>
          </a:xfrm>
          <a:prstGeom prst="rect">
            <a:avLst/>
          </a:prstGeom>
          <a:noFill/>
          <a:ln w="9525">
            <a:noFill/>
            <a:miter lim="800000"/>
            <a:headEnd/>
            <a:tailEnd/>
          </a:ln>
        </xdr:spPr>
      </xdr:pic>
    </xdr:grpSp>
    <xdr:clientData/>
  </xdr:twoCellAnchor>
  <xdr:twoCellAnchor editAs="oneCell">
    <xdr:from>
      <xdr:col>0</xdr:col>
      <xdr:colOff>571500</xdr:colOff>
      <xdr:row>0</xdr:row>
      <xdr:rowOff>209550</xdr:rowOff>
    </xdr:from>
    <xdr:to>
      <xdr:col>4</xdr:col>
      <xdr:colOff>14288</xdr:colOff>
      <xdr:row>2</xdr:row>
      <xdr:rowOff>34467</xdr:rowOff>
    </xdr:to>
    <xdr:pic>
      <xdr:nvPicPr>
        <xdr:cNvPr id="5" name="Imagem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3"/>
        <a:stretch>
          <a:fillRect/>
        </a:stretch>
      </xdr:blipFill>
      <xdr:spPr>
        <a:xfrm>
          <a:off x="571500" y="209550"/>
          <a:ext cx="1881188" cy="634542"/>
        </a:xfrm>
        <a:prstGeom prst="rect">
          <a:avLst/>
        </a:prstGeom>
      </xdr:spPr>
    </xdr:pic>
    <xdr:clientData/>
  </xdr:twoCellAnchor>
  <xdr:twoCellAnchor>
    <xdr:from>
      <xdr:col>0</xdr:col>
      <xdr:colOff>476250</xdr:colOff>
      <xdr:row>0</xdr:row>
      <xdr:rowOff>114300</xdr:rowOff>
    </xdr:from>
    <xdr:to>
      <xdr:col>32</xdr:col>
      <xdr:colOff>266700</xdr:colOff>
      <xdr:row>37</xdr:row>
      <xdr:rowOff>19050</xdr:rowOff>
    </xdr:to>
    <xdr:sp macro="" textlink="">
      <xdr:nvSpPr>
        <xdr:cNvPr id="6" name="Retângulo 5">
          <a:extLst>
            <a:ext uri="{FF2B5EF4-FFF2-40B4-BE49-F238E27FC236}">
              <a16:creationId xmlns:a16="http://schemas.microsoft.com/office/drawing/2014/main" id="{00000000-0008-0000-0400-000006000000}"/>
            </a:ext>
          </a:extLst>
        </xdr:cNvPr>
        <xdr:cNvSpPr/>
      </xdr:nvSpPr>
      <xdr:spPr>
        <a:xfrm>
          <a:off x="476250" y="114300"/>
          <a:ext cx="28136850" cy="101917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0</xdr:col>
      <xdr:colOff>495300</xdr:colOff>
      <xdr:row>0</xdr:row>
      <xdr:rowOff>171450</xdr:rowOff>
    </xdr:from>
    <xdr:to>
      <xdr:col>26</xdr:col>
      <xdr:colOff>57150</xdr:colOff>
      <xdr:row>2</xdr:row>
      <xdr:rowOff>19050</xdr:rowOff>
    </xdr:to>
    <xdr:sp macro="" textlink="">
      <xdr:nvSpPr>
        <xdr:cNvPr id="7" name="CaixaDeTexto 6">
          <a:extLst>
            <a:ext uri="{FF2B5EF4-FFF2-40B4-BE49-F238E27FC236}">
              <a16:creationId xmlns:a16="http://schemas.microsoft.com/office/drawing/2014/main" id="{00000000-0008-0000-0400-000007000000}"/>
            </a:ext>
          </a:extLst>
        </xdr:cNvPr>
        <xdr:cNvSpPr txBox="1"/>
      </xdr:nvSpPr>
      <xdr:spPr>
        <a:xfrm>
          <a:off x="495300" y="171450"/>
          <a:ext cx="16897350" cy="6572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400" b="1">
              <a:solidFill>
                <a:srgbClr val="0093DD"/>
              </a:solidFill>
              <a:latin typeface="Verdana" panose="020B0604030504040204" pitchFamily="34" charset="0"/>
              <a:ea typeface="Verdana" panose="020B0604030504040204" pitchFamily="34" charset="0"/>
              <a:cs typeface="Verdana" panose="020B0604030504040204" pitchFamily="34" charset="0"/>
            </a:rPr>
            <a:t>Theoretical nominal capacity * of production and sale</a:t>
          </a:r>
        </a:p>
      </xdr:txBody>
    </xdr:sp>
    <xdr:clientData/>
  </xdr:twoCellAnchor>
  <xdr:twoCellAnchor>
    <xdr:from>
      <xdr:col>9</xdr:col>
      <xdr:colOff>571500</xdr:colOff>
      <xdr:row>31</xdr:row>
      <xdr:rowOff>171450</xdr:rowOff>
    </xdr:from>
    <xdr:to>
      <xdr:col>19</xdr:col>
      <xdr:colOff>264750</xdr:colOff>
      <xdr:row>35</xdr:row>
      <xdr:rowOff>57450</xdr:rowOff>
    </xdr:to>
    <xdr:sp macro="" textlink="">
      <xdr:nvSpPr>
        <xdr:cNvPr id="8" name="Retângulo 7">
          <a:hlinkClick xmlns:r="http://schemas.openxmlformats.org/officeDocument/2006/relationships" r:id="rId4"/>
          <a:extLst>
            <a:ext uri="{FF2B5EF4-FFF2-40B4-BE49-F238E27FC236}">
              <a16:creationId xmlns:a16="http://schemas.microsoft.com/office/drawing/2014/main" id="{00000000-0008-0000-0400-000008000000}"/>
            </a:ext>
          </a:extLst>
        </xdr:cNvPr>
        <xdr:cNvSpPr/>
      </xdr:nvSpPr>
      <xdr:spPr>
        <a:xfrm>
          <a:off x="6181725" y="8810625"/>
          <a:ext cx="4893900" cy="6480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19</xdr:col>
      <xdr:colOff>361950</xdr:colOff>
      <xdr:row>30</xdr:row>
      <xdr:rowOff>76200</xdr:rowOff>
    </xdr:from>
    <xdr:to>
      <xdr:col>21</xdr:col>
      <xdr:colOff>355500</xdr:colOff>
      <xdr:row>36</xdr:row>
      <xdr:rowOff>175200</xdr:rowOff>
    </xdr:to>
    <xdr:sp macro="" textlink="">
      <xdr:nvSpPr>
        <xdr:cNvPr id="9" name="Seta: para a Direita 8">
          <a:hlinkClick xmlns:r="http://schemas.openxmlformats.org/officeDocument/2006/relationships" r:id="rId5"/>
          <a:extLst>
            <a:ext uri="{FF2B5EF4-FFF2-40B4-BE49-F238E27FC236}">
              <a16:creationId xmlns:a16="http://schemas.microsoft.com/office/drawing/2014/main" id="{00000000-0008-0000-0400-000009000000}"/>
            </a:ext>
          </a:extLst>
        </xdr:cNvPr>
        <xdr:cNvSpPr/>
      </xdr:nvSpPr>
      <xdr:spPr>
        <a:xfrm>
          <a:off x="11172825" y="8524875"/>
          <a:ext cx="2517675" cy="1242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baseline="0">
              <a:latin typeface="Verdana" panose="020B0604030504040204" pitchFamily="34" charset="0"/>
              <a:ea typeface="Verdana" panose="020B0604030504040204" pitchFamily="34" charset="0"/>
              <a:cs typeface="Verdana" panose="020B0604030504040204" pitchFamily="34" charset="0"/>
            </a:rPr>
            <a:t>End Markets Share of Volume</a:t>
          </a:r>
        </a:p>
      </xdr:txBody>
    </xdr:sp>
    <xdr:clientData/>
  </xdr:twoCellAnchor>
  <xdr:twoCellAnchor>
    <xdr:from>
      <xdr:col>5</xdr:col>
      <xdr:colOff>514350</xdr:colOff>
      <xdr:row>30</xdr:row>
      <xdr:rowOff>57150</xdr:rowOff>
    </xdr:from>
    <xdr:to>
      <xdr:col>9</xdr:col>
      <xdr:colOff>431700</xdr:colOff>
      <xdr:row>36</xdr:row>
      <xdr:rowOff>156150</xdr:rowOff>
    </xdr:to>
    <xdr:sp macro="" textlink="">
      <xdr:nvSpPr>
        <xdr:cNvPr id="10" name="Seta: para a Esquerda 9">
          <a:hlinkClick xmlns:r="http://schemas.openxmlformats.org/officeDocument/2006/relationships" r:id="rId6"/>
          <a:extLst>
            <a:ext uri="{FF2B5EF4-FFF2-40B4-BE49-F238E27FC236}">
              <a16:creationId xmlns:a16="http://schemas.microsoft.com/office/drawing/2014/main" id="{00000000-0008-0000-0400-00000A000000}"/>
            </a:ext>
          </a:extLst>
        </xdr:cNvPr>
        <xdr:cNvSpPr/>
      </xdr:nvSpPr>
      <xdr:spPr>
        <a:xfrm>
          <a:off x="3552825" y="8505825"/>
          <a:ext cx="2489100" cy="1242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Raw Materials</a:t>
          </a:r>
          <a:r>
            <a:rPr lang="pt-BR" sz="1600" b="1" baseline="0">
              <a:latin typeface="Verdana" panose="020B0604030504040204" pitchFamily="34" charset="0"/>
              <a:ea typeface="Verdana" panose="020B0604030504040204" pitchFamily="34" charset="0"/>
              <a:cs typeface="Verdana" panose="020B0604030504040204" pitchFamily="34" charset="0"/>
            </a:rPr>
            <a:t> and Energy</a:t>
          </a:r>
          <a:endParaRPr lang="pt-BR" sz="11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28</xdr:col>
      <xdr:colOff>762000</xdr:colOff>
      <xdr:row>0</xdr:row>
      <xdr:rowOff>133350</xdr:rowOff>
    </xdr:from>
    <xdr:to>
      <xdr:col>32</xdr:col>
      <xdr:colOff>247650</xdr:colOff>
      <xdr:row>1</xdr:row>
      <xdr:rowOff>95250</xdr:rowOff>
    </xdr:to>
    <xdr:sp macro="" textlink="">
      <xdr:nvSpPr>
        <xdr:cNvPr id="11" name="Retângulo 10">
          <a:hlinkClick xmlns:r="http://schemas.openxmlformats.org/officeDocument/2006/relationships" r:id="rId4"/>
          <a:extLst>
            <a:ext uri="{FF2B5EF4-FFF2-40B4-BE49-F238E27FC236}">
              <a16:creationId xmlns:a16="http://schemas.microsoft.com/office/drawing/2014/main" id="{00000000-0008-0000-0400-00000B000000}"/>
            </a:ext>
          </a:extLst>
        </xdr:cNvPr>
        <xdr:cNvSpPr/>
      </xdr:nvSpPr>
      <xdr:spPr>
        <a:xfrm>
          <a:off x="26155650" y="133350"/>
          <a:ext cx="2495550" cy="34290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3</xdr:col>
      <xdr:colOff>533399</xdr:colOff>
      <xdr:row>0</xdr:row>
      <xdr:rowOff>0</xdr:rowOff>
    </xdr:from>
    <xdr:to>
      <xdr:col>17</xdr:col>
      <xdr:colOff>593725</xdr:colOff>
      <xdr:row>0</xdr:row>
      <xdr:rowOff>742950</xdr:rowOff>
    </xdr:to>
    <xdr:sp macro="" textlink="">
      <xdr:nvSpPr>
        <xdr:cNvPr id="3" name="CaixaDeTexto 2">
          <a:extLst>
            <a:ext uri="{FF2B5EF4-FFF2-40B4-BE49-F238E27FC236}">
              <a16:creationId xmlns:a16="http://schemas.microsoft.com/office/drawing/2014/main" id="{00000000-0008-0000-0500-000003000000}"/>
            </a:ext>
          </a:extLst>
        </xdr:cNvPr>
        <xdr:cNvSpPr txBox="1"/>
      </xdr:nvSpPr>
      <xdr:spPr>
        <a:xfrm>
          <a:off x="5915024" y="0"/>
          <a:ext cx="785495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End</a:t>
          </a:r>
          <a:r>
            <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rPr>
            <a:t> Markets Share of Volume</a:t>
          </a:r>
          <a:endParaRPr lang="pt-BR" sz="2000" b="1">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495298</xdr:colOff>
      <xdr:row>0</xdr:row>
      <xdr:rowOff>38100</xdr:rowOff>
    </xdr:from>
    <xdr:to>
      <xdr:col>29</xdr:col>
      <xdr:colOff>95249</xdr:colOff>
      <xdr:row>22</xdr:row>
      <xdr:rowOff>171450</xdr:rowOff>
    </xdr:to>
    <xdr:sp macro="" textlink="">
      <xdr:nvSpPr>
        <xdr:cNvPr id="4" name="Retângulo 3">
          <a:extLst>
            <a:ext uri="{FF2B5EF4-FFF2-40B4-BE49-F238E27FC236}">
              <a16:creationId xmlns:a16="http://schemas.microsoft.com/office/drawing/2014/main" id="{00000000-0008-0000-0500-000004000000}"/>
            </a:ext>
          </a:extLst>
        </xdr:cNvPr>
        <xdr:cNvSpPr/>
      </xdr:nvSpPr>
      <xdr:spPr>
        <a:xfrm>
          <a:off x="495298" y="38100"/>
          <a:ext cx="25774651" cy="57340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7</xdr:col>
      <xdr:colOff>170656</xdr:colOff>
      <xdr:row>18</xdr:row>
      <xdr:rowOff>22225</xdr:rowOff>
    </xdr:from>
    <xdr:to>
      <xdr:col>16</xdr:col>
      <xdr:colOff>421912</xdr:colOff>
      <xdr:row>20</xdr:row>
      <xdr:rowOff>174924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500-000005000000}"/>
            </a:ext>
          </a:extLst>
        </xdr:cNvPr>
        <xdr:cNvSpPr/>
      </xdr:nvSpPr>
      <xdr:spPr>
        <a:xfrm>
          <a:off x="8790781" y="4808538"/>
          <a:ext cx="4918506" cy="5336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4</xdr:col>
      <xdr:colOff>555625</xdr:colOff>
      <xdr:row>16</xdr:row>
      <xdr:rowOff>127000</xdr:rowOff>
    </xdr:from>
    <xdr:to>
      <xdr:col>7</xdr:col>
      <xdr:colOff>106750</xdr:colOff>
      <xdr:row>22</xdr:row>
      <xdr:rowOff>64000</xdr:rowOff>
    </xdr:to>
    <xdr:sp macro="" textlink="">
      <xdr:nvSpPr>
        <xdr:cNvPr id="7" name="Seta: para a Esquerda 6">
          <a:hlinkClick xmlns:r="http://schemas.openxmlformats.org/officeDocument/2006/relationships" r:id="rId3"/>
          <a:extLst>
            <a:ext uri="{FF2B5EF4-FFF2-40B4-BE49-F238E27FC236}">
              <a16:creationId xmlns:a16="http://schemas.microsoft.com/office/drawing/2014/main" id="{00000000-0008-0000-0500-000007000000}"/>
            </a:ext>
          </a:extLst>
        </xdr:cNvPr>
        <xdr:cNvSpPr/>
      </xdr:nvSpPr>
      <xdr:spPr>
        <a:xfrm>
          <a:off x="6746875" y="4532313"/>
          <a:ext cx="1980000" cy="10800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400" b="1">
              <a:latin typeface="Verdana" panose="020B0604030504040204" pitchFamily="34" charset="0"/>
              <a:ea typeface="Verdana" panose="020B0604030504040204" pitchFamily="34" charset="0"/>
              <a:cs typeface="Verdana" panose="020B0604030504040204" pitchFamily="34" charset="0"/>
            </a:rPr>
            <a:t>Production and Capacity</a:t>
          </a:r>
        </a:p>
      </xdr:txBody>
    </xdr:sp>
    <xdr:clientData/>
  </xdr:twoCellAnchor>
  <xdr:twoCellAnchor>
    <xdr:from>
      <xdr:col>25</xdr:col>
      <xdr:colOff>414337</xdr:colOff>
      <xdr:row>0</xdr:row>
      <xdr:rowOff>47625</xdr:rowOff>
    </xdr:from>
    <xdr:to>
      <xdr:col>29</xdr:col>
      <xdr:colOff>120650</xdr:colOff>
      <xdr:row>0</xdr:row>
      <xdr:rowOff>280987</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500-000008000000}"/>
            </a:ext>
          </a:extLst>
        </xdr:cNvPr>
        <xdr:cNvSpPr/>
      </xdr:nvSpPr>
      <xdr:spPr>
        <a:xfrm>
          <a:off x="23883937" y="47625"/>
          <a:ext cx="2830513" cy="233362"/>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16</xdr:col>
      <xdr:colOff>500065</xdr:colOff>
      <xdr:row>16</xdr:row>
      <xdr:rowOff>142874</xdr:rowOff>
    </xdr:from>
    <xdr:to>
      <xdr:col>19</xdr:col>
      <xdr:colOff>1762126</xdr:colOff>
      <xdr:row>22</xdr:row>
      <xdr:rowOff>79874</xdr:rowOff>
    </xdr:to>
    <xdr:sp macro="" textlink="">
      <xdr:nvSpPr>
        <xdr:cNvPr id="9" name="Seta: para a Direita 8">
          <a:hlinkClick xmlns:r="http://schemas.openxmlformats.org/officeDocument/2006/relationships" r:id="rId4"/>
          <a:extLst>
            <a:ext uri="{FF2B5EF4-FFF2-40B4-BE49-F238E27FC236}">
              <a16:creationId xmlns:a16="http://schemas.microsoft.com/office/drawing/2014/main" id="{407C5E61-BFAB-4379-8BE2-5CCB0EB4673F}"/>
            </a:ext>
          </a:extLst>
        </xdr:cNvPr>
        <xdr:cNvSpPr/>
      </xdr:nvSpPr>
      <xdr:spPr>
        <a:xfrm>
          <a:off x="16073440" y="4548187"/>
          <a:ext cx="2833686" cy="10800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000" b="1">
              <a:solidFill>
                <a:schemeClr val="lt1"/>
              </a:solidFill>
              <a:effectLst/>
              <a:latin typeface="Verdana" panose="020B0604030504040204" pitchFamily="34" charset="0"/>
              <a:ea typeface="Verdana" panose="020B0604030504040204" pitchFamily="34" charset="0"/>
              <a:cs typeface="Verdana" panose="020B0604030504040204" pitchFamily="34" charset="0"/>
            </a:rPr>
            <a:t>Sales by Product</a:t>
          </a:r>
          <a:endParaRPr lang="pt-BR" sz="1000">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F8AC79C1-6598-46E4-8182-A704D8C09C86}"/>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30</xdr:col>
      <xdr:colOff>127000</xdr:colOff>
      <xdr:row>0</xdr:row>
      <xdr:rowOff>742950</xdr:rowOff>
    </xdr:to>
    <xdr:sp macro="" textlink="">
      <xdr:nvSpPr>
        <xdr:cNvPr id="3" name="CaixaDeTexto 2">
          <a:extLst>
            <a:ext uri="{FF2B5EF4-FFF2-40B4-BE49-F238E27FC236}">
              <a16:creationId xmlns:a16="http://schemas.microsoft.com/office/drawing/2014/main" id="{578AB9F8-DB18-475C-BB86-4DDC13817C1F}"/>
            </a:ext>
          </a:extLst>
        </xdr:cNvPr>
        <xdr:cNvSpPr txBox="1"/>
      </xdr:nvSpPr>
      <xdr:spPr>
        <a:xfrm>
          <a:off x="2476499" y="0"/>
          <a:ext cx="253873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Sales by Product</a:t>
          </a:r>
          <a:endPar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574675</xdr:colOff>
      <xdr:row>0</xdr:row>
      <xdr:rowOff>38100</xdr:rowOff>
    </xdr:from>
    <xdr:to>
      <xdr:col>30</xdr:col>
      <xdr:colOff>127000</xdr:colOff>
      <xdr:row>32</xdr:row>
      <xdr:rowOff>0</xdr:rowOff>
    </xdr:to>
    <xdr:sp macro="" textlink="">
      <xdr:nvSpPr>
        <xdr:cNvPr id="4" name="Retângulo 3">
          <a:extLst>
            <a:ext uri="{FF2B5EF4-FFF2-40B4-BE49-F238E27FC236}">
              <a16:creationId xmlns:a16="http://schemas.microsoft.com/office/drawing/2014/main" id="{0BDEC602-60EC-4D89-AAEF-910D1EA0DF39}"/>
            </a:ext>
          </a:extLst>
        </xdr:cNvPr>
        <xdr:cNvSpPr/>
      </xdr:nvSpPr>
      <xdr:spPr>
        <a:xfrm>
          <a:off x="574675" y="38100"/>
          <a:ext cx="27289125" cy="8582025"/>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27</xdr:row>
      <xdr:rowOff>190499</xdr:rowOff>
    </xdr:from>
    <xdr:to>
      <xdr:col>23</xdr:col>
      <xdr:colOff>508000</xdr:colOff>
      <xdr:row>30</xdr:row>
      <xdr:rowOff>66674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7FEFACAC-7858-4500-9DFC-18D0D6B9D1F7}"/>
            </a:ext>
          </a:extLst>
        </xdr:cNvPr>
        <xdr:cNvSpPr/>
      </xdr:nvSpPr>
      <xdr:spPr>
        <a:xfrm>
          <a:off x="3990975" y="7858124"/>
          <a:ext cx="18576925" cy="4476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981075</xdr:colOff>
      <xdr:row>26</xdr:row>
      <xdr:rowOff>161925</xdr:rowOff>
    </xdr:from>
    <xdr:to>
      <xdr:col>1</xdr:col>
      <xdr:colOff>3321075</xdr:colOff>
      <xdr:row>31</xdr:row>
      <xdr:rowOff>98925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A4D8C367-7D54-4E3F-A19A-1F4F93EB2CA7}"/>
            </a:ext>
          </a:extLst>
        </xdr:cNvPr>
        <xdr:cNvSpPr/>
      </xdr:nvSpPr>
      <xdr:spPr>
        <a:xfrm>
          <a:off x="1590675" y="7639050"/>
          <a:ext cx="2340000" cy="8895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End Markets</a:t>
          </a:r>
        </a:p>
      </xdr:txBody>
    </xdr:sp>
    <xdr:clientData/>
  </xdr:twoCellAnchor>
  <xdr:twoCellAnchor>
    <xdr:from>
      <xdr:col>25</xdr:col>
      <xdr:colOff>238125</xdr:colOff>
      <xdr:row>0</xdr:row>
      <xdr:rowOff>41276</xdr:rowOff>
    </xdr:from>
    <xdr:to>
      <xdr:col>30</xdr:col>
      <xdr:colOff>47625</xdr:colOff>
      <xdr:row>0</xdr:row>
      <xdr:rowOff>285750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C0BCF60D-EDFA-4BCC-8355-41F6DBDDAC97}"/>
            </a:ext>
          </a:extLst>
        </xdr:cNvPr>
        <xdr:cNvSpPr/>
      </xdr:nvSpPr>
      <xdr:spPr>
        <a:xfrm>
          <a:off x="23879175" y="41276"/>
          <a:ext cx="3905250"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23</xdr:col>
      <xdr:colOff>603249</xdr:colOff>
      <xdr:row>26</xdr:row>
      <xdr:rowOff>158749</xdr:rowOff>
    </xdr:from>
    <xdr:to>
      <xdr:col>26</xdr:col>
      <xdr:colOff>704874</xdr:colOff>
      <xdr:row>31</xdr:row>
      <xdr:rowOff>95449</xdr:rowOff>
    </xdr:to>
    <xdr:sp macro="" textlink="">
      <xdr:nvSpPr>
        <xdr:cNvPr id="8" name="Seta: para a Direita 7">
          <a:hlinkClick xmlns:r="http://schemas.openxmlformats.org/officeDocument/2006/relationships" r:id="rId4"/>
          <a:extLst>
            <a:ext uri="{FF2B5EF4-FFF2-40B4-BE49-F238E27FC236}">
              <a16:creationId xmlns:a16="http://schemas.microsoft.com/office/drawing/2014/main" id="{8EF4FDDE-EA6F-4D2B-A193-97F00CE788E6}"/>
            </a:ext>
          </a:extLst>
        </xdr:cNvPr>
        <xdr:cNvSpPr/>
      </xdr:nvSpPr>
      <xdr:spPr>
        <a:xfrm>
          <a:off x="22663149" y="7635874"/>
          <a:ext cx="2473350" cy="8892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CPP</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1600200</xdr:colOff>
      <xdr:row>1</xdr:row>
      <xdr:rowOff>19050</xdr:rowOff>
    </xdr:to>
    <xdr:pic>
      <xdr:nvPicPr>
        <xdr:cNvPr id="2" name="Imagem 1">
          <a:extLst>
            <a:ext uri="{FF2B5EF4-FFF2-40B4-BE49-F238E27FC236}">
              <a16:creationId xmlns:a16="http://schemas.microsoft.com/office/drawing/2014/main" id="{8E049538-0030-4846-8366-2697C46D1562}"/>
            </a:ext>
          </a:extLst>
        </xdr:cNvPr>
        <xdr:cNvPicPr>
          <a:picLocks noChangeAspect="1"/>
        </xdr:cNvPicPr>
      </xdr:nvPicPr>
      <xdr:blipFill>
        <a:blip xmlns:r="http://schemas.openxmlformats.org/officeDocument/2006/relationships" r:embed="rId1"/>
        <a:stretch>
          <a:fillRect/>
        </a:stretch>
      </xdr:blipFill>
      <xdr:spPr>
        <a:xfrm>
          <a:off x="638175" y="66675"/>
          <a:ext cx="1571625" cy="704850"/>
        </a:xfrm>
        <a:prstGeom prst="rect">
          <a:avLst/>
        </a:prstGeom>
      </xdr:spPr>
    </xdr:pic>
    <xdr:clientData/>
  </xdr:twoCellAnchor>
  <xdr:twoCellAnchor>
    <xdr:from>
      <xdr:col>1</xdr:col>
      <xdr:colOff>1866899</xdr:colOff>
      <xdr:row>0</xdr:row>
      <xdr:rowOff>0</xdr:rowOff>
    </xdr:from>
    <xdr:to>
      <xdr:col>24</xdr:col>
      <xdr:colOff>222250</xdr:colOff>
      <xdr:row>0</xdr:row>
      <xdr:rowOff>742950</xdr:rowOff>
    </xdr:to>
    <xdr:sp macro="" textlink="">
      <xdr:nvSpPr>
        <xdr:cNvPr id="3" name="CaixaDeTexto 2">
          <a:extLst>
            <a:ext uri="{FF2B5EF4-FFF2-40B4-BE49-F238E27FC236}">
              <a16:creationId xmlns:a16="http://schemas.microsoft.com/office/drawing/2014/main" id="{B37B67C1-3AA7-4365-82E0-481B66B84774}"/>
            </a:ext>
          </a:extLst>
        </xdr:cNvPr>
        <xdr:cNvSpPr txBox="1"/>
      </xdr:nvSpPr>
      <xdr:spPr>
        <a:xfrm>
          <a:off x="2476499" y="0"/>
          <a:ext cx="23606126"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Cost of Production - Steel Unit</a:t>
          </a:r>
          <a:endParaRPr lang="pt-BR" sz="2000" b="1" baseline="0">
            <a:solidFill>
              <a:srgbClr val="0093DD"/>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438150</xdr:colOff>
      <xdr:row>0</xdr:row>
      <xdr:rowOff>38100</xdr:rowOff>
    </xdr:from>
    <xdr:to>
      <xdr:col>26</xdr:col>
      <xdr:colOff>57150</xdr:colOff>
      <xdr:row>23</xdr:row>
      <xdr:rowOff>0</xdr:rowOff>
    </xdr:to>
    <xdr:sp macro="" textlink="">
      <xdr:nvSpPr>
        <xdr:cNvPr id="4" name="Retângulo 3">
          <a:extLst>
            <a:ext uri="{FF2B5EF4-FFF2-40B4-BE49-F238E27FC236}">
              <a16:creationId xmlns:a16="http://schemas.microsoft.com/office/drawing/2014/main" id="{EBDFA4FD-A0BF-4A0C-A410-711F05DEEA39}"/>
            </a:ext>
          </a:extLst>
        </xdr:cNvPr>
        <xdr:cNvSpPr/>
      </xdr:nvSpPr>
      <xdr:spPr>
        <a:xfrm>
          <a:off x="438150" y="38100"/>
          <a:ext cx="27536775" cy="640080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3381375</xdr:colOff>
      <xdr:row>19</xdr:row>
      <xdr:rowOff>133349</xdr:rowOff>
    </xdr:from>
    <xdr:to>
      <xdr:col>22</xdr:col>
      <xdr:colOff>0</xdr:colOff>
      <xdr:row>22</xdr:row>
      <xdr:rowOff>85724</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4D6D2D17-2EE7-4C34-A299-DFC2D3F28B10}"/>
            </a:ext>
          </a:extLst>
        </xdr:cNvPr>
        <xdr:cNvSpPr/>
      </xdr:nvSpPr>
      <xdr:spPr>
        <a:xfrm>
          <a:off x="3990975" y="5810249"/>
          <a:ext cx="20021550" cy="523875"/>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981075</xdr:colOff>
      <xdr:row>18</xdr:row>
      <xdr:rowOff>104775</xdr:rowOff>
    </xdr:from>
    <xdr:to>
      <xdr:col>1</xdr:col>
      <xdr:colOff>3321075</xdr:colOff>
      <xdr:row>23</xdr:row>
      <xdr:rowOff>117975</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76E351F0-0319-44C1-910B-11A36E458D93}"/>
            </a:ext>
          </a:extLst>
        </xdr:cNvPr>
        <xdr:cNvSpPr/>
      </xdr:nvSpPr>
      <xdr:spPr>
        <a:xfrm>
          <a:off x="1590675" y="5514975"/>
          <a:ext cx="2340000" cy="10419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Sales by Product</a:t>
          </a:r>
        </a:p>
      </xdr:txBody>
    </xdr:sp>
    <xdr:clientData/>
  </xdr:twoCellAnchor>
  <xdr:twoCellAnchor>
    <xdr:from>
      <xdr:col>22</xdr:col>
      <xdr:colOff>0</xdr:colOff>
      <xdr:row>0</xdr:row>
      <xdr:rowOff>41276</xdr:rowOff>
    </xdr:from>
    <xdr:to>
      <xdr:col>26</xdr:col>
      <xdr:colOff>47625</xdr:colOff>
      <xdr:row>0</xdr:row>
      <xdr:rowOff>285750</xdr:rowOff>
    </xdr:to>
    <xdr:sp macro="" textlink="">
      <xdr:nvSpPr>
        <xdr:cNvPr id="7" name="Retângulo 6">
          <a:hlinkClick xmlns:r="http://schemas.openxmlformats.org/officeDocument/2006/relationships" r:id="rId2"/>
          <a:extLst>
            <a:ext uri="{FF2B5EF4-FFF2-40B4-BE49-F238E27FC236}">
              <a16:creationId xmlns:a16="http://schemas.microsoft.com/office/drawing/2014/main" id="{6500E8C4-D5E6-469D-812B-BEA1067EC424}"/>
            </a:ext>
          </a:extLst>
        </xdr:cNvPr>
        <xdr:cNvSpPr/>
      </xdr:nvSpPr>
      <xdr:spPr>
        <a:xfrm>
          <a:off x="24012525" y="41276"/>
          <a:ext cx="3952875" cy="244474"/>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100" b="1">
              <a:latin typeface="Verdana" panose="020B0604030504040204" pitchFamily="34" charset="0"/>
              <a:ea typeface="Verdana" panose="020B0604030504040204" pitchFamily="34" charset="0"/>
              <a:cs typeface="Verdana" panose="020B0604030504040204" pitchFamily="34" charset="0"/>
            </a:rPr>
            <a:t>ÍNDICE</a:t>
          </a:r>
        </a:p>
      </xdr:txBody>
    </xdr:sp>
    <xdr:clientData/>
  </xdr:twoCellAnchor>
  <xdr:twoCellAnchor>
    <xdr:from>
      <xdr:col>22</xdr:col>
      <xdr:colOff>31295</xdr:colOff>
      <xdr:row>18</xdr:row>
      <xdr:rowOff>156028</xdr:rowOff>
    </xdr:from>
    <xdr:to>
      <xdr:col>24</xdr:col>
      <xdr:colOff>530677</xdr:colOff>
      <xdr:row>23</xdr:row>
      <xdr:rowOff>168928</xdr:rowOff>
    </xdr:to>
    <xdr:sp macro="" textlink="">
      <xdr:nvSpPr>
        <xdr:cNvPr id="8" name="Seta: para a Direita 7">
          <a:hlinkClick xmlns:r="http://schemas.openxmlformats.org/officeDocument/2006/relationships" r:id="rId4"/>
          <a:extLst>
            <a:ext uri="{FF2B5EF4-FFF2-40B4-BE49-F238E27FC236}">
              <a16:creationId xmlns:a16="http://schemas.microsoft.com/office/drawing/2014/main" id="{BA08BB95-59A4-47A0-B9CF-A8F4F1CC8167}"/>
            </a:ext>
          </a:extLst>
        </xdr:cNvPr>
        <xdr:cNvSpPr/>
      </xdr:nvSpPr>
      <xdr:spPr>
        <a:xfrm>
          <a:off x="24043820" y="5566228"/>
          <a:ext cx="2347232" cy="104160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Mineração Usiminas Production</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28575</xdr:colOff>
      <xdr:row>0</xdr:row>
      <xdr:rowOff>66675</xdr:rowOff>
    </xdr:from>
    <xdr:to>
      <xdr:col>1</xdr:col>
      <xdr:colOff>1909763</xdr:colOff>
      <xdr:row>0</xdr:row>
      <xdr:rowOff>710742</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638175" y="66675"/>
          <a:ext cx="1881188" cy="644067"/>
        </a:xfrm>
        <a:prstGeom prst="rect">
          <a:avLst/>
        </a:prstGeom>
      </xdr:spPr>
    </xdr:pic>
    <xdr:clientData/>
  </xdr:twoCellAnchor>
  <xdr:twoCellAnchor>
    <xdr:from>
      <xdr:col>1</xdr:col>
      <xdr:colOff>1866899</xdr:colOff>
      <xdr:row>0</xdr:row>
      <xdr:rowOff>0</xdr:rowOff>
    </xdr:from>
    <xdr:to>
      <xdr:col>9</xdr:col>
      <xdr:colOff>85725</xdr:colOff>
      <xdr:row>0</xdr:row>
      <xdr:rowOff>742950</xdr:rowOff>
    </xdr:to>
    <xdr:sp macro="" textlink="">
      <xdr:nvSpPr>
        <xdr:cNvPr id="3" name="CaixaDeTexto 2">
          <a:extLst>
            <a:ext uri="{FF2B5EF4-FFF2-40B4-BE49-F238E27FC236}">
              <a16:creationId xmlns:a16="http://schemas.microsoft.com/office/drawing/2014/main" id="{00000000-0008-0000-0700-000003000000}"/>
            </a:ext>
          </a:extLst>
        </xdr:cNvPr>
        <xdr:cNvSpPr txBox="1"/>
      </xdr:nvSpPr>
      <xdr:spPr>
        <a:xfrm>
          <a:off x="2476499" y="0"/>
          <a:ext cx="7848601" cy="7429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pt-BR" sz="2000" b="1">
              <a:solidFill>
                <a:srgbClr val="0093DD"/>
              </a:solidFill>
              <a:latin typeface="Verdana" panose="020B0604030504040204" pitchFamily="34" charset="0"/>
              <a:ea typeface="Verdana" panose="020B0604030504040204" pitchFamily="34" charset="0"/>
              <a:cs typeface="Verdana" panose="020B0604030504040204" pitchFamily="34" charset="0"/>
            </a:rPr>
            <a:t>Mineração Usiminas' Production and Sales</a:t>
          </a:r>
        </a:p>
      </xdr:txBody>
    </xdr:sp>
    <xdr:clientData/>
  </xdr:twoCellAnchor>
  <xdr:twoCellAnchor>
    <xdr:from>
      <xdr:col>0</xdr:col>
      <xdr:colOff>495299</xdr:colOff>
      <xdr:row>0</xdr:row>
      <xdr:rowOff>38100</xdr:rowOff>
    </xdr:from>
    <xdr:to>
      <xdr:col>20</xdr:col>
      <xdr:colOff>133349</xdr:colOff>
      <xdr:row>17</xdr:row>
      <xdr:rowOff>180975</xdr:rowOff>
    </xdr:to>
    <xdr:sp macro="" textlink="">
      <xdr:nvSpPr>
        <xdr:cNvPr id="4" name="Retângulo 3">
          <a:extLst>
            <a:ext uri="{FF2B5EF4-FFF2-40B4-BE49-F238E27FC236}">
              <a16:creationId xmlns:a16="http://schemas.microsoft.com/office/drawing/2014/main" id="{00000000-0008-0000-0700-000004000000}"/>
            </a:ext>
          </a:extLst>
        </xdr:cNvPr>
        <xdr:cNvSpPr/>
      </xdr:nvSpPr>
      <xdr:spPr>
        <a:xfrm>
          <a:off x="495299" y="38100"/>
          <a:ext cx="12315825" cy="4629150"/>
        </a:xfrm>
        <a:prstGeom prst="rect">
          <a:avLst/>
        </a:prstGeom>
        <a:noFill/>
        <a:ln w="38100">
          <a:solidFill>
            <a:srgbClr val="0093DD"/>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xdr:col>
      <xdr:colOff>3567906</xdr:colOff>
      <xdr:row>13</xdr:row>
      <xdr:rowOff>19050</xdr:rowOff>
    </xdr:from>
    <xdr:to>
      <xdr:col>7</xdr:col>
      <xdr:colOff>501287</xdr:colOff>
      <xdr:row>16</xdr:row>
      <xdr:rowOff>57449</xdr:rowOff>
    </xdr:to>
    <xdr:sp macro="" textlink="">
      <xdr:nvSpPr>
        <xdr:cNvPr id="5" name="Retângulo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4177506" y="3743325"/>
          <a:ext cx="4943906" cy="609899"/>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6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7</xdr:col>
      <xdr:colOff>579437</xdr:colOff>
      <xdr:row>11</xdr:row>
      <xdr:rowOff>66675</xdr:rowOff>
    </xdr:from>
    <xdr:to>
      <xdr:col>10</xdr:col>
      <xdr:colOff>330587</xdr:colOff>
      <xdr:row>17</xdr:row>
      <xdr:rowOff>137025</xdr:rowOff>
    </xdr:to>
    <xdr:sp macro="" textlink="">
      <xdr:nvSpPr>
        <xdr:cNvPr id="6" name="Seta: para a Direita 5">
          <a:hlinkClick xmlns:r="http://schemas.openxmlformats.org/officeDocument/2006/relationships" r:id="rId3"/>
          <a:extLst>
            <a:ext uri="{FF2B5EF4-FFF2-40B4-BE49-F238E27FC236}">
              <a16:creationId xmlns:a16="http://schemas.microsoft.com/office/drawing/2014/main" id="{00000000-0008-0000-0700-000006000000}"/>
            </a:ext>
          </a:extLst>
        </xdr:cNvPr>
        <xdr:cNvSpPr/>
      </xdr:nvSpPr>
      <xdr:spPr>
        <a:xfrm>
          <a:off x="9199562" y="3409950"/>
          <a:ext cx="1980000" cy="1213350"/>
        </a:xfrm>
        <a:prstGeom prst="righ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900" b="1">
              <a:latin typeface="Verdana" panose="020B0604030504040204" pitchFamily="34" charset="0"/>
              <a:ea typeface="Verdana" panose="020B0604030504040204" pitchFamily="34" charset="0"/>
              <a:cs typeface="Verdana" panose="020B0604030504040204" pitchFamily="34" charset="0"/>
            </a:rPr>
            <a:t>Income Statement</a:t>
          </a:r>
          <a:r>
            <a:rPr lang="pt-BR" sz="900" b="1" baseline="0">
              <a:latin typeface="Verdana" panose="020B0604030504040204" pitchFamily="34" charset="0"/>
              <a:ea typeface="Verdana" panose="020B0604030504040204" pitchFamily="34" charset="0"/>
              <a:cs typeface="Verdana" panose="020B0604030504040204" pitchFamily="34" charset="0"/>
            </a:rPr>
            <a:t> per Business Units - Quarterly</a:t>
          </a:r>
          <a:endParaRPr lang="pt-BR" sz="900" b="1">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666750</xdr:colOff>
      <xdr:row>0</xdr:row>
      <xdr:rowOff>19050</xdr:rowOff>
    </xdr:from>
    <xdr:to>
      <xdr:col>20</xdr:col>
      <xdr:colOff>152399</xdr:colOff>
      <xdr:row>0</xdr:row>
      <xdr:rowOff>304800</xdr:rowOff>
    </xdr:to>
    <xdr:sp macro="" textlink="">
      <xdr:nvSpPr>
        <xdr:cNvPr id="8" name="Retângulo 7">
          <a:hlinkClick xmlns:r="http://schemas.openxmlformats.org/officeDocument/2006/relationships" r:id="rId2"/>
          <a:extLst>
            <a:ext uri="{FF2B5EF4-FFF2-40B4-BE49-F238E27FC236}">
              <a16:creationId xmlns:a16="http://schemas.microsoft.com/office/drawing/2014/main" id="{00000000-0008-0000-0700-000008000000}"/>
            </a:ext>
          </a:extLst>
        </xdr:cNvPr>
        <xdr:cNvSpPr/>
      </xdr:nvSpPr>
      <xdr:spPr>
        <a:xfrm>
          <a:off x="10096500" y="19050"/>
          <a:ext cx="904874" cy="285750"/>
        </a:xfrm>
        <a:prstGeom prst="rect">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1200" b="1">
              <a:latin typeface="Verdana" panose="020B0604030504040204" pitchFamily="34" charset="0"/>
              <a:ea typeface="Verdana" panose="020B0604030504040204" pitchFamily="34" charset="0"/>
              <a:cs typeface="Verdana" panose="020B0604030504040204" pitchFamily="34" charset="0"/>
            </a:rPr>
            <a:t>INDEX</a:t>
          </a:r>
        </a:p>
      </xdr:txBody>
    </xdr:sp>
    <xdr:clientData/>
  </xdr:twoCellAnchor>
  <xdr:twoCellAnchor>
    <xdr:from>
      <xdr:col>1</xdr:col>
      <xdr:colOff>1476374</xdr:colOff>
      <xdr:row>11</xdr:row>
      <xdr:rowOff>83344</xdr:rowOff>
    </xdr:from>
    <xdr:to>
      <xdr:col>1</xdr:col>
      <xdr:colOff>3452774</xdr:colOff>
      <xdr:row>17</xdr:row>
      <xdr:rowOff>153544</xdr:rowOff>
    </xdr:to>
    <xdr:sp macro="" textlink="">
      <xdr:nvSpPr>
        <xdr:cNvPr id="9" name="Seta: para a Esquerda 8">
          <a:hlinkClick xmlns:r="http://schemas.openxmlformats.org/officeDocument/2006/relationships" r:id="rId4"/>
          <a:extLst>
            <a:ext uri="{FF2B5EF4-FFF2-40B4-BE49-F238E27FC236}">
              <a16:creationId xmlns:a16="http://schemas.microsoft.com/office/drawing/2014/main" id="{AEB4A89E-ADAD-40DC-88B4-3F8E69162618}"/>
            </a:ext>
          </a:extLst>
        </xdr:cNvPr>
        <xdr:cNvSpPr/>
      </xdr:nvSpPr>
      <xdr:spPr>
        <a:xfrm>
          <a:off x="2083593" y="3381375"/>
          <a:ext cx="1976400" cy="1213200"/>
        </a:xfrm>
        <a:prstGeom prst="leftArrow">
          <a:avLst/>
        </a:prstGeom>
        <a:solidFill>
          <a:srgbClr val="0093DD"/>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pt-BR" sz="1100" b="1">
              <a:solidFill>
                <a:schemeClr val="lt1"/>
              </a:solidFill>
              <a:effectLst/>
              <a:latin typeface="Verdana" panose="020B0604030504040204" pitchFamily="34" charset="0"/>
              <a:ea typeface="Verdana" panose="020B0604030504040204" pitchFamily="34" charset="0"/>
              <a:cs typeface="Verdana" panose="020B0604030504040204" pitchFamily="34" charset="0"/>
            </a:rPr>
            <a:t>Steel Unit</a:t>
          </a:r>
          <a:r>
            <a:rPr lang="pt-BR" sz="1100" b="1" baseline="0">
              <a:solidFill>
                <a:schemeClr val="lt1"/>
              </a:solidFill>
              <a:effectLst/>
              <a:latin typeface="Verdana" panose="020B0604030504040204" pitchFamily="34" charset="0"/>
              <a:ea typeface="Verdana" panose="020B0604030504040204" pitchFamily="34" charset="0"/>
              <a:cs typeface="Verdana" panose="020B0604030504040204" pitchFamily="34" charset="0"/>
            </a:rPr>
            <a:t> CPP</a:t>
          </a:r>
          <a:endParaRPr lang="pt-BR">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uia%20Valuation_PTBR_1T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Usiminas"/>
      <sheetName val="Ações e grupo de controle"/>
      <sheetName val="Materias primas e energia"/>
      <sheetName val="Produção e Capacidades SID"/>
      <sheetName val="Vendas por Segmento"/>
      <sheetName val="Vendas por Produto"/>
      <sheetName val="CPP Siderurgia"/>
      <sheetName val="Produção e Vendas MUSA"/>
      <sheetName val="DRE por Unidade TRI"/>
      <sheetName val="DRE por Unidade Ano"/>
      <sheetName val="DRE Consolidada TRI"/>
      <sheetName val="DRE Consolidada ANO"/>
      <sheetName val="Balanço"/>
      <sheetName val="Fluxo de Caixa TRI"/>
      <sheetName val="Fluxo de caixa ANO"/>
      <sheetName val="CAPEX"/>
      <sheetName val="Capital de Giro"/>
      <sheetName val="Dívida"/>
      <sheetName val="Indicadores"/>
      <sheetName val="FAQ"/>
      <sheetName val="Contato"/>
      <sheetName val="Demonstrativo EBITDA"/>
      <sheetName val="Resultado Operacional Financeir"/>
      <sheetName val="DRE Seg. FAQ"/>
      <sheetName val="Consolidação"/>
    </sheetNames>
    <sheetDataSet>
      <sheetData sheetId="0"/>
      <sheetData sheetId="1"/>
      <sheetData sheetId="2">
        <row r="9">
          <cell r="F9">
            <v>705260684</v>
          </cell>
          <cell r="J9">
            <v>547818424</v>
          </cell>
        </row>
      </sheetData>
      <sheetData sheetId="3"/>
      <sheetData sheetId="4"/>
      <sheetData sheetId="5"/>
      <sheetData sheetId="6"/>
      <sheetData sheetId="7"/>
      <sheetData sheetId="8"/>
      <sheetData sheetId="9"/>
      <sheetData sheetId="10"/>
      <sheetData sheetId="11">
        <row r="3">
          <cell r="T3">
            <v>5474270</v>
          </cell>
          <cell r="U3">
            <v>7065832</v>
          </cell>
        </row>
        <row r="8">
          <cell r="U8">
            <v>0.34899999999999998</v>
          </cell>
        </row>
        <row r="31">
          <cell r="U31">
            <v>2125560</v>
          </cell>
        </row>
        <row r="32">
          <cell r="U32">
            <v>0.30099999999999999</v>
          </cell>
        </row>
        <row r="40">
          <cell r="U40">
            <v>1204897</v>
          </cell>
        </row>
        <row r="47">
          <cell r="R47">
            <v>191639</v>
          </cell>
          <cell r="S47">
            <v>825980</v>
          </cell>
          <cell r="T47">
            <v>1607060</v>
          </cell>
          <cell r="U47">
            <v>2419761</v>
          </cell>
        </row>
        <row r="48">
          <cell r="U48">
            <v>0.34200000000000003</v>
          </cell>
        </row>
      </sheetData>
      <sheetData sheetId="12"/>
      <sheetData sheetId="13">
        <row r="54">
          <cell r="S54">
            <v>13200295</v>
          </cell>
        </row>
        <row r="55">
          <cell r="S55">
            <v>2565089</v>
          </cell>
        </row>
        <row r="56">
          <cell r="S56">
            <v>2243847</v>
          </cell>
        </row>
      </sheetData>
      <sheetData sheetId="14">
        <row r="42">
          <cell r="S42">
            <v>-493107</v>
          </cell>
        </row>
      </sheetData>
      <sheetData sheetId="15"/>
      <sheetData sheetId="16"/>
      <sheetData sheetId="17"/>
      <sheetData sheetId="18">
        <row r="11">
          <cell r="S11">
            <v>1104637</v>
          </cell>
        </row>
      </sheetData>
      <sheetData sheetId="19">
        <row r="4">
          <cell r="S4">
            <v>17.89</v>
          </cell>
        </row>
      </sheetData>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ri.usiminas.com/en/corporate-governance/shareholders-agreement-bylaws-and-policies/" TargetMode="External"/><Relationship Id="rId7" Type="http://schemas.openxmlformats.org/officeDocument/2006/relationships/hyperlink" Target="http://ri.usiminas.com/en/corporate-governance/integrity-program/" TargetMode="External"/><Relationship Id="rId2" Type="http://schemas.openxmlformats.org/officeDocument/2006/relationships/hyperlink" Target="http://ri.usiminas.com/en/results-and-disclosures/reference-form/" TargetMode="External"/><Relationship Id="rId1" Type="http://schemas.openxmlformats.org/officeDocument/2006/relationships/hyperlink" Target="https://api.mziq.com/mzfilemanager/v2/d/5dcf459c-823d-4c02-ac4b-a2aa54a63486/16fed16a-85da-1719-6ce1-4301fbfa9a50?origin=1" TargetMode="External"/><Relationship Id="rId6" Type="http://schemas.openxmlformats.org/officeDocument/2006/relationships/hyperlink" Target="https://www.youtube.com/watch?v=mdLwjRpZucM" TargetMode="External"/><Relationship Id="rId5" Type="http://schemas.openxmlformats.org/officeDocument/2006/relationships/hyperlink" Target="http://ri.usiminas.com/enu/integrity-program" TargetMode="External"/><Relationship Id="rId4" Type="http://schemas.openxmlformats.org/officeDocument/2006/relationships/hyperlink" Target="http://ri.usiminas.com/en/corporate-governance/shareholders-agreement-bylaws-and-policies/" TargetMode="External"/><Relationship Id="rId9"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Plan1"/>
  <dimension ref="N17:P20"/>
  <sheetViews>
    <sheetView showGridLines="0" tabSelected="1" zoomScale="60" zoomScaleNormal="60" workbookViewId="0">
      <selection activeCell="U18" sqref="U18"/>
    </sheetView>
  </sheetViews>
  <sheetFormatPr defaultRowHeight="15" x14ac:dyDescent="0.25"/>
  <cols>
    <col min="1" max="1" width="2" customWidth="1"/>
    <col min="16" max="16" width="7" customWidth="1"/>
  </cols>
  <sheetData>
    <row r="17" spans="14:16" ht="19.5" x14ac:dyDescent="0.3">
      <c r="N17" s="415"/>
      <c r="O17" s="415"/>
      <c r="P17" s="415"/>
    </row>
    <row r="20" spans="14:16" x14ac:dyDescent="0.25">
      <c r="N20" s="416"/>
      <c r="O20" s="416"/>
      <c r="P20" s="416"/>
    </row>
  </sheetData>
  <mergeCells count="2">
    <mergeCell ref="N17:P17"/>
    <mergeCell ref="N20:P20"/>
  </mergeCells>
  <pageMargins left="0.7" right="0.7" top="0.75" bottom="0.75" header="0.3" footer="0.3"/>
  <pageSetup paperSize="9" orientation="portrait" r:id="rId1"/>
  <headerFooter>
    <oddFooter>&amp;L&amp;1#&amp;"Calibri"&amp;10 Classificação da informação: Pública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9">
    <tabColor rgb="FF92D050"/>
  </sheetPr>
  <dimension ref="B1:AL123"/>
  <sheetViews>
    <sheetView showGridLines="0" topLeftCell="E1" zoomScale="60" zoomScaleNormal="60" workbookViewId="0">
      <selection activeCell="U16" sqref="U16"/>
    </sheetView>
  </sheetViews>
  <sheetFormatPr defaultRowHeight="15" x14ac:dyDescent="0.25"/>
  <cols>
    <col min="2" max="2" width="69.140625" bestFit="1" customWidth="1"/>
    <col min="3" max="3" width="1.42578125" customWidth="1"/>
    <col min="4" max="21" width="17.85546875" customWidth="1"/>
    <col min="22" max="22" width="1.42578125" customWidth="1"/>
    <col min="24" max="24" width="18.42578125" bestFit="1" customWidth="1"/>
    <col min="25" max="25" width="1.42578125" customWidth="1"/>
    <col min="27" max="27" width="12" bestFit="1" customWidth="1"/>
    <col min="28" max="28" width="1.42578125" customWidth="1"/>
    <col min="31" max="31" width="1.42578125" customWidth="1"/>
  </cols>
  <sheetData>
    <row r="1" spans="2:34" ht="57" customHeight="1" x14ac:dyDescent="0.25"/>
    <row r="2" spans="2:34" ht="22.5" customHeight="1" x14ac:dyDescent="0.25">
      <c r="B2" s="453" t="s">
        <v>22</v>
      </c>
      <c r="C2" s="453"/>
      <c r="D2" s="453"/>
      <c r="E2" s="453"/>
      <c r="F2" s="453"/>
      <c r="G2" s="453"/>
      <c r="H2" s="453"/>
      <c r="I2" s="453"/>
      <c r="J2" s="453"/>
      <c r="K2" s="453"/>
      <c r="L2" s="453"/>
      <c r="M2" s="453"/>
      <c r="N2" s="453"/>
      <c r="O2" s="453"/>
      <c r="P2" s="453"/>
      <c r="Q2" s="453"/>
      <c r="R2" s="453"/>
      <c r="S2" s="411"/>
      <c r="T2" s="405"/>
      <c r="U2" s="411"/>
    </row>
    <row r="3" spans="2:34" ht="20.25" x14ac:dyDescent="0.25">
      <c r="B3" s="37" t="s">
        <v>55</v>
      </c>
      <c r="C3" s="38"/>
      <c r="D3" s="39" t="s">
        <v>40</v>
      </c>
      <c r="E3" s="39" t="s">
        <v>41</v>
      </c>
      <c r="F3" s="39" t="s">
        <v>42</v>
      </c>
      <c r="G3" s="39" t="s">
        <v>43</v>
      </c>
      <c r="H3" s="39" t="s">
        <v>44</v>
      </c>
      <c r="I3" s="39" t="s">
        <v>45</v>
      </c>
      <c r="J3" s="39" t="s">
        <v>46</v>
      </c>
      <c r="K3" s="39" t="s">
        <v>296</v>
      </c>
      <c r="L3" s="39" t="s">
        <v>309</v>
      </c>
      <c r="M3" s="39" t="s">
        <v>310</v>
      </c>
      <c r="N3" s="39" t="s">
        <v>319</v>
      </c>
      <c r="O3" s="316" t="s">
        <v>326</v>
      </c>
      <c r="P3" s="316" t="s">
        <v>334</v>
      </c>
      <c r="Q3" s="316" t="s">
        <v>342</v>
      </c>
      <c r="R3" s="316" t="s">
        <v>363</v>
      </c>
      <c r="S3" s="316" t="s">
        <v>364</v>
      </c>
      <c r="T3" s="316" t="s">
        <v>388</v>
      </c>
      <c r="U3" s="316" t="s">
        <v>389</v>
      </c>
    </row>
    <row r="4" spans="2:34" ht="20.25" x14ac:dyDescent="0.25">
      <c r="B4" s="40" t="s">
        <v>56</v>
      </c>
      <c r="C4" s="41"/>
      <c r="D4" s="42">
        <v>108.3</v>
      </c>
      <c r="E4" s="42">
        <v>89.1</v>
      </c>
      <c r="F4" s="42">
        <v>121.4</v>
      </c>
      <c r="G4" s="42">
        <v>205.9</v>
      </c>
      <c r="H4" s="42">
        <v>251.9</v>
      </c>
      <c r="I4" s="42">
        <v>202.1</v>
      </c>
      <c r="J4" s="42">
        <v>314.8</v>
      </c>
      <c r="K4" s="42">
        <v>316.3</v>
      </c>
      <c r="L4" s="42">
        <v>418.1</v>
      </c>
      <c r="M4" s="42">
        <v>441.1</v>
      </c>
      <c r="N4" s="42">
        <v>554.9</v>
      </c>
      <c r="O4" s="317">
        <v>575</v>
      </c>
      <c r="P4" s="317">
        <v>581.5</v>
      </c>
      <c r="Q4" s="317">
        <v>745.9</v>
      </c>
      <c r="R4" s="317">
        <v>1118.0999999999999</v>
      </c>
      <c r="S4" s="317">
        <v>1412.6</v>
      </c>
      <c r="T4" s="317">
        <v>1479.1</v>
      </c>
      <c r="U4" s="317">
        <v>2083.8000000000002</v>
      </c>
      <c r="V4" t="s">
        <v>57</v>
      </c>
      <c r="Y4" t="s">
        <v>57</v>
      </c>
      <c r="AE4" t="s">
        <v>57</v>
      </c>
      <c r="AH4" t="s">
        <v>57</v>
      </c>
    </row>
    <row r="5" spans="2:34" ht="20.25" x14ac:dyDescent="0.25">
      <c r="B5" s="40" t="s">
        <v>58</v>
      </c>
      <c r="C5" s="41"/>
      <c r="D5" s="43">
        <v>108.3</v>
      </c>
      <c r="E5" s="43">
        <v>89.1</v>
      </c>
      <c r="F5" s="43">
        <v>86</v>
      </c>
      <c r="G5" s="43">
        <v>61</v>
      </c>
      <c r="H5" s="43">
        <v>77.099999999999994</v>
      </c>
      <c r="I5" s="43">
        <v>79.3</v>
      </c>
      <c r="J5" s="43">
        <v>109.1</v>
      </c>
      <c r="K5" s="43">
        <v>120.4</v>
      </c>
      <c r="L5" s="43">
        <v>132.69999999999999</v>
      </c>
      <c r="M5" s="43">
        <v>179.8</v>
      </c>
      <c r="N5" s="43">
        <v>177.4</v>
      </c>
      <c r="O5" s="318">
        <v>116.9</v>
      </c>
      <c r="P5" s="318">
        <v>149.6</v>
      </c>
      <c r="Q5" s="318">
        <v>147.4</v>
      </c>
      <c r="R5" s="318">
        <v>227.7</v>
      </c>
      <c r="S5" s="318">
        <v>271.7</v>
      </c>
      <c r="T5" s="318">
        <v>224.6</v>
      </c>
      <c r="U5" s="318">
        <v>259</v>
      </c>
    </row>
    <row r="6" spans="2:34" ht="20.25" x14ac:dyDescent="0.25">
      <c r="B6" s="40" t="s">
        <v>59</v>
      </c>
      <c r="C6" s="41"/>
      <c r="D6" s="42">
        <v>0</v>
      </c>
      <c r="E6" s="42">
        <v>0</v>
      </c>
      <c r="F6" s="42">
        <v>35.4</v>
      </c>
      <c r="G6" s="42">
        <v>144.9</v>
      </c>
      <c r="H6" s="42">
        <v>174.8</v>
      </c>
      <c r="I6" s="42">
        <v>122.8</v>
      </c>
      <c r="J6" s="42">
        <v>205.7</v>
      </c>
      <c r="K6" s="42">
        <v>195.9</v>
      </c>
      <c r="L6" s="42">
        <v>285.5</v>
      </c>
      <c r="M6" s="42">
        <v>261.3</v>
      </c>
      <c r="N6" s="42">
        <v>377.6</v>
      </c>
      <c r="O6" s="317">
        <v>458.1</v>
      </c>
      <c r="P6" s="317">
        <v>431.8</v>
      </c>
      <c r="Q6" s="317">
        <v>598.6</v>
      </c>
      <c r="R6" s="317">
        <v>890.5</v>
      </c>
      <c r="S6" s="317">
        <v>1140.9000000000001</v>
      </c>
      <c r="T6" s="317">
        <v>1254.5</v>
      </c>
      <c r="U6" s="317">
        <v>1824.8</v>
      </c>
    </row>
    <row r="7" spans="2:34" ht="20.25" x14ac:dyDescent="0.25">
      <c r="B7" s="40" t="s">
        <v>60</v>
      </c>
      <c r="C7" s="41"/>
      <c r="D7" s="42">
        <v>-53</v>
      </c>
      <c r="E7" s="42">
        <v>-53.2</v>
      </c>
      <c r="F7" s="42">
        <v>-83.1</v>
      </c>
      <c r="G7" s="42">
        <v>-153.69999999999999</v>
      </c>
      <c r="H7" s="42">
        <v>-178.6</v>
      </c>
      <c r="I7" s="42">
        <v>-140.19999999999999</v>
      </c>
      <c r="J7" s="42">
        <v>-209.7</v>
      </c>
      <c r="K7" s="42">
        <v>-220.3</v>
      </c>
      <c r="L7" s="42">
        <v>-233.5</v>
      </c>
      <c r="M7" s="42">
        <v>-211.2</v>
      </c>
      <c r="N7" s="42">
        <v>-329</v>
      </c>
      <c r="O7" s="317">
        <v>-370.6</v>
      </c>
      <c r="P7" s="317">
        <v>-335.4</v>
      </c>
      <c r="Q7" s="317">
        <v>-326.3</v>
      </c>
      <c r="R7" s="317">
        <v>-424.6</v>
      </c>
      <c r="S7" s="317">
        <v>-395.7</v>
      </c>
      <c r="T7" s="317">
        <v>-365.9</v>
      </c>
      <c r="U7" s="317">
        <v>-543.6</v>
      </c>
    </row>
    <row r="8" spans="2:34" ht="20.25" x14ac:dyDescent="0.25">
      <c r="B8" s="40" t="s">
        <v>61</v>
      </c>
      <c r="C8" s="41"/>
      <c r="D8" s="42">
        <v>55.3</v>
      </c>
      <c r="E8" s="42">
        <v>36</v>
      </c>
      <c r="F8" s="42">
        <v>38.299999999999997</v>
      </c>
      <c r="G8" s="42">
        <v>52.2</v>
      </c>
      <c r="H8" s="42">
        <v>73.2</v>
      </c>
      <c r="I8" s="42">
        <v>61.9</v>
      </c>
      <c r="J8" s="42">
        <v>105.1</v>
      </c>
      <c r="K8" s="42">
        <v>96.1</v>
      </c>
      <c r="L8" s="42">
        <v>184.7</v>
      </c>
      <c r="M8" s="42">
        <v>229.8</v>
      </c>
      <c r="N8" s="42">
        <v>226</v>
      </c>
      <c r="O8" s="317">
        <v>204.4</v>
      </c>
      <c r="P8" s="317">
        <v>246.1</v>
      </c>
      <c r="Q8" s="317">
        <v>419.7</v>
      </c>
      <c r="R8" s="317">
        <v>693.6</v>
      </c>
      <c r="S8" s="317">
        <v>1017</v>
      </c>
      <c r="T8" s="317">
        <v>1113.0999999999999</v>
      </c>
      <c r="U8" s="317">
        <v>1540.2</v>
      </c>
      <c r="V8" t="s">
        <v>57</v>
      </c>
      <c r="Y8" t="s">
        <v>57</v>
      </c>
      <c r="AH8" t="s">
        <v>57</v>
      </c>
    </row>
    <row r="9" spans="2:34" ht="20.25" x14ac:dyDescent="0.25">
      <c r="B9" s="40" t="s">
        <v>62</v>
      </c>
      <c r="C9" s="41"/>
      <c r="D9" s="42">
        <v>-42.5</v>
      </c>
      <c r="E9" s="42">
        <v>151</v>
      </c>
      <c r="F9" s="42">
        <v>-49.8</v>
      </c>
      <c r="G9" s="42">
        <v>-49</v>
      </c>
      <c r="H9" s="42">
        <v>-56.4</v>
      </c>
      <c r="I9" s="42">
        <v>-58.4</v>
      </c>
      <c r="J9" s="42">
        <v>-53.4</v>
      </c>
      <c r="K9" s="42">
        <v>109.3</v>
      </c>
      <c r="L9" s="42">
        <v>-64.3</v>
      </c>
      <c r="M9" s="42">
        <v>-70.400000000000006</v>
      </c>
      <c r="N9" s="42">
        <v>-69.2</v>
      </c>
      <c r="O9" s="317">
        <v>-37</v>
      </c>
      <c r="P9" s="317">
        <v>-67.900000000000006</v>
      </c>
      <c r="Q9" s="317">
        <v>-74.900000000000006</v>
      </c>
      <c r="R9" s="317">
        <v>-84.3</v>
      </c>
      <c r="S9" s="317">
        <v>536.9</v>
      </c>
      <c r="T9" s="317">
        <v>-73.3</v>
      </c>
      <c r="U9" s="317">
        <v>-91.4</v>
      </c>
      <c r="V9" t="s">
        <v>57</v>
      </c>
      <c r="AH9" t="s">
        <v>57</v>
      </c>
    </row>
    <row r="10" spans="2:34" ht="20.25" x14ac:dyDescent="0.25">
      <c r="B10" s="40" t="s">
        <v>63</v>
      </c>
      <c r="C10" s="41"/>
      <c r="D10" s="42">
        <v>-3.1</v>
      </c>
      <c r="E10" s="42">
        <v>-3</v>
      </c>
      <c r="F10" s="42">
        <v>-7.2</v>
      </c>
      <c r="G10" s="42">
        <v>-18.100000000000001</v>
      </c>
      <c r="H10" s="42">
        <v>-25.3</v>
      </c>
      <c r="I10" s="42">
        <v>-19.100000000000001</v>
      </c>
      <c r="J10" s="42">
        <v>-23.9</v>
      </c>
      <c r="K10" s="42">
        <v>-19.5</v>
      </c>
      <c r="L10" s="42">
        <v>-23.5</v>
      </c>
      <c r="M10" s="42">
        <v>-22.7</v>
      </c>
      <c r="N10" s="42">
        <v>-33.200000000000003</v>
      </c>
      <c r="O10" s="317">
        <v>-36.799999999999997</v>
      </c>
      <c r="P10" s="317">
        <v>-43.4</v>
      </c>
      <c r="Q10" s="317">
        <v>-43.3</v>
      </c>
      <c r="R10" s="317">
        <v>-51.4</v>
      </c>
      <c r="S10" s="317">
        <v>-51.7</v>
      </c>
      <c r="T10" s="317">
        <v>-51.1</v>
      </c>
      <c r="U10" s="317">
        <v>-65.599999999999994</v>
      </c>
    </row>
    <row r="11" spans="2:34" ht="20.25" x14ac:dyDescent="0.25">
      <c r="B11" s="40" t="s">
        <v>64</v>
      </c>
      <c r="C11" s="41"/>
      <c r="D11" s="42">
        <v>-5.0999999999999996</v>
      </c>
      <c r="E11" s="42">
        <v>-5.6</v>
      </c>
      <c r="F11" s="42">
        <v>-5.8</v>
      </c>
      <c r="G11" s="42">
        <v>-3.5</v>
      </c>
      <c r="H11" s="42">
        <v>-6.3</v>
      </c>
      <c r="I11" s="42">
        <v>-7</v>
      </c>
      <c r="J11" s="42">
        <v>-6.1</v>
      </c>
      <c r="K11" s="42">
        <v>-6.8</v>
      </c>
      <c r="L11" s="42">
        <v>-5.9</v>
      </c>
      <c r="M11" s="42">
        <v>-6.6</v>
      </c>
      <c r="N11" s="42">
        <v>-6.3</v>
      </c>
      <c r="O11" s="317">
        <v>-5.6</v>
      </c>
      <c r="P11" s="317">
        <v>-5.7</v>
      </c>
      <c r="Q11" s="317">
        <v>-6.8</v>
      </c>
      <c r="R11" s="317">
        <v>-6.8</v>
      </c>
      <c r="S11" s="317">
        <v>-7.5</v>
      </c>
      <c r="T11" s="317">
        <v>-7.5</v>
      </c>
      <c r="U11" s="317">
        <v>-8.1</v>
      </c>
    </row>
    <row r="12" spans="2:34" ht="20.25" x14ac:dyDescent="0.25">
      <c r="B12" s="40" t="s">
        <v>65</v>
      </c>
      <c r="C12" s="41"/>
      <c r="D12" s="42">
        <v>-34.200000000000003</v>
      </c>
      <c r="E12" s="42">
        <v>159.5</v>
      </c>
      <c r="F12" s="42">
        <v>-36.799999999999997</v>
      </c>
      <c r="G12" s="42">
        <v>-27.3</v>
      </c>
      <c r="H12" s="42">
        <v>-24.8</v>
      </c>
      <c r="I12" s="42">
        <v>-32.4</v>
      </c>
      <c r="J12" s="42">
        <v>-23.4</v>
      </c>
      <c r="K12" s="42">
        <v>135.6</v>
      </c>
      <c r="L12" s="42">
        <v>-34.9</v>
      </c>
      <c r="M12" s="42">
        <v>-41.1</v>
      </c>
      <c r="N12" s="42">
        <v>-29.8</v>
      </c>
      <c r="O12" s="317">
        <v>5.4</v>
      </c>
      <c r="P12" s="317">
        <v>-18.8</v>
      </c>
      <c r="Q12" s="317">
        <v>-24.8</v>
      </c>
      <c r="R12" s="317">
        <v>-26.2</v>
      </c>
      <c r="S12" s="317">
        <v>596</v>
      </c>
      <c r="T12" s="317">
        <v>-14.7</v>
      </c>
      <c r="U12" s="317">
        <v>-17.600000000000001</v>
      </c>
    </row>
    <row r="13" spans="2:34" ht="20.25" x14ac:dyDescent="0.25">
      <c r="B13" s="44" t="s">
        <v>66</v>
      </c>
      <c r="C13" s="41"/>
      <c r="D13" s="42">
        <v>12.9</v>
      </c>
      <c r="E13" s="42">
        <v>186.9</v>
      </c>
      <c r="F13" s="42">
        <v>-11.5</v>
      </c>
      <c r="G13" s="42">
        <v>3.2</v>
      </c>
      <c r="H13" s="42">
        <v>16.899999999999999</v>
      </c>
      <c r="I13" s="42">
        <v>3.4</v>
      </c>
      <c r="J13" s="42">
        <v>51.7</v>
      </c>
      <c r="K13" s="42">
        <v>205.3</v>
      </c>
      <c r="L13" s="42">
        <v>120.3</v>
      </c>
      <c r="M13" s="42">
        <v>159.5</v>
      </c>
      <c r="N13" s="42">
        <v>156.69999999999999</v>
      </c>
      <c r="O13" s="317">
        <v>167.4</v>
      </c>
      <c r="P13" s="317">
        <v>178.2</v>
      </c>
      <c r="Q13" s="317">
        <v>344.8</v>
      </c>
      <c r="R13" s="317">
        <v>609.20000000000005</v>
      </c>
      <c r="S13" s="317">
        <v>1553.9</v>
      </c>
      <c r="T13" s="317">
        <v>1039.8</v>
      </c>
      <c r="U13" s="317">
        <v>1448.9</v>
      </c>
      <c r="Y13" t="s">
        <v>57</v>
      </c>
      <c r="AB13" t="s">
        <v>57</v>
      </c>
    </row>
    <row r="14" spans="2:34" ht="20.25" x14ac:dyDescent="0.25">
      <c r="B14" s="40" t="s">
        <v>49</v>
      </c>
      <c r="C14" s="41"/>
      <c r="D14" s="42">
        <v>38.700000000000003</v>
      </c>
      <c r="E14" s="42">
        <v>38.9</v>
      </c>
      <c r="F14" s="42">
        <v>38.1</v>
      </c>
      <c r="G14" s="42">
        <v>36.299999999999997</v>
      </c>
      <c r="H14" s="42">
        <v>32.1</v>
      </c>
      <c r="I14" s="42">
        <v>29.9</v>
      </c>
      <c r="J14" s="42">
        <v>31.1</v>
      </c>
      <c r="K14" s="42">
        <v>32.299999999999997</v>
      </c>
      <c r="L14" s="42">
        <v>32.299999999999997</v>
      </c>
      <c r="M14" s="42">
        <v>31</v>
      </c>
      <c r="N14" s="42">
        <v>31.3</v>
      </c>
      <c r="O14" s="317">
        <v>38.9</v>
      </c>
      <c r="P14" s="317">
        <v>35.799999999999997</v>
      </c>
      <c r="Q14" s="317">
        <v>35.700000000000003</v>
      </c>
      <c r="R14" s="317">
        <v>35.200000000000003</v>
      </c>
      <c r="S14" s="317">
        <v>35.4</v>
      </c>
      <c r="T14" s="317">
        <v>38.700000000000003</v>
      </c>
      <c r="U14" s="317">
        <v>39.9</v>
      </c>
    </row>
    <row r="15" spans="2:34" ht="20.25" x14ac:dyDescent="0.25">
      <c r="B15" s="40" t="s">
        <v>316</v>
      </c>
      <c r="C15" s="41"/>
      <c r="D15" s="42">
        <v>12.8</v>
      </c>
      <c r="E15" s="42">
        <v>14.8</v>
      </c>
      <c r="F15" s="42">
        <v>16.7</v>
      </c>
      <c r="G15" s="42">
        <v>6.4</v>
      </c>
      <c r="H15" s="42">
        <v>10.9</v>
      </c>
      <c r="I15" s="42">
        <v>16.100000000000001</v>
      </c>
      <c r="J15" s="42">
        <v>19</v>
      </c>
      <c r="K15" s="42">
        <v>16.7</v>
      </c>
      <c r="L15" s="42">
        <v>13.56</v>
      </c>
      <c r="M15" s="42">
        <v>13</v>
      </c>
      <c r="N15" s="42">
        <v>27.9</v>
      </c>
      <c r="O15" s="317">
        <v>6</v>
      </c>
      <c r="P15" s="317">
        <v>-8.5</v>
      </c>
      <c r="Q15" s="317">
        <v>17.7</v>
      </c>
      <c r="R15" s="317">
        <v>19.5</v>
      </c>
      <c r="S15" s="317">
        <v>27</v>
      </c>
      <c r="T15" s="317">
        <v>11.7</v>
      </c>
      <c r="U15" s="317">
        <v>26.2</v>
      </c>
    </row>
    <row r="16" spans="2:34" ht="20.25" x14ac:dyDescent="0.25">
      <c r="B16" s="45" t="s">
        <v>106</v>
      </c>
      <c r="C16" s="41"/>
      <c r="D16" s="46">
        <v>64.400000000000006</v>
      </c>
      <c r="E16" s="46">
        <v>240.7</v>
      </c>
      <c r="F16" s="46">
        <v>43.2</v>
      </c>
      <c r="G16" s="46">
        <v>46</v>
      </c>
      <c r="H16" s="46">
        <v>59.9</v>
      </c>
      <c r="I16" s="46">
        <v>49.4</v>
      </c>
      <c r="J16" s="46">
        <v>101.9</v>
      </c>
      <c r="K16" s="46">
        <v>254.3</v>
      </c>
      <c r="L16" s="46">
        <v>166.1</v>
      </c>
      <c r="M16" s="46">
        <v>203.5</v>
      </c>
      <c r="N16" s="46">
        <v>216</v>
      </c>
      <c r="O16" s="319">
        <v>212.3</v>
      </c>
      <c r="P16" s="319">
        <v>205.5</v>
      </c>
      <c r="Q16" s="46">
        <v>398.1</v>
      </c>
      <c r="R16" s="46">
        <v>664</v>
      </c>
      <c r="S16" s="46">
        <v>1616.2</v>
      </c>
      <c r="T16" s="46">
        <v>1090.2</v>
      </c>
      <c r="U16" s="46">
        <v>1514.9</v>
      </c>
    </row>
    <row r="17" spans="2:38" ht="20.25" x14ac:dyDescent="0.25">
      <c r="B17" s="45" t="s">
        <v>107</v>
      </c>
      <c r="C17" s="41"/>
      <c r="D17" s="47">
        <v>0.59399999999999997</v>
      </c>
      <c r="E17" s="47">
        <v>2.7</v>
      </c>
      <c r="F17" s="47">
        <v>0.35599999999999998</v>
      </c>
      <c r="G17" s="47">
        <v>0.223</v>
      </c>
      <c r="H17" s="47">
        <v>0.23799999999999999</v>
      </c>
      <c r="I17" s="47">
        <v>0.245</v>
      </c>
      <c r="J17" s="47">
        <v>0.32400000000000001</v>
      </c>
      <c r="K17" s="47">
        <v>0.80400000000000005</v>
      </c>
      <c r="L17" s="47">
        <v>0.39700000000000002</v>
      </c>
      <c r="M17" s="47">
        <v>0.46100000000000002</v>
      </c>
      <c r="N17" s="47">
        <v>0.38900000000000001</v>
      </c>
      <c r="O17" s="320">
        <v>0.36899999999999999</v>
      </c>
      <c r="P17" s="320">
        <v>0.35299999999999998</v>
      </c>
      <c r="Q17" s="47">
        <v>0.53400000000000003</v>
      </c>
      <c r="R17" s="47">
        <v>0.59399999999999997</v>
      </c>
      <c r="S17" s="47">
        <v>1.1439999999999999</v>
      </c>
      <c r="T17" s="47">
        <v>0.73699999999999999</v>
      </c>
      <c r="U17" s="47">
        <v>0.72699999999999998</v>
      </c>
    </row>
    <row r="18" spans="2:38" s="275" customFormat="1" ht="6.75" customHeight="1" x14ac:dyDescent="0.25">
      <c r="B18" s="271"/>
      <c r="C18" s="272"/>
      <c r="D18" s="273"/>
      <c r="E18" s="273"/>
      <c r="F18" s="273"/>
      <c r="G18" s="273"/>
      <c r="H18" s="273"/>
      <c r="I18" s="273"/>
      <c r="J18" s="273"/>
      <c r="K18" s="273"/>
      <c r="L18" s="274"/>
      <c r="M18" s="274"/>
      <c r="N18" s="42"/>
      <c r="O18" s="317">
        <v>0</v>
      </c>
      <c r="P18" s="317"/>
      <c r="Q18" s="317"/>
      <c r="R18" s="317"/>
      <c r="S18" s="317"/>
      <c r="T18" s="317"/>
      <c r="U18" s="317"/>
    </row>
    <row r="19" spans="2:38" ht="20.25" x14ac:dyDescent="0.25">
      <c r="B19" s="45" t="s">
        <v>67</v>
      </c>
      <c r="C19" s="272"/>
      <c r="D19" s="46">
        <v>51.5</v>
      </c>
      <c r="E19" s="46">
        <v>225.8</v>
      </c>
      <c r="F19" s="46">
        <v>26.6</v>
      </c>
      <c r="G19" s="46">
        <v>41.4</v>
      </c>
      <c r="H19" s="46">
        <v>49</v>
      </c>
      <c r="I19" s="46">
        <v>33.299999999999997</v>
      </c>
      <c r="J19" s="46">
        <v>82.8</v>
      </c>
      <c r="K19" s="46">
        <v>38.1</v>
      </c>
      <c r="L19" s="46">
        <v>152.6</v>
      </c>
      <c r="M19" s="46">
        <v>190.5</v>
      </c>
      <c r="N19" s="46">
        <v>188.1</v>
      </c>
      <c r="O19" s="319">
        <v>209.4</v>
      </c>
      <c r="P19" s="319">
        <v>214</v>
      </c>
      <c r="Q19" s="46">
        <v>380.5</v>
      </c>
      <c r="R19" s="46">
        <v>644.5</v>
      </c>
      <c r="S19" s="46">
        <v>958.3</v>
      </c>
      <c r="T19" s="46">
        <v>1079.5</v>
      </c>
      <c r="U19" s="46">
        <v>1489.4</v>
      </c>
    </row>
    <row r="20" spans="2:38" ht="20.25" x14ac:dyDescent="0.25">
      <c r="B20" s="45" t="s">
        <v>68</v>
      </c>
      <c r="C20" s="272"/>
      <c r="D20" s="47">
        <v>0.47599999999999998</v>
      </c>
      <c r="E20" s="47">
        <v>2.5339999999999998</v>
      </c>
      <c r="F20" s="47">
        <v>0.219</v>
      </c>
      <c r="G20" s="47">
        <v>0.20100000000000001</v>
      </c>
      <c r="H20" s="47">
        <v>0.19500000000000001</v>
      </c>
      <c r="I20" s="47">
        <v>0.16500000000000001</v>
      </c>
      <c r="J20" s="47">
        <v>0.26300000000000001</v>
      </c>
      <c r="K20" s="47">
        <v>0.12</v>
      </c>
      <c r="L20" s="47">
        <v>0.36499999999999999</v>
      </c>
      <c r="M20" s="47">
        <v>0.432</v>
      </c>
      <c r="N20" s="47">
        <v>0.33900000000000002</v>
      </c>
      <c r="O20" s="320">
        <v>0.36399999999999999</v>
      </c>
      <c r="P20" s="320">
        <v>0.36799999999999999</v>
      </c>
      <c r="Q20" s="47">
        <v>0.51</v>
      </c>
      <c r="R20" s="47">
        <v>0.57599999999999996</v>
      </c>
      <c r="S20" s="47">
        <v>0.67800000000000005</v>
      </c>
      <c r="T20" s="47">
        <v>0.73</v>
      </c>
      <c r="U20" s="47">
        <v>0.71499999999999997</v>
      </c>
    </row>
    <row r="21" spans="2:38" ht="15.75" x14ac:dyDescent="0.25">
      <c r="B21" s="41"/>
      <c r="C21" s="41"/>
      <c r="D21" s="48"/>
      <c r="E21" s="48"/>
      <c r="F21" s="48"/>
      <c r="G21" s="48"/>
      <c r="H21" s="48"/>
      <c r="I21" s="48"/>
      <c r="J21" s="48"/>
      <c r="K21" s="48"/>
      <c r="L21" s="48"/>
      <c r="M21" s="48"/>
      <c r="N21" s="48"/>
      <c r="O21" s="48"/>
      <c r="P21" s="48"/>
      <c r="Q21" s="48"/>
      <c r="R21" s="48"/>
    </row>
    <row r="22" spans="2:38" ht="15.75" x14ac:dyDescent="0.25">
      <c r="B22" s="41"/>
      <c r="C22" s="41"/>
      <c r="D22" s="48"/>
      <c r="E22" s="48"/>
      <c r="F22" s="48"/>
      <c r="G22" s="48"/>
      <c r="H22" s="48"/>
      <c r="I22" s="48"/>
      <c r="J22" s="48"/>
      <c r="K22" s="48"/>
      <c r="L22" s="48"/>
      <c r="M22" s="48"/>
      <c r="N22" s="48"/>
      <c r="O22" s="48"/>
      <c r="P22" s="48"/>
      <c r="Q22" s="48"/>
      <c r="R22" s="48"/>
      <c r="AL22" s="49"/>
    </row>
    <row r="23" spans="2:38" ht="28.5" customHeight="1" x14ac:dyDescent="0.25">
      <c r="B23" s="453" t="s">
        <v>10</v>
      </c>
      <c r="C23" s="453"/>
      <c r="D23" s="453"/>
      <c r="E23" s="453"/>
      <c r="F23" s="453"/>
      <c r="G23" s="453"/>
      <c r="H23" s="453"/>
      <c r="I23" s="453"/>
      <c r="J23" s="453"/>
      <c r="K23" s="453"/>
      <c r="L23" s="453"/>
      <c r="M23" s="453"/>
      <c r="N23" s="453"/>
      <c r="O23" s="453"/>
      <c r="P23" s="453"/>
      <c r="Q23" s="453"/>
      <c r="R23" s="453"/>
      <c r="S23" s="411"/>
      <c r="T23" s="407"/>
      <c r="U23" s="411"/>
      <c r="AL23" s="49"/>
    </row>
    <row r="24" spans="2:38" ht="20.25" x14ac:dyDescent="0.25">
      <c r="B24" s="37" t="str">
        <f>B3</f>
        <v xml:space="preserve">  R$ million</v>
      </c>
      <c r="C24" s="38"/>
      <c r="D24" s="39" t="s">
        <v>40</v>
      </c>
      <c r="E24" s="39" t="s">
        <v>41</v>
      </c>
      <c r="F24" s="39" t="s">
        <v>42</v>
      </c>
      <c r="G24" s="39" t="s">
        <v>43</v>
      </c>
      <c r="H24" s="39" t="s">
        <v>44</v>
      </c>
      <c r="I24" s="39" t="s">
        <v>45</v>
      </c>
      <c r="J24" s="39" t="s">
        <v>46</v>
      </c>
      <c r="K24" s="39" t="s">
        <v>296</v>
      </c>
      <c r="L24" s="39" t="s">
        <v>309</v>
      </c>
      <c r="M24" s="39" t="s">
        <v>310</v>
      </c>
      <c r="N24" s="39" t="s">
        <v>319</v>
      </c>
      <c r="O24" s="316" t="s">
        <v>326</v>
      </c>
      <c r="P24" s="316" t="s">
        <v>334</v>
      </c>
      <c r="Q24" s="316" t="s">
        <v>342</v>
      </c>
      <c r="R24" s="316" t="s">
        <v>363</v>
      </c>
      <c r="S24" s="316" t="s">
        <v>364</v>
      </c>
      <c r="T24" s="316" t="s">
        <v>388</v>
      </c>
      <c r="U24" s="316" t="s">
        <v>389</v>
      </c>
      <c r="AL24" s="49"/>
    </row>
    <row r="25" spans="2:38" ht="20.25" x14ac:dyDescent="0.25">
      <c r="B25" s="40" t="s">
        <v>56</v>
      </c>
      <c r="C25" s="41"/>
      <c r="D25" s="42">
        <v>2218.6</v>
      </c>
      <c r="E25" s="42">
        <v>2457.6999999999998</v>
      </c>
      <c r="F25" s="42">
        <v>2543</v>
      </c>
      <c r="G25" s="42">
        <v>2761</v>
      </c>
      <c r="H25" s="42">
        <v>3003.4</v>
      </c>
      <c r="I25" s="42">
        <v>2923.6</v>
      </c>
      <c r="J25" s="42">
        <v>3440.5</v>
      </c>
      <c r="K25" s="42">
        <v>3202.9</v>
      </c>
      <c r="L25" s="42">
        <v>3088.5</v>
      </c>
      <c r="M25" s="42">
        <v>3329.2</v>
      </c>
      <c r="N25" s="42">
        <v>3241.8</v>
      </c>
      <c r="O25" s="317">
        <v>3059.7</v>
      </c>
      <c r="P25" s="317">
        <v>3248.6</v>
      </c>
      <c r="Q25" s="317">
        <v>1881.8</v>
      </c>
      <c r="R25" s="317">
        <v>3042.5</v>
      </c>
      <c r="S25" s="317">
        <v>4197.8999999999996</v>
      </c>
      <c r="T25" s="317">
        <v>5776</v>
      </c>
      <c r="U25" s="317">
        <v>7733.9</v>
      </c>
      <c r="AL25" s="49"/>
    </row>
    <row r="26" spans="2:38" ht="20.25" x14ac:dyDescent="0.25">
      <c r="B26" s="40" t="s">
        <v>58</v>
      </c>
      <c r="C26" s="41"/>
      <c r="D26" s="43">
        <v>1978.4</v>
      </c>
      <c r="E26" s="43">
        <v>2100.1</v>
      </c>
      <c r="F26" s="43">
        <v>2227.5</v>
      </c>
      <c r="G26" s="43">
        <v>2328.8000000000002</v>
      </c>
      <c r="H26" s="43">
        <v>2580.3000000000002</v>
      </c>
      <c r="I26" s="43">
        <v>2498.9</v>
      </c>
      <c r="J26" s="43">
        <v>3045.6</v>
      </c>
      <c r="K26" s="43">
        <v>2810.2</v>
      </c>
      <c r="L26" s="43">
        <v>2729.3</v>
      </c>
      <c r="M26" s="43">
        <v>3005.5</v>
      </c>
      <c r="N26" s="43">
        <v>2985.7</v>
      </c>
      <c r="O26" s="318">
        <v>2722.5</v>
      </c>
      <c r="P26" s="318">
        <v>2837.7</v>
      </c>
      <c r="Q26" s="318">
        <v>1591.8</v>
      </c>
      <c r="R26" s="318">
        <v>2630.7</v>
      </c>
      <c r="S26" s="318">
        <v>4051.5</v>
      </c>
      <c r="T26" s="318">
        <v>5439.7</v>
      </c>
      <c r="U26" s="318">
        <v>7426.1</v>
      </c>
      <c r="AL26" s="49"/>
    </row>
    <row r="27" spans="2:38" ht="20.25" x14ac:dyDescent="0.25">
      <c r="B27" s="40" t="s">
        <v>59</v>
      </c>
      <c r="C27" s="41"/>
      <c r="D27" s="42">
        <v>240.3</v>
      </c>
      <c r="E27" s="42">
        <v>357.6</v>
      </c>
      <c r="F27" s="42">
        <v>315.39999999999998</v>
      </c>
      <c r="G27" s="42">
        <v>432.2</v>
      </c>
      <c r="H27" s="42">
        <v>423</v>
      </c>
      <c r="I27" s="42">
        <v>424.7</v>
      </c>
      <c r="J27" s="42">
        <v>394.9</v>
      </c>
      <c r="K27" s="42">
        <v>392.7</v>
      </c>
      <c r="L27" s="42">
        <v>359.2</v>
      </c>
      <c r="M27" s="42">
        <v>323.7</v>
      </c>
      <c r="N27" s="43">
        <v>256.10000000000002</v>
      </c>
      <c r="O27" s="318">
        <v>337.2</v>
      </c>
      <c r="P27" s="318">
        <v>410.8</v>
      </c>
      <c r="Q27" s="318">
        <v>290</v>
      </c>
      <c r="R27" s="318">
        <v>411.8</v>
      </c>
      <c r="S27" s="318">
        <v>146.4</v>
      </c>
      <c r="T27" s="318">
        <v>336.3</v>
      </c>
      <c r="U27" s="318">
        <v>307.7</v>
      </c>
      <c r="AL27" s="49"/>
    </row>
    <row r="28" spans="2:38" ht="20.25" x14ac:dyDescent="0.25">
      <c r="B28" s="40" t="s">
        <v>60</v>
      </c>
      <c r="C28" s="41"/>
      <c r="D28" s="42">
        <v>-1797.8</v>
      </c>
      <c r="E28" s="42">
        <v>-2110.9</v>
      </c>
      <c r="F28" s="42">
        <v>-2209</v>
      </c>
      <c r="G28" s="42">
        <v>-2371</v>
      </c>
      <c r="H28" s="42">
        <v>-2460.1</v>
      </c>
      <c r="I28" s="42">
        <v>-2389.8000000000002</v>
      </c>
      <c r="J28" s="42">
        <v>-2883.2</v>
      </c>
      <c r="K28" s="42">
        <v>-2872.4</v>
      </c>
      <c r="L28" s="42">
        <v>-2794.2</v>
      </c>
      <c r="M28" s="42">
        <v>-2927.6</v>
      </c>
      <c r="N28" s="42">
        <v>-3027.5</v>
      </c>
      <c r="O28" s="317">
        <v>-3025</v>
      </c>
      <c r="P28" s="317">
        <v>-2958.9</v>
      </c>
      <c r="Q28" s="317">
        <v>-1966.8</v>
      </c>
      <c r="R28" s="317">
        <v>-2863.4</v>
      </c>
      <c r="S28" s="317">
        <v>-3692.3</v>
      </c>
      <c r="T28" s="317">
        <v>-4458.8</v>
      </c>
      <c r="U28" s="317">
        <v>-5701.8</v>
      </c>
      <c r="AL28" s="49"/>
    </row>
    <row r="29" spans="2:38" ht="20.25" x14ac:dyDescent="0.25">
      <c r="B29" s="40" t="s">
        <v>61</v>
      </c>
      <c r="C29" s="41"/>
      <c r="D29" s="42">
        <v>420.8</v>
      </c>
      <c r="E29" s="42">
        <v>346.8</v>
      </c>
      <c r="F29" s="42">
        <v>334</v>
      </c>
      <c r="G29" s="42">
        <v>390</v>
      </c>
      <c r="H29" s="42">
        <v>543.29999999999995</v>
      </c>
      <c r="I29" s="42">
        <v>533.79999999999995</v>
      </c>
      <c r="J29" s="42">
        <v>557.29999999999995</v>
      </c>
      <c r="K29" s="42">
        <v>330.5</v>
      </c>
      <c r="L29" s="42">
        <v>294.3</v>
      </c>
      <c r="M29" s="42">
        <v>401.6</v>
      </c>
      <c r="N29" s="42">
        <v>214.3</v>
      </c>
      <c r="O29" s="317">
        <v>34.700000000000003</v>
      </c>
      <c r="P29" s="317">
        <v>289.7</v>
      </c>
      <c r="Q29" s="317">
        <v>-85</v>
      </c>
      <c r="R29" s="317">
        <v>179.1</v>
      </c>
      <c r="S29" s="317">
        <v>505.6</v>
      </c>
      <c r="T29" s="317">
        <v>1317.2</v>
      </c>
      <c r="U29" s="317">
        <v>2032.1</v>
      </c>
      <c r="AL29" s="49"/>
    </row>
    <row r="30" spans="2:38" ht="20.25" x14ac:dyDescent="0.25">
      <c r="B30" s="40" t="s">
        <v>62</v>
      </c>
      <c r="C30" s="41"/>
      <c r="D30" s="42">
        <v>-217.8</v>
      </c>
      <c r="E30" s="42">
        <v>-132.80000000000001</v>
      </c>
      <c r="F30" s="42">
        <v>-142.30000000000001</v>
      </c>
      <c r="G30" s="42">
        <v>-265.89999999999998</v>
      </c>
      <c r="H30" s="42">
        <v>-195.5</v>
      </c>
      <c r="I30" s="42">
        <v>-285.5</v>
      </c>
      <c r="J30" s="42">
        <v>-202</v>
      </c>
      <c r="K30" s="42">
        <v>-278.7</v>
      </c>
      <c r="L30" s="42">
        <v>-203.3</v>
      </c>
      <c r="M30" s="42">
        <v>-208.8</v>
      </c>
      <c r="N30" s="42">
        <v>-225</v>
      </c>
      <c r="O30" s="317">
        <v>-81</v>
      </c>
      <c r="P30" s="317">
        <v>-133.19999999999999</v>
      </c>
      <c r="Q30" s="317">
        <v>-232.7</v>
      </c>
      <c r="R30" s="317">
        <v>-236.9</v>
      </c>
      <c r="S30" s="317">
        <v>-12.4</v>
      </c>
      <c r="T30" s="317">
        <v>-268.7</v>
      </c>
      <c r="U30" s="317">
        <v>1189.9000000000001</v>
      </c>
      <c r="AL30" s="49"/>
    </row>
    <row r="31" spans="2:38" ht="20.25" x14ac:dyDescent="0.25">
      <c r="B31" s="40" t="s">
        <v>63</v>
      </c>
      <c r="C31" s="41"/>
      <c r="D31" s="42">
        <v>-32</v>
      </c>
      <c r="E31" s="42">
        <v>-47</v>
      </c>
      <c r="F31" s="42">
        <v>-40.799999999999997</v>
      </c>
      <c r="G31" s="42">
        <v>-36.1</v>
      </c>
      <c r="H31" s="42">
        <v>-36.700000000000003</v>
      </c>
      <c r="I31" s="42">
        <v>-39</v>
      </c>
      <c r="J31" s="42">
        <v>-36.200000000000003</v>
      </c>
      <c r="K31" s="42">
        <v>-75</v>
      </c>
      <c r="L31" s="42">
        <v>-28.4</v>
      </c>
      <c r="M31" s="42">
        <v>-31.9</v>
      </c>
      <c r="N31" s="42">
        <v>-24.5</v>
      </c>
      <c r="O31" s="317">
        <v>-24.5</v>
      </c>
      <c r="P31" s="317">
        <v>-39.5</v>
      </c>
      <c r="Q31" s="317">
        <v>-46.2</v>
      </c>
      <c r="R31" s="317">
        <v>-29.2</v>
      </c>
      <c r="S31" s="317">
        <v>-25.8</v>
      </c>
      <c r="T31" s="317">
        <v>-28.6</v>
      </c>
      <c r="U31" s="317">
        <v>-36</v>
      </c>
      <c r="AL31" s="49"/>
    </row>
    <row r="32" spans="2:38" ht="20.25" x14ac:dyDescent="0.25">
      <c r="B32" s="40" t="s">
        <v>64</v>
      </c>
      <c r="C32" s="41"/>
      <c r="D32" s="42">
        <v>-71.5</v>
      </c>
      <c r="E32" s="42">
        <v>-72.099999999999994</v>
      </c>
      <c r="F32" s="42">
        <v>-81.400000000000006</v>
      </c>
      <c r="G32" s="42">
        <v>-86.4</v>
      </c>
      <c r="H32" s="42">
        <v>-77.7</v>
      </c>
      <c r="I32" s="42">
        <v>-85.1</v>
      </c>
      <c r="J32" s="42">
        <v>-76.400000000000006</v>
      </c>
      <c r="K32" s="42">
        <v>-95.5</v>
      </c>
      <c r="L32" s="42">
        <v>-77.7</v>
      </c>
      <c r="M32" s="42">
        <v>-85.3</v>
      </c>
      <c r="N32" s="42">
        <v>-74.8</v>
      </c>
      <c r="O32" s="317">
        <v>-95.2</v>
      </c>
      <c r="P32" s="317">
        <v>-87.4</v>
      </c>
      <c r="Q32" s="317">
        <v>-76.599999999999994</v>
      </c>
      <c r="R32" s="317">
        <v>-77.3</v>
      </c>
      <c r="S32" s="317">
        <v>-96</v>
      </c>
      <c r="T32" s="317">
        <v>-95.7</v>
      </c>
      <c r="U32" s="317">
        <v>-93</v>
      </c>
      <c r="AL32" s="49"/>
    </row>
    <row r="33" spans="2:38" ht="20.25" x14ac:dyDescent="0.25">
      <c r="B33" s="40" t="s">
        <v>65</v>
      </c>
      <c r="C33" s="41"/>
      <c r="D33" s="42">
        <v>-114.3</v>
      </c>
      <c r="E33" s="42">
        <v>-13.7</v>
      </c>
      <c r="F33" s="42">
        <v>-20</v>
      </c>
      <c r="G33" s="42">
        <v>-143.4</v>
      </c>
      <c r="H33" s="42">
        <v>-81.099999999999994</v>
      </c>
      <c r="I33" s="42">
        <v>-161.4</v>
      </c>
      <c r="J33" s="42">
        <v>-89.4</v>
      </c>
      <c r="K33" s="42">
        <v>-108.2</v>
      </c>
      <c r="L33" s="42">
        <v>-97.2</v>
      </c>
      <c r="M33" s="42">
        <v>-91.7</v>
      </c>
      <c r="N33" s="42">
        <v>-125.7</v>
      </c>
      <c r="O33" s="317">
        <v>38.700000000000003</v>
      </c>
      <c r="P33" s="317">
        <v>-6.4</v>
      </c>
      <c r="Q33" s="317">
        <v>-109.9</v>
      </c>
      <c r="R33" s="317">
        <v>-130.4</v>
      </c>
      <c r="S33" s="317">
        <v>109.3</v>
      </c>
      <c r="T33" s="317">
        <v>-144.5</v>
      </c>
      <c r="U33" s="317">
        <v>1318.9</v>
      </c>
      <c r="AL33" s="49"/>
    </row>
    <row r="34" spans="2:38" ht="20.25" x14ac:dyDescent="0.25">
      <c r="B34" s="44" t="s">
        <v>66</v>
      </c>
      <c r="C34" s="41"/>
      <c r="D34" s="42">
        <v>203</v>
      </c>
      <c r="E34" s="42">
        <v>214</v>
      </c>
      <c r="F34" s="42">
        <v>191.7</v>
      </c>
      <c r="G34" s="42">
        <v>124.1</v>
      </c>
      <c r="H34" s="42">
        <v>347.8</v>
      </c>
      <c r="I34" s="42">
        <v>248.2</v>
      </c>
      <c r="J34" s="42">
        <v>355.2</v>
      </c>
      <c r="K34" s="42">
        <v>51.8</v>
      </c>
      <c r="L34" s="42">
        <v>91</v>
      </c>
      <c r="M34" s="42">
        <v>192.8</v>
      </c>
      <c r="N34" s="42">
        <v>-10.7</v>
      </c>
      <c r="O34" s="317">
        <v>-46.3</v>
      </c>
      <c r="P34" s="317">
        <v>156.4</v>
      </c>
      <c r="Q34" s="317">
        <v>-317.7</v>
      </c>
      <c r="R34" s="317">
        <v>-57.8</v>
      </c>
      <c r="S34" s="317">
        <v>493.2</v>
      </c>
      <c r="T34" s="317">
        <v>1048.5</v>
      </c>
      <c r="U34" s="317">
        <v>3222</v>
      </c>
      <c r="AL34" s="49"/>
    </row>
    <row r="35" spans="2:38" ht="20.25" x14ac:dyDescent="0.25">
      <c r="B35" s="40" t="s">
        <v>49</v>
      </c>
      <c r="C35" s="41"/>
      <c r="D35" s="42">
        <v>261.89999999999998</v>
      </c>
      <c r="E35" s="42">
        <v>284</v>
      </c>
      <c r="F35" s="42">
        <v>246.4</v>
      </c>
      <c r="G35" s="42">
        <v>207.8</v>
      </c>
      <c r="H35" s="42">
        <v>220.8</v>
      </c>
      <c r="I35" s="42">
        <v>222.3</v>
      </c>
      <c r="J35" s="42">
        <v>222.4</v>
      </c>
      <c r="K35" s="42">
        <v>222.5</v>
      </c>
      <c r="L35" s="42">
        <v>209.9</v>
      </c>
      <c r="M35" s="42">
        <v>211</v>
      </c>
      <c r="N35" s="42">
        <v>223.9</v>
      </c>
      <c r="O35" s="317">
        <v>217.4</v>
      </c>
      <c r="P35" s="317">
        <v>214</v>
      </c>
      <c r="Q35" s="317">
        <v>215.6</v>
      </c>
      <c r="R35" s="317">
        <v>214.4</v>
      </c>
      <c r="S35" s="317">
        <v>218.9</v>
      </c>
      <c r="T35" s="317">
        <v>211.5</v>
      </c>
      <c r="U35" s="317">
        <v>212.6</v>
      </c>
      <c r="AL35" s="49"/>
    </row>
    <row r="36" spans="2:38" ht="20.25" x14ac:dyDescent="0.25">
      <c r="B36" s="40" t="s">
        <v>316</v>
      </c>
      <c r="C36" s="41"/>
      <c r="D36" s="42">
        <v>42.2</v>
      </c>
      <c r="E36" s="42">
        <v>107.8</v>
      </c>
      <c r="F36" s="42">
        <v>-20.8</v>
      </c>
      <c r="G36" s="42">
        <v>131.80000000000001</v>
      </c>
      <c r="H36" s="42">
        <v>56.4</v>
      </c>
      <c r="I36" s="42">
        <v>0.7</v>
      </c>
      <c r="J36" s="42">
        <v>44</v>
      </c>
      <c r="K36" s="42">
        <v>-37.700000000000003</v>
      </c>
      <c r="L36" s="42">
        <v>60.7</v>
      </c>
      <c r="M36" s="42">
        <v>83.3</v>
      </c>
      <c r="N36" s="42">
        <v>107.1</v>
      </c>
      <c r="O36" s="317">
        <v>22.1</v>
      </c>
      <c r="P36" s="317">
        <v>112.8</v>
      </c>
      <c r="Q36" s="317">
        <v>92.6</v>
      </c>
      <c r="R36" s="317">
        <v>259.5</v>
      </c>
      <c r="S36" s="317">
        <v>794.9</v>
      </c>
      <c r="T36" s="317">
        <v>481.4</v>
      </c>
      <c r="U36" s="317">
        <v>599</v>
      </c>
      <c r="AL36" s="49"/>
    </row>
    <row r="37" spans="2:38" ht="20.25" x14ac:dyDescent="0.25">
      <c r="B37" s="45" t="s">
        <v>106</v>
      </c>
      <c r="C37" s="41"/>
      <c r="D37" s="46">
        <v>507</v>
      </c>
      <c r="E37" s="46">
        <v>605.79999999999995</v>
      </c>
      <c r="F37" s="46">
        <v>417.3</v>
      </c>
      <c r="G37" s="46">
        <v>463.7</v>
      </c>
      <c r="H37" s="46">
        <v>625.1</v>
      </c>
      <c r="I37" s="46">
        <v>471.3</v>
      </c>
      <c r="J37" s="46">
        <v>621.70000000000005</v>
      </c>
      <c r="K37" s="46">
        <v>236.6</v>
      </c>
      <c r="L37" s="46">
        <v>361.5</v>
      </c>
      <c r="M37" s="46">
        <v>487.1</v>
      </c>
      <c r="N37" s="46">
        <v>320.39999999999998</v>
      </c>
      <c r="O37" s="319">
        <v>193.2</v>
      </c>
      <c r="P37" s="319">
        <v>483.3</v>
      </c>
      <c r="Q37" s="46">
        <v>-9.4</v>
      </c>
      <c r="R37" s="46">
        <v>416.1</v>
      </c>
      <c r="S37" s="46">
        <v>1506.9</v>
      </c>
      <c r="T37" s="46">
        <v>1741.4</v>
      </c>
      <c r="U37" s="46">
        <v>4033.5</v>
      </c>
      <c r="AL37" s="49"/>
    </row>
    <row r="38" spans="2:38" ht="20.25" x14ac:dyDescent="0.25">
      <c r="B38" s="45" t="s">
        <v>107</v>
      </c>
      <c r="C38" s="41"/>
      <c r="D38" s="47">
        <v>0.22900000000000001</v>
      </c>
      <c r="E38" s="47">
        <v>0.247</v>
      </c>
      <c r="F38" s="47">
        <v>0.16400000000000001</v>
      </c>
      <c r="G38" s="47">
        <v>0.16800000000000001</v>
      </c>
      <c r="H38" s="47">
        <v>0.20799999999999999</v>
      </c>
      <c r="I38" s="47">
        <v>0.161</v>
      </c>
      <c r="J38" s="47">
        <v>0.18099999999999999</v>
      </c>
      <c r="K38" s="47">
        <v>7.3999999999999996E-2</v>
      </c>
      <c r="L38" s="47">
        <v>0.11700000000000001</v>
      </c>
      <c r="M38" s="47">
        <v>0.14599999999999999</v>
      </c>
      <c r="N38" s="47">
        <v>9.9000000000000005E-2</v>
      </c>
      <c r="O38" s="320">
        <v>6.3E-2</v>
      </c>
      <c r="P38" s="320">
        <v>0.14899999999999999</v>
      </c>
      <c r="Q38" s="47">
        <v>-5.0000000000000001E-3</v>
      </c>
      <c r="R38" s="47">
        <v>0.13700000000000001</v>
      </c>
      <c r="S38" s="47">
        <v>0.35899999999999999</v>
      </c>
      <c r="T38" s="47">
        <v>0.30099999999999999</v>
      </c>
      <c r="U38" s="47">
        <v>0.52200000000000002</v>
      </c>
      <c r="AL38" s="49"/>
    </row>
    <row r="39" spans="2:38" ht="7.5" customHeight="1" x14ac:dyDescent="0.25">
      <c r="B39" s="40"/>
      <c r="C39" s="41"/>
      <c r="D39" s="42"/>
      <c r="E39" s="42"/>
      <c r="F39" s="42"/>
      <c r="G39" s="42"/>
      <c r="H39" s="42"/>
      <c r="I39" s="42"/>
      <c r="J39" s="42"/>
      <c r="K39" s="42"/>
      <c r="L39" s="42"/>
      <c r="M39" s="42"/>
      <c r="N39" s="42"/>
      <c r="O39" s="317"/>
      <c r="P39" s="317"/>
      <c r="Q39" s="317"/>
      <c r="R39" s="317"/>
      <c r="S39" s="317"/>
      <c r="T39" s="317"/>
      <c r="U39" s="317"/>
      <c r="AL39" s="49"/>
    </row>
    <row r="40" spans="2:38" ht="20.25" x14ac:dyDescent="0.25">
      <c r="B40" s="45" t="s">
        <v>67</v>
      </c>
      <c r="C40" s="272"/>
      <c r="D40" s="46">
        <v>464.9</v>
      </c>
      <c r="E40" s="46">
        <v>498</v>
      </c>
      <c r="F40" s="46">
        <v>438.1</v>
      </c>
      <c r="G40" s="46">
        <v>404.9</v>
      </c>
      <c r="H40" s="46">
        <v>568.6</v>
      </c>
      <c r="I40" s="46">
        <v>470.6</v>
      </c>
      <c r="J40" s="46">
        <v>577.70000000000005</v>
      </c>
      <c r="K40" s="46">
        <v>803.6</v>
      </c>
      <c r="L40" s="46">
        <v>300.8</v>
      </c>
      <c r="M40" s="46">
        <v>403.8</v>
      </c>
      <c r="N40" s="46">
        <v>213.2</v>
      </c>
      <c r="O40" s="319">
        <v>184.5</v>
      </c>
      <c r="P40" s="319">
        <v>370.4</v>
      </c>
      <c r="Q40" s="46">
        <v>-102.1</v>
      </c>
      <c r="R40" s="46">
        <v>156.6</v>
      </c>
      <c r="S40" s="46">
        <v>604.79999999999995</v>
      </c>
      <c r="T40" s="46">
        <v>1261.0999999999999</v>
      </c>
      <c r="U40" s="46">
        <v>3435.7</v>
      </c>
      <c r="AL40" s="49"/>
    </row>
    <row r="41" spans="2:38" ht="20.25" x14ac:dyDescent="0.25">
      <c r="B41" s="45" t="s">
        <v>68</v>
      </c>
      <c r="C41" s="272"/>
      <c r="D41" s="47">
        <v>0.21</v>
      </c>
      <c r="E41" s="47">
        <v>0.20300000000000001</v>
      </c>
      <c r="F41" s="47">
        <v>0.17199999999999999</v>
      </c>
      <c r="G41" s="47">
        <v>0.14699999999999999</v>
      </c>
      <c r="H41" s="47">
        <v>0.189</v>
      </c>
      <c r="I41" s="47">
        <v>0.161</v>
      </c>
      <c r="J41" s="47">
        <v>0.16800000000000001</v>
      </c>
      <c r="K41" s="47">
        <v>0.251</v>
      </c>
      <c r="L41" s="47">
        <v>9.7000000000000003E-2</v>
      </c>
      <c r="M41" s="47">
        <v>0.121</v>
      </c>
      <c r="N41" s="47">
        <v>6.6000000000000003E-2</v>
      </c>
      <c r="O41" s="320">
        <v>0.06</v>
      </c>
      <c r="P41" s="320">
        <v>0.114</v>
      </c>
      <c r="Q41" s="47">
        <v>-5.3999999999999999E-2</v>
      </c>
      <c r="R41" s="47">
        <v>5.0999999999999997E-2</v>
      </c>
      <c r="S41" s="47">
        <v>0.14399999999999999</v>
      </c>
      <c r="T41" s="47">
        <v>0.218</v>
      </c>
      <c r="U41" s="47">
        <v>0.44400000000000001</v>
      </c>
      <c r="AL41" s="49"/>
    </row>
    <row r="42" spans="2:38" ht="15.75" x14ac:dyDescent="0.25">
      <c r="B42" s="41"/>
      <c r="C42" s="41"/>
      <c r="D42" s="48"/>
      <c r="E42" s="48"/>
      <c r="F42" s="48"/>
      <c r="G42" s="48"/>
      <c r="H42" s="48"/>
      <c r="I42" s="48"/>
      <c r="J42" s="48"/>
      <c r="K42" s="48"/>
      <c r="L42" s="48"/>
      <c r="M42" s="48"/>
      <c r="N42" s="48"/>
      <c r="O42" s="48"/>
      <c r="P42" s="48"/>
      <c r="Q42" s="48"/>
      <c r="R42" s="48"/>
    </row>
    <row r="43" spans="2:38" ht="15.75" x14ac:dyDescent="0.25">
      <c r="B43" s="41"/>
      <c r="C43" s="41"/>
      <c r="D43" s="48"/>
      <c r="E43" s="48"/>
      <c r="F43" s="48"/>
      <c r="G43" s="48"/>
      <c r="H43" s="48"/>
      <c r="I43" s="48"/>
      <c r="J43" s="48"/>
      <c r="K43" s="48"/>
      <c r="L43" s="48"/>
      <c r="M43" s="48"/>
      <c r="N43" s="48"/>
      <c r="O43" s="48"/>
      <c r="P43" s="48"/>
      <c r="Q43" s="48"/>
      <c r="R43" s="48"/>
    </row>
    <row r="44" spans="2:38" ht="31.5" customHeight="1" x14ac:dyDescent="0.25">
      <c r="B44" s="453" t="s">
        <v>23</v>
      </c>
      <c r="C44" s="453"/>
      <c r="D44" s="453"/>
      <c r="E44" s="453"/>
      <c r="F44" s="453"/>
      <c r="G44" s="453"/>
      <c r="H44" s="453"/>
      <c r="I44" s="453"/>
      <c r="J44" s="453"/>
      <c r="K44" s="453"/>
      <c r="L44" s="453"/>
      <c r="M44" s="453"/>
      <c r="N44" s="453"/>
      <c r="O44" s="453"/>
      <c r="P44" s="453"/>
      <c r="Q44" s="453"/>
      <c r="R44" s="453"/>
      <c r="S44" s="411"/>
      <c r="T44" s="407"/>
      <c r="U44" s="411"/>
    </row>
    <row r="45" spans="2:38" ht="20.25" x14ac:dyDescent="0.25">
      <c r="B45" s="37" t="str">
        <f>B24</f>
        <v xml:space="preserve">  R$ million</v>
      </c>
      <c r="C45" s="38"/>
      <c r="D45" s="39" t="s">
        <v>40</v>
      </c>
      <c r="E45" s="39" t="s">
        <v>41</v>
      </c>
      <c r="F45" s="39" t="s">
        <v>42</v>
      </c>
      <c r="G45" s="39" t="s">
        <v>43</v>
      </c>
      <c r="H45" s="39" t="s">
        <v>44</v>
      </c>
      <c r="I45" s="39" t="s">
        <v>45</v>
      </c>
      <c r="J45" s="39" t="s">
        <v>46</v>
      </c>
      <c r="K45" s="39" t="s">
        <v>296</v>
      </c>
      <c r="L45" s="39" t="s">
        <v>309</v>
      </c>
      <c r="M45" s="39" t="s">
        <v>310</v>
      </c>
      <c r="N45" s="39" t="s">
        <v>319</v>
      </c>
      <c r="O45" s="316" t="s">
        <v>326</v>
      </c>
      <c r="P45" s="316" t="s">
        <v>334</v>
      </c>
      <c r="Q45" s="316" t="s">
        <v>342</v>
      </c>
      <c r="R45" s="316" t="s">
        <v>363</v>
      </c>
      <c r="S45" s="316" t="s">
        <v>364</v>
      </c>
      <c r="T45" s="316" t="s">
        <v>388</v>
      </c>
      <c r="U45" s="316" t="s">
        <v>389</v>
      </c>
    </row>
    <row r="46" spans="2:38" ht="20.25" x14ac:dyDescent="0.25">
      <c r="B46" s="40" t="s">
        <v>56</v>
      </c>
      <c r="C46" s="41"/>
      <c r="D46" s="42">
        <v>567</v>
      </c>
      <c r="E46" s="42">
        <v>589.70000000000005</v>
      </c>
      <c r="F46" s="42">
        <v>673.3</v>
      </c>
      <c r="G46" s="42">
        <v>667</v>
      </c>
      <c r="H46" s="42">
        <v>702.8</v>
      </c>
      <c r="I46" s="42">
        <v>770.6</v>
      </c>
      <c r="J46" s="42">
        <v>933.4</v>
      </c>
      <c r="K46" s="42">
        <v>831.1</v>
      </c>
      <c r="L46" s="42">
        <v>879.4</v>
      </c>
      <c r="M46" s="42">
        <v>929.8</v>
      </c>
      <c r="N46" s="42">
        <v>984.8</v>
      </c>
      <c r="O46" s="317">
        <v>936.3</v>
      </c>
      <c r="P46" s="317">
        <v>901.4</v>
      </c>
      <c r="Q46" s="317">
        <v>498.1</v>
      </c>
      <c r="R46" s="317">
        <v>1065.7</v>
      </c>
      <c r="S46" s="317">
        <v>1378.3</v>
      </c>
      <c r="T46" s="317">
        <v>1742.8</v>
      </c>
      <c r="U46" s="317">
        <v>2417.5</v>
      </c>
    </row>
    <row r="47" spans="2:38" ht="20.25" x14ac:dyDescent="0.25">
      <c r="B47" s="40" t="s">
        <v>58</v>
      </c>
      <c r="C47" s="41"/>
      <c r="D47" s="43">
        <v>566.79999999999995</v>
      </c>
      <c r="E47" s="43">
        <v>589.5</v>
      </c>
      <c r="F47" s="43">
        <v>673</v>
      </c>
      <c r="G47" s="43">
        <v>666.8</v>
      </c>
      <c r="H47" s="43">
        <v>702.8</v>
      </c>
      <c r="I47" s="43">
        <v>770.3</v>
      </c>
      <c r="J47" s="43">
        <v>933.4</v>
      </c>
      <c r="K47" s="43">
        <v>831.1</v>
      </c>
      <c r="L47" s="43">
        <v>879.4</v>
      </c>
      <c r="M47" s="43">
        <v>929.6</v>
      </c>
      <c r="N47" s="43">
        <v>984.7</v>
      </c>
      <c r="O47" s="318">
        <v>936.1</v>
      </c>
      <c r="P47" s="318">
        <v>901.1</v>
      </c>
      <c r="Q47" s="318">
        <v>497</v>
      </c>
      <c r="R47" s="318">
        <v>1064.9000000000001</v>
      </c>
      <c r="S47" s="318">
        <v>1378.1</v>
      </c>
      <c r="T47" s="318">
        <v>1742.1</v>
      </c>
      <c r="U47" s="318">
        <v>2416</v>
      </c>
    </row>
    <row r="48" spans="2:38" ht="20.25" x14ac:dyDescent="0.25">
      <c r="B48" s="40" t="s">
        <v>59</v>
      </c>
      <c r="C48" s="41"/>
      <c r="D48" s="42">
        <v>0</v>
      </c>
      <c r="E48" s="42">
        <v>0</v>
      </c>
      <c r="F48" s="42">
        <v>0</v>
      </c>
      <c r="G48" s="42">
        <v>0</v>
      </c>
      <c r="H48" s="42">
        <v>0.1</v>
      </c>
      <c r="I48" s="42">
        <v>0.3</v>
      </c>
      <c r="J48" s="42">
        <v>0</v>
      </c>
      <c r="K48" s="42">
        <v>0</v>
      </c>
      <c r="L48" s="42">
        <v>0</v>
      </c>
      <c r="M48" s="42">
        <v>0.2</v>
      </c>
      <c r="N48" s="43">
        <v>0.1</v>
      </c>
      <c r="O48" s="318">
        <v>0.2</v>
      </c>
      <c r="P48" s="318">
        <v>0.3</v>
      </c>
      <c r="Q48" s="318">
        <v>1.1000000000000001</v>
      </c>
      <c r="R48" s="318">
        <v>0.8</v>
      </c>
      <c r="S48" s="318">
        <v>0.2</v>
      </c>
      <c r="T48" s="318">
        <v>0.7</v>
      </c>
      <c r="U48" s="318">
        <v>1.5</v>
      </c>
    </row>
    <row r="49" spans="2:21" ht="20.25" x14ac:dyDescent="0.25">
      <c r="B49" s="40" t="s">
        <v>60</v>
      </c>
      <c r="C49" s="41"/>
      <c r="D49" s="42">
        <v>-512.1</v>
      </c>
      <c r="E49" s="42">
        <v>-548.5</v>
      </c>
      <c r="F49" s="42">
        <v>-638.79999999999995</v>
      </c>
      <c r="G49" s="42">
        <v>-628.6</v>
      </c>
      <c r="H49" s="42">
        <v>-656</v>
      </c>
      <c r="I49" s="42">
        <v>-721.1</v>
      </c>
      <c r="J49" s="42">
        <v>-875.3</v>
      </c>
      <c r="K49" s="42">
        <v>-792.1</v>
      </c>
      <c r="L49" s="42">
        <v>-846.7</v>
      </c>
      <c r="M49" s="42">
        <v>-871.8</v>
      </c>
      <c r="N49" s="42">
        <v>-937.5</v>
      </c>
      <c r="O49" s="317">
        <v>-884.1</v>
      </c>
      <c r="P49" s="317">
        <v>-852.7</v>
      </c>
      <c r="Q49" s="317">
        <v>-487.8</v>
      </c>
      <c r="R49" s="317">
        <v>-989</v>
      </c>
      <c r="S49" s="317">
        <v>-1207.8</v>
      </c>
      <c r="T49" s="317">
        <v>-1502.5</v>
      </c>
      <c r="U49" s="317">
        <v>-2021.4</v>
      </c>
    </row>
    <row r="50" spans="2:21" ht="20.25" x14ac:dyDescent="0.25">
      <c r="B50" s="40" t="s">
        <v>61</v>
      </c>
      <c r="C50" s="41"/>
      <c r="D50" s="42">
        <v>54.9</v>
      </c>
      <c r="E50" s="42">
        <v>41.2</v>
      </c>
      <c r="F50" s="42">
        <v>34.5</v>
      </c>
      <c r="G50" s="42">
        <v>38.299999999999997</v>
      </c>
      <c r="H50" s="42">
        <v>46.8</v>
      </c>
      <c r="I50" s="42">
        <v>49.5</v>
      </c>
      <c r="J50" s="42">
        <v>58.1</v>
      </c>
      <c r="K50" s="42">
        <v>39</v>
      </c>
      <c r="L50" s="42">
        <v>32.700000000000003</v>
      </c>
      <c r="M50" s="42">
        <v>58</v>
      </c>
      <c r="N50" s="42">
        <v>47.3</v>
      </c>
      <c r="O50" s="317">
        <v>52.2</v>
      </c>
      <c r="P50" s="317">
        <v>48.7</v>
      </c>
      <c r="Q50" s="317">
        <v>10.3</v>
      </c>
      <c r="R50" s="317">
        <v>76.7</v>
      </c>
      <c r="S50" s="317">
        <v>170.5</v>
      </c>
      <c r="T50" s="317">
        <v>240.3</v>
      </c>
      <c r="U50" s="317">
        <v>396.2</v>
      </c>
    </row>
    <row r="51" spans="2:21" ht="20.25" x14ac:dyDescent="0.25">
      <c r="B51" s="40" t="s">
        <v>62</v>
      </c>
      <c r="C51" s="41"/>
      <c r="D51" s="42">
        <v>-26.1</v>
      </c>
      <c r="E51" s="42">
        <v>-21.9</v>
      </c>
      <c r="F51" s="42">
        <v>-24</v>
      </c>
      <c r="G51" s="42">
        <v>-27.5</v>
      </c>
      <c r="H51" s="42">
        <v>-26.1</v>
      </c>
      <c r="I51" s="42">
        <v>-20</v>
      </c>
      <c r="J51" s="42">
        <v>-25.4</v>
      </c>
      <c r="K51" s="42">
        <v>-34.799999999999997</v>
      </c>
      <c r="L51" s="42">
        <v>-22.9</v>
      </c>
      <c r="M51" s="42">
        <v>-28.1</v>
      </c>
      <c r="N51" s="42">
        <v>-22.6</v>
      </c>
      <c r="O51" s="317">
        <v>-26.6</v>
      </c>
      <c r="P51" s="317">
        <v>-31.3</v>
      </c>
      <c r="Q51" s="317">
        <v>-28.3</v>
      </c>
      <c r="R51" s="317">
        <v>-23.2</v>
      </c>
      <c r="S51" s="317">
        <v>-40.1</v>
      </c>
      <c r="T51" s="317">
        <v>0.7</v>
      </c>
      <c r="U51" s="317">
        <v>26.6</v>
      </c>
    </row>
    <row r="52" spans="2:21" ht="20.25" x14ac:dyDescent="0.25">
      <c r="B52" s="40" t="s">
        <v>63</v>
      </c>
      <c r="C52" s="41"/>
      <c r="D52" s="42">
        <v>-13.2</v>
      </c>
      <c r="E52" s="42">
        <v>-11</v>
      </c>
      <c r="F52" s="42">
        <v>-10.5</v>
      </c>
      <c r="G52" s="42">
        <v>-11.5</v>
      </c>
      <c r="H52" s="42">
        <v>-9.8000000000000007</v>
      </c>
      <c r="I52" s="42">
        <v>-11.2</v>
      </c>
      <c r="J52" s="42">
        <v>-10.6</v>
      </c>
      <c r="K52" s="42">
        <v>-14.6</v>
      </c>
      <c r="L52" s="42">
        <v>-11.4</v>
      </c>
      <c r="M52" s="42">
        <v>-12.5</v>
      </c>
      <c r="N52" s="42">
        <v>-11</v>
      </c>
      <c r="O52" s="317">
        <v>-10.5</v>
      </c>
      <c r="P52" s="317">
        <v>-13</v>
      </c>
      <c r="Q52" s="317">
        <v>-11.6</v>
      </c>
      <c r="R52" s="317">
        <v>-10.8</v>
      </c>
      <c r="S52" s="317">
        <v>-17</v>
      </c>
      <c r="T52" s="317">
        <v>-19.100000000000001</v>
      </c>
      <c r="U52" s="317">
        <v>-18.100000000000001</v>
      </c>
    </row>
    <row r="53" spans="2:21" ht="20.25" x14ac:dyDescent="0.25">
      <c r="B53" s="40" t="s">
        <v>64</v>
      </c>
      <c r="C53" s="41"/>
      <c r="D53" s="42">
        <v>-12.4</v>
      </c>
      <c r="E53" s="42">
        <v>-13.7</v>
      </c>
      <c r="F53" s="42">
        <v>-13.8</v>
      </c>
      <c r="G53" s="42">
        <v>-14.1</v>
      </c>
      <c r="H53" s="42">
        <v>-13.3</v>
      </c>
      <c r="I53" s="42">
        <v>-14.7</v>
      </c>
      <c r="J53" s="42">
        <v>-13.7</v>
      </c>
      <c r="K53" s="42">
        <v>-16.2</v>
      </c>
      <c r="L53" s="42">
        <v>-14.3</v>
      </c>
      <c r="M53" s="42">
        <v>-14.8</v>
      </c>
      <c r="N53" s="42">
        <v>-14.4</v>
      </c>
      <c r="O53" s="317">
        <v>-13.9</v>
      </c>
      <c r="P53" s="317">
        <v>-13.8</v>
      </c>
      <c r="Q53" s="317">
        <v>-11.6</v>
      </c>
      <c r="R53" s="317">
        <v>-12.2</v>
      </c>
      <c r="S53" s="317">
        <v>-15.3</v>
      </c>
      <c r="T53" s="317">
        <v>-14.5</v>
      </c>
      <c r="U53" s="317">
        <v>-14</v>
      </c>
    </row>
    <row r="54" spans="2:21" ht="20.25" x14ac:dyDescent="0.25">
      <c r="B54" s="40" t="s">
        <v>65</v>
      </c>
      <c r="C54" s="41"/>
      <c r="D54" s="42">
        <v>-0.4</v>
      </c>
      <c r="E54" s="42">
        <v>2.9</v>
      </c>
      <c r="F54" s="42">
        <v>0.2</v>
      </c>
      <c r="G54" s="42">
        <v>-1.9</v>
      </c>
      <c r="H54" s="42">
        <v>-3</v>
      </c>
      <c r="I54" s="42">
        <v>5.9</v>
      </c>
      <c r="J54" s="42">
        <v>-1.1000000000000001</v>
      </c>
      <c r="K54" s="42">
        <v>-4.0999999999999996</v>
      </c>
      <c r="L54" s="42">
        <v>2.7</v>
      </c>
      <c r="M54" s="42">
        <v>-0.8</v>
      </c>
      <c r="N54" s="42">
        <v>2.8</v>
      </c>
      <c r="O54" s="317">
        <v>-2.2000000000000002</v>
      </c>
      <c r="P54" s="317">
        <v>-4.5</v>
      </c>
      <c r="Q54" s="317">
        <v>-5.0999999999999996</v>
      </c>
      <c r="R54" s="317">
        <v>-0.1</v>
      </c>
      <c r="S54" s="317">
        <v>-7.8</v>
      </c>
      <c r="T54" s="317">
        <v>34.200000000000003</v>
      </c>
      <c r="U54" s="317">
        <v>58.6</v>
      </c>
    </row>
    <row r="55" spans="2:21" ht="20.25" x14ac:dyDescent="0.25">
      <c r="B55" s="44" t="s">
        <v>66</v>
      </c>
      <c r="C55" s="41"/>
      <c r="D55" s="42">
        <v>28.8</v>
      </c>
      <c r="E55" s="42">
        <v>19.3</v>
      </c>
      <c r="F55" s="42">
        <v>10.5</v>
      </c>
      <c r="G55" s="42">
        <v>10.8</v>
      </c>
      <c r="H55" s="42">
        <v>20.7</v>
      </c>
      <c r="I55" s="42">
        <v>29.5</v>
      </c>
      <c r="J55" s="42">
        <v>32.6</v>
      </c>
      <c r="K55" s="42">
        <v>4.2</v>
      </c>
      <c r="L55" s="42">
        <v>9.8000000000000007</v>
      </c>
      <c r="M55" s="42">
        <v>29.9</v>
      </c>
      <c r="N55" s="42">
        <v>24.7</v>
      </c>
      <c r="O55" s="317">
        <v>25.6</v>
      </c>
      <c r="P55" s="317">
        <v>17.399999999999999</v>
      </c>
      <c r="Q55" s="317">
        <v>-18</v>
      </c>
      <c r="R55" s="317">
        <v>53.5</v>
      </c>
      <c r="S55" s="317">
        <v>130.5</v>
      </c>
      <c r="T55" s="317">
        <v>241</v>
      </c>
      <c r="U55" s="317">
        <v>422.7</v>
      </c>
    </row>
    <row r="56" spans="2:21" ht="20.25" x14ac:dyDescent="0.25">
      <c r="B56" s="40" t="s">
        <v>49</v>
      </c>
      <c r="C56" s="41"/>
      <c r="D56" s="42">
        <v>8</v>
      </c>
      <c r="E56" s="42">
        <v>8</v>
      </c>
      <c r="F56" s="42">
        <v>7.8</v>
      </c>
      <c r="G56" s="42">
        <v>7.8</v>
      </c>
      <c r="H56" s="42">
        <v>7.8</v>
      </c>
      <c r="I56" s="42">
        <v>7.8</v>
      </c>
      <c r="J56" s="42">
        <v>7.8</v>
      </c>
      <c r="K56" s="42">
        <v>7.6</v>
      </c>
      <c r="L56" s="42">
        <v>7.5</v>
      </c>
      <c r="M56" s="42">
        <v>7.5</v>
      </c>
      <c r="N56" s="42">
        <v>7</v>
      </c>
      <c r="O56" s="317">
        <v>8.5</v>
      </c>
      <c r="P56" s="317">
        <v>7.1</v>
      </c>
      <c r="Q56" s="317">
        <v>7.1</v>
      </c>
      <c r="R56" s="317">
        <v>7.1</v>
      </c>
      <c r="S56" s="317">
        <v>6.8</v>
      </c>
      <c r="T56" s="317">
        <v>6.6</v>
      </c>
      <c r="U56" s="317">
        <v>6.4</v>
      </c>
    </row>
    <row r="57" spans="2:21" ht="20.25" x14ac:dyDescent="0.25">
      <c r="B57" s="40" t="s">
        <v>316</v>
      </c>
      <c r="C57" s="41"/>
      <c r="D57" s="42">
        <v>0</v>
      </c>
      <c r="E57" s="42">
        <v>0</v>
      </c>
      <c r="F57" s="42">
        <v>0</v>
      </c>
      <c r="G57" s="42">
        <v>0</v>
      </c>
      <c r="H57" s="42">
        <v>0</v>
      </c>
      <c r="I57" s="42">
        <v>0</v>
      </c>
      <c r="J57" s="42">
        <v>0</v>
      </c>
      <c r="K57" s="42">
        <v>0</v>
      </c>
      <c r="L57" s="42">
        <v>0</v>
      </c>
      <c r="M57" s="42">
        <v>0</v>
      </c>
      <c r="N57" s="42">
        <v>0</v>
      </c>
      <c r="O57" s="317">
        <v>0</v>
      </c>
      <c r="P57" s="317">
        <v>0</v>
      </c>
      <c r="Q57" s="317">
        <v>0</v>
      </c>
      <c r="R57" s="317">
        <v>0</v>
      </c>
      <c r="S57" s="317">
        <v>0</v>
      </c>
      <c r="T57" s="317">
        <v>0</v>
      </c>
      <c r="U57" s="317">
        <v>0</v>
      </c>
    </row>
    <row r="58" spans="2:21" ht="20.25" x14ac:dyDescent="0.25">
      <c r="B58" s="45" t="s">
        <v>106</v>
      </c>
      <c r="C58" s="41"/>
      <c r="D58" s="46">
        <v>36.9</v>
      </c>
      <c r="E58" s="46">
        <v>27.3</v>
      </c>
      <c r="F58" s="46">
        <v>10.5</v>
      </c>
      <c r="G58" s="46">
        <v>18.600000000000001</v>
      </c>
      <c r="H58" s="46">
        <v>28.5</v>
      </c>
      <c r="I58" s="46">
        <v>37.299999999999997</v>
      </c>
      <c r="J58" s="46">
        <v>40.4</v>
      </c>
      <c r="K58" s="46">
        <v>11.8</v>
      </c>
      <c r="L58" s="46">
        <v>17.3</v>
      </c>
      <c r="M58" s="46">
        <v>37.4</v>
      </c>
      <c r="N58" s="46">
        <v>31.6</v>
      </c>
      <c r="O58" s="319">
        <v>34.1</v>
      </c>
      <c r="P58" s="319">
        <v>24.5</v>
      </c>
      <c r="Q58" s="319">
        <v>-10.8</v>
      </c>
      <c r="R58" s="46">
        <v>60.6</v>
      </c>
      <c r="S58" s="46">
        <v>137.30000000000001</v>
      </c>
      <c r="T58" s="46">
        <v>247.6</v>
      </c>
      <c r="U58" s="46">
        <v>429.1</v>
      </c>
    </row>
    <row r="59" spans="2:21" ht="20.25" x14ac:dyDescent="0.25">
      <c r="B59" s="45" t="s">
        <v>107</v>
      </c>
      <c r="C59" s="41"/>
      <c r="D59" s="47">
        <v>6.5000000000000002E-2</v>
      </c>
      <c r="E59" s="47">
        <v>4.5999999999999999E-2</v>
      </c>
      <c r="F59" s="47">
        <v>2.7E-2</v>
      </c>
      <c r="G59" s="47">
        <v>2.8000000000000001E-2</v>
      </c>
      <c r="H59" s="47">
        <v>4.1000000000000002E-2</v>
      </c>
      <c r="I59" s="47">
        <v>4.8000000000000001E-2</v>
      </c>
      <c r="J59" s="47">
        <v>4.2999999999999997E-2</v>
      </c>
      <c r="K59" s="47">
        <v>1.4E-2</v>
      </c>
      <c r="L59" s="47">
        <v>0.02</v>
      </c>
      <c r="M59" s="47">
        <v>0.04</v>
      </c>
      <c r="N59" s="47">
        <v>3.2000000000000001E-2</v>
      </c>
      <c r="O59" s="320">
        <v>3.5999999999999997E-2</v>
      </c>
      <c r="P59" s="320">
        <v>2.7E-2</v>
      </c>
      <c r="Q59" s="320">
        <v>-2.1999999999999999E-2</v>
      </c>
      <c r="R59" s="47">
        <v>5.7000000000000002E-2</v>
      </c>
      <c r="S59" s="47">
        <v>0.1</v>
      </c>
      <c r="T59" s="47">
        <v>0.14199999999999999</v>
      </c>
      <c r="U59" s="47">
        <v>0.17799999999999999</v>
      </c>
    </row>
    <row r="60" spans="2:21" ht="7.5" customHeight="1" x14ac:dyDescent="0.25">
      <c r="B60" s="44"/>
      <c r="C60" s="41"/>
      <c r="D60" s="42"/>
      <c r="E60" s="42"/>
      <c r="F60" s="42"/>
      <c r="G60" s="42"/>
      <c r="H60" s="42"/>
      <c r="I60" s="42"/>
      <c r="J60" s="42"/>
      <c r="K60" s="42"/>
      <c r="L60" s="42"/>
      <c r="M60" s="42"/>
      <c r="N60" s="42"/>
      <c r="O60" s="321"/>
      <c r="P60" s="321"/>
      <c r="Q60" s="321"/>
      <c r="R60" s="305"/>
      <c r="S60" s="317"/>
      <c r="T60" s="317"/>
      <c r="U60" s="317"/>
    </row>
    <row r="61" spans="2:21" ht="20.25" x14ac:dyDescent="0.25">
      <c r="B61" s="45" t="s">
        <v>67</v>
      </c>
      <c r="C61" s="272"/>
      <c r="D61" s="46">
        <v>36.9</v>
      </c>
      <c r="E61" s="46">
        <v>27.3</v>
      </c>
      <c r="F61" s="46">
        <v>18.3</v>
      </c>
      <c r="G61" s="46">
        <v>18.600000000000001</v>
      </c>
      <c r="H61" s="46">
        <v>28.5</v>
      </c>
      <c r="I61" s="46">
        <v>37.299999999999997</v>
      </c>
      <c r="J61" s="46">
        <v>40.4</v>
      </c>
      <c r="K61" s="46">
        <v>11.8</v>
      </c>
      <c r="L61" s="46">
        <v>17.3</v>
      </c>
      <c r="M61" s="46">
        <v>37.4</v>
      </c>
      <c r="N61" s="46">
        <v>31.6</v>
      </c>
      <c r="O61" s="319">
        <v>34.1</v>
      </c>
      <c r="P61" s="319">
        <v>24.5</v>
      </c>
      <c r="Q61" s="319">
        <v>-10.8</v>
      </c>
      <c r="R61" s="46">
        <v>60.6</v>
      </c>
      <c r="S61" s="46">
        <v>137.30000000000001</v>
      </c>
      <c r="T61" s="46">
        <v>247.6</v>
      </c>
      <c r="U61" s="46">
        <v>429.1</v>
      </c>
    </row>
    <row r="62" spans="2:21" ht="20.25" x14ac:dyDescent="0.25">
      <c r="B62" s="45" t="s">
        <v>68</v>
      </c>
      <c r="C62" s="272"/>
      <c r="D62" s="47">
        <v>6.5000000000000002E-2</v>
      </c>
      <c r="E62" s="47">
        <v>4.5999999999999999E-2</v>
      </c>
      <c r="F62" s="47">
        <v>2.7E-2</v>
      </c>
      <c r="G62" s="47">
        <v>2.8000000000000001E-2</v>
      </c>
      <c r="H62" s="47">
        <v>4.1000000000000002E-2</v>
      </c>
      <c r="I62" s="47">
        <v>4.8000000000000001E-2</v>
      </c>
      <c r="J62" s="47">
        <v>4.2999999999999997E-2</v>
      </c>
      <c r="K62" s="47">
        <v>1.4E-2</v>
      </c>
      <c r="L62" s="47">
        <v>0.02</v>
      </c>
      <c r="M62" s="47">
        <v>0.04</v>
      </c>
      <c r="N62" s="47">
        <v>3.2000000000000001E-2</v>
      </c>
      <c r="O62" s="320">
        <v>3.5999999999999997E-2</v>
      </c>
      <c r="P62" s="320">
        <v>2.7E-2</v>
      </c>
      <c r="Q62" s="320">
        <v>-2.1999999999999999E-2</v>
      </c>
      <c r="R62" s="47">
        <v>5.7000000000000002E-2</v>
      </c>
      <c r="S62" s="47">
        <v>0.1</v>
      </c>
      <c r="T62" s="47">
        <v>0.14199999999999999</v>
      </c>
      <c r="U62" s="47">
        <v>0.17799999999999999</v>
      </c>
    </row>
    <row r="63" spans="2:21" ht="15.75" x14ac:dyDescent="0.25">
      <c r="B63" s="41"/>
      <c r="C63" s="41"/>
      <c r="D63" s="48"/>
      <c r="E63" s="48"/>
      <c r="F63" s="48"/>
      <c r="G63" s="48"/>
      <c r="H63" s="48"/>
      <c r="I63" s="48"/>
      <c r="J63" s="48"/>
      <c r="K63" s="48"/>
      <c r="L63" s="48"/>
      <c r="M63" s="48"/>
      <c r="N63" s="48"/>
      <c r="O63" s="48"/>
      <c r="P63" s="48"/>
      <c r="Q63" s="48"/>
      <c r="R63" s="48"/>
    </row>
    <row r="64" spans="2:21" ht="15.75" x14ac:dyDescent="0.25">
      <c r="B64" s="41"/>
      <c r="C64" s="41"/>
      <c r="D64" s="48"/>
      <c r="E64" s="48"/>
      <c r="F64" s="48"/>
      <c r="G64" s="48"/>
      <c r="H64" s="48"/>
      <c r="I64" s="48"/>
      <c r="J64" s="48"/>
      <c r="K64" s="48"/>
      <c r="L64" s="48"/>
      <c r="M64" s="48"/>
      <c r="N64" s="48"/>
      <c r="O64" s="48"/>
      <c r="P64" s="48"/>
      <c r="Q64" s="48"/>
      <c r="R64" s="48"/>
    </row>
    <row r="65" spans="2:21" ht="31.5" customHeight="1" x14ac:dyDescent="0.25">
      <c r="B65" s="453" t="s">
        <v>24</v>
      </c>
      <c r="C65" s="453"/>
      <c r="D65" s="453"/>
      <c r="E65" s="453"/>
      <c r="F65" s="453"/>
      <c r="G65" s="453"/>
      <c r="H65" s="453"/>
      <c r="I65" s="453"/>
      <c r="J65" s="453"/>
      <c r="K65" s="453"/>
      <c r="L65" s="453"/>
      <c r="M65" s="453"/>
      <c r="N65" s="453"/>
      <c r="O65" s="453"/>
      <c r="P65" s="453"/>
      <c r="Q65" s="453"/>
      <c r="R65" s="453"/>
      <c r="S65" s="411"/>
      <c r="T65" s="407"/>
      <c r="U65" s="411"/>
    </row>
    <row r="66" spans="2:21" ht="20.25" x14ac:dyDescent="0.25">
      <c r="B66" s="37" t="str">
        <f>B45</f>
        <v xml:space="preserve">  R$ million</v>
      </c>
      <c r="C66" s="38"/>
      <c r="D66" s="39" t="s">
        <v>40</v>
      </c>
      <c r="E66" s="39" t="s">
        <v>41</v>
      </c>
      <c r="F66" s="39" t="s">
        <v>42</v>
      </c>
      <c r="G66" s="39" t="s">
        <v>43</v>
      </c>
      <c r="H66" s="39" t="s">
        <v>44</v>
      </c>
      <c r="I66" s="39" t="s">
        <v>45</v>
      </c>
      <c r="J66" s="39" t="s">
        <v>46</v>
      </c>
      <c r="K66" s="39" t="s">
        <v>296</v>
      </c>
      <c r="L66" s="39" t="s">
        <v>309</v>
      </c>
      <c r="M66" s="39" t="s">
        <v>310</v>
      </c>
      <c r="N66" s="39" t="s">
        <v>319</v>
      </c>
      <c r="O66" s="316" t="s">
        <v>326</v>
      </c>
      <c r="P66" s="316" t="s">
        <v>334</v>
      </c>
      <c r="Q66" s="316" t="s">
        <v>342</v>
      </c>
      <c r="R66" s="316" t="s">
        <v>363</v>
      </c>
      <c r="S66" s="316" t="s">
        <v>364</v>
      </c>
      <c r="T66" s="316" t="s">
        <v>388</v>
      </c>
      <c r="U66" s="316" t="s">
        <v>389</v>
      </c>
    </row>
    <row r="67" spans="2:21" ht="20.25" x14ac:dyDescent="0.25">
      <c r="B67" s="40" t="s">
        <v>56</v>
      </c>
      <c r="C67" s="41"/>
      <c r="D67" s="42">
        <v>82.7</v>
      </c>
      <c r="E67" s="42">
        <v>80.400000000000006</v>
      </c>
      <c r="F67" s="42">
        <v>73.8</v>
      </c>
      <c r="G67" s="42">
        <v>50.7</v>
      </c>
      <c r="H67" s="42">
        <v>113.3</v>
      </c>
      <c r="I67" s="42">
        <v>101.6</v>
      </c>
      <c r="J67" s="42">
        <v>71</v>
      </c>
      <c r="K67" s="42">
        <v>66.8</v>
      </c>
      <c r="L67" s="42">
        <v>62.5</v>
      </c>
      <c r="M67" s="42">
        <v>96.4</v>
      </c>
      <c r="N67" s="42">
        <v>127.3</v>
      </c>
      <c r="O67" s="317">
        <v>125.7</v>
      </c>
      <c r="P67" s="317">
        <v>114.7</v>
      </c>
      <c r="Q67" s="317">
        <v>42.9</v>
      </c>
      <c r="R67" s="317">
        <v>30.8</v>
      </c>
      <c r="S67" s="317">
        <v>59.8</v>
      </c>
      <c r="T67" s="317"/>
      <c r="U67" s="317">
        <v>0</v>
      </c>
    </row>
    <row r="68" spans="2:21" ht="20.25" x14ac:dyDescent="0.25">
      <c r="B68" s="40" t="s">
        <v>58</v>
      </c>
      <c r="C68" s="41"/>
      <c r="D68" s="43">
        <v>82</v>
      </c>
      <c r="E68" s="43">
        <v>80.400000000000006</v>
      </c>
      <c r="F68" s="43">
        <v>73.8</v>
      </c>
      <c r="G68" s="43">
        <v>50.7</v>
      </c>
      <c r="H68" s="43">
        <v>113.2</v>
      </c>
      <c r="I68" s="43">
        <v>101.6</v>
      </c>
      <c r="J68" s="43">
        <v>71</v>
      </c>
      <c r="K68" s="43">
        <v>66.8</v>
      </c>
      <c r="L68" s="43">
        <v>62.5</v>
      </c>
      <c r="M68" s="43">
        <v>96.415000000000006</v>
      </c>
      <c r="N68" s="43">
        <v>127.3</v>
      </c>
      <c r="O68" s="318">
        <v>125.7</v>
      </c>
      <c r="P68" s="318">
        <v>114.7</v>
      </c>
      <c r="Q68" s="318">
        <v>42.9</v>
      </c>
      <c r="R68" s="318">
        <v>30.8</v>
      </c>
      <c r="S68" s="318">
        <v>59.8</v>
      </c>
      <c r="T68" s="318"/>
      <c r="U68" s="318">
        <v>0</v>
      </c>
    </row>
    <row r="69" spans="2:21" ht="20.25" x14ac:dyDescent="0.25">
      <c r="B69" s="40" t="s">
        <v>59</v>
      </c>
      <c r="C69" s="41"/>
      <c r="D69" s="42">
        <v>0.7</v>
      </c>
      <c r="E69" s="42">
        <v>0</v>
      </c>
      <c r="F69" s="42">
        <v>0</v>
      </c>
      <c r="G69" s="42">
        <v>0</v>
      </c>
      <c r="H69" s="42">
        <v>0.1</v>
      </c>
      <c r="I69" s="42">
        <v>0</v>
      </c>
      <c r="J69" s="42">
        <v>0</v>
      </c>
      <c r="K69" s="42">
        <v>0</v>
      </c>
      <c r="L69" s="42">
        <v>0</v>
      </c>
      <c r="M69" s="42">
        <v>0</v>
      </c>
      <c r="N69" s="43">
        <v>0</v>
      </c>
      <c r="O69" s="318">
        <v>0</v>
      </c>
      <c r="P69" s="318">
        <v>0</v>
      </c>
      <c r="Q69" s="318">
        <v>0</v>
      </c>
      <c r="R69" s="318">
        <v>0</v>
      </c>
      <c r="S69" s="318">
        <v>0</v>
      </c>
      <c r="T69" s="318"/>
      <c r="U69" s="318">
        <v>0</v>
      </c>
    </row>
    <row r="70" spans="2:21" ht="20.25" x14ac:dyDescent="0.25">
      <c r="B70" s="40" t="s">
        <v>60</v>
      </c>
      <c r="C70" s="41"/>
      <c r="D70" s="42">
        <v>-82.2</v>
      </c>
      <c r="E70" s="42">
        <v>-75.2</v>
      </c>
      <c r="F70" s="42">
        <v>-66.5</v>
      </c>
      <c r="G70" s="42">
        <v>-54.4</v>
      </c>
      <c r="H70" s="42">
        <v>-73.8</v>
      </c>
      <c r="I70" s="42">
        <v>-111</v>
      </c>
      <c r="J70" s="42">
        <v>-83.9</v>
      </c>
      <c r="K70" s="42">
        <v>-81.099999999999994</v>
      </c>
      <c r="L70" s="42">
        <v>-53.6</v>
      </c>
      <c r="M70" s="42">
        <v>-86</v>
      </c>
      <c r="N70" s="42">
        <v>-117.9</v>
      </c>
      <c r="O70" s="317">
        <v>-130.9</v>
      </c>
      <c r="P70" s="317">
        <v>-119</v>
      </c>
      <c r="Q70" s="317">
        <v>-79.400000000000006</v>
      </c>
      <c r="R70" s="317">
        <v>-71.8</v>
      </c>
      <c r="S70" s="317">
        <v>-66.5</v>
      </c>
      <c r="T70" s="317"/>
      <c r="U70" s="317">
        <v>0</v>
      </c>
    </row>
    <row r="71" spans="2:21" ht="20.25" x14ac:dyDescent="0.25">
      <c r="B71" s="40" t="s">
        <v>61</v>
      </c>
      <c r="C71" s="41"/>
      <c r="D71" s="42">
        <v>0.5</v>
      </c>
      <c r="E71" s="42">
        <v>5.3</v>
      </c>
      <c r="F71" s="42">
        <v>7.3</v>
      </c>
      <c r="G71" s="42">
        <v>-3.7</v>
      </c>
      <c r="H71" s="42">
        <v>39.6</v>
      </c>
      <c r="I71" s="42">
        <v>-9.5</v>
      </c>
      <c r="J71" s="42">
        <v>-12.9</v>
      </c>
      <c r="K71" s="42">
        <v>-14.3</v>
      </c>
      <c r="L71" s="42">
        <v>8.9</v>
      </c>
      <c r="M71" s="42">
        <v>10.4</v>
      </c>
      <c r="N71" s="42">
        <v>9.3000000000000007</v>
      </c>
      <c r="O71" s="317">
        <v>-5.0999999999999996</v>
      </c>
      <c r="P71" s="317">
        <v>-4.3</v>
      </c>
      <c r="Q71" s="317">
        <v>-36.6</v>
      </c>
      <c r="R71" s="317">
        <v>-41.1</v>
      </c>
      <c r="S71" s="317">
        <v>-6.7</v>
      </c>
      <c r="T71" s="317"/>
      <c r="U71" s="317">
        <v>0</v>
      </c>
    </row>
    <row r="72" spans="2:21" ht="20.25" x14ac:dyDescent="0.25">
      <c r="B72" s="40" t="s">
        <v>62</v>
      </c>
      <c r="C72" s="41"/>
      <c r="D72" s="42">
        <v>-10.8</v>
      </c>
      <c r="E72" s="42">
        <v>-12.9</v>
      </c>
      <c r="F72" s="42">
        <v>-35.5</v>
      </c>
      <c r="G72" s="42">
        <v>-3.3</v>
      </c>
      <c r="H72" s="42">
        <v>-11.6</v>
      </c>
      <c r="I72" s="42">
        <v>-15.2</v>
      </c>
      <c r="J72" s="42">
        <v>-11.4</v>
      </c>
      <c r="K72" s="42">
        <v>-148.1</v>
      </c>
      <c r="L72" s="42">
        <v>-10.199999999999999</v>
      </c>
      <c r="M72" s="42">
        <v>-9.6</v>
      </c>
      <c r="N72" s="42">
        <v>-15.2</v>
      </c>
      <c r="O72" s="317">
        <v>-4.5</v>
      </c>
      <c r="P72" s="317">
        <v>-6</v>
      </c>
      <c r="Q72" s="317">
        <v>-30.8</v>
      </c>
      <c r="R72" s="317">
        <v>-17.3</v>
      </c>
      <c r="S72" s="317">
        <v>-10</v>
      </c>
      <c r="T72" s="317"/>
      <c r="U72" s="317">
        <v>0</v>
      </c>
    </row>
    <row r="73" spans="2:21" ht="20.25" x14ac:dyDescent="0.25">
      <c r="B73" s="40" t="s">
        <v>63</v>
      </c>
      <c r="C73" s="41"/>
      <c r="D73" s="42">
        <v>-2.7</v>
      </c>
      <c r="E73" s="42">
        <v>-3.4</v>
      </c>
      <c r="F73" s="42">
        <v>-3.2</v>
      </c>
      <c r="G73" s="42">
        <v>-3.2</v>
      </c>
      <c r="H73" s="42">
        <v>-3.2</v>
      </c>
      <c r="I73" s="42">
        <v>-3.2</v>
      </c>
      <c r="J73" s="42">
        <v>-2.5</v>
      </c>
      <c r="K73" s="42">
        <v>-2.8</v>
      </c>
      <c r="L73" s="42">
        <v>-2.9</v>
      </c>
      <c r="M73" s="42">
        <v>-2.9</v>
      </c>
      <c r="N73" s="42">
        <v>-4</v>
      </c>
      <c r="O73" s="317">
        <v>-3.4</v>
      </c>
      <c r="P73" s="317">
        <v>-2.6</v>
      </c>
      <c r="Q73" s="317">
        <v>-3.6</v>
      </c>
      <c r="R73" s="317">
        <v>-3.6</v>
      </c>
      <c r="S73" s="317">
        <v>-0.5</v>
      </c>
      <c r="T73" s="317"/>
      <c r="U73" s="317">
        <v>0</v>
      </c>
    </row>
    <row r="74" spans="2:21" ht="20.25" x14ac:dyDescent="0.25">
      <c r="B74" s="40" t="s">
        <v>64</v>
      </c>
      <c r="C74" s="41"/>
      <c r="D74" s="42">
        <v>-7.4</v>
      </c>
      <c r="E74" s="42">
        <v>-8.3000000000000007</v>
      </c>
      <c r="F74" s="42">
        <v>-8.4</v>
      </c>
      <c r="G74" s="42">
        <v>-7.9</v>
      </c>
      <c r="H74" s="42">
        <v>-8.8000000000000007</v>
      </c>
      <c r="I74" s="42">
        <v>-9.5</v>
      </c>
      <c r="J74" s="42">
        <v>-8.3000000000000007</v>
      </c>
      <c r="K74" s="42">
        <v>-8.6999999999999993</v>
      </c>
      <c r="L74" s="42">
        <v>-6.3</v>
      </c>
      <c r="M74" s="42">
        <v>-6.6</v>
      </c>
      <c r="N74" s="42">
        <v>-6.5</v>
      </c>
      <c r="O74" s="317">
        <v>-7.5</v>
      </c>
      <c r="P74" s="317">
        <v>-6.2</v>
      </c>
      <c r="Q74" s="317">
        <v>-5.6</v>
      </c>
      <c r="R74" s="317">
        <v>-6.1</v>
      </c>
      <c r="S74" s="317">
        <v>-7.2</v>
      </c>
      <c r="T74" s="317"/>
      <c r="U74" s="317">
        <v>0</v>
      </c>
    </row>
    <row r="75" spans="2:21" ht="20.25" x14ac:dyDescent="0.25">
      <c r="B75" s="40" t="s">
        <v>65</v>
      </c>
      <c r="C75" s="41"/>
      <c r="D75" s="42">
        <v>-0.7</v>
      </c>
      <c r="E75" s="42">
        <v>-1.2</v>
      </c>
      <c r="F75" s="42">
        <v>-23.9</v>
      </c>
      <c r="G75" s="42">
        <v>7.8</v>
      </c>
      <c r="H75" s="42">
        <v>0.3</v>
      </c>
      <c r="I75" s="42">
        <v>-2.5</v>
      </c>
      <c r="J75" s="42">
        <v>-0.7</v>
      </c>
      <c r="K75" s="42">
        <v>-136.6</v>
      </c>
      <c r="L75" s="42">
        <v>-1</v>
      </c>
      <c r="M75" s="42">
        <v>-0.1</v>
      </c>
      <c r="N75" s="42">
        <v>-4.7</v>
      </c>
      <c r="O75" s="317">
        <v>6.4</v>
      </c>
      <c r="P75" s="317">
        <v>2.8</v>
      </c>
      <c r="Q75" s="317">
        <v>-21.6</v>
      </c>
      <c r="R75" s="317">
        <v>-7.6</v>
      </c>
      <c r="S75" s="317">
        <v>-2.2000000000000002</v>
      </c>
      <c r="T75" s="317"/>
      <c r="U75" s="317">
        <v>0</v>
      </c>
    </row>
    <row r="76" spans="2:21" ht="20.25" x14ac:dyDescent="0.25">
      <c r="B76" s="44" t="s">
        <v>66</v>
      </c>
      <c r="C76" s="41"/>
      <c r="D76" s="42">
        <v>-10.3</v>
      </c>
      <c r="E76" s="42">
        <v>-7.6</v>
      </c>
      <c r="F76" s="42">
        <v>-28.2</v>
      </c>
      <c r="G76" s="42">
        <v>-7</v>
      </c>
      <c r="H76" s="42">
        <v>27.9</v>
      </c>
      <c r="I76" s="42">
        <v>-24.7</v>
      </c>
      <c r="J76" s="42">
        <v>-24.3</v>
      </c>
      <c r="K76" s="42">
        <v>-162.4</v>
      </c>
      <c r="L76" s="42">
        <v>-1.3</v>
      </c>
      <c r="M76" s="42">
        <v>0.8</v>
      </c>
      <c r="N76" s="42">
        <v>-5.8</v>
      </c>
      <c r="O76" s="317">
        <v>-9.6</v>
      </c>
      <c r="P76" s="317">
        <v>-10.3</v>
      </c>
      <c r="Q76" s="317">
        <v>-67.400000000000006</v>
      </c>
      <c r="R76" s="317">
        <v>-58.4</v>
      </c>
      <c r="S76" s="317">
        <v>-16.7</v>
      </c>
      <c r="T76" s="317"/>
      <c r="U76" s="317">
        <v>0</v>
      </c>
    </row>
    <row r="77" spans="2:21" ht="20.25" x14ac:dyDescent="0.25">
      <c r="B77" s="40" t="s">
        <v>49</v>
      </c>
      <c r="C77" s="41"/>
      <c r="D77" s="42">
        <v>6.1</v>
      </c>
      <c r="E77" s="42">
        <v>6</v>
      </c>
      <c r="F77" s="42">
        <v>2.7</v>
      </c>
      <c r="G77" s="42">
        <v>6.9</v>
      </c>
      <c r="H77" s="42">
        <v>4.8</v>
      </c>
      <c r="I77" s="42">
        <v>4.7</v>
      </c>
      <c r="J77" s="42">
        <v>4.7</v>
      </c>
      <c r="K77" s="42">
        <v>4.7</v>
      </c>
      <c r="L77" s="42">
        <v>0</v>
      </c>
      <c r="M77" s="42">
        <v>0</v>
      </c>
      <c r="N77" s="42">
        <v>0</v>
      </c>
      <c r="O77" s="317">
        <v>0</v>
      </c>
      <c r="P77" s="317">
        <v>0</v>
      </c>
      <c r="Q77" s="317">
        <v>0</v>
      </c>
      <c r="R77" s="317">
        <v>0</v>
      </c>
      <c r="S77" s="317">
        <v>0</v>
      </c>
      <c r="T77" s="317"/>
      <c r="U77" s="317">
        <v>0</v>
      </c>
    </row>
    <row r="78" spans="2:21" ht="20.25" x14ac:dyDescent="0.25">
      <c r="B78" s="40" t="s">
        <v>316</v>
      </c>
      <c r="C78" s="41"/>
      <c r="D78" s="42">
        <v>0</v>
      </c>
      <c r="E78" s="42">
        <v>0</v>
      </c>
      <c r="F78" s="42">
        <v>0</v>
      </c>
      <c r="G78" s="42">
        <v>0</v>
      </c>
      <c r="H78" s="42">
        <v>0</v>
      </c>
      <c r="I78" s="42">
        <v>0</v>
      </c>
      <c r="J78" s="42">
        <v>0</v>
      </c>
      <c r="K78" s="42">
        <v>0</v>
      </c>
      <c r="L78" s="42">
        <v>0</v>
      </c>
      <c r="M78" s="42">
        <v>0</v>
      </c>
      <c r="N78" s="42">
        <v>0</v>
      </c>
      <c r="O78" s="317">
        <v>0</v>
      </c>
      <c r="P78" s="317">
        <v>0</v>
      </c>
      <c r="Q78" s="317">
        <v>0</v>
      </c>
      <c r="R78" s="317">
        <v>0</v>
      </c>
      <c r="S78" s="317">
        <v>0</v>
      </c>
      <c r="T78" s="317"/>
      <c r="U78" s="317">
        <v>0</v>
      </c>
    </row>
    <row r="79" spans="2:21" ht="20.25" x14ac:dyDescent="0.25">
      <c r="B79" s="45" t="s">
        <v>106</v>
      </c>
      <c r="C79" s="41"/>
      <c r="D79" s="46">
        <v>-4.2</v>
      </c>
      <c r="E79" s="46">
        <v>-1.6</v>
      </c>
      <c r="F79" s="46">
        <v>-25.5</v>
      </c>
      <c r="G79" s="46">
        <v>-0.1</v>
      </c>
      <c r="H79" s="46">
        <v>32.700000000000003</v>
      </c>
      <c r="I79" s="46">
        <v>-19.899999999999999</v>
      </c>
      <c r="J79" s="46">
        <v>-19.600000000000001</v>
      </c>
      <c r="K79" s="46">
        <v>-157.69999999999999</v>
      </c>
      <c r="L79" s="46">
        <v>-1.3</v>
      </c>
      <c r="M79" s="46">
        <v>0.8</v>
      </c>
      <c r="N79" s="46">
        <v>-5.9</v>
      </c>
      <c r="O79" s="319">
        <v>-9.6</v>
      </c>
      <c r="P79" s="319">
        <v>-10.3</v>
      </c>
      <c r="Q79" s="46">
        <v>-67.400000000000006</v>
      </c>
      <c r="R79" s="46">
        <v>-58.4</v>
      </c>
      <c r="S79" s="46">
        <v>-16.8</v>
      </c>
      <c r="T79" s="46"/>
      <c r="U79" s="46">
        <v>0</v>
      </c>
    </row>
    <row r="80" spans="2:21" ht="20.25" x14ac:dyDescent="0.25">
      <c r="B80" s="45" t="s">
        <v>107</v>
      </c>
      <c r="C80" s="41"/>
      <c r="D80" s="47">
        <v>-0.05</v>
      </c>
      <c r="E80" s="47">
        <v>-0.02</v>
      </c>
      <c r="F80" s="47">
        <v>-0.34599999999999997</v>
      </c>
      <c r="G80" s="47">
        <v>-1E-3</v>
      </c>
      <c r="H80" s="47">
        <v>0.28899999999999998</v>
      </c>
      <c r="I80" s="47">
        <v>-0.19600000000000001</v>
      </c>
      <c r="J80" s="47">
        <v>-0.27600000000000002</v>
      </c>
      <c r="K80" s="47">
        <v>0</v>
      </c>
      <c r="L80" s="47">
        <v>-2.1000000000000001E-2</v>
      </c>
      <c r="M80" s="47">
        <v>8.0000000000000002E-3</v>
      </c>
      <c r="N80" s="47">
        <v>-4.5999999999999999E-2</v>
      </c>
      <c r="O80" s="320">
        <v>-7.5999999999999998E-2</v>
      </c>
      <c r="P80" s="320">
        <v>-0.09</v>
      </c>
      <c r="Q80" s="47">
        <v>-1.571</v>
      </c>
      <c r="R80" s="47">
        <v>-1.899</v>
      </c>
      <c r="S80" s="47">
        <v>-0.28000000000000003</v>
      </c>
      <c r="T80" s="47"/>
      <c r="U80" s="47">
        <v>0</v>
      </c>
    </row>
    <row r="81" spans="2:24" ht="7.5" customHeight="1" x14ac:dyDescent="0.25">
      <c r="B81" s="44"/>
      <c r="C81" s="41"/>
      <c r="D81" s="42"/>
      <c r="E81" s="42"/>
      <c r="F81" s="42"/>
      <c r="G81" s="42"/>
      <c r="H81" s="42"/>
      <c r="I81" s="42"/>
      <c r="J81" s="42"/>
      <c r="K81" s="42"/>
      <c r="L81" s="42"/>
      <c r="M81" s="42"/>
      <c r="N81" s="42"/>
      <c r="O81" s="321"/>
      <c r="P81" s="321"/>
      <c r="Q81" s="305"/>
      <c r="R81" s="305"/>
      <c r="S81" s="317"/>
      <c r="T81" s="317"/>
      <c r="U81" s="317"/>
    </row>
    <row r="82" spans="2:24" ht="20.25" x14ac:dyDescent="0.25">
      <c r="B82" s="45" t="s">
        <v>67</v>
      </c>
      <c r="C82" s="272"/>
      <c r="D82" s="46">
        <v>-4.2</v>
      </c>
      <c r="E82" s="46">
        <v>-1.6</v>
      </c>
      <c r="F82" s="46">
        <v>-25.5</v>
      </c>
      <c r="G82" s="46">
        <v>-2.2000000000000002</v>
      </c>
      <c r="H82" s="46">
        <v>32.700000000000003</v>
      </c>
      <c r="I82" s="46">
        <v>-19.899999999999999</v>
      </c>
      <c r="J82" s="46">
        <v>-19.600000000000001</v>
      </c>
      <c r="K82" s="46">
        <v>-14.6</v>
      </c>
      <c r="L82" s="46">
        <v>-1.3</v>
      </c>
      <c r="M82" s="46">
        <v>0.8</v>
      </c>
      <c r="N82" s="46">
        <v>-5.8</v>
      </c>
      <c r="O82" s="319">
        <v>-9.6</v>
      </c>
      <c r="P82" s="319">
        <v>-10.3</v>
      </c>
      <c r="Q82" s="46">
        <v>-67.400000000000006</v>
      </c>
      <c r="R82" s="46">
        <v>-51.6</v>
      </c>
      <c r="S82" s="46">
        <v>-15.9</v>
      </c>
      <c r="T82" s="46"/>
      <c r="U82" s="46">
        <v>0</v>
      </c>
    </row>
    <row r="83" spans="2:24" ht="20.25" x14ac:dyDescent="0.25">
      <c r="B83" s="45" t="s">
        <v>68</v>
      </c>
      <c r="C83" s="272"/>
      <c r="D83" s="47">
        <v>-0.05</v>
      </c>
      <c r="E83" s="47">
        <v>-0.02</v>
      </c>
      <c r="F83" s="47">
        <v>-0.34599999999999997</v>
      </c>
      <c r="G83" s="47">
        <v>-4.2999999999999997E-2</v>
      </c>
      <c r="H83" s="47">
        <v>0.28899999999999998</v>
      </c>
      <c r="I83" s="47">
        <v>-0.19600000000000001</v>
      </c>
      <c r="J83" s="47">
        <v>-0.27600000000000002</v>
      </c>
      <c r="K83" s="47">
        <v>-0.219</v>
      </c>
      <c r="L83" s="47">
        <v>-2.1000000000000001E-2</v>
      </c>
      <c r="M83" s="47">
        <v>8.0000000000000002E-3</v>
      </c>
      <c r="N83" s="47">
        <v>-4.5999999999999999E-2</v>
      </c>
      <c r="O83" s="320">
        <v>-7.5999999999999998E-2</v>
      </c>
      <c r="P83" s="320">
        <v>-0.09</v>
      </c>
      <c r="Q83" s="47">
        <v>-1.571</v>
      </c>
      <c r="R83" s="47">
        <v>-1.6779999999999999</v>
      </c>
      <c r="S83" s="47">
        <v>-0.26600000000000001</v>
      </c>
      <c r="T83" s="47"/>
      <c r="U83" s="47">
        <v>0</v>
      </c>
    </row>
    <row r="84" spans="2:24" ht="15.75" x14ac:dyDescent="0.25">
      <c r="B84" s="41"/>
      <c r="C84" s="41"/>
      <c r="D84" s="41"/>
      <c r="E84" s="41"/>
      <c r="F84" s="41"/>
      <c r="G84" s="41"/>
      <c r="H84" s="41"/>
      <c r="I84" s="41"/>
      <c r="J84" s="41"/>
      <c r="K84" s="41"/>
      <c r="L84" s="41"/>
      <c r="M84" s="41"/>
      <c r="N84" s="41"/>
      <c r="O84" s="41"/>
      <c r="P84" s="41"/>
      <c r="Q84" s="41"/>
      <c r="R84" s="41"/>
    </row>
    <row r="85" spans="2:24" ht="30" customHeight="1" x14ac:dyDescent="0.25">
      <c r="B85" s="453" t="s">
        <v>70</v>
      </c>
      <c r="C85" s="453"/>
      <c r="D85" s="453"/>
      <c r="E85" s="453"/>
      <c r="F85" s="453"/>
      <c r="G85" s="453"/>
      <c r="H85" s="453"/>
      <c r="I85" s="453"/>
      <c r="J85" s="453"/>
      <c r="K85" s="453"/>
      <c r="L85" s="453"/>
      <c r="M85" s="453"/>
      <c r="N85" s="453"/>
      <c r="O85" s="453"/>
      <c r="P85" s="453"/>
      <c r="Q85" s="453"/>
      <c r="R85" s="453"/>
      <c r="S85" s="411"/>
      <c r="T85" s="407"/>
      <c r="U85" s="411"/>
      <c r="X85" s="277"/>
    </row>
    <row r="86" spans="2:24" ht="20.25" x14ac:dyDescent="0.25">
      <c r="B86" s="37" t="str">
        <f>B66</f>
        <v xml:space="preserve">  R$ million</v>
      </c>
      <c r="C86" s="38"/>
      <c r="D86" s="39" t="s">
        <v>40</v>
      </c>
      <c r="E86" s="39" t="s">
        <v>41</v>
      </c>
      <c r="F86" s="39" t="s">
        <v>42</v>
      </c>
      <c r="G86" s="39" t="s">
        <v>43</v>
      </c>
      <c r="H86" s="39" t="s">
        <v>44</v>
      </c>
      <c r="I86" s="39" t="s">
        <v>45</v>
      </c>
      <c r="J86" s="39" t="s">
        <v>46</v>
      </c>
      <c r="K86" s="39" t="s">
        <v>296</v>
      </c>
      <c r="L86" s="39" t="s">
        <v>309</v>
      </c>
      <c r="M86" s="39" t="s">
        <v>310</v>
      </c>
      <c r="N86" s="39" t="s">
        <v>319</v>
      </c>
      <c r="O86" s="316" t="s">
        <v>326</v>
      </c>
      <c r="P86" s="316" t="s">
        <v>334</v>
      </c>
      <c r="Q86" s="316" t="s">
        <v>342</v>
      </c>
      <c r="R86" s="316" t="s">
        <v>363</v>
      </c>
      <c r="S86" s="316" t="s">
        <v>364</v>
      </c>
      <c r="T86" s="316" t="s">
        <v>388</v>
      </c>
      <c r="U86" s="316" t="s">
        <v>389</v>
      </c>
    </row>
    <row r="87" spans="2:24" ht="20.25" x14ac:dyDescent="0.25">
      <c r="B87" s="40" t="s">
        <v>56</v>
      </c>
      <c r="C87" s="41"/>
      <c r="D87" s="42">
        <v>-625.79999999999995</v>
      </c>
      <c r="E87" s="42">
        <v>-647.4</v>
      </c>
      <c r="F87" s="42">
        <v>-674.5</v>
      </c>
      <c r="G87" s="42">
        <v>-607.79999999999995</v>
      </c>
      <c r="H87" s="42">
        <v>-827.2</v>
      </c>
      <c r="I87" s="42">
        <v>-793.8</v>
      </c>
      <c r="J87" s="42">
        <v>-898.1</v>
      </c>
      <c r="K87" s="42">
        <v>-990.2</v>
      </c>
      <c r="L87" s="42">
        <v>-916.5</v>
      </c>
      <c r="M87" s="42">
        <v>-1102.5</v>
      </c>
      <c r="N87" s="42">
        <v>-1059</v>
      </c>
      <c r="O87" s="317">
        <v>-823.9</v>
      </c>
      <c r="P87" s="317">
        <v>-1038.3</v>
      </c>
      <c r="Q87" s="317">
        <v>-744</v>
      </c>
      <c r="R87" s="317">
        <v>-875.9</v>
      </c>
      <c r="S87" s="317">
        <v>-1574.4</v>
      </c>
      <c r="T87" s="317">
        <v>-1932</v>
      </c>
      <c r="U87" s="317">
        <v>-2638.9</v>
      </c>
    </row>
    <row r="88" spans="2:24" ht="20.25" x14ac:dyDescent="0.25">
      <c r="B88" s="40" t="s">
        <v>58</v>
      </c>
      <c r="C88" s="41"/>
      <c r="D88" s="43">
        <v>-625.79999999999995</v>
      </c>
      <c r="E88" s="43">
        <v>-647.4</v>
      </c>
      <c r="F88" s="43">
        <v>-674.5</v>
      </c>
      <c r="G88" s="43">
        <v>-607.79999999999995</v>
      </c>
      <c r="H88" s="43">
        <v>-827.2</v>
      </c>
      <c r="I88" s="43">
        <v>-793.8</v>
      </c>
      <c r="J88" s="43">
        <v>-898.1</v>
      </c>
      <c r="K88" s="43">
        <v>-990.2</v>
      </c>
      <c r="L88" s="43">
        <v>-916.5</v>
      </c>
      <c r="M88" s="43">
        <v>-1102.5</v>
      </c>
      <c r="N88" s="42">
        <v>-1059</v>
      </c>
      <c r="O88" s="317">
        <v>-823.9</v>
      </c>
      <c r="P88" s="317">
        <v>-1038.3</v>
      </c>
      <c r="Q88" s="317">
        <v>-744</v>
      </c>
      <c r="R88" s="317">
        <v>-875.9</v>
      </c>
      <c r="S88" s="318">
        <v>-1574.4</v>
      </c>
      <c r="T88" s="318">
        <v>-1932</v>
      </c>
      <c r="U88" s="318">
        <v>-2638.9</v>
      </c>
    </row>
    <row r="89" spans="2:24" ht="20.25" x14ac:dyDescent="0.25">
      <c r="B89" s="40" t="s">
        <v>59</v>
      </c>
      <c r="C89" s="41"/>
      <c r="D89" s="42">
        <v>0</v>
      </c>
      <c r="E89" s="42">
        <v>0</v>
      </c>
      <c r="F89" s="42">
        <v>0</v>
      </c>
      <c r="G89" s="42">
        <v>0</v>
      </c>
      <c r="H89" s="42">
        <v>0</v>
      </c>
      <c r="I89" s="42">
        <v>0</v>
      </c>
      <c r="J89" s="42">
        <v>0</v>
      </c>
      <c r="K89" s="42">
        <v>0</v>
      </c>
      <c r="L89" s="42">
        <v>0</v>
      </c>
      <c r="M89" s="42">
        <v>0</v>
      </c>
      <c r="N89" s="43">
        <v>0</v>
      </c>
      <c r="O89" s="318">
        <v>0</v>
      </c>
      <c r="P89" s="318">
        <v>0</v>
      </c>
      <c r="Q89" s="318">
        <v>0</v>
      </c>
      <c r="R89" s="318">
        <v>0</v>
      </c>
      <c r="S89" s="318">
        <v>0</v>
      </c>
      <c r="T89" s="318">
        <v>0</v>
      </c>
      <c r="U89" s="318">
        <v>0</v>
      </c>
    </row>
    <row r="90" spans="2:24" ht="20.25" x14ac:dyDescent="0.25">
      <c r="B90" s="40" t="s">
        <v>60</v>
      </c>
      <c r="C90" s="41"/>
      <c r="D90" s="42">
        <v>575</v>
      </c>
      <c r="E90" s="42">
        <v>600.4</v>
      </c>
      <c r="F90" s="42">
        <v>618</v>
      </c>
      <c r="G90" s="42">
        <v>545.4</v>
      </c>
      <c r="H90" s="42">
        <v>736.4</v>
      </c>
      <c r="I90" s="42">
        <v>740.9</v>
      </c>
      <c r="J90" s="42">
        <v>834.9</v>
      </c>
      <c r="K90" s="42">
        <v>914.7</v>
      </c>
      <c r="L90" s="42">
        <v>892</v>
      </c>
      <c r="M90" s="42">
        <v>1009.1</v>
      </c>
      <c r="N90" s="42">
        <v>1038</v>
      </c>
      <c r="O90" s="317">
        <v>833.9</v>
      </c>
      <c r="P90" s="317">
        <v>971</v>
      </c>
      <c r="Q90" s="317">
        <v>714.5</v>
      </c>
      <c r="R90" s="317">
        <v>859.5</v>
      </c>
      <c r="S90" s="317">
        <v>1460.8</v>
      </c>
      <c r="T90" s="317">
        <v>1724.8</v>
      </c>
      <c r="U90" s="317">
        <v>2312.6999999999998</v>
      </c>
    </row>
    <row r="91" spans="2:24" ht="20.25" x14ac:dyDescent="0.25">
      <c r="B91" s="40" t="s">
        <v>61</v>
      </c>
      <c r="C91" s="41"/>
      <c r="D91" s="42">
        <v>-50.8</v>
      </c>
      <c r="E91" s="42">
        <v>-47</v>
      </c>
      <c r="F91" s="42">
        <v>-56.4</v>
      </c>
      <c r="G91" s="42">
        <v>-62.4</v>
      </c>
      <c r="H91" s="42">
        <v>-90.8</v>
      </c>
      <c r="I91" s="42">
        <v>-52.9</v>
      </c>
      <c r="J91" s="42">
        <v>-63.2</v>
      </c>
      <c r="K91" s="42">
        <v>-75.400000000000006</v>
      </c>
      <c r="L91" s="42">
        <v>-24.5</v>
      </c>
      <c r="M91" s="42">
        <v>-93.4</v>
      </c>
      <c r="N91" s="42">
        <v>-21</v>
      </c>
      <c r="O91" s="317">
        <v>10.1</v>
      </c>
      <c r="P91" s="317">
        <v>-67.3</v>
      </c>
      <c r="Q91" s="317">
        <v>-29.4</v>
      </c>
      <c r="R91" s="317">
        <v>-16.399999999999999</v>
      </c>
      <c r="S91" s="317">
        <v>-113.6</v>
      </c>
      <c r="T91" s="317">
        <v>-207.3</v>
      </c>
      <c r="U91" s="317">
        <v>-326.2</v>
      </c>
    </row>
    <row r="92" spans="2:24" ht="20.25" x14ac:dyDescent="0.25">
      <c r="B92" s="40" t="s">
        <v>62</v>
      </c>
      <c r="C92" s="41"/>
      <c r="D92" s="42">
        <v>1.1000000000000001</v>
      </c>
      <c r="E92" s="42">
        <v>1</v>
      </c>
      <c r="F92" s="42">
        <v>1</v>
      </c>
      <c r="G92" s="42">
        <v>1.9</v>
      </c>
      <c r="H92" s="42">
        <v>1.1000000000000001</v>
      </c>
      <c r="I92" s="42">
        <v>5.4</v>
      </c>
      <c r="J92" s="42">
        <v>1.3</v>
      </c>
      <c r="K92" s="42">
        <v>-27.7</v>
      </c>
      <c r="L92" s="42">
        <v>0.3</v>
      </c>
      <c r="M92" s="42">
        <v>2.6</v>
      </c>
      <c r="N92" s="42">
        <v>-2.9</v>
      </c>
      <c r="O92" s="317">
        <v>-4.2</v>
      </c>
      <c r="P92" s="317">
        <v>0.8</v>
      </c>
      <c r="Q92" s="317">
        <v>0.2</v>
      </c>
      <c r="R92" s="317">
        <v>1.3</v>
      </c>
      <c r="S92" s="317">
        <v>2.4</v>
      </c>
      <c r="T92" s="317">
        <v>3.5</v>
      </c>
      <c r="U92" s="317">
        <v>2.2000000000000002</v>
      </c>
    </row>
    <row r="93" spans="2:24" ht="20.25" x14ac:dyDescent="0.25">
      <c r="B93" s="40" t="s">
        <v>63</v>
      </c>
      <c r="C93" s="41"/>
      <c r="D93" s="42">
        <v>-1.1000000000000001</v>
      </c>
      <c r="E93" s="42">
        <v>-1.2</v>
      </c>
      <c r="F93" s="42">
        <v>-1.3</v>
      </c>
      <c r="G93" s="42">
        <v>-1.3</v>
      </c>
      <c r="H93" s="42">
        <v>-1.2</v>
      </c>
      <c r="I93" s="42">
        <v>-1.1000000000000001</v>
      </c>
      <c r="J93" s="42">
        <v>-1.1000000000000001</v>
      </c>
      <c r="K93" s="42">
        <v>-1.4</v>
      </c>
      <c r="L93" s="42">
        <v>-1.2</v>
      </c>
      <c r="M93" s="42">
        <v>-1.1000000000000001</v>
      </c>
      <c r="N93" s="42">
        <v>-1.1000000000000001</v>
      </c>
      <c r="O93" s="317">
        <v>-1.2</v>
      </c>
      <c r="P93" s="317">
        <v>-1.3</v>
      </c>
      <c r="Q93" s="317">
        <v>-1.2</v>
      </c>
      <c r="R93" s="317">
        <v>-1.2</v>
      </c>
      <c r="S93" s="317">
        <v>-1.5</v>
      </c>
      <c r="T93" s="317">
        <v>0</v>
      </c>
      <c r="U93" s="317">
        <v>0</v>
      </c>
    </row>
    <row r="94" spans="2:24" ht="20.25" x14ac:dyDescent="0.25">
      <c r="B94" s="40" t="s">
        <v>64</v>
      </c>
      <c r="C94" s="41"/>
      <c r="D94" s="42">
        <v>3.2</v>
      </c>
      <c r="E94" s="42">
        <v>3</v>
      </c>
      <c r="F94" s="42">
        <v>3.3</v>
      </c>
      <c r="G94" s="42">
        <v>3.5</v>
      </c>
      <c r="H94" s="42">
        <v>3.3</v>
      </c>
      <c r="I94" s="42">
        <v>3.4</v>
      </c>
      <c r="J94" s="42">
        <v>3.4</v>
      </c>
      <c r="K94" s="42">
        <v>3.9</v>
      </c>
      <c r="L94" s="42">
        <v>3.5</v>
      </c>
      <c r="M94" s="42">
        <v>3.4</v>
      </c>
      <c r="N94" s="42">
        <v>4</v>
      </c>
      <c r="O94" s="317">
        <v>3.8</v>
      </c>
      <c r="P94" s="317">
        <v>3.6</v>
      </c>
      <c r="Q94" s="317">
        <v>3.7</v>
      </c>
      <c r="R94" s="317">
        <v>4.2</v>
      </c>
      <c r="S94" s="317">
        <v>3.7</v>
      </c>
      <c r="T94" s="317">
        <v>2.2999999999999998</v>
      </c>
      <c r="U94" s="317">
        <v>5.6</v>
      </c>
    </row>
    <row r="95" spans="2:24" ht="20.25" x14ac:dyDescent="0.25">
      <c r="B95" s="40" t="s">
        <v>65</v>
      </c>
      <c r="C95" s="41"/>
      <c r="D95" s="42">
        <v>-1.1000000000000001</v>
      </c>
      <c r="E95" s="42">
        <v>-0.8</v>
      </c>
      <c r="F95" s="42">
        <v>-1.1000000000000001</v>
      </c>
      <c r="G95" s="42">
        <v>-0.3</v>
      </c>
      <c r="H95" s="42">
        <v>-1.1000000000000001</v>
      </c>
      <c r="I95" s="42">
        <v>3.2</v>
      </c>
      <c r="J95" s="42">
        <v>-1</v>
      </c>
      <c r="K95" s="42">
        <v>-30.2</v>
      </c>
      <c r="L95" s="42">
        <v>-2</v>
      </c>
      <c r="M95" s="42">
        <v>0.2</v>
      </c>
      <c r="N95" s="42">
        <v>-5.8</v>
      </c>
      <c r="O95" s="317">
        <v>-6.9</v>
      </c>
      <c r="P95" s="317">
        <v>-1.5</v>
      </c>
      <c r="Q95" s="317">
        <v>-2.4</v>
      </c>
      <c r="R95" s="317">
        <v>-1.7</v>
      </c>
      <c r="S95" s="317">
        <v>0.2</v>
      </c>
      <c r="T95" s="317">
        <v>1.2</v>
      </c>
      <c r="U95" s="317">
        <v>-3.4</v>
      </c>
    </row>
    <row r="96" spans="2:24" ht="20.25" x14ac:dyDescent="0.25">
      <c r="B96" s="44" t="s">
        <v>66</v>
      </c>
      <c r="C96" s="41"/>
      <c r="D96" s="42">
        <v>-49.7</v>
      </c>
      <c r="E96" s="42">
        <v>-46</v>
      </c>
      <c r="F96" s="42">
        <v>-55.4</v>
      </c>
      <c r="G96" s="42">
        <v>-60.5</v>
      </c>
      <c r="H96" s="42">
        <v>-89.7</v>
      </c>
      <c r="I96" s="42">
        <v>-47.4</v>
      </c>
      <c r="J96" s="42">
        <v>-61.9</v>
      </c>
      <c r="K96" s="42">
        <v>-103.1</v>
      </c>
      <c r="L96" s="42">
        <v>-24.3</v>
      </c>
      <c r="M96" s="42">
        <v>-90.8</v>
      </c>
      <c r="N96" s="42">
        <v>-23.9</v>
      </c>
      <c r="O96" s="317">
        <v>5.9</v>
      </c>
      <c r="P96" s="317">
        <v>-66.5</v>
      </c>
      <c r="Q96" s="317">
        <v>-29.3</v>
      </c>
      <c r="R96" s="317">
        <v>-15.1</v>
      </c>
      <c r="S96" s="317">
        <v>-111.2</v>
      </c>
      <c r="T96" s="317">
        <v>-203.7</v>
      </c>
      <c r="U96" s="317">
        <v>-323.89999999999998</v>
      </c>
    </row>
    <row r="97" spans="2:21" ht="20.25" x14ac:dyDescent="0.25">
      <c r="B97" s="40" t="s">
        <v>49</v>
      </c>
      <c r="C97" s="41"/>
      <c r="D97" s="42">
        <v>-8.4</v>
      </c>
      <c r="E97" s="42">
        <v>-8.4</v>
      </c>
      <c r="F97" s="42">
        <v>-8.5</v>
      </c>
      <c r="G97" s="42">
        <v>-8.5</v>
      </c>
      <c r="H97" s="42">
        <v>-8.4</v>
      </c>
      <c r="I97" s="42">
        <v>-8.4</v>
      </c>
      <c r="J97" s="42">
        <v>-8.6</v>
      </c>
      <c r="K97" s="42">
        <v>-8.6</v>
      </c>
      <c r="L97" s="42">
        <v>-8.6</v>
      </c>
      <c r="M97" s="42">
        <v>-8.6</v>
      </c>
      <c r="N97" s="42">
        <v>-8.6</v>
      </c>
      <c r="O97" s="317">
        <v>-8.6</v>
      </c>
      <c r="P97" s="317">
        <v>-8.1999999999999993</v>
      </c>
      <c r="Q97" s="317">
        <v>-8.1999999999999993</v>
      </c>
      <c r="R97" s="317">
        <v>-8.3000000000000007</v>
      </c>
      <c r="S97" s="317">
        <v>-8.3000000000000007</v>
      </c>
      <c r="T97" s="317">
        <v>-8.1</v>
      </c>
      <c r="U97" s="317">
        <v>-8.1999999999999993</v>
      </c>
    </row>
    <row r="98" spans="2:21" ht="20.25" x14ac:dyDescent="0.25">
      <c r="B98" s="40" t="s">
        <v>316</v>
      </c>
      <c r="C98" s="41"/>
      <c r="D98" s="42">
        <v>-17.899999999999999</v>
      </c>
      <c r="E98" s="42">
        <v>-107.3</v>
      </c>
      <c r="F98" s="42">
        <v>54.7</v>
      </c>
      <c r="G98" s="42">
        <v>-86.2</v>
      </c>
      <c r="H98" s="42">
        <v>-26.1</v>
      </c>
      <c r="I98" s="42">
        <v>14.5</v>
      </c>
      <c r="J98" s="42">
        <v>11.7</v>
      </c>
      <c r="K98" s="42">
        <v>134.19999999999999</v>
      </c>
      <c r="L98" s="42">
        <v>-36.700000000000003</v>
      </c>
      <c r="M98" s="42">
        <v>-59.4</v>
      </c>
      <c r="N98" s="42">
        <v>-76.8</v>
      </c>
      <c r="O98" s="317">
        <v>19.899999999999999</v>
      </c>
      <c r="P98" s="317">
        <v>-89</v>
      </c>
      <c r="Q98" s="317">
        <v>-64.8</v>
      </c>
      <c r="R98" s="317">
        <v>-239</v>
      </c>
      <c r="S98" s="317">
        <v>-762.9</v>
      </c>
      <c r="T98" s="317">
        <v>-456.4</v>
      </c>
      <c r="U98" s="317">
        <v>-569.70000000000005</v>
      </c>
    </row>
    <row r="99" spans="2:21" ht="20.25" x14ac:dyDescent="0.25">
      <c r="B99" s="45" t="s">
        <v>106</v>
      </c>
      <c r="C99" s="41"/>
      <c r="D99" s="46">
        <v>-76</v>
      </c>
      <c r="E99" s="46">
        <v>-161.69999999999999</v>
      </c>
      <c r="F99" s="46">
        <v>-9.1999999999999993</v>
      </c>
      <c r="G99" s="46">
        <v>-155.19999999999999</v>
      </c>
      <c r="H99" s="270">
        <v>-124.3</v>
      </c>
      <c r="I99" s="270">
        <v>-41.3</v>
      </c>
      <c r="J99" s="270">
        <v>-58.7</v>
      </c>
      <c r="K99" s="270">
        <v>22.5</v>
      </c>
      <c r="L99" s="270">
        <v>-69.599999999999994</v>
      </c>
      <c r="M99" s="270">
        <v>-158.69999999999999</v>
      </c>
      <c r="N99" s="270">
        <v>-109.2</v>
      </c>
      <c r="O99" s="322">
        <v>17.2</v>
      </c>
      <c r="P99" s="322">
        <v>-163.69999999999999</v>
      </c>
      <c r="Q99" s="322">
        <v>-102.3</v>
      </c>
      <c r="R99" s="322">
        <v>-262.3</v>
      </c>
      <c r="S99" s="46">
        <v>-882.4</v>
      </c>
      <c r="T99" s="46">
        <v>-668.2</v>
      </c>
      <c r="U99" s="46">
        <v>-901.8</v>
      </c>
    </row>
    <row r="100" spans="2:21" ht="20.25" x14ac:dyDescent="0.25">
      <c r="B100" s="45" t="s">
        <v>107</v>
      </c>
      <c r="C100" s="41"/>
      <c r="D100" s="47">
        <v>0.122</v>
      </c>
      <c r="E100" s="47">
        <v>0.25</v>
      </c>
      <c r="F100" s="47">
        <v>1.4E-2</v>
      </c>
      <c r="G100" s="47">
        <v>0.255</v>
      </c>
      <c r="H100" s="47">
        <v>0.15</v>
      </c>
      <c r="I100" s="47">
        <v>5.1999999999999998E-2</v>
      </c>
      <c r="J100" s="47">
        <v>6.5000000000000002E-2</v>
      </c>
      <c r="K100" s="47">
        <v>-2.3E-2</v>
      </c>
      <c r="L100" s="47">
        <v>7.5999999999999998E-2</v>
      </c>
      <c r="M100" s="47">
        <v>0.14399999999999999</v>
      </c>
      <c r="N100" s="47">
        <v>0.10299999999999999</v>
      </c>
      <c r="O100" s="320">
        <v>-2.1000000000000001E-2</v>
      </c>
      <c r="P100" s="320">
        <v>0.158</v>
      </c>
      <c r="Q100" s="47">
        <v>0.13800000000000001</v>
      </c>
      <c r="R100" s="47">
        <v>0.3</v>
      </c>
      <c r="S100" s="47">
        <v>0.56000000000000005</v>
      </c>
      <c r="T100" s="47">
        <v>0.34599999999999997</v>
      </c>
      <c r="U100" s="47">
        <v>0.34200000000000003</v>
      </c>
    </row>
    <row r="101" spans="2:21" ht="6.75" customHeight="1" x14ac:dyDescent="0.25">
      <c r="B101" s="44"/>
      <c r="C101" s="41"/>
      <c r="D101" s="42"/>
      <c r="E101" s="42"/>
      <c r="F101" s="42"/>
      <c r="G101" s="42"/>
      <c r="H101" s="42"/>
      <c r="I101" s="42"/>
      <c r="J101" s="42"/>
      <c r="K101" s="42"/>
      <c r="L101" s="42"/>
      <c r="M101" s="42"/>
      <c r="N101" s="305"/>
      <c r="O101" s="321"/>
      <c r="P101" s="321"/>
      <c r="Q101" s="305"/>
      <c r="R101" s="305"/>
      <c r="S101" s="317"/>
      <c r="T101" s="317"/>
      <c r="U101" s="317"/>
    </row>
    <row r="102" spans="2:21" ht="20.25" x14ac:dyDescent="0.25">
      <c r="B102" s="45" t="s">
        <v>67</v>
      </c>
      <c r="C102" s="272"/>
      <c r="D102" s="46">
        <v>-16.3</v>
      </c>
      <c r="E102" s="46">
        <v>211</v>
      </c>
      <c r="F102" s="46">
        <v>-4.7</v>
      </c>
      <c r="G102" s="46">
        <v>-12.4</v>
      </c>
      <c r="H102" s="46">
        <v>-37.700000000000003</v>
      </c>
      <c r="I102" s="46">
        <v>-2.4</v>
      </c>
      <c r="J102" s="46">
        <v>21.5</v>
      </c>
      <c r="K102" s="46">
        <v>-8.6</v>
      </c>
      <c r="L102" s="46">
        <v>18.2</v>
      </c>
      <c r="M102" s="46">
        <v>-56.6</v>
      </c>
      <c r="N102" s="270">
        <v>14.1</v>
      </c>
      <c r="O102" s="322">
        <v>50.1</v>
      </c>
      <c r="P102" s="322">
        <v>-29.7</v>
      </c>
      <c r="Q102" s="322">
        <v>-8.6</v>
      </c>
      <c r="R102" s="322">
        <v>15.9</v>
      </c>
      <c r="S102" s="46">
        <v>-77.394999999999996</v>
      </c>
      <c r="T102" s="46">
        <v>-168.4</v>
      </c>
      <c r="U102" s="46">
        <v>-288.60000000000002</v>
      </c>
    </row>
    <row r="103" spans="2:21" ht="20.25" x14ac:dyDescent="0.25">
      <c r="B103" s="45" t="s">
        <v>68</v>
      </c>
      <c r="C103" s="272"/>
      <c r="D103" s="47">
        <v>2.5999999999999999E-2</v>
      </c>
      <c r="E103" s="47">
        <v>0</v>
      </c>
      <c r="F103" s="47">
        <v>7.0000000000000001E-3</v>
      </c>
      <c r="G103" s="47">
        <v>0.02</v>
      </c>
      <c r="H103" s="47">
        <v>4.5999999999999999E-2</v>
      </c>
      <c r="I103" s="47">
        <v>3.0000000000000001E-3</v>
      </c>
      <c r="J103" s="47">
        <v>-2.4E-2</v>
      </c>
      <c r="K103" s="47">
        <v>8.9999999999999993E-3</v>
      </c>
      <c r="L103" s="47">
        <v>-0.02</v>
      </c>
      <c r="M103" s="47">
        <v>5.0999999999999997E-2</v>
      </c>
      <c r="N103" s="47">
        <v>-1.2999999999999999E-2</v>
      </c>
      <c r="O103" s="320">
        <v>-6.0999999999999999E-2</v>
      </c>
      <c r="P103" s="320">
        <v>2.9000000000000001E-2</v>
      </c>
      <c r="Q103" s="47">
        <v>1.2E-2</v>
      </c>
      <c r="R103" s="47">
        <v>-1.7999999999999999E-2</v>
      </c>
      <c r="S103" s="47">
        <v>4.9157410418487431E-2</v>
      </c>
      <c r="T103" s="47">
        <v>8.6999999999999994E-2</v>
      </c>
      <c r="U103" s="47">
        <v>0.109</v>
      </c>
    </row>
    <row r="104" spans="2:21" ht="15.75" x14ac:dyDescent="0.25">
      <c r="B104" s="41"/>
      <c r="C104" s="41"/>
      <c r="D104" s="41"/>
      <c r="E104" s="41"/>
      <c r="F104" s="41"/>
      <c r="G104" s="41"/>
      <c r="H104" s="41"/>
      <c r="I104" s="41"/>
      <c r="J104" s="41"/>
      <c r="K104" s="41"/>
      <c r="L104" s="41"/>
      <c r="M104" s="41"/>
      <c r="N104" s="41"/>
      <c r="O104" s="41"/>
      <c r="P104" s="41"/>
      <c r="Q104" s="41"/>
      <c r="R104" s="41"/>
    </row>
    <row r="105" spans="2:21" ht="25.5" customHeight="1" x14ac:dyDescent="0.25">
      <c r="B105" s="453" t="s">
        <v>71</v>
      </c>
      <c r="C105" s="453"/>
      <c r="D105" s="453"/>
      <c r="E105" s="453"/>
      <c r="F105" s="453"/>
      <c r="G105" s="453"/>
      <c r="H105" s="453"/>
      <c r="I105" s="453"/>
      <c r="J105" s="453"/>
      <c r="K105" s="453"/>
      <c r="L105" s="453"/>
      <c r="M105" s="453"/>
      <c r="N105" s="453"/>
      <c r="O105" s="453"/>
      <c r="P105" s="453"/>
      <c r="Q105" s="453"/>
      <c r="R105" s="453"/>
      <c r="S105" s="411"/>
      <c r="T105" s="407"/>
      <c r="U105" s="411"/>
    </row>
    <row r="106" spans="2:21" ht="20.25" x14ac:dyDescent="0.25">
      <c r="B106" s="37" t="str">
        <f>B86</f>
        <v xml:space="preserve">  R$ million</v>
      </c>
      <c r="C106" s="38"/>
      <c r="D106" s="39" t="s">
        <v>40</v>
      </c>
      <c r="E106" s="39" t="s">
        <v>41</v>
      </c>
      <c r="F106" s="39" t="s">
        <v>42</v>
      </c>
      <c r="G106" s="39" t="s">
        <v>43</v>
      </c>
      <c r="H106" s="39" t="s">
        <v>44</v>
      </c>
      <c r="I106" s="39" t="s">
        <v>45</v>
      </c>
      <c r="J106" s="39" t="s">
        <v>46</v>
      </c>
      <c r="K106" s="39" t="s">
        <v>296</v>
      </c>
      <c r="L106" s="39" t="s">
        <v>308</v>
      </c>
      <c r="M106" s="39" t="s">
        <v>310</v>
      </c>
      <c r="N106" s="39" t="s">
        <v>319</v>
      </c>
      <c r="O106" s="316" t="s">
        <v>326</v>
      </c>
      <c r="P106" s="316" t="s">
        <v>334</v>
      </c>
      <c r="Q106" s="316" t="s">
        <v>342</v>
      </c>
      <c r="R106" s="316" t="s">
        <v>363</v>
      </c>
      <c r="S106" s="316" t="s">
        <v>364</v>
      </c>
      <c r="T106" s="316" t="s">
        <v>388</v>
      </c>
      <c r="U106" s="316" t="s">
        <v>389</v>
      </c>
    </row>
    <row r="107" spans="2:21" ht="20.25" x14ac:dyDescent="0.25">
      <c r="B107" s="40" t="s">
        <v>56</v>
      </c>
      <c r="C107" s="41"/>
      <c r="D107" s="42">
        <v>2350.8000000000002</v>
      </c>
      <c r="E107" s="42">
        <v>2569.5</v>
      </c>
      <c r="F107" s="42">
        <v>2737</v>
      </c>
      <c r="G107" s="42">
        <v>3076.8</v>
      </c>
      <c r="H107" s="42">
        <v>3244.2</v>
      </c>
      <c r="I107" s="42">
        <v>3204.1</v>
      </c>
      <c r="J107" s="42">
        <v>3861.5</v>
      </c>
      <c r="K107" s="42">
        <v>3427</v>
      </c>
      <c r="L107" s="42">
        <v>3532</v>
      </c>
      <c r="M107" s="42">
        <v>3694.1</v>
      </c>
      <c r="N107" s="42">
        <v>3849.8</v>
      </c>
      <c r="O107" s="317">
        <v>3872.9</v>
      </c>
      <c r="P107" s="317">
        <v>3807.9</v>
      </c>
      <c r="Q107" s="317">
        <v>2424.6999999999998</v>
      </c>
      <c r="R107" s="317">
        <v>4381.2</v>
      </c>
      <c r="S107" s="317">
        <v>5474.3</v>
      </c>
      <c r="T107" s="317">
        <v>7065.8</v>
      </c>
      <c r="U107" s="317">
        <v>9596.2999999999993</v>
      </c>
    </row>
    <row r="108" spans="2:21" ht="20.25" x14ac:dyDescent="0.25">
      <c r="B108" s="40" t="s">
        <v>58</v>
      </c>
      <c r="C108" s="41"/>
      <c r="D108" s="43">
        <v>2109.6999999999998</v>
      </c>
      <c r="E108" s="43">
        <v>2211.6999999999998</v>
      </c>
      <c r="F108" s="43">
        <v>2385.8000000000002</v>
      </c>
      <c r="G108" s="43">
        <v>2499.5</v>
      </c>
      <c r="H108" s="43">
        <v>2646.2</v>
      </c>
      <c r="I108" s="43">
        <v>2656.3</v>
      </c>
      <c r="J108" s="43">
        <v>3260.9</v>
      </c>
      <c r="K108" s="43">
        <v>2838.4</v>
      </c>
      <c r="L108" s="43">
        <v>2887.3</v>
      </c>
      <c r="M108" s="43">
        <v>3108.8</v>
      </c>
      <c r="N108" s="42">
        <v>3216</v>
      </c>
      <c r="O108" s="317">
        <v>3077.5</v>
      </c>
      <c r="P108" s="317">
        <v>2964.9</v>
      </c>
      <c r="Q108" s="317">
        <v>1535.1</v>
      </c>
      <c r="R108" s="317">
        <v>3078.1</v>
      </c>
      <c r="S108" s="318">
        <v>4186.7</v>
      </c>
      <c r="T108" s="318">
        <v>5474.3</v>
      </c>
      <c r="U108" s="318">
        <v>7462.2</v>
      </c>
    </row>
    <row r="109" spans="2:21" ht="20.25" x14ac:dyDescent="0.25">
      <c r="B109" s="40" t="s">
        <v>59</v>
      </c>
      <c r="C109" s="41"/>
      <c r="D109" s="42">
        <v>241</v>
      </c>
      <c r="E109" s="42">
        <v>357.6</v>
      </c>
      <c r="F109" s="42">
        <v>350.9</v>
      </c>
      <c r="G109" s="42">
        <v>577.20000000000005</v>
      </c>
      <c r="H109" s="42">
        <v>598.1</v>
      </c>
      <c r="I109" s="42">
        <v>547.79999999999995</v>
      </c>
      <c r="J109" s="42">
        <v>600.6</v>
      </c>
      <c r="K109" s="42">
        <v>588.6</v>
      </c>
      <c r="L109" s="42">
        <v>644.70000000000005</v>
      </c>
      <c r="M109" s="42">
        <v>585.20000000000005</v>
      </c>
      <c r="N109" s="43">
        <v>633.70000000000005</v>
      </c>
      <c r="O109" s="318">
        <v>795.4</v>
      </c>
      <c r="P109" s="318">
        <v>842.9</v>
      </c>
      <c r="Q109" s="318">
        <v>889.6</v>
      </c>
      <c r="R109" s="318">
        <v>1303.0999999999999</v>
      </c>
      <c r="S109" s="318">
        <v>1287.5</v>
      </c>
      <c r="T109" s="318">
        <v>1591.5</v>
      </c>
      <c r="U109" s="318">
        <v>2134.1</v>
      </c>
    </row>
    <row r="110" spans="2:21" ht="20.25" x14ac:dyDescent="0.25">
      <c r="B110" s="40" t="s">
        <v>60</v>
      </c>
      <c r="C110" s="41"/>
      <c r="D110" s="42">
        <v>-1870.1</v>
      </c>
      <c r="E110" s="42">
        <v>-2187.3000000000002</v>
      </c>
      <c r="F110" s="42">
        <v>-2379.4</v>
      </c>
      <c r="G110" s="42">
        <v>-2662.3</v>
      </c>
      <c r="H110" s="42">
        <v>-2632.1</v>
      </c>
      <c r="I110" s="42">
        <v>-2621.3000000000002</v>
      </c>
      <c r="J110" s="42">
        <v>-3217.2</v>
      </c>
      <c r="K110" s="42">
        <v>-3051.1</v>
      </c>
      <c r="L110" s="42">
        <v>-3036</v>
      </c>
      <c r="M110" s="42">
        <v>-3087.6</v>
      </c>
      <c r="N110" s="42">
        <v>-3374</v>
      </c>
      <c r="O110" s="317">
        <v>-3576.6</v>
      </c>
      <c r="P110" s="317">
        <v>-3295</v>
      </c>
      <c r="Q110" s="317">
        <v>-2145.6999999999998</v>
      </c>
      <c r="R110" s="317">
        <v>-3489.3</v>
      </c>
      <c r="S110" s="317">
        <v>-3901.5</v>
      </c>
      <c r="T110" s="317">
        <v>-4602.5</v>
      </c>
      <c r="U110" s="317">
        <v>-5954</v>
      </c>
    </row>
    <row r="111" spans="2:21" ht="20.25" x14ac:dyDescent="0.25">
      <c r="B111" s="40" t="s">
        <v>61</v>
      </c>
      <c r="C111" s="41"/>
      <c r="D111" s="42">
        <v>480.7</v>
      </c>
      <c r="E111" s="42">
        <v>382.2</v>
      </c>
      <c r="F111" s="42">
        <v>357.7</v>
      </c>
      <c r="G111" s="42">
        <v>414.5</v>
      </c>
      <c r="H111" s="42">
        <v>612.1</v>
      </c>
      <c r="I111" s="42">
        <v>582.79999999999995</v>
      </c>
      <c r="J111" s="42">
        <v>644.29999999999995</v>
      </c>
      <c r="K111" s="42">
        <v>375.9</v>
      </c>
      <c r="L111" s="42">
        <v>496</v>
      </c>
      <c r="M111" s="42">
        <v>606.5</v>
      </c>
      <c r="N111" s="42">
        <v>475.8</v>
      </c>
      <c r="O111" s="317">
        <v>296.3</v>
      </c>
      <c r="P111" s="317">
        <v>512.9</v>
      </c>
      <c r="Q111" s="317">
        <v>279</v>
      </c>
      <c r="R111" s="317">
        <v>891.9</v>
      </c>
      <c r="S111" s="317">
        <v>1572.8</v>
      </c>
      <c r="T111" s="317">
        <v>2463.4</v>
      </c>
      <c r="U111" s="317">
        <v>3642.3</v>
      </c>
    </row>
    <row r="112" spans="2:21" ht="20.25" x14ac:dyDescent="0.25">
      <c r="B112" s="40" t="s">
        <v>62</v>
      </c>
      <c r="C112" s="41"/>
      <c r="D112" s="42">
        <v>-296.10000000000002</v>
      </c>
      <c r="E112" s="42">
        <v>-15.6</v>
      </c>
      <c r="F112" s="42">
        <v>-250.6</v>
      </c>
      <c r="G112" s="42">
        <v>-343.8</v>
      </c>
      <c r="H112" s="42">
        <v>-288.5</v>
      </c>
      <c r="I112" s="42">
        <v>-373.7</v>
      </c>
      <c r="J112" s="42">
        <v>-291</v>
      </c>
      <c r="K112" s="42">
        <v>-380</v>
      </c>
      <c r="L112" s="42">
        <v>-300.5</v>
      </c>
      <c r="M112" s="42">
        <v>-314.2</v>
      </c>
      <c r="N112" s="42">
        <v>-334.9</v>
      </c>
      <c r="O112" s="317">
        <v>-153.19999999999999</v>
      </c>
      <c r="P112" s="317">
        <v>-237.7</v>
      </c>
      <c r="Q112" s="317">
        <v>-366.5</v>
      </c>
      <c r="R112" s="317">
        <v>-360.4</v>
      </c>
      <c r="S112" s="317">
        <v>476.8</v>
      </c>
      <c r="T112" s="317">
        <v>-337.8</v>
      </c>
      <c r="U112" s="317">
        <v>1127.4000000000001</v>
      </c>
    </row>
    <row r="113" spans="2:21" ht="20.25" x14ac:dyDescent="0.25">
      <c r="B113" s="40" t="s">
        <v>63</v>
      </c>
      <c r="C113" s="41"/>
      <c r="D113" s="42">
        <v>-52.2</v>
      </c>
      <c r="E113" s="42">
        <v>-65.599999999999994</v>
      </c>
      <c r="F113" s="42">
        <v>-63</v>
      </c>
      <c r="G113" s="42">
        <v>-70.2</v>
      </c>
      <c r="H113" s="42">
        <v>-76.099999999999994</v>
      </c>
      <c r="I113" s="42">
        <v>-73.7</v>
      </c>
      <c r="J113" s="42">
        <v>-74.3</v>
      </c>
      <c r="K113" s="42">
        <v>-113.3</v>
      </c>
      <c r="L113" s="42">
        <v>-67.400000000000006</v>
      </c>
      <c r="M113" s="42">
        <v>-71</v>
      </c>
      <c r="N113" s="42">
        <v>-73.8</v>
      </c>
      <c r="O113" s="317">
        <v>-76.400000000000006</v>
      </c>
      <c r="P113" s="317">
        <v>-99.8</v>
      </c>
      <c r="Q113" s="317">
        <v>-105.9</v>
      </c>
      <c r="R113" s="317">
        <v>-96.2</v>
      </c>
      <c r="S113" s="317">
        <v>-96.4</v>
      </c>
      <c r="T113" s="317">
        <v>-98.7</v>
      </c>
      <c r="U113" s="317">
        <v>-119.8</v>
      </c>
    </row>
    <row r="114" spans="2:21" ht="20.25" x14ac:dyDescent="0.25">
      <c r="B114" s="40" t="s">
        <v>64</v>
      </c>
      <c r="C114" s="41"/>
      <c r="D114" s="42">
        <v>-93.1</v>
      </c>
      <c r="E114" s="42">
        <v>-96.6</v>
      </c>
      <c r="F114" s="42">
        <v>-106.1</v>
      </c>
      <c r="G114" s="42">
        <v>-108.5</v>
      </c>
      <c r="H114" s="42">
        <v>-102.8</v>
      </c>
      <c r="I114" s="42">
        <v>-112.9</v>
      </c>
      <c r="J114" s="42">
        <v>-101</v>
      </c>
      <c r="K114" s="42">
        <v>-123.3</v>
      </c>
      <c r="L114" s="42">
        <v>-100.8</v>
      </c>
      <c r="M114" s="42">
        <v>-109.8</v>
      </c>
      <c r="N114" s="42">
        <v>-97.9</v>
      </c>
      <c r="O114" s="317">
        <v>-118.4</v>
      </c>
      <c r="P114" s="317">
        <v>-109.4</v>
      </c>
      <c r="Q114" s="317">
        <v>-96.8</v>
      </c>
      <c r="R114" s="317">
        <v>-98.2</v>
      </c>
      <c r="S114" s="317">
        <v>-122.3</v>
      </c>
      <c r="T114" s="317">
        <v>-115.4</v>
      </c>
      <c r="U114" s="317">
        <v>-109.4</v>
      </c>
    </row>
    <row r="115" spans="2:21" ht="20.25" x14ac:dyDescent="0.25">
      <c r="B115" s="40" t="s">
        <v>65</v>
      </c>
      <c r="C115" s="41"/>
      <c r="D115" s="42">
        <v>-150.69999999999999</v>
      </c>
      <c r="E115" s="42">
        <v>146.69999999999999</v>
      </c>
      <c r="F115" s="42">
        <v>-81.599999999999994</v>
      </c>
      <c r="G115" s="42">
        <v>-165.1</v>
      </c>
      <c r="H115" s="42">
        <v>-109.6</v>
      </c>
      <c r="I115" s="42">
        <v>-187.2</v>
      </c>
      <c r="J115" s="42">
        <v>-115.6</v>
      </c>
      <c r="K115" s="42">
        <v>-143.4</v>
      </c>
      <c r="L115" s="42">
        <v>-132.4</v>
      </c>
      <c r="M115" s="42">
        <v>-133.5</v>
      </c>
      <c r="N115" s="42">
        <v>-163.1</v>
      </c>
      <c r="O115" s="317">
        <v>41.6</v>
      </c>
      <c r="P115" s="317">
        <v>-28.5</v>
      </c>
      <c r="Q115" s="317">
        <v>-163.69999999999999</v>
      </c>
      <c r="R115" s="317">
        <v>-166</v>
      </c>
      <c r="S115" s="317">
        <v>695.5</v>
      </c>
      <c r="T115" s="317">
        <v>-123.7</v>
      </c>
      <c r="U115" s="317">
        <v>1356.6</v>
      </c>
    </row>
    <row r="116" spans="2:21" ht="20.25" x14ac:dyDescent="0.25">
      <c r="B116" s="44" t="s">
        <v>66</v>
      </c>
      <c r="C116" s="41"/>
      <c r="D116" s="42">
        <v>184.7</v>
      </c>
      <c r="E116" s="42">
        <v>366.6</v>
      </c>
      <c r="F116" s="42">
        <v>107</v>
      </c>
      <c r="G116" s="42">
        <v>70.599999999999994</v>
      </c>
      <c r="H116" s="42">
        <v>323.60000000000002</v>
      </c>
      <c r="I116" s="42">
        <v>209.1</v>
      </c>
      <c r="J116" s="42">
        <v>353.4</v>
      </c>
      <c r="K116" s="42">
        <v>-4.0999999999999996</v>
      </c>
      <c r="L116" s="42">
        <v>195.5</v>
      </c>
      <c r="M116" s="42">
        <v>292.2</v>
      </c>
      <c r="N116" s="42">
        <v>141</v>
      </c>
      <c r="O116" s="317">
        <v>143</v>
      </c>
      <c r="P116" s="317">
        <v>275.2</v>
      </c>
      <c r="Q116" s="317">
        <v>-87.5</v>
      </c>
      <c r="R116" s="317">
        <v>531.5</v>
      </c>
      <c r="S116" s="317">
        <v>2049.6</v>
      </c>
      <c r="T116" s="317">
        <v>2125.6</v>
      </c>
      <c r="U116" s="317">
        <v>4769.7</v>
      </c>
    </row>
    <row r="117" spans="2:21" ht="20.25" x14ac:dyDescent="0.25">
      <c r="B117" s="40" t="s">
        <v>49</v>
      </c>
      <c r="C117" s="41"/>
      <c r="D117" s="42">
        <v>306.3</v>
      </c>
      <c r="E117" s="42">
        <v>328.6</v>
      </c>
      <c r="F117" s="42">
        <v>286.60000000000002</v>
      </c>
      <c r="G117" s="42">
        <v>250.3</v>
      </c>
      <c r="H117" s="42">
        <v>257.10000000000002</v>
      </c>
      <c r="I117" s="42">
        <v>256.3</v>
      </c>
      <c r="J117" s="42">
        <v>257.5</v>
      </c>
      <c r="K117" s="42">
        <v>258.60000000000002</v>
      </c>
      <c r="L117" s="42">
        <v>241</v>
      </c>
      <c r="M117" s="42">
        <v>240.9</v>
      </c>
      <c r="N117" s="42">
        <v>253.7</v>
      </c>
      <c r="O117" s="317">
        <v>256.2</v>
      </c>
      <c r="P117" s="317">
        <v>248.7</v>
      </c>
      <c r="Q117" s="317">
        <v>250.2</v>
      </c>
      <c r="R117" s="317">
        <v>248.5</v>
      </c>
      <c r="S117" s="317">
        <v>252.8</v>
      </c>
      <c r="T117" s="317">
        <v>248.6</v>
      </c>
      <c r="U117" s="317">
        <v>250.7</v>
      </c>
    </row>
    <row r="118" spans="2:21" ht="20.25" x14ac:dyDescent="0.25">
      <c r="B118" s="40" t="s">
        <v>316</v>
      </c>
      <c r="C118" s="41"/>
      <c r="D118" s="42">
        <v>37.1</v>
      </c>
      <c r="E118" s="42">
        <v>15.3</v>
      </c>
      <c r="F118" s="42">
        <v>50.6</v>
      </c>
      <c r="G118" s="42">
        <v>52</v>
      </c>
      <c r="H118" s="42">
        <v>41.2</v>
      </c>
      <c r="I118" s="42">
        <v>31.3</v>
      </c>
      <c r="J118" s="42">
        <v>74.7</v>
      </c>
      <c r="K118" s="42">
        <v>113.1</v>
      </c>
      <c r="L118" s="42">
        <v>37.493000000000002</v>
      </c>
      <c r="M118" s="42">
        <v>36.9</v>
      </c>
      <c r="N118" s="42">
        <v>58.3</v>
      </c>
      <c r="O118" s="317">
        <v>48.1</v>
      </c>
      <c r="P118" s="317">
        <v>15.3</v>
      </c>
      <c r="Q118" s="317">
        <v>45.5</v>
      </c>
      <c r="R118" s="317">
        <v>40</v>
      </c>
      <c r="S118" s="317">
        <v>58.9</v>
      </c>
      <c r="T118" s="317">
        <v>36.700000000000003</v>
      </c>
      <c r="U118" s="317">
        <v>55.5</v>
      </c>
    </row>
    <row r="119" spans="2:21" ht="20.25" x14ac:dyDescent="0.25">
      <c r="B119" s="45" t="s">
        <v>106</v>
      </c>
      <c r="C119" s="41"/>
      <c r="D119" s="46">
        <v>528.1</v>
      </c>
      <c r="E119" s="46">
        <v>710.5</v>
      </c>
      <c r="F119" s="46">
        <v>444.1</v>
      </c>
      <c r="G119" s="46">
        <v>373</v>
      </c>
      <c r="H119" s="270">
        <v>621.9</v>
      </c>
      <c r="I119" s="270">
        <v>496.7</v>
      </c>
      <c r="J119" s="270">
        <v>685.6</v>
      </c>
      <c r="K119" s="270">
        <v>367.6</v>
      </c>
      <c r="L119" s="270">
        <v>474</v>
      </c>
      <c r="M119" s="270">
        <v>570</v>
      </c>
      <c r="N119" s="270">
        <v>452.9</v>
      </c>
      <c r="O119" s="322">
        <v>447.3</v>
      </c>
      <c r="P119" s="322">
        <v>539.20000000000005</v>
      </c>
      <c r="Q119" s="322">
        <v>208.2</v>
      </c>
      <c r="R119" s="322">
        <v>820</v>
      </c>
      <c r="S119" s="46">
        <v>2361.3000000000002</v>
      </c>
      <c r="T119" s="46">
        <v>2410.9</v>
      </c>
      <c r="U119" s="46">
        <v>5075.8</v>
      </c>
    </row>
    <row r="120" spans="2:21" ht="20.25" x14ac:dyDescent="0.25">
      <c r="B120" s="45" t="s">
        <v>107</v>
      </c>
      <c r="C120" s="41"/>
      <c r="D120" s="47">
        <v>0.22500000000000001</v>
      </c>
      <c r="E120" s="47">
        <v>0.27700000000000002</v>
      </c>
      <c r="F120" s="47">
        <v>0.16200000000000001</v>
      </c>
      <c r="G120" s="47">
        <v>0.121</v>
      </c>
      <c r="H120" s="47">
        <v>0.192</v>
      </c>
      <c r="I120" s="47">
        <v>0.155</v>
      </c>
      <c r="J120" s="47">
        <v>0.17799999999999999</v>
      </c>
      <c r="K120" s="47">
        <v>0.107</v>
      </c>
      <c r="L120" s="47">
        <v>0.13400000000000001</v>
      </c>
      <c r="M120" s="47">
        <v>0.154</v>
      </c>
      <c r="N120" s="47">
        <v>0.11799999999999999</v>
      </c>
      <c r="O120" s="320">
        <v>0.11600000000000001</v>
      </c>
      <c r="P120" s="320">
        <v>0.14199999999999999</v>
      </c>
      <c r="Q120" s="47">
        <v>8.5999999999999993E-2</v>
      </c>
      <c r="R120" s="47">
        <v>0.187</v>
      </c>
      <c r="S120" s="47">
        <v>0.43099999999999999</v>
      </c>
      <c r="T120" s="47">
        <v>0.34100000000000003</v>
      </c>
      <c r="U120" s="47">
        <v>0.52900000000000003</v>
      </c>
    </row>
    <row r="121" spans="2:21" ht="9" customHeight="1" x14ac:dyDescent="0.25">
      <c r="B121" s="44"/>
      <c r="C121" s="41"/>
      <c r="D121" s="42"/>
      <c r="E121" s="42"/>
      <c r="F121" s="42"/>
      <c r="G121" s="42"/>
      <c r="H121" s="42"/>
      <c r="I121" s="42"/>
      <c r="J121" s="42"/>
      <c r="K121" s="42"/>
      <c r="L121" s="42"/>
      <c r="M121" s="42">
        <v>0</v>
      </c>
      <c r="N121" s="42">
        <v>0</v>
      </c>
      <c r="O121" s="321"/>
      <c r="P121" s="321"/>
      <c r="Q121" s="305"/>
      <c r="R121" s="305"/>
      <c r="S121" s="317"/>
      <c r="T121" s="317"/>
      <c r="U121" s="317"/>
    </row>
    <row r="122" spans="2:21" ht="20.25" x14ac:dyDescent="0.25">
      <c r="B122" s="45" t="s">
        <v>67</v>
      </c>
      <c r="C122" s="272"/>
      <c r="D122" s="46">
        <v>532.79999999999995</v>
      </c>
      <c r="E122" s="46">
        <v>960.6</v>
      </c>
      <c r="F122" s="46">
        <v>452.8</v>
      </c>
      <c r="G122" s="46">
        <v>450.4</v>
      </c>
      <c r="H122" s="46">
        <v>641.20000000000005</v>
      </c>
      <c r="I122" s="46">
        <v>518.79999999999995</v>
      </c>
      <c r="J122" s="46">
        <v>702.8</v>
      </c>
      <c r="K122" s="46">
        <v>830.3</v>
      </c>
      <c r="L122" s="46">
        <v>487.5</v>
      </c>
      <c r="M122" s="46">
        <v>575.9</v>
      </c>
      <c r="N122" s="270">
        <v>441.2</v>
      </c>
      <c r="O122" s="322">
        <v>468.4</v>
      </c>
      <c r="P122" s="322">
        <v>568.9</v>
      </c>
      <c r="Q122" s="322">
        <v>191.6</v>
      </c>
      <c r="R122" s="322">
        <v>826</v>
      </c>
      <c r="S122" s="46">
        <v>1607.1</v>
      </c>
      <c r="T122" s="46">
        <v>2419.8000000000002</v>
      </c>
      <c r="U122" s="46">
        <v>5065.6000000000004</v>
      </c>
    </row>
    <row r="123" spans="2:21" ht="20.25" x14ac:dyDescent="0.25">
      <c r="B123" s="45" t="s">
        <v>68</v>
      </c>
      <c r="C123" s="272"/>
      <c r="D123" s="47">
        <v>0.22700000000000001</v>
      </c>
      <c r="E123" s="47">
        <v>0.374</v>
      </c>
      <c r="F123" s="47">
        <v>0.16500000000000001</v>
      </c>
      <c r="G123" s="47">
        <v>0.14599999999999999</v>
      </c>
      <c r="H123" s="47">
        <v>0.19800000000000001</v>
      </c>
      <c r="I123" s="47">
        <v>0.16200000000000001</v>
      </c>
      <c r="J123" s="47">
        <v>0.182</v>
      </c>
      <c r="K123" s="47">
        <v>0.24199999999999999</v>
      </c>
      <c r="L123" s="47">
        <v>0.13800000000000001</v>
      </c>
      <c r="M123" s="47">
        <v>0.156</v>
      </c>
      <c r="N123" s="47">
        <v>0.115</v>
      </c>
      <c r="O123" s="320">
        <v>0.121</v>
      </c>
      <c r="P123" s="320">
        <v>0.14899999999999999</v>
      </c>
      <c r="Q123" s="47">
        <v>7.9000000000000001E-2</v>
      </c>
      <c r="R123" s="47">
        <v>0.189</v>
      </c>
      <c r="S123" s="47">
        <v>0.29399999999999998</v>
      </c>
      <c r="T123" s="47">
        <v>0.34200000000000003</v>
      </c>
      <c r="U123" s="47">
        <v>0.52800000000000002</v>
      </c>
    </row>
  </sheetData>
  <mergeCells count="6">
    <mergeCell ref="B105:R105"/>
    <mergeCell ref="B2:R2"/>
    <mergeCell ref="B23:R23"/>
    <mergeCell ref="B44:R44"/>
    <mergeCell ref="B65:R65"/>
    <mergeCell ref="B85:R8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0">
    <tabColor rgb="FF92D050"/>
  </sheetPr>
  <dimension ref="B1:K93"/>
  <sheetViews>
    <sheetView showGridLines="0" topLeftCell="A13" zoomScale="60" zoomScaleNormal="60" workbookViewId="0">
      <selection activeCell="N90" sqref="N90"/>
    </sheetView>
  </sheetViews>
  <sheetFormatPr defaultRowHeight="15" x14ac:dyDescent="0.25"/>
  <cols>
    <col min="2" max="2" width="69.140625" bestFit="1" customWidth="1"/>
    <col min="3" max="3" width="1" style="50" customWidth="1"/>
    <col min="4" max="6" width="20.5703125" bestFit="1" customWidth="1"/>
    <col min="7" max="7" width="18.5703125" bestFit="1" customWidth="1"/>
    <col min="8" max="8" width="19.140625" bestFit="1" customWidth="1"/>
    <col min="9" max="11" width="21.42578125" customWidth="1"/>
  </cols>
  <sheetData>
    <row r="1" spans="2:11" ht="57" customHeight="1" x14ac:dyDescent="0.25"/>
    <row r="2" spans="2:11" ht="24.75" x14ac:dyDescent="0.25">
      <c r="B2" s="453" t="s">
        <v>22</v>
      </c>
      <c r="C2" s="453"/>
      <c r="D2" s="453"/>
      <c r="E2" s="453"/>
      <c r="F2" s="453"/>
      <c r="G2" s="453"/>
      <c r="H2" s="453"/>
      <c r="I2" s="453"/>
      <c r="J2" s="299"/>
      <c r="K2" s="366"/>
    </row>
    <row r="3" spans="2:11" ht="20.25" x14ac:dyDescent="0.25">
      <c r="B3" s="51" t="s">
        <v>55</v>
      </c>
      <c r="C3" s="38"/>
      <c r="D3" s="52">
        <v>2013</v>
      </c>
      <c r="E3" s="52">
        <v>2014</v>
      </c>
      <c r="F3" s="52">
        <v>2015</v>
      </c>
      <c r="G3" s="52">
        <v>2016</v>
      </c>
      <c r="H3" s="52">
        <v>2017</v>
      </c>
      <c r="I3" s="52">
        <v>2018</v>
      </c>
      <c r="J3" s="323">
        <v>2019</v>
      </c>
      <c r="K3" s="323">
        <v>2020</v>
      </c>
    </row>
    <row r="4" spans="2:11" ht="20.25" x14ac:dyDescent="0.25">
      <c r="B4" s="40" t="s">
        <v>56</v>
      </c>
      <c r="D4" s="42">
        <v>1136</v>
      </c>
      <c r="E4" s="42">
        <v>743</v>
      </c>
      <c r="F4" s="42">
        <v>401.5</v>
      </c>
      <c r="G4" s="42">
        <v>366.1</v>
      </c>
      <c r="H4" s="42">
        <v>524.79999999999995</v>
      </c>
      <c r="I4" s="42">
        <v>1085</v>
      </c>
      <c r="J4" s="317">
        <v>1989.2</v>
      </c>
      <c r="K4" s="317">
        <v>3858.1880000000001</v>
      </c>
    </row>
    <row r="5" spans="2:11" ht="20.25" x14ac:dyDescent="0.25">
      <c r="B5" s="40" t="s">
        <v>58</v>
      </c>
      <c r="D5" s="43">
        <v>1024</v>
      </c>
      <c r="E5" s="43">
        <v>617.29999999999995</v>
      </c>
      <c r="F5" s="43">
        <v>401.5</v>
      </c>
      <c r="G5" s="43">
        <v>292.3</v>
      </c>
      <c r="H5" s="43">
        <v>344.4</v>
      </c>
      <c r="I5" s="43">
        <v>385.8</v>
      </c>
      <c r="J5" s="318">
        <v>606.79999999999995</v>
      </c>
      <c r="K5" s="318">
        <v>796.37699999999995</v>
      </c>
    </row>
    <row r="6" spans="2:11" ht="20.25" x14ac:dyDescent="0.25">
      <c r="B6" s="40" t="s">
        <v>59</v>
      </c>
      <c r="D6" s="42">
        <v>112</v>
      </c>
      <c r="E6" s="42">
        <v>125.7</v>
      </c>
      <c r="F6" s="42">
        <v>0</v>
      </c>
      <c r="G6" s="42">
        <v>73.8</v>
      </c>
      <c r="H6" s="42">
        <v>180.3</v>
      </c>
      <c r="I6" s="42">
        <v>699.2</v>
      </c>
      <c r="J6" s="317">
        <v>1382.4</v>
      </c>
      <c r="K6" s="317">
        <v>3061.8109999999997</v>
      </c>
    </row>
    <row r="7" spans="2:11" ht="20.25" x14ac:dyDescent="0.25">
      <c r="B7" s="40" t="s">
        <v>60</v>
      </c>
      <c r="D7" s="42">
        <v>-503</v>
      </c>
      <c r="E7" s="42">
        <v>-502.9</v>
      </c>
      <c r="F7" s="42">
        <v>-354.1</v>
      </c>
      <c r="G7" s="42">
        <v>-295.5</v>
      </c>
      <c r="H7" s="42">
        <v>-342.9</v>
      </c>
      <c r="I7" s="42">
        <v>-748.8</v>
      </c>
      <c r="J7" s="317">
        <v>-1144.3</v>
      </c>
      <c r="K7" s="317">
        <v>-1481.86</v>
      </c>
    </row>
    <row r="8" spans="2:11" ht="20.25" x14ac:dyDescent="0.25">
      <c r="B8" s="40" t="s">
        <v>61</v>
      </c>
      <c r="D8" s="42">
        <v>633</v>
      </c>
      <c r="E8" s="42">
        <v>240.1</v>
      </c>
      <c r="F8" s="42">
        <v>47.4</v>
      </c>
      <c r="G8" s="42">
        <v>70.599999999999994</v>
      </c>
      <c r="H8" s="42">
        <v>181.8</v>
      </c>
      <c r="I8" s="42">
        <v>336.3</v>
      </c>
      <c r="J8" s="317">
        <v>844.9</v>
      </c>
      <c r="K8" s="317">
        <v>2376.328</v>
      </c>
    </row>
    <row r="9" spans="2:11" ht="20.25" x14ac:dyDescent="0.25">
      <c r="B9" s="40" t="s">
        <v>62</v>
      </c>
      <c r="D9" s="42">
        <v>-124</v>
      </c>
      <c r="E9" s="42">
        <v>-92.3</v>
      </c>
      <c r="F9" s="42">
        <v>-2464</v>
      </c>
      <c r="G9" s="42">
        <v>182.5</v>
      </c>
      <c r="H9" s="42">
        <v>9.6999999999999993</v>
      </c>
      <c r="I9" s="42">
        <v>-58.9</v>
      </c>
      <c r="J9" s="317">
        <v>-240.9</v>
      </c>
      <c r="K9" s="317">
        <v>309.77999999999997</v>
      </c>
    </row>
    <row r="10" spans="2:11" ht="20.25" x14ac:dyDescent="0.25">
      <c r="B10" s="40" t="s">
        <v>63</v>
      </c>
      <c r="D10" s="42">
        <v>-71</v>
      </c>
      <c r="E10" s="42">
        <v>-82.6</v>
      </c>
      <c r="F10" s="42">
        <v>-38.1</v>
      </c>
      <c r="G10" s="42">
        <v>-35.6</v>
      </c>
      <c r="H10" s="42">
        <v>-31.4</v>
      </c>
      <c r="I10" s="42">
        <v>-87.8</v>
      </c>
      <c r="J10" s="317">
        <v>-116.2</v>
      </c>
      <c r="K10" s="317">
        <v>-189.72299999999998</v>
      </c>
    </row>
    <row r="11" spans="2:11" ht="20.25" x14ac:dyDescent="0.25">
      <c r="B11" s="40" t="s">
        <v>64</v>
      </c>
      <c r="D11" s="42">
        <v>-49</v>
      </c>
      <c r="E11" s="42">
        <v>-44.9</v>
      </c>
      <c r="F11" s="42">
        <v>-30.5</v>
      </c>
      <c r="G11" s="42">
        <v>-19.600000000000001</v>
      </c>
      <c r="H11" s="42">
        <v>-20</v>
      </c>
      <c r="I11" s="42">
        <v>-26.1</v>
      </c>
      <c r="J11" s="317">
        <v>-24.4</v>
      </c>
      <c r="K11" s="317">
        <v>-26.744999999999997</v>
      </c>
    </row>
    <row r="12" spans="2:11" ht="20.25" x14ac:dyDescent="0.25">
      <c r="B12" s="40" t="s">
        <v>65</v>
      </c>
      <c r="D12" s="42">
        <v>-4</v>
      </c>
      <c r="E12" s="42">
        <v>35.200000000000003</v>
      </c>
      <c r="F12" s="42">
        <v>-2395.3000000000002</v>
      </c>
      <c r="G12" s="42">
        <v>237.7</v>
      </c>
      <c r="H12" s="42">
        <v>61.2</v>
      </c>
      <c r="I12" s="42">
        <v>55</v>
      </c>
      <c r="J12" s="317">
        <v>-100.3</v>
      </c>
      <c r="K12" s="317">
        <v>526.24800000000005</v>
      </c>
    </row>
    <row r="13" spans="2:11" ht="20.25" x14ac:dyDescent="0.25">
      <c r="B13" s="44" t="s">
        <v>66</v>
      </c>
      <c r="D13" s="42">
        <v>509</v>
      </c>
      <c r="E13" s="42">
        <v>147.9</v>
      </c>
      <c r="F13" s="42">
        <v>-2416.5</v>
      </c>
      <c r="G13" s="42">
        <v>253.1</v>
      </c>
      <c r="H13" s="42">
        <v>191.6</v>
      </c>
      <c r="I13" s="42">
        <v>277.3</v>
      </c>
      <c r="J13" s="317">
        <v>604</v>
      </c>
      <c r="K13" s="317">
        <v>2686.1080000000002</v>
      </c>
    </row>
    <row r="14" spans="2:11" ht="20.25" x14ac:dyDescent="0.25">
      <c r="B14" s="45" t="s">
        <v>67</v>
      </c>
      <c r="D14" s="46">
        <v>582</v>
      </c>
      <c r="E14" s="46">
        <v>277.10000000000002</v>
      </c>
      <c r="F14" s="46">
        <v>-88.8</v>
      </c>
      <c r="G14" s="46">
        <v>45.5</v>
      </c>
      <c r="H14" s="46">
        <v>345.4</v>
      </c>
      <c r="I14" s="46">
        <v>203.2</v>
      </c>
      <c r="J14" s="319">
        <v>740.5</v>
      </c>
      <c r="K14" s="46">
        <v>2197.2539999999999</v>
      </c>
    </row>
    <row r="15" spans="2:11" ht="20.25" x14ac:dyDescent="0.25">
      <c r="B15" s="45" t="s">
        <v>68</v>
      </c>
      <c r="D15" s="47">
        <v>0.51200000000000001</v>
      </c>
      <c r="E15" s="47">
        <v>0.373</v>
      </c>
      <c r="F15" s="47">
        <v>-0.221</v>
      </c>
      <c r="G15" s="47">
        <v>0.124</v>
      </c>
      <c r="H15" s="47">
        <v>0.65800000000000003</v>
      </c>
      <c r="I15" s="47">
        <v>0.187</v>
      </c>
      <c r="J15" s="320">
        <v>0.372</v>
      </c>
      <c r="K15" s="47">
        <v>0.56950412991798216</v>
      </c>
    </row>
    <row r="16" spans="2:11" ht="15.75" x14ac:dyDescent="0.25">
      <c r="B16" s="41"/>
    </row>
    <row r="17" spans="2:11" ht="15.75" x14ac:dyDescent="0.25">
      <c r="B17" s="41"/>
    </row>
    <row r="18" spans="2:11" ht="24.75" x14ac:dyDescent="0.25">
      <c r="B18" s="453" t="s">
        <v>69</v>
      </c>
      <c r="C18" s="453"/>
      <c r="D18" s="453"/>
      <c r="E18" s="453"/>
      <c r="F18" s="453"/>
      <c r="G18" s="453"/>
      <c r="H18" s="453"/>
      <c r="I18" s="453"/>
      <c r="J18" s="299"/>
      <c r="K18" s="366"/>
    </row>
    <row r="19" spans="2:11" ht="20.25" x14ac:dyDescent="0.25">
      <c r="B19" s="51" t="str">
        <f>B3</f>
        <v xml:space="preserve">  R$ million</v>
      </c>
      <c r="C19" s="38"/>
      <c r="D19" s="52">
        <v>2013</v>
      </c>
      <c r="E19" s="52">
        <v>2014</v>
      </c>
      <c r="F19" s="52">
        <v>2015</v>
      </c>
      <c r="G19" s="52">
        <v>2016</v>
      </c>
      <c r="H19" s="52">
        <v>2017</v>
      </c>
      <c r="I19" s="52">
        <v>2018</v>
      </c>
      <c r="J19" s="323">
        <v>2019</v>
      </c>
      <c r="K19" s="323">
        <v>2020</v>
      </c>
    </row>
    <row r="20" spans="2:11" ht="20.25" x14ac:dyDescent="0.25">
      <c r="B20" s="40" t="s">
        <v>56</v>
      </c>
      <c r="D20" s="42">
        <v>11336</v>
      </c>
      <c r="E20" s="42">
        <v>10928.7</v>
      </c>
      <c r="F20" s="42">
        <v>9174.4</v>
      </c>
      <c r="G20" s="42">
        <v>7518.4</v>
      </c>
      <c r="H20" s="42">
        <v>9980.2999999999993</v>
      </c>
      <c r="I20" s="42">
        <v>12570.4</v>
      </c>
      <c r="J20" s="317">
        <v>12719.2</v>
      </c>
      <c r="K20" s="317">
        <v>12370.727999999999</v>
      </c>
    </row>
    <row r="21" spans="2:11" ht="20.25" x14ac:dyDescent="0.25">
      <c r="B21" s="40" t="s">
        <v>58</v>
      </c>
      <c r="D21" s="43">
        <v>10185</v>
      </c>
      <c r="E21" s="43">
        <v>9326.9</v>
      </c>
      <c r="F21" s="43">
        <v>7088.5</v>
      </c>
      <c r="G21" s="43">
        <v>6608.9</v>
      </c>
      <c r="H21" s="43">
        <v>8634.7000000000007</v>
      </c>
      <c r="I21" s="43">
        <v>10935.1</v>
      </c>
      <c r="J21" s="318">
        <v>11443</v>
      </c>
      <c r="K21" s="318">
        <v>11111.718999999999</v>
      </c>
    </row>
    <row r="22" spans="2:11" ht="20.25" x14ac:dyDescent="0.25">
      <c r="B22" s="40" t="s">
        <v>59</v>
      </c>
      <c r="D22" s="42">
        <v>1151</v>
      </c>
      <c r="E22" s="42">
        <v>1601.7</v>
      </c>
      <c r="F22" s="42">
        <v>2085.9</v>
      </c>
      <c r="G22" s="42">
        <v>909.4</v>
      </c>
      <c r="H22" s="42">
        <v>1345.5</v>
      </c>
      <c r="I22" s="42">
        <v>1635.3</v>
      </c>
      <c r="J22" s="317">
        <v>1276.2</v>
      </c>
      <c r="K22" s="317">
        <v>1259.009</v>
      </c>
    </row>
    <row r="23" spans="2:11" ht="20.25" x14ac:dyDescent="0.25">
      <c r="B23" s="40" t="s">
        <v>60</v>
      </c>
      <c r="D23" s="42">
        <v>-10570</v>
      </c>
      <c r="E23" s="42">
        <v>-10076.5</v>
      </c>
      <c r="F23" s="42">
        <v>-9135.9</v>
      </c>
      <c r="G23" s="42">
        <v>-7080.1</v>
      </c>
      <c r="H23" s="42">
        <v>-8488.7000000000007</v>
      </c>
      <c r="I23" s="42">
        <v>-10605.5</v>
      </c>
      <c r="J23" s="317">
        <v>-11774.3</v>
      </c>
      <c r="K23" s="317">
        <v>-11481.385</v>
      </c>
    </row>
    <row r="24" spans="2:11" ht="20.25" x14ac:dyDescent="0.25">
      <c r="B24" s="40" t="s">
        <v>61</v>
      </c>
      <c r="D24" s="42">
        <v>767</v>
      </c>
      <c r="E24" s="42">
        <v>852.2</v>
      </c>
      <c r="F24" s="42">
        <v>38.5</v>
      </c>
      <c r="G24" s="42">
        <v>438.3</v>
      </c>
      <c r="H24" s="42">
        <v>1491.6</v>
      </c>
      <c r="I24" s="42">
        <v>1964.9</v>
      </c>
      <c r="J24" s="317">
        <v>944.9</v>
      </c>
      <c r="K24" s="317">
        <v>889.34300000000007</v>
      </c>
    </row>
    <row r="25" spans="2:11" ht="20.25" x14ac:dyDescent="0.25">
      <c r="B25" s="40" t="s">
        <v>62</v>
      </c>
      <c r="D25" s="42">
        <v>-567</v>
      </c>
      <c r="E25" s="42">
        <v>-259.89999999999998</v>
      </c>
      <c r="F25" s="42">
        <v>-1219.4000000000001</v>
      </c>
      <c r="G25" s="42">
        <v>-877.1</v>
      </c>
      <c r="H25" s="42">
        <v>-758.8</v>
      </c>
      <c r="I25" s="42">
        <v>-961.7</v>
      </c>
      <c r="J25" s="317">
        <v>-718.1</v>
      </c>
      <c r="K25" s="317">
        <v>-615.22199999999998</v>
      </c>
    </row>
    <row r="26" spans="2:11" ht="20.25" x14ac:dyDescent="0.25">
      <c r="B26" s="40" t="s">
        <v>63</v>
      </c>
      <c r="D26" s="42">
        <v>-147</v>
      </c>
      <c r="E26" s="42">
        <v>-146.4</v>
      </c>
      <c r="F26" s="42">
        <v>-165.2</v>
      </c>
      <c r="G26" s="42">
        <v>-178.3</v>
      </c>
      <c r="H26" s="42">
        <v>-155.9</v>
      </c>
      <c r="I26" s="42">
        <v>-186.9</v>
      </c>
      <c r="J26" s="317">
        <v>-109.3</v>
      </c>
      <c r="K26" s="317">
        <v>-140.661</v>
      </c>
    </row>
    <row r="27" spans="2:11" ht="20.25" x14ac:dyDescent="0.25">
      <c r="B27" s="40" t="s">
        <v>64</v>
      </c>
      <c r="D27" s="42">
        <v>-397</v>
      </c>
      <c r="E27" s="42">
        <v>-359.5</v>
      </c>
      <c r="F27" s="42">
        <v>-322.8</v>
      </c>
      <c r="G27" s="42">
        <v>-261.7</v>
      </c>
      <c r="H27" s="42">
        <v>-311.39999999999998</v>
      </c>
      <c r="I27" s="42">
        <v>-334.8</v>
      </c>
      <c r="J27" s="317">
        <v>-333.1</v>
      </c>
      <c r="K27" s="317">
        <v>-337.23</v>
      </c>
    </row>
    <row r="28" spans="2:11" ht="20.25" x14ac:dyDescent="0.25">
      <c r="B28" s="40" t="s">
        <v>65</v>
      </c>
      <c r="D28" s="42">
        <v>-23</v>
      </c>
      <c r="E28" s="42">
        <v>246.1</v>
      </c>
      <c r="F28" s="42">
        <v>-731.3</v>
      </c>
      <c r="G28" s="42">
        <v>-437.1</v>
      </c>
      <c r="H28" s="42">
        <v>-291.5</v>
      </c>
      <c r="I28" s="42">
        <v>-440.1</v>
      </c>
      <c r="J28" s="317">
        <v>-275.8</v>
      </c>
      <c r="K28" s="317">
        <v>-137.33100000000002</v>
      </c>
    </row>
    <row r="29" spans="2:11" ht="20.25" x14ac:dyDescent="0.25">
      <c r="B29" s="44" t="s">
        <v>66</v>
      </c>
      <c r="D29" s="42">
        <v>200</v>
      </c>
      <c r="E29" s="42">
        <v>592.29999999999995</v>
      </c>
      <c r="F29" s="42">
        <v>-1180.9000000000001</v>
      </c>
      <c r="G29" s="42">
        <v>-438.8</v>
      </c>
      <c r="H29" s="42">
        <v>732.7</v>
      </c>
      <c r="I29" s="42">
        <v>1003.1</v>
      </c>
      <c r="J29" s="317">
        <v>226.8</v>
      </c>
      <c r="K29" s="317">
        <v>274.12099999999998</v>
      </c>
    </row>
    <row r="30" spans="2:11" ht="20.25" x14ac:dyDescent="0.25">
      <c r="B30" s="45" t="s">
        <v>67</v>
      </c>
      <c r="D30" s="46">
        <v>1151</v>
      </c>
      <c r="E30" s="46">
        <v>1545.6</v>
      </c>
      <c r="F30" s="46">
        <v>282.3</v>
      </c>
      <c r="G30" s="46">
        <v>614.6</v>
      </c>
      <c r="H30" s="46">
        <v>1805.9</v>
      </c>
      <c r="I30" s="46">
        <v>2420.5</v>
      </c>
      <c r="J30" s="319">
        <v>1102.3</v>
      </c>
      <c r="K30" s="319">
        <v>1029.7570000000001</v>
      </c>
    </row>
    <row r="31" spans="2:11" ht="20.25" x14ac:dyDescent="0.25">
      <c r="B31" s="45" t="s">
        <v>68</v>
      </c>
      <c r="D31" s="47">
        <v>0.10199999999999999</v>
      </c>
      <c r="E31" s="47">
        <v>0.14099999999999999</v>
      </c>
      <c r="F31" s="47">
        <v>3.1E-2</v>
      </c>
      <c r="G31" s="47">
        <v>8.2000000000000003E-2</v>
      </c>
      <c r="H31" s="47">
        <v>0.18099999999999999</v>
      </c>
      <c r="I31" s="47">
        <v>0.193</v>
      </c>
      <c r="J31" s="320">
        <v>8.6999999999999994E-2</v>
      </c>
      <c r="K31" s="320">
        <v>8.3241422816830196E-2</v>
      </c>
    </row>
    <row r="32" spans="2:11" ht="15.75" x14ac:dyDescent="0.25">
      <c r="B32" s="41" t="s">
        <v>72</v>
      </c>
    </row>
    <row r="33" spans="2:11" ht="15.75" x14ac:dyDescent="0.25">
      <c r="B33" s="41"/>
    </row>
    <row r="34" spans="2:11" ht="24.75" x14ac:dyDescent="0.25">
      <c r="B34" s="453" t="s">
        <v>23</v>
      </c>
      <c r="C34" s="453"/>
      <c r="D34" s="453"/>
      <c r="E34" s="453"/>
      <c r="F34" s="453"/>
      <c r="G34" s="453"/>
      <c r="H34" s="453"/>
      <c r="I34" s="453"/>
      <c r="J34" s="299"/>
      <c r="K34" s="366"/>
    </row>
    <row r="35" spans="2:11" ht="20.25" customHeight="1" x14ac:dyDescent="0.25">
      <c r="B35" s="51" t="str">
        <f>B19</f>
        <v xml:space="preserve">  R$ million</v>
      </c>
      <c r="C35" s="38"/>
      <c r="D35" s="52">
        <v>2013</v>
      </c>
      <c r="E35" s="52">
        <v>2014</v>
      </c>
      <c r="F35" s="52">
        <v>2015</v>
      </c>
      <c r="G35" s="52">
        <v>2016</v>
      </c>
      <c r="H35" s="52">
        <v>2017</v>
      </c>
      <c r="I35" s="52">
        <v>2018</v>
      </c>
      <c r="J35" s="323">
        <v>2019</v>
      </c>
      <c r="K35" s="323">
        <v>2020</v>
      </c>
    </row>
    <row r="36" spans="2:11" ht="20.25" x14ac:dyDescent="0.25">
      <c r="B36" s="40" t="s">
        <v>56</v>
      </c>
      <c r="D36" s="42">
        <v>2464</v>
      </c>
      <c r="E36" s="42">
        <v>2341</v>
      </c>
      <c r="F36" s="42">
        <v>1924.8</v>
      </c>
      <c r="G36" s="42">
        <v>1853.5</v>
      </c>
      <c r="H36" s="42">
        <v>2497</v>
      </c>
      <c r="I36" s="42">
        <v>3237.9</v>
      </c>
      <c r="J36" s="317">
        <v>3730.3</v>
      </c>
      <c r="K36" s="317">
        <v>3843.576</v>
      </c>
    </row>
    <row r="37" spans="2:11" ht="20.25" x14ac:dyDescent="0.25">
      <c r="B37" s="40" t="s">
        <v>58</v>
      </c>
      <c r="D37" s="43">
        <v>2443</v>
      </c>
      <c r="E37" s="43">
        <v>2332.9</v>
      </c>
      <c r="F37" s="43">
        <v>1918.9</v>
      </c>
      <c r="G37" s="43">
        <v>1852.9</v>
      </c>
      <c r="H37" s="43">
        <v>2496.1</v>
      </c>
      <c r="I37" s="43">
        <v>3237.5</v>
      </c>
      <c r="J37" s="318">
        <v>3729.8</v>
      </c>
      <c r="K37" s="318">
        <v>3841.1800000000003</v>
      </c>
    </row>
    <row r="38" spans="2:11" ht="20.25" x14ac:dyDescent="0.25">
      <c r="B38" s="40" t="s">
        <v>59</v>
      </c>
      <c r="D38" s="42">
        <v>21</v>
      </c>
      <c r="E38" s="42">
        <v>8</v>
      </c>
      <c r="F38" s="42">
        <v>5.8</v>
      </c>
      <c r="G38" s="42">
        <v>0.6</v>
      </c>
      <c r="H38" s="42">
        <v>0</v>
      </c>
      <c r="I38" s="42">
        <v>0.4</v>
      </c>
      <c r="J38" s="317">
        <v>0.5</v>
      </c>
      <c r="K38" s="317">
        <v>2.3959999999999999</v>
      </c>
    </row>
    <row r="39" spans="2:11" ht="20.25" x14ac:dyDescent="0.25">
      <c r="B39" s="40" t="s">
        <v>60</v>
      </c>
      <c r="D39" s="42">
        <v>-2229</v>
      </c>
      <c r="E39" s="42">
        <v>-2271.1</v>
      </c>
      <c r="F39" s="42">
        <v>-1872.9</v>
      </c>
      <c r="G39" s="42">
        <v>-1730.6</v>
      </c>
      <c r="H39" s="42">
        <v>-2328.1</v>
      </c>
      <c r="I39" s="42">
        <v>-3044.5</v>
      </c>
      <c r="J39" s="317">
        <v>-3540.1</v>
      </c>
      <c r="K39" s="317">
        <v>-3537.326</v>
      </c>
    </row>
    <row r="40" spans="2:11" ht="20.25" x14ac:dyDescent="0.25">
      <c r="B40" s="40" t="s">
        <v>61</v>
      </c>
      <c r="D40" s="42">
        <v>235</v>
      </c>
      <c r="E40" s="42">
        <v>69.8</v>
      </c>
      <c r="F40" s="42">
        <v>51.9</v>
      </c>
      <c r="G40" s="42">
        <v>122.9</v>
      </c>
      <c r="H40" s="42">
        <v>168.9</v>
      </c>
      <c r="I40" s="42">
        <v>193.4</v>
      </c>
      <c r="J40" s="317">
        <v>190.2</v>
      </c>
      <c r="K40" s="317">
        <v>306.25</v>
      </c>
    </row>
    <row r="41" spans="2:11" ht="20.25" x14ac:dyDescent="0.25">
      <c r="B41" s="40" t="s">
        <v>62</v>
      </c>
      <c r="D41" s="42">
        <v>-198</v>
      </c>
      <c r="E41" s="42">
        <v>-112.8</v>
      </c>
      <c r="F41" s="42">
        <v>-154.1</v>
      </c>
      <c r="G41" s="42">
        <v>-103.2</v>
      </c>
      <c r="H41" s="42">
        <v>-99.5</v>
      </c>
      <c r="I41" s="42">
        <v>-106.3</v>
      </c>
      <c r="J41" s="317">
        <v>-100.2</v>
      </c>
      <c r="K41" s="317">
        <v>-122.83200000000001</v>
      </c>
    </row>
    <row r="42" spans="2:11" ht="20.25" x14ac:dyDescent="0.25">
      <c r="B42" s="40" t="s">
        <v>63</v>
      </c>
      <c r="D42" s="42">
        <v>-99</v>
      </c>
      <c r="E42" s="42">
        <v>-44.8</v>
      </c>
      <c r="F42" s="42">
        <v>-36.6</v>
      </c>
      <c r="G42" s="42">
        <v>-41.8</v>
      </c>
      <c r="H42" s="42">
        <v>-46.3</v>
      </c>
      <c r="I42" s="42">
        <v>-46.3</v>
      </c>
      <c r="J42" s="317">
        <v>-45.4</v>
      </c>
      <c r="K42" s="317">
        <v>-52.383000000000003</v>
      </c>
    </row>
    <row r="43" spans="2:11" ht="20.25" x14ac:dyDescent="0.25">
      <c r="B43" s="40" t="s">
        <v>64</v>
      </c>
      <c r="D43" s="42">
        <v>-82</v>
      </c>
      <c r="E43" s="42">
        <v>-65.2</v>
      </c>
      <c r="F43" s="42">
        <v>-58.1</v>
      </c>
      <c r="G43" s="42">
        <v>-55.5</v>
      </c>
      <c r="H43" s="42">
        <v>-54</v>
      </c>
      <c r="I43" s="42">
        <v>-57.9</v>
      </c>
      <c r="J43" s="317">
        <v>-57.3</v>
      </c>
      <c r="K43" s="317">
        <v>-52.933</v>
      </c>
    </row>
    <row r="44" spans="2:11" ht="20.25" x14ac:dyDescent="0.25">
      <c r="B44" s="40" t="s">
        <v>65</v>
      </c>
      <c r="D44" s="42">
        <v>-17</v>
      </c>
      <c r="E44" s="42">
        <v>-2.7</v>
      </c>
      <c r="F44" s="42">
        <v>-59.3</v>
      </c>
      <c r="G44" s="42">
        <v>-5.9</v>
      </c>
      <c r="H44" s="42">
        <v>0.8</v>
      </c>
      <c r="I44" s="42">
        <v>-2.2000000000000002</v>
      </c>
      <c r="J44" s="317">
        <v>2.5</v>
      </c>
      <c r="K44" s="317">
        <v>-17.515999999999998</v>
      </c>
    </row>
    <row r="45" spans="2:11" ht="20.25" x14ac:dyDescent="0.25">
      <c r="B45" s="44" t="s">
        <v>66</v>
      </c>
      <c r="D45" s="42">
        <v>37</v>
      </c>
      <c r="E45" s="42">
        <v>-42.9</v>
      </c>
      <c r="F45" s="42">
        <v>-102.2</v>
      </c>
      <c r="G45" s="42">
        <v>19.600000000000001</v>
      </c>
      <c r="H45" s="42">
        <v>69.5</v>
      </c>
      <c r="I45" s="42">
        <v>87.1</v>
      </c>
      <c r="J45" s="317">
        <v>90</v>
      </c>
      <c r="K45" s="317">
        <v>183.41799999999998</v>
      </c>
    </row>
    <row r="46" spans="2:11" ht="20.25" x14ac:dyDescent="0.25">
      <c r="B46" s="45" t="s">
        <v>67</v>
      </c>
      <c r="D46" s="46">
        <v>90</v>
      </c>
      <c r="E46" s="46">
        <v>-3.7</v>
      </c>
      <c r="F46" s="46">
        <v>-17</v>
      </c>
      <c r="G46" s="46">
        <v>48.8</v>
      </c>
      <c r="H46" s="46">
        <v>101.1</v>
      </c>
      <c r="I46" s="46">
        <v>118</v>
      </c>
      <c r="J46" s="319">
        <v>120.4</v>
      </c>
      <c r="K46" s="46">
        <v>211.63200000000001</v>
      </c>
    </row>
    <row r="47" spans="2:11" ht="20.25" x14ac:dyDescent="0.25">
      <c r="B47" s="45" t="s">
        <v>68</v>
      </c>
      <c r="C47" s="50" t="e">
        <f>C46/C36</f>
        <v>#DIV/0!</v>
      </c>
      <c r="D47" s="47">
        <v>3.6999999999999998E-2</v>
      </c>
      <c r="E47" s="47">
        <v>-2E-3</v>
      </c>
      <c r="F47" s="47">
        <v>-8.9999999999999993E-3</v>
      </c>
      <c r="G47" s="47">
        <v>2.5999999999999999E-2</v>
      </c>
      <c r="H47" s="47">
        <v>0.04</v>
      </c>
      <c r="I47" s="47">
        <v>3.5999999999999997E-2</v>
      </c>
      <c r="J47" s="320">
        <v>3.2000000000000001E-2</v>
      </c>
      <c r="K47" s="47">
        <v>5.5061224234931219E-2</v>
      </c>
    </row>
    <row r="48" spans="2:11" ht="15.75" x14ac:dyDescent="0.25">
      <c r="B48" s="41"/>
    </row>
    <row r="49" spans="2:11" ht="15.75" x14ac:dyDescent="0.25">
      <c r="B49" s="41"/>
    </row>
    <row r="50" spans="2:11" ht="24.75" x14ac:dyDescent="0.25">
      <c r="B50" s="453" t="s">
        <v>24</v>
      </c>
      <c r="C50" s="453"/>
      <c r="D50" s="453"/>
      <c r="E50" s="453"/>
      <c r="F50" s="453"/>
      <c r="G50" s="453"/>
      <c r="H50" s="453"/>
      <c r="I50" s="453"/>
      <c r="J50" s="299"/>
      <c r="K50" s="366"/>
    </row>
    <row r="51" spans="2:11" ht="20.25" customHeight="1" x14ac:dyDescent="0.25">
      <c r="B51" s="51" t="str">
        <f>B35</f>
        <v xml:space="preserve">  R$ million</v>
      </c>
      <c r="C51" s="38"/>
      <c r="D51" s="52">
        <v>2013</v>
      </c>
      <c r="E51" s="52">
        <v>2014</v>
      </c>
      <c r="F51" s="52">
        <v>2015</v>
      </c>
      <c r="G51" s="52">
        <v>2016</v>
      </c>
      <c r="H51" s="52">
        <v>2017</v>
      </c>
      <c r="I51" s="52">
        <v>2018</v>
      </c>
      <c r="J51" s="323">
        <v>2019</v>
      </c>
      <c r="K51" s="323">
        <v>2020</v>
      </c>
    </row>
    <row r="52" spans="2:11" ht="20.25" x14ac:dyDescent="0.25">
      <c r="B52" s="40" t="s">
        <v>56</v>
      </c>
      <c r="D52" s="42">
        <v>972</v>
      </c>
      <c r="E52" s="42">
        <v>794.3</v>
      </c>
      <c r="F52" s="42">
        <v>868.6</v>
      </c>
      <c r="G52" s="42">
        <v>568.29999999999995</v>
      </c>
      <c r="H52" s="42">
        <v>287.60000000000002</v>
      </c>
      <c r="I52" s="42">
        <v>352.7</v>
      </c>
      <c r="J52" s="317">
        <v>411.9</v>
      </c>
      <c r="K52" s="317">
        <v>248.16800000000001</v>
      </c>
    </row>
    <row r="53" spans="2:11" ht="20.25" x14ac:dyDescent="0.25">
      <c r="B53" s="40" t="s">
        <v>58</v>
      </c>
      <c r="D53" s="43">
        <v>960</v>
      </c>
      <c r="E53" s="43">
        <v>786.2</v>
      </c>
      <c r="F53" s="43">
        <v>840.1</v>
      </c>
      <c r="G53" s="43">
        <v>567.29999999999995</v>
      </c>
      <c r="H53" s="43">
        <v>286.89999999999998</v>
      </c>
      <c r="I53" s="43">
        <v>352.6</v>
      </c>
      <c r="J53" s="318">
        <v>411.9</v>
      </c>
      <c r="K53" s="318">
        <v>248.16800000000001</v>
      </c>
    </row>
    <row r="54" spans="2:11" ht="20.25" x14ac:dyDescent="0.25">
      <c r="B54" s="40" t="s">
        <v>59</v>
      </c>
      <c r="D54" s="42">
        <v>12</v>
      </c>
      <c r="E54" s="42">
        <v>8.1</v>
      </c>
      <c r="F54" s="42">
        <v>28.5</v>
      </c>
      <c r="G54" s="42">
        <v>1</v>
      </c>
      <c r="H54" s="42">
        <v>0.7</v>
      </c>
      <c r="I54" s="42">
        <v>0.1</v>
      </c>
      <c r="J54" s="317">
        <v>0</v>
      </c>
      <c r="K54" s="317">
        <v>0</v>
      </c>
    </row>
    <row r="55" spans="2:11" ht="20.25" x14ac:dyDescent="0.25">
      <c r="B55" s="40" t="s">
        <v>60</v>
      </c>
      <c r="D55" s="42">
        <v>-922</v>
      </c>
      <c r="E55" s="42">
        <v>-715.9</v>
      </c>
      <c r="F55" s="42">
        <v>-742.2</v>
      </c>
      <c r="G55" s="42">
        <v>-529.20000000000005</v>
      </c>
      <c r="H55" s="42">
        <v>-278.2</v>
      </c>
      <c r="I55" s="42">
        <v>-349.8</v>
      </c>
      <c r="J55" s="317">
        <v>-388.4</v>
      </c>
      <c r="K55" s="317">
        <v>-336.80900000000003</v>
      </c>
    </row>
    <row r="56" spans="2:11" ht="20.25" x14ac:dyDescent="0.25">
      <c r="B56" s="40" t="s">
        <v>61</v>
      </c>
      <c r="D56" s="42">
        <v>51</v>
      </c>
      <c r="E56" s="42">
        <v>78.400000000000006</v>
      </c>
      <c r="F56" s="42">
        <v>126.4</v>
      </c>
      <c r="G56" s="42">
        <v>39.1</v>
      </c>
      <c r="H56" s="42">
        <v>9.4</v>
      </c>
      <c r="I56" s="42">
        <v>2.9</v>
      </c>
      <c r="J56" s="317">
        <v>23.5</v>
      </c>
      <c r="K56" s="317">
        <v>-88.640999999999991</v>
      </c>
    </row>
    <row r="57" spans="2:11" ht="20.25" x14ac:dyDescent="0.25">
      <c r="B57" s="40" t="s">
        <v>62</v>
      </c>
      <c r="D57" s="42">
        <v>-72</v>
      </c>
      <c r="E57" s="42">
        <v>-53.6</v>
      </c>
      <c r="F57" s="42">
        <v>-64.400000000000006</v>
      </c>
      <c r="G57" s="42">
        <v>-59.2</v>
      </c>
      <c r="H57" s="42">
        <v>-62.5</v>
      </c>
      <c r="I57" s="42">
        <v>-186.3</v>
      </c>
      <c r="J57" s="317">
        <v>-39.4</v>
      </c>
      <c r="K57" s="317">
        <v>-64.182000000000002</v>
      </c>
    </row>
    <row r="58" spans="2:11" ht="20.25" x14ac:dyDescent="0.25">
      <c r="B58" s="40" t="s">
        <v>63</v>
      </c>
      <c r="D58" s="42">
        <v>-17</v>
      </c>
      <c r="E58" s="42">
        <v>-13.8</v>
      </c>
      <c r="F58" s="42">
        <v>-14.7</v>
      </c>
      <c r="G58" s="42">
        <v>-12.3</v>
      </c>
      <c r="H58" s="42">
        <v>-12.5</v>
      </c>
      <c r="I58" s="42">
        <v>-11.7</v>
      </c>
      <c r="J58" s="317">
        <v>-13.1</v>
      </c>
      <c r="K58" s="317">
        <v>-10.431000000000001</v>
      </c>
    </row>
    <row r="59" spans="2:11" ht="20.25" x14ac:dyDescent="0.25">
      <c r="B59" s="40" t="s">
        <v>64</v>
      </c>
      <c r="D59" s="42">
        <v>-54</v>
      </c>
      <c r="E59" s="42">
        <v>-46.3</v>
      </c>
      <c r="F59" s="42">
        <v>-42.1</v>
      </c>
      <c r="G59" s="42">
        <v>-31.8</v>
      </c>
      <c r="H59" s="42">
        <v>-32</v>
      </c>
      <c r="I59" s="42">
        <v>-35.200000000000003</v>
      </c>
      <c r="J59" s="317">
        <v>-26.9</v>
      </c>
      <c r="K59" s="317">
        <v>-25.048999999999999</v>
      </c>
    </row>
    <row r="60" spans="2:11" ht="20.25" x14ac:dyDescent="0.25">
      <c r="B60" s="40" t="s">
        <v>65</v>
      </c>
      <c r="D60" s="42">
        <v>-1</v>
      </c>
      <c r="E60" s="42">
        <v>6.5</v>
      </c>
      <c r="F60" s="42">
        <v>-7.6</v>
      </c>
      <c r="G60" s="42">
        <v>-15.1</v>
      </c>
      <c r="H60" s="42">
        <v>-18</v>
      </c>
      <c r="I60" s="42">
        <v>-139.4</v>
      </c>
      <c r="J60" s="317">
        <v>0.7</v>
      </c>
      <c r="K60" s="317">
        <v>-28.701999999999998</v>
      </c>
    </row>
    <row r="61" spans="2:11" ht="20.25" x14ac:dyDescent="0.25">
      <c r="B61" s="44" t="s">
        <v>66</v>
      </c>
      <c r="D61" s="42">
        <v>-21</v>
      </c>
      <c r="E61" s="42">
        <v>24.7</v>
      </c>
      <c r="F61" s="42">
        <v>62</v>
      </c>
      <c r="G61" s="42">
        <v>-20.100000000000001</v>
      </c>
      <c r="H61" s="42">
        <v>-53.1</v>
      </c>
      <c r="I61" s="42">
        <v>-183.5</v>
      </c>
      <c r="J61" s="317">
        <v>-15.9</v>
      </c>
      <c r="K61" s="317">
        <v>-152.82300000000001</v>
      </c>
    </row>
    <row r="62" spans="2:11" ht="20.25" x14ac:dyDescent="0.25">
      <c r="B62" s="45" t="s">
        <v>67</v>
      </c>
      <c r="D62" s="46">
        <v>6</v>
      </c>
      <c r="E62" s="46">
        <v>50</v>
      </c>
      <c r="F62" s="46">
        <v>86.9</v>
      </c>
      <c r="G62" s="46">
        <v>11.8</v>
      </c>
      <c r="H62" s="46">
        <v>-33.4</v>
      </c>
      <c r="I62" s="46">
        <v>-21.4</v>
      </c>
      <c r="J62" s="319">
        <v>-15.9</v>
      </c>
      <c r="K62" s="46">
        <v>-145.23999999999998</v>
      </c>
    </row>
    <row r="63" spans="2:11" ht="20.25" x14ac:dyDescent="0.25">
      <c r="B63" s="45" t="s">
        <v>68</v>
      </c>
      <c r="D63" s="47">
        <v>6.0000000000000001E-3</v>
      </c>
      <c r="E63" s="47">
        <v>6.3E-2</v>
      </c>
      <c r="F63" s="47">
        <v>0.1</v>
      </c>
      <c r="G63" s="47">
        <v>2.1000000000000001E-2</v>
      </c>
      <c r="H63" s="47">
        <v>-0.11600000000000001</v>
      </c>
      <c r="I63" s="47">
        <v>-6.0999999999999999E-2</v>
      </c>
      <c r="J63" s="320">
        <v>-3.9E-2</v>
      </c>
      <c r="K63" s="47">
        <v>-0.58524870249186023</v>
      </c>
    </row>
    <row r="64" spans="2:11" ht="15.75" x14ac:dyDescent="0.25">
      <c r="B64" s="41"/>
    </row>
    <row r="65" spans="2:11" ht="24.75" x14ac:dyDescent="0.25">
      <c r="B65" s="453" t="s">
        <v>70</v>
      </c>
      <c r="C65" s="453"/>
      <c r="D65" s="453"/>
      <c r="E65" s="453"/>
      <c r="F65" s="453"/>
      <c r="G65" s="453"/>
      <c r="H65" s="453"/>
      <c r="I65" s="453"/>
      <c r="J65" s="299"/>
      <c r="K65" s="366"/>
    </row>
    <row r="66" spans="2:11" ht="20.25" customHeight="1" x14ac:dyDescent="0.25">
      <c r="B66" s="51" t="str">
        <f>B51</f>
        <v xml:space="preserve">  R$ million</v>
      </c>
      <c r="C66" s="38"/>
      <c r="D66" s="52">
        <v>2013</v>
      </c>
      <c r="E66" s="52">
        <v>2014</v>
      </c>
      <c r="F66" s="52">
        <v>2015</v>
      </c>
      <c r="G66" s="52">
        <v>2016</v>
      </c>
      <c r="H66" s="52">
        <v>2017</v>
      </c>
      <c r="I66" s="52">
        <v>2018</v>
      </c>
      <c r="J66" s="323">
        <v>2019</v>
      </c>
      <c r="K66" s="323">
        <v>2020</v>
      </c>
    </row>
    <row r="67" spans="2:11" ht="20.25" x14ac:dyDescent="0.25">
      <c r="B67" s="40" t="s">
        <v>56</v>
      </c>
      <c r="D67" s="42">
        <v>-3079</v>
      </c>
      <c r="E67" s="42">
        <v>-3065.2</v>
      </c>
      <c r="F67" s="42">
        <v>-2184</v>
      </c>
      <c r="G67" s="42">
        <v>-1852.1</v>
      </c>
      <c r="H67" s="42">
        <v>-2555.5</v>
      </c>
      <c r="I67" s="42">
        <v>-3509.2</v>
      </c>
      <c r="J67" s="317">
        <v>-3901.9</v>
      </c>
      <c r="K67" s="317">
        <v>-4232.6080000000002</v>
      </c>
    </row>
    <row r="68" spans="2:11" ht="20.25" x14ac:dyDescent="0.25">
      <c r="B68" s="40" t="s">
        <v>58</v>
      </c>
      <c r="D68" s="43">
        <v>-3079</v>
      </c>
      <c r="E68" s="43">
        <v>-3065.2</v>
      </c>
      <c r="F68" s="43">
        <v>-2184</v>
      </c>
      <c r="G68" s="43">
        <v>-1852.1</v>
      </c>
      <c r="H68" s="43">
        <v>-2555.5</v>
      </c>
      <c r="I68" s="43">
        <v>-3509.2</v>
      </c>
      <c r="J68" s="318">
        <v>-3901.9</v>
      </c>
      <c r="K68" s="318">
        <v>-4232.6080000000002</v>
      </c>
    </row>
    <row r="69" spans="2:11" ht="20.25" x14ac:dyDescent="0.25">
      <c r="B69" s="40" t="s">
        <v>59</v>
      </c>
      <c r="D69" s="42">
        <v>0</v>
      </c>
      <c r="E69" s="42">
        <v>0</v>
      </c>
      <c r="F69" s="42">
        <v>0</v>
      </c>
      <c r="G69" s="42">
        <v>0</v>
      </c>
      <c r="H69" s="42">
        <v>0</v>
      </c>
      <c r="I69" s="42">
        <v>0</v>
      </c>
      <c r="J69" s="317">
        <v>0</v>
      </c>
      <c r="K69" s="317">
        <v>0</v>
      </c>
    </row>
    <row r="70" spans="2:11" ht="20.25" x14ac:dyDescent="0.25">
      <c r="B70" s="40" t="s">
        <v>60</v>
      </c>
      <c r="D70" s="42">
        <v>2869</v>
      </c>
      <c r="E70" s="42">
        <v>2861.5</v>
      </c>
      <c r="F70" s="42">
        <v>2092</v>
      </c>
      <c r="G70" s="42">
        <v>1668.6</v>
      </c>
      <c r="H70" s="42">
        <v>2338.9</v>
      </c>
      <c r="I70" s="42">
        <v>3226.9</v>
      </c>
      <c r="J70" s="317">
        <v>3773</v>
      </c>
      <c r="K70" s="317">
        <v>4005.8579999999997</v>
      </c>
    </row>
    <row r="71" spans="2:11" ht="20.25" x14ac:dyDescent="0.25">
      <c r="B71" s="40" t="s">
        <v>61</v>
      </c>
      <c r="D71" s="42">
        <v>-210</v>
      </c>
      <c r="E71" s="42">
        <v>-203.8</v>
      </c>
      <c r="F71" s="42">
        <v>-91.7</v>
      </c>
      <c r="G71" s="42">
        <v>-183.5</v>
      </c>
      <c r="H71" s="42">
        <v>-216.6</v>
      </c>
      <c r="I71" s="42">
        <v>-282.3</v>
      </c>
      <c r="J71" s="317">
        <v>-128.9</v>
      </c>
      <c r="K71" s="317">
        <v>-226.75</v>
      </c>
    </row>
    <row r="72" spans="2:11" ht="20.25" x14ac:dyDescent="0.25">
      <c r="B72" s="40" t="s">
        <v>62</v>
      </c>
      <c r="D72" s="42">
        <v>5</v>
      </c>
      <c r="E72" s="42">
        <v>5</v>
      </c>
      <c r="F72" s="42">
        <v>4.5</v>
      </c>
      <c r="G72" s="42">
        <v>5.3</v>
      </c>
      <c r="H72" s="42">
        <v>4.9000000000000004</v>
      </c>
      <c r="I72" s="42">
        <v>-19.8</v>
      </c>
      <c r="J72" s="317">
        <v>-4.2</v>
      </c>
      <c r="K72" s="317">
        <v>4.6319999999999997</v>
      </c>
    </row>
    <row r="73" spans="2:11" ht="20.25" x14ac:dyDescent="0.25">
      <c r="B73" s="40" t="s">
        <v>63</v>
      </c>
      <c r="D73" s="42">
        <v>-2</v>
      </c>
      <c r="E73" s="42">
        <v>-3</v>
      </c>
      <c r="F73" s="42">
        <v>-3.4</v>
      </c>
      <c r="G73" s="42">
        <v>-4.7</v>
      </c>
      <c r="H73" s="42">
        <v>-4.8</v>
      </c>
      <c r="I73" s="42">
        <v>-4.8</v>
      </c>
      <c r="J73" s="317">
        <v>-4.5</v>
      </c>
      <c r="K73" s="317">
        <v>-5.1870000000000003</v>
      </c>
    </row>
    <row r="74" spans="2:11" ht="20.25" x14ac:dyDescent="0.25">
      <c r="B74" s="40" t="s">
        <v>64</v>
      </c>
      <c r="D74" s="42">
        <v>5</v>
      </c>
      <c r="E74" s="42">
        <v>14</v>
      </c>
      <c r="F74" s="42">
        <v>13.5</v>
      </c>
      <c r="G74" s="42">
        <v>14.3</v>
      </c>
      <c r="H74" s="42">
        <v>13</v>
      </c>
      <c r="I74" s="42">
        <v>14</v>
      </c>
      <c r="J74" s="317">
        <v>14.8</v>
      </c>
      <c r="K74" s="317">
        <v>15.193000000000001</v>
      </c>
    </row>
    <row r="75" spans="2:11" ht="20.25" x14ac:dyDescent="0.25">
      <c r="B75" s="40" t="s">
        <v>65</v>
      </c>
      <c r="D75" s="42">
        <v>2</v>
      </c>
      <c r="E75" s="42">
        <v>-6</v>
      </c>
      <c r="F75" s="42">
        <v>-5.6</v>
      </c>
      <c r="G75" s="42">
        <v>-4.4000000000000004</v>
      </c>
      <c r="H75" s="42">
        <v>-3.3</v>
      </c>
      <c r="I75" s="42">
        <v>-29</v>
      </c>
      <c r="J75" s="317">
        <v>-14.5</v>
      </c>
      <c r="K75" s="317">
        <v>-5.3739999999999997</v>
      </c>
    </row>
    <row r="76" spans="2:11" ht="20.25" x14ac:dyDescent="0.25">
      <c r="B76" s="44" t="s">
        <v>66</v>
      </c>
      <c r="D76" s="42">
        <v>-205</v>
      </c>
      <c r="E76" s="42">
        <v>-199</v>
      </c>
      <c r="F76" s="42">
        <v>-87.2</v>
      </c>
      <c r="G76" s="42">
        <v>-178.2</v>
      </c>
      <c r="H76" s="42">
        <v>-211.7</v>
      </c>
      <c r="I76" s="42">
        <v>-302.10000000000002</v>
      </c>
      <c r="J76" s="317">
        <v>-133.1</v>
      </c>
      <c r="K76" s="317">
        <v>-222.11799999999999</v>
      </c>
    </row>
    <row r="77" spans="2:11" ht="20.25" x14ac:dyDescent="0.25">
      <c r="B77" s="45" t="s">
        <v>67</v>
      </c>
      <c r="D77" s="46">
        <v>-23</v>
      </c>
      <c r="E77" s="46">
        <v>-5.8</v>
      </c>
      <c r="F77" s="46">
        <v>28.2</v>
      </c>
      <c r="G77" s="46">
        <v>-60.2</v>
      </c>
      <c r="H77" s="46">
        <v>177.6</v>
      </c>
      <c r="I77" s="46">
        <v>-27.3</v>
      </c>
      <c r="J77" s="319">
        <v>25.7</v>
      </c>
      <c r="K77" s="46">
        <v>-99.783000000000001</v>
      </c>
    </row>
    <row r="78" spans="2:11" ht="20.25" x14ac:dyDescent="0.25">
      <c r="B78" s="45" t="s">
        <v>68</v>
      </c>
      <c r="D78" s="47">
        <v>7.0000000000000001E-3</v>
      </c>
      <c r="E78" s="47">
        <v>2E-3</v>
      </c>
      <c r="F78" s="47">
        <v>-1.2999999999999999E-2</v>
      </c>
      <c r="G78" s="47">
        <v>3.3000000000000002E-2</v>
      </c>
      <c r="H78" s="47">
        <v>-6.9000000000000006E-2</v>
      </c>
      <c r="I78" s="47">
        <v>8.0000000000000002E-3</v>
      </c>
      <c r="J78" s="320">
        <v>-7.0000000000000001E-3</v>
      </c>
      <c r="K78" s="47">
        <v>2.3574826678964836E-2</v>
      </c>
    </row>
    <row r="79" spans="2:11" ht="15.75" x14ac:dyDescent="0.25">
      <c r="B79" s="41"/>
    </row>
    <row r="80" spans="2:11" ht="24.75" x14ac:dyDescent="0.25">
      <c r="B80" s="453" t="s">
        <v>71</v>
      </c>
      <c r="C80" s="453"/>
      <c r="D80" s="453"/>
      <c r="E80" s="453"/>
      <c r="F80" s="453"/>
      <c r="G80" s="453"/>
      <c r="H80" s="453"/>
      <c r="I80" s="453"/>
      <c r="J80" s="299"/>
      <c r="K80" s="366"/>
    </row>
    <row r="81" spans="2:11" ht="20.25" customHeight="1" x14ac:dyDescent="0.25">
      <c r="B81" s="51" t="str">
        <f>B66</f>
        <v xml:space="preserve">  R$ million</v>
      </c>
      <c r="C81" s="38"/>
      <c r="D81" s="52">
        <v>2013</v>
      </c>
      <c r="E81" s="52">
        <v>2014</v>
      </c>
      <c r="F81" s="52">
        <v>2015</v>
      </c>
      <c r="G81" s="52">
        <v>2016</v>
      </c>
      <c r="H81" s="52">
        <v>2017</v>
      </c>
      <c r="I81" s="52">
        <v>2018</v>
      </c>
      <c r="J81" s="323">
        <v>2019</v>
      </c>
      <c r="K81" s="323">
        <v>2020</v>
      </c>
    </row>
    <row r="82" spans="2:11" ht="20.25" x14ac:dyDescent="0.25">
      <c r="B82" s="40" t="s">
        <v>56</v>
      </c>
      <c r="D82" s="42">
        <v>12829</v>
      </c>
      <c r="E82" s="42">
        <v>11741.6</v>
      </c>
      <c r="F82" s="42">
        <v>10185.299999999999</v>
      </c>
      <c r="G82" s="42">
        <v>8454.2000000000007</v>
      </c>
      <c r="H82" s="42">
        <v>10734.1</v>
      </c>
      <c r="I82" s="42">
        <v>13736.8</v>
      </c>
      <c r="J82" s="317">
        <v>14948.7</v>
      </c>
      <c r="K82" s="317">
        <v>16088.052</v>
      </c>
    </row>
    <row r="83" spans="2:11" ht="20.25" x14ac:dyDescent="0.25">
      <c r="B83" s="40" t="s">
        <v>58</v>
      </c>
      <c r="D83" s="43">
        <v>11533</v>
      </c>
      <c r="E83" s="43">
        <v>9998</v>
      </c>
      <c r="F83" s="43">
        <v>8065</v>
      </c>
      <c r="G83" s="43">
        <v>7469.3</v>
      </c>
      <c r="H83" s="43">
        <v>9206.7000000000007</v>
      </c>
      <c r="I83" s="43">
        <v>11401.7</v>
      </c>
      <c r="J83" s="318">
        <v>12289.7</v>
      </c>
      <c r="K83" s="318">
        <v>11764.835999999999</v>
      </c>
    </row>
    <row r="84" spans="2:11" ht="20.25" x14ac:dyDescent="0.25">
      <c r="B84" s="40" t="s">
        <v>59</v>
      </c>
      <c r="D84" s="42">
        <v>1296</v>
      </c>
      <c r="E84" s="42">
        <v>1743.6</v>
      </c>
      <c r="F84" s="42">
        <v>2120.3000000000002</v>
      </c>
      <c r="G84" s="42">
        <v>984.9</v>
      </c>
      <c r="H84" s="42">
        <v>1526.6</v>
      </c>
      <c r="I84" s="42">
        <v>2335.1</v>
      </c>
      <c r="J84" s="317">
        <v>2659.1</v>
      </c>
      <c r="K84" s="317">
        <v>4323.2160000000003</v>
      </c>
    </row>
    <row r="85" spans="2:11" ht="20.25" x14ac:dyDescent="0.25">
      <c r="B85" s="40" t="s">
        <v>60</v>
      </c>
      <c r="D85" s="42">
        <v>-11355</v>
      </c>
      <c r="E85" s="42">
        <v>-10704.9</v>
      </c>
      <c r="F85" s="42">
        <v>-10013</v>
      </c>
      <c r="G85" s="42">
        <v>-7966.9</v>
      </c>
      <c r="H85" s="42">
        <v>-9099</v>
      </c>
      <c r="I85" s="42">
        <v>-11521.7</v>
      </c>
      <c r="J85" s="317">
        <v>-13074.1</v>
      </c>
      <c r="K85" s="317">
        <v>-12831.522000000001</v>
      </c>
    </row>
    <row r="86" spans="2:11" ht="20.25" x14ac:dyDescent="0.25">
      <c r="B86" s="40" t="s">
        <v>61</v>
      </c>
      <c r="D86" s="42">
        <v>1476</v>
      </c>
      <c r="E86" s="42">
        <v>1036.8</v>
      </c>
      <c r="F86" s="42">
        <v>172.6</v>
      </c>
      <c r="G86" s="42">
        <v>487.3</v>
      </c>
      <c r="H86" s="42">
        <v>1635.1</v>
      </c>
      <c r="I86" s="42">
        <v>2215.1</v>
      </c>
      <c r="J86" s="317">
        <v>1874.6</v>
      </c>
      <c r="K86" s="317">
        <v>3256.5299999999997</v>
      </c>
    </row>
    <row r="87" spans="2:11" ht="20.25" x14ac:dyDescent="0.25">
      <c r="B87" s="40" t="s">
        <v>62</v>
      </c>
      <c r="D87" s="42">
        <v>-956</v>
      </c>
      <c r="E87" s="42">
        <v>-513.5</v>
      </c>
      <c r="F87" s="42">
        <v>-3897.3</v>
      </c>
      <c r="G87" s="42">
        <v>-851.8</v>
      </c>
      <c r="H87" s="42">
        <v>-906.1</v>
      </c>
      <c r="I87" s="42">
        <v>-1333.2</v>
      </c>
      <c r="J87" s="317">
        <v>-1102.8</v>
      </c>
      <c r="K87" s="317">
        <v>-487.82400000000001</v>
      </c>
    </row>
    <row r="88" spans="2:11" ht="20.25" x14ac:dyDescent="0.25">
      <c r="B88" s="40" t="s">
        <v>63</v>
      </c>
      <c r="D88" s="42">
        <v>-336</v>
      </c>
      <c r="E88" s="42">
        <v>-290.60000000000002</v>
      </c>
      <c r="F88" s="42">
        <v>-258.10000000000002</v>
      </c>
      <c r="G88" s="42">
        <v>-272.7</v>
      </c>
      <c r="H88" s="42">
        <v>-251</v>
      </c>
      <c r="I88" s="42">
        <v>-337.4</v>
      </c>
      <c r="J88" s="317">
        <v>-288.5</v>
      </c>
      <c r="K88" s="317">
        <v>-398.38499999999999</v>
      </c>
    </row>
    <row r="89" spans="2:11" ht="20.25" x14ac:dyDescent="0.25">
      <c r="B89" s="40" t="s">
        <v>64</v>
      </c>
      <c r="D89" s="42">
        <v>-577</v>
      </c>
      <c r="E89" s="42">
        <v>-501.9</v>
      </c>
      <c r="F89" s="42">
        <v>-440.1</v>
      </c>
      <c r="G89" s="42">
        <v>-354.2</v>
      </c>
      <c r="H89" s="42">
        <v>-404.4</v>
      </c>
      <c r="I89" s="42">
        <v>-440</v>
      </c>
      <c r="J89" s="317">
        <v>-426.9</v>
      </c>
      <c r="K89" s="317">
        <v>-426.76400000000001</v>
      </c>
    </row>
    <row r="90" spans="2:11" ht="20.25" x14ac:dyDescent="0.25">
      <c r="B90" s="40" t="s">
        <v>65</v>
      </c>
      <c r="D90" s="42">
        <v>-43</v>
      </c>
      <c r="E90" s="42">
        <v>279</v>
      </c>
      <c r="F90" s="42">
        <v>-3199.1</v>
      </c>
      <c r="G90" s="42">
        <v>-224.8</v>
      </c>
      <c r="H90" s="42">
        <v>-250.8</v>
      </c>
      <c r="I90" s="42">
        <v>-555.70000000000005</v>
      </c>
      <c r="J90" s="317">
        <v>-387.4</v>
      </c>
      <c r="K90" s="317">
        <v>337.32499999999999</v>
      </c>
    </row>
    <row r="91" spans="2:11" ht="20.25" x14ac:dyDescent="0.25">
      <c r="B91" s="44" t="s">
        <v>66</v>
      </c>
      <c r="D91" s="42">
        <v>520</v>
      </c>
      <c r="E91" s="42">
        <v>523</v>
      </c>
      <c r="F91" s="42">
        <v>-3724.8</v>
      </c>
      <c r="G91" s="42">
        <v>-364.5</v>
      </c>
      <c r="H91" s="42">
        <v>729</v>
      </c>
      <c r="I91" s="42">
        <v>881.9</v>
      </c>
      <c r="J91" s="317">
        <v>771.8</v>
      </c>
      <c r="K91" s="317">
        <v>2768.7060000000001</v>
      </c>
    </row>
    <row r="92" spans="2:11" ht="20.25" x14ac:dyDescent="0.25">
      <c r="B92" s="45" t="s">
        <v>67</v>
      </c>
      <c r="D92" s="46">
        <v>1806</v>
      </c>
      <c r="E92" s="46">
        <v>1863.1</v>
      </c>
      <c r="F92" s="46">
        <v>291.5</v>
      </c>
      <c r="G92" s="46">
        <v>660.4</v>
      </c>
      <c r="H92" s="46">
        <v>2396.6</v>
      </c>
      <c r="I92" s="46">
        <v>2693.1</v>
      </c>
      <c r="J92" s="319">
        <v>1973</v>
      </c>
      <c r="K92" s="46">
        <v>3193.62</v>
      </c>
    </row>
    <row r="93" spans="2:11" ht="20.25" x14ac:dyDescent="0.25">
      <c r="B93" s="45" t="s">
        <v>68</v>
      </c>
      <c r="D93" s="47">
        <v>0.14099999999999999</v>
      </c>
      <c r="E93" s="47">
        <v>0.159</v>
      </c>
      <c r="F93" s="47">
        <v>2.9000000000000001E-2</v>
      </c>
      <c r="G93" s="47">
        <v>7.8E-2</v>
      </c>
      <c r="H93" s="47">
        <v>0.223</v>
      </c>
      <c r="I93" s="47">
        <v>0.19600000000000001</v>
      </c>
      <c r="J93" s="320">
        <v>0.13200000000000001</v>
      </c>
      <c r="K93" s="47">
        <v>0.19850880641111801</v>
      </c>
    </row>
  </sheetData>
  <mergeCells count="6">
    <mergeCell ref="B80:I80"/>
    <mergeCell ref="B2:I2"/>
    <mergeCell ref="B18:I18"/>
    <mergeCell ref="B34:I34"/>
    <mergeCell ref="B50:I50"/>
    <mergeCell ref="B65:I65"/>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11">
    <tabColor rgb="FF92D050"/>
  </sheetPr>
  <dimension ref="B1:V49"/>
  <sheetViews>
    <sheetView showGridLines="0" zoomScale="60" zoomScaleNormal="60" workbookViewId="0">
      <pane xSplit="2" ySplit="2" topLeftCell="K3" activePane="bottomRight" state="frozen"/>
      <selection pane="topRight" activeCell="C1" sqref="C1"/>
      <selection pane="bottomLeft" activeCell="A3" sqref="A3"/>
      <selection pane="bottomRight" activeCell="V1" sqref="V1:V1048576"/>
    </sheetView>
  </sheetViews>
  <sheetFormatPr defaultRowHeight="15" x14ac:dyDescent="0.25"/>
  <cols>
    <col min="1" max="1" width="5.28515625" customWidth="1"/>
    <col min="2" max="2" width="96.28515625" bestFit="1" customWidth="1"/>
    <col min="3" max="13" width="17.85546875" customWidth="1"/>
    <col min="14" max="14" width="19.7109375" bestFit="1" customWidth="1"/>
    <col min="15" max="15" width="19.7109375" customWidth="1"/>
    <col min="16" max="16" width="18" bestFit="1" customWidth="1"/>
    <col min="17" max="20" width="18" customWidth="1"/>
    <col min="21" max="21" width="9.140625" customWidth="1"/>
  </cols>
  <sheetData>
    <row r="1" spans="2:22" ht="57" customHeight="1" x14ac:dyDescent="0.25"/>
    <row r="2" spans="2:22" x14ac:dyDescent="0.25">
      <c r="B2" s="53" t="s">
        <v>73</v>
      </c>
      <c r="C2" s="345" t="s">
        <v>40</v>
      </c>
      <c r="D2" s="345" t="s">
        <v>41</v>
      </c>
      <c r="E2" s="345" t="s">
        <v>42</v>
      </c>
      <c r="F2" s="345" t="s">
        <v>43</v>
      </c>
      <c r="G2" s="345" t="s">
        <v>44</v>
      </c>
      <c r="H2" s="345" t="s">
        <v>45</v>
      </c>
      <c r="I2" s="345" t="s">
        <v>46</v>
      </c>
      <c r="J2" s="346" t="s">
        <v>296</v>
      </c>
      <c r="K2" s="346" t="s">
        <v>309</v>
      </c>
      <c r="L2" s="346" t="s">
        <v>310</v>
      </c>
      <c r="M2" s="346" t="s">
        <v>319</v>
      </c>
      <c r="N2" s="346" t="s">
        <v>326</v>
      </c>
      <c r="O2" s="346" t="s">
        <v>334</v>
      </c>
      <c r="P2" s="346" t="s">
        <v>342</v>
      </c>
      <c r="Q2" s="346" t="s">
        <v>363</v>
      </c>
      <c r="R2" s="346" t="s">
        <v>364</v>
      </c>
      <c r="S2" s="346" t="s">
        <v>388</v>
      </c>
      <c r="T2" s="346" t="s">
        <v>389</v>
      </c>
    </row>
    <row r="3" spans="2:22" x14ac:dyDescent="0.25">
      <c r="B3" s="55" t="s">
        <v>74</v>
      </c>
      <c r="C3" s="56">
        <v>2350838</v>
      </c>
      <c r="D3" s="56">
        <v>2569485</v>
      </c>
      <c r="E3" s="56">
        <v>2737025</v>
      </c>
      <c r="F3" s="56">
        <v>3076770</v>
      </c>
      <c r="G3" s="56">
        <v>3244207</v>
      </c>
      <c r="H3" s="56">
        <v>3204060</v>
      </c>
      <c r="I3" s="56">
        <v>3861513</v>
      </c>
      <c r="J3" s="56">
        <v>3427000</v>
      </c>
      <c r="K3" s="56">
        <v>3531985</v>
      </c>
      <c r="L3" s="56">
        <v>3694049</v>
      </c>
      <c r="M3" s="56">
        <v>3849794</v>
      </c>
      <c r="N3" s="56">
        <v>3872891</v>
      </c>
      <c r="O3" s="56">
        <v>3807855</v>
      </c>
      <c r="P3" s="56">
        <v>2424715</v>
      </c>
      <c r="Q3" s="56">
        <v>4381212</v>
      </c>
      <c r="R3" s="56">
        <v>5474270</v>
      </c>
      <c r="S3" s="56">
        <v>7065832</v>
      </c>
      <c r="T3" s="56">
        <v>9596269</v>
      </c>
    </row>
    <row r="4" spans="2:22" x14ac:dyDescent="0.25">
      <c r="B4" s="57" t="s">
        <v>75</v>
      </c>
      <c r="C4" s="58">
        <v>2109663</v>
      </c>
      <c r="D4" s="58">
        <v>2211682</v>
      </c>
      <c r="E4" s="58">
        <v>2385844</v>
      </c>
      <c r="F4" s="58">
        <v>2499518</v>
      </c>
      <c r="G4" s="58">
        <v>2646153</v>
      </c>
      <c r="H4" s="58">
        <v>2656268</v>
      </c>
      <c r="I4" s="58">
        <v>3260915</v>
      </c>
      <c r="J4" s="58">
        <v>2838388</v>
      </c>
      <c r="K4" s="58">
        <v>2887309</v>
      </c>
      <c r="L4" s="58">
        <v>3108842</v>
      </c>
      <c r="M4" s="58">
        <v>3216047</v>
      </c>
      <c r="N4" s="58">
        <v>3077462</v>
      </c>
      <c r="O4" s="58">
        <v>2964909</v>
      </c>
      <c r="P4" s="58">
        <v>1535098</v>
      </c>
      <c r="Q4" s="58">
        <v>3078104</v>
      </c>
      <c r="R4" s="58">
        <v>4186725</v>
      </c>
      <c r="S4" s="58">
        <v>5474316</v>
      </c>
      <c r="T4" s="58">
        <v>7462175</v>
      </c>
    </row>
    <row r="5" spans="2:22" x14ac:dyDescent="0.25">
      <c r="B5" s="57" t="s">
        <v>76</v>
      </c>
      <c r="C5" s="58">
        <v>241175</v>
      </c>
      <c r="D5" s="58">
        <v>357803</v>
      </c>
      <c r="E5" s="58">
        <v>351181</v>
      </c>
      <c r="F5" s="58">
        <v>577252</v>
      </c>
      <c r="G5" s="58">
        <v>598054</v>
      </c>
      <c r="H5" s="58">
        <v>547792</v>
      </c>
      <c r="I5" s="58">
        <v>600598</v>
      </c>
      <c r="J5" s="58">
        <v>588612</v>
      </c>
      <c r="K5" s="58">
        <v>644676</v>
      </c>
      <c r="L5" s="58">
        <v>585207</v>
      </c>
      <c r="M5" s="58">
        <v>633747</v>
      </c>
      <c r="N5" s="58">
        <v>795429</v>
      </c>
      <c r="O5" s="58">
        <v>842946</v>
      </c>
      <c r="P5" s="58">
        <v>889617</v>
      </c>
      <c r="Q5" s="58">
        <v>1303108</v>
      </c>
      <c r="R5" s="58">
        <v>1287545</v>
      </c>
      <c r="S5" s="58">
        <v>1591516</v>
      </c>
      <c r="T5" s="58">
        <v>2134094</v>
      </c>
    </row>
    <row r="6" spans="2:22" x14ac:dyDescent="0.25">
      <c r="B6" s="57" t="s">
        <v>77</v>
      </c>
      <c r="C6" s="58">
        <v>-1870099</v>
      </c>
      <c r="D6" s="58">
        <v>-2187259</v>
      </c>
      <c r="E6" s="58">
        <v>-2379358</v>
      </c>
      <c r="F6" s="58">
        <v>-2662308</v>
      </c>
      <c r="G6" s="58">
        <v>-2632109</v>
      </c>
      <c r="H6" s="58">
        <v>-2621270</v>
      </c>
      <c r="I6" s="58">
        <v>-3217184</v>
      </c>
      <c r="J6" s="58">
        <v>-3051131</v>
      </c>
      <c r="K6" s="58">
        <v>-3035995</v>
      </c>
      <c r="L6" s="58">
        <v>-3087584</v>
      </c>
      <c r="M6" s="58">
        <v>-3373955</v>
      </c>
      <c r="N6" s="58">
        <v>-3576595</v>
      </c>
      <c r="O6" s="58">
        <v>-3295002</v>
      </c>
      <c r="P6" s="58">
        <v>-2145734</v>
      </c>
      <c r="Q6" s="58">
        <v>-3489321</v>
      </c>
      <c r="R6" s="58">
        <v>-3901465</v>
      </c>
      <c r="S6" s="58">
        <v>-4602450</v>
      </c>
      <c r="T6" s="58">
        <v>-5953981</v>
      </c>
    </row>
    <row r="7" spans="2:22" x14ac:dyDescent="0.25">
      <c r="B7" s="59" t="s">
        <v>78</v>
      </c>
      <c r="C7" s="60">
        <v>480739</v>
      </c>
      <c r="D7" s="60">
        <v>382226</v>
      </c>
      <c r="E7" s="60">
        <v>357667</v>
      </c>
      <c r="F7" s="60">
        <v>414462</v>
      </c>
      <c r="G7" s="60">
        <v>612098</v>
      </c>
      <c r="H7" s="60">
        <v>582790</v>
      </c>
      <c r="I7" s="60">
        <v>644329</v>
      </c>
      <c r="J7" s="60">
        <v>375869</v>
      </c>
      <c r="K7" s="60">
        <v>495990</v>
      </c>
      <c r="L7" s="60">
        <v>606465</v>
      </c>
      <c r="M7" s="60">
        <v>475839</v>
      </c>
      <c r="N7" s="60">
        <v>296296</v>
      </c>
      <c r="O7" s="60">
        <v>512853</v>
      </c>
      <c r="P7" s="60">
        <v>278981</v>
      </c>
      <c r="Q7" s="60">
        <v>891891</v>
      </c>
      <c r="R7" s="60">
        <v>1572805</v>
      </c>
      <c r="S7" s="60">
        <v>2463382</v>
      </c>
      <c r="T7" s="60">
        <v>3642288</v>
      </c>
    </row>
    <row r="8" spans="2:22" x14ac:dyDescent="0.25">
      <c r="B8" s="61" t="s">
        <v>79</v>
      </c>
      <c r="C8" s="62">
        <v>0.20399999999999999</v>
      </c>
      <c r="D8" s="62">
        <v>0.14899999999999999</v>
      </c>
      <c r="E8" s="62">
        <v>0.13100000000000001</v>
      </c>
      <c r="F8" s="62">
        <v>0.13500000000000001</v>
      </c>
      <c r="G8" s="62">
        <v>0.189</v>
      </c>
      <c r="H8" s="62">
        <v>0.182</v>
      </c>
      <c r="I8" s="62">
        <v>0.16700000000000001</v>
      </c>
      <c r="J8" s="62">
        <v>0.11</v>
      </c>
      <c r="K8" s="62">
        <v>0.14000000000000001</v>
      </c>
      <c r="L8" s="62">
        <v>0.16400000000000001</v>
      </c>
      <c r="M8" s="62">
        <v>0.124</v>
      </c>
      <c r="N8" s="62">
        <v>7.6505122400811171E-2</v>
      </c>
      <c r="O8" s="62">
        <v>0.13500000000000001</v>
      </c>
      <c r="P8" s="62">
        <v>0.11505723353053864</v>
      </c>
      <c r="Q8" s="62">
        <v>0.20357175137838571</v>
      </c>
      <c r="R8" s="62">
        <v>0.28730862745169677</v>
      </c>
      <c r="S8" s="62">
        <v>0.34899999999999998</v>
      </c>
      <c r="T8" s="62">
        <v>0.38</v>
      </c>
      <c r="V8" s="397"/>
    </row>
    <row r="9" spans="2:22" x14ac:dyDescent="0.25">
      <c r="B9" s="59" t="s">
        <v>62</v>
      </c>
      <c r="C9" s="63">
        <v>-296065</v>
      </c>
      <c r="D9" s="63">
        <v>-15578</v>
      </c>
      <c r="E9" s="63">
        <v>-250646</v>
      </c>
      <c r="F9" s="63">
        <v>-343831</v>
      </c>
      <c r="G9" s="63">
        <v>-288490</v>
      </c>
      <c r="H9" s="63">
        <v>-373735</v>
      </c>
      <c r="I9" s="63">
        <v>-290954</v>
      </c>
      <c r="J9" s="63">
        <v>-379986</v>
      </c>
      <c r="K9" s="63">
        <v>-300469</v>
      </c>
      <c r="L9" s="63">
        <v>-314241</v>
      </c>
      <c r="M9" s="63">
        <v>-334857</v>
      </c>
      <c r="N9" s="63">
        <v>-153247</v>
      </c>
      <c r="O9" s="63">
        <v>-237677</v>
      </c>
      <c r="P9" s="63">
        <v>-366513</v>
      </c>
      <c r="Q9" s="63">
        <v>-360426</v>
      </c>
      <c r="R9" s="63">
        <v>476791</v>
      </c>
      <c r="S9" s="63">
        <v>-337822</v>
      </c>
      <c r="T9" s="63">
        <v>1127368</v>
      </c>
    </row>
    <row r="10" spans="2:22" x14ac:dyDescent="0.25">
      <c r="B10" s="64" t="s">
        <v>80</v>
      </c>
      <c r="C10" s="58">
        <v>-52193</v>
      </c>
      <c r="D10" s="58">
        <v>-65602</v>
      </c>
      <c r="E10" s="58">
        <v>-62992</v>
      </c>
      <c r="F10" s="58">
        <v>-70163</v>
      </c>
      <c r="G10" s="58">
        <v>-76138</v>
      </c>
      <c r="H10" s="58">
        <v>-73674</v>
      </c>
      <c r="I10" s="58">
        <v>-74339</v>
      </c>
      <c r="J10" s="58">
        <v>-113253</v>
      </c>
      <c r="K10" s="58">
        <v>-67358</v>
      </c>
      <c r="L10" s="58">
        <v>-71002</v>
      </c>
      <c r="M10" s="58">
        <v>-73789</v>
      </c>
      <c r="N10" s="58">
        <v>-76366</v>
      </c>
      <c r="O10" s="58">
        <v>-99807</v>
      </c>
      <c r="P10" s="58">
        <v>-105947</v>
      </c>
      <c r="Q10" s="58">
        <v>-96196</v>
      </c>
      <c r="R10" s="58">
        <v>-96435</v>
      </c>
      <c r="S10" s="58">
        <v>-98709</v>
      </c>
      <c r="T10" s="58">
        <v>-119757</v>
      </c>
    </row>
    <row r="11" spans="2:22" x14ac:dyDescent="0.25">
      <c r="B11" s="65" t="s">
        <v>81</v>
      </c>
      <c r="C11" s="58">
        <v>-3923</v>
      </c>
      <c r="D11" s="58">
        <v>-16330</v>
      </c>
      <c r="E11" s="58">
        <v>-7321</v>
      </c>
      <c r="F11" s="58">
        <v>3261</v>
      </c>
      <c r="G11" s="58">
        <v>-1668</v>
      </c>
      <c r="H11" s="58">
        <v>-1436</v>
      </c>
      <c r="I11" s="58">
        <v>-342</v>
      </c>
      <c r="J11" s="58">
        <v>-38472</v>
      </c>
      <c r="K11" s="58">
        <v>-795</v>
      </c>
      <c r="L11" s="58">
        <v>-2012</v>
      </c>
      <c r="M11" s="58">
        <v>9328</v>
      </c>
      <c r="N11" s="58">
        <v>11599</v>
      </c>
      <c r="O11" s="58">
        <v>-1826</v>
      </c>
      <c r="P11" s="58">
        <v>-21461</v>
      </c>
      <c r="Q11" s="58">
        <v>-4656</v>
      </c>
      <c r="R11" s="58">
        <v>-3544</v>
      </c>
      <c r="S11" s="58">
        <v>-2902</v>
      </c>
      <c r="T11" s="58">
        <v>-1038</v>
      </c>
    </row>
    <row r="12" spans="2:22" x14ac:dyDescent="0.25">
      <c r="B12" s="65" t="s">
        <v>82</v>
      </c>
      <c r="C12" s="58">
        <v>-48270</v>
      </c>
      <c r="D12" s="58">
        <v>-49272</v>
      </c>
      <c r="E12" s="58">
        <v>-55671</v>
      </c>
      <c r="F12" s="58">
        <v>-73424</v>
      </c>
      <c r="G12" s="58">
        <v>-74470</v>
      </c>
      <c r="H12" s="58">
        <v>-72238</v>
      </c>
      <c r="I12" s="58">
        <v>-73997</v>
      </c>
      <c r="J12" s="58">
        <v>-74781</v>
      </c>
      <c r="K12" s="58">
        <v>-66563</v>
      </c>
      <c r="L12" s="58">
        <v>-68990</v>
      </c>
      <c r="M12" s="58">
        <v>-83117</v>
      </c>
      <c r="N12" s="58">
        <v>-87965</v>
      </c>
      <c r="O12" s="58">
        <v>-97981</v>
      </c>
      <c r="P12" s="58">
        <v>-84486</v>
      </c>
      <c r="Q12" s="58">
        <v>-91540</v>
      </c>
      <c r="R12" s="58">
        <v>-92891</v>
      </c>
      <c r="S12" s="58">
        <v>-95807</v>
      </c>
      <c r="T12" s="58">
        <v>-118719</v>
      </c>
    </row>
    <row r="13" spans="2:22" x14ac:dyDescent="0.25">
      <c r="B13" s="64" t="s">
        <v>83</v>
      </c>
      <c r="C13" s="58">
        <v>-93141</v>
      </c>
      <c r="D13" s="58">
        <v>-96644</v>
      </c>
      <c r="E13" s="58">
        <v>-106088</v>
      </c>
      <c r="F13" s="58">
        <v>-108520</v>
      </c>
      <c r="G13" s="58">
        <v>-102782</v>
      </c>
      <c r="H13" s="58">
        <v>-112907</v>
      </c>
      <c r="I13" s="58">
        <v>-101012</v>
      </c>
      <c r="J13" s="58">
        <v>-123321</v>
      </c>
      <c r="K13" s="58">
        <v>-100758</v>
      </c>
      <c r="L13" s="58">
        <v>-109782</v>
      </c>
      <c r="M13" s="58">
        <v>-97924</v>
      </c>
      <c r="N13" s="58">
        <v>-118441</v>
      </c>
      <c r="O13" s="58">
        <v>-109377</v>
      </c>
      <c r="P13" s="58">
        <v>-96837</v>
      </c>
      <c r="Q13" s="58">
        <v>-98233</v>
      </c>
      <c r="R13" s="58">
        <v>-122317</v>
      </c>
      <c r="S13" s="58">
        <v>-115412</v>
      </c>
      <c r="T13" s="58">
        <v>-109442</v>
      </c>
    </row>
    <row r="14" spans="2:22" x14ac:dyDescent="0.25">
      <c r="B14" s="66" t="s">
        <v>84</v>
      </c>
      <c r="C14" s="58">
        <v>-150731</v>
      </c>
      <c r="D14" s="58">
        <v>146668</v>
      </c>
      <c r="E14" s="58">
        <v>-81566</v>
      </c>
      <c r="F14" s="58">
        <v>-165148</v>
      </c>
      <c r="G14" s="58">
        <v>-109570</v>
      </c>
      <c r="H14" s="67">
        <v>-187154</v>
      </c>
      <c r="I14" s="67">
        <v>-115603</v>
      </c>
      <c r="J14" s="67">
        <v>-143412</v>
      </c>
      <c r="K14" s="67">
        <v>-132353</v>
      </c>
      <c r="L14" s="67">
        <v>-133457</v>
      </c>
      <c r="M14" s="67">
        <v>-163144</v>
      </c>
      <c r="N14" s="67">
        <v>41560</v>
      </c>
      <c r="O14" s="67">
        <v>-28493</v>
      </c>
      <c r="P14" s="67">
        <v>-163729</v>
      </c>
      <c r="Q14" s="67">
        <v>-165997</v>
      </c>
      <c r="R14" s="67">
        <v>695543</v>
      </c>
      <c r="S14" s="67">
        <v>-123701</v>
      </c>
      <c r="T14" s="67">
        <v>1356567</v>
      </c>
    </row>
    <row r="15" spans="2:22" x14ac:dyDescent="0.25">
      <c r="B15" s="348" t="s">
        <v>90</v>
      </c>
      <c r="C15" s="69" t="s">
        <v>25</v>
      </c>
      <c r="D15" s="69">
        <v>201106</v>
      </c>
      <c r="E15" s="69" t="s">
        <v>25</v>
      </c>
      <c r="F15" s="347" t="s">
        <v>25</v>
      </c>
      <c r="G15" s="69">
        <v>0</v>
      </c>
      <c r="H15" s="67">
        <v>0</v>
      </c>
      <c r="I15" s="72" t="s">
        <v>25</v>
      </c>
      <c r="J15" s="72">
        <v>0</v>
      </c>
      <c r="K15" s="72" t="s">
        <v>25</v>
      </c>
      <c r="L15" s="72" t="s">
        <v>25</v>
      </c>
      <c r="M15" s="72">
        <v>0</v>
      </c>
      <c r="N15" s="72">
        <v>0</v>
      </c>
      <c r="O15" s="72">
        <v>0</v>
      </c>
      <c r="P15" s="72">
        <v>0</v>
      </c>
      <c r="Q15" s="72">
        <v>0</v>
      </c>
      <c r="R15" s="72" t="s">
        <v>25</v>
      </c>
      <c r="S15" s="72" t="s">
        <v>25</v>
      </c>
      <c r="T15" s="72" t="s">
        <v>25</v>
      </c>
    </row>
    <row r="16" spans="2:22" x14ac:dyDescent="0.25">
      <c r="B16" s="256" t="s">
        <v>299</v>
      </c>
      <c r="C16" s="58">
        <v>0</v>
      </c>
      <c r="D16" s="72">
        <v>0</v>
      </c>
      <c r="E16" s="72">
        <v>0</v>
      </c>
      <c r="F16" s="72">
        <v>0</v>
      </c>
      <c r="G16" s="72">
        <v>0</v>
      </c>
      <c r="H16" s="72">
        <v>0</v>
      </c>
      <c r="I16" s="72">
        <v>0</v>
      </c>
      <c r="J16" s="72">
        <v>418744</v>
      </c>
      <c r="K16" s="72" t="s">
        <v>25</v>
      </c>
      <c r="L16" s="72" t="s">
        <v>25</v>
      </c>
      <c r="M16" s="72">
        <v>78335</v>
      </c>
      <c r="N16" s="72">
        <v>8525</v>
      </c>
      <c r="O16" s="72">
        <v>4113</v>
      </c>
      <c r="P16" s="72">
        <v>3064</v>
      </c>
      <c r="Q16" s="72">
        <v>2392</v>
      </c>
      <c r="R16" s="72">
        <v>36479</v>
      </c>
      <c r="S16" s="72">
        <v>42639</v>
      </c>
      <c r="T16" s="72">
        <v>1609163</v>
      </c>
    </row>
    <row r="17" spans="2:22" x14ac:dyDescent="0.25">
      <c r="B17" s="70" t="s">
        <v>328</v>
      </c>
      <c r="C17" s="69">
        <v>48396</v>
      </c>
      <c r="D17" s="347">
        <v>71517</v>
      </c>
      <c r="E17" s="347">
        <v>70112</v>
      </c>
      <c r="F17" s="347">
        <v>47467</v>
      </c>
      <c r="G17" s="347">
        <v>19321</v>
      </c>
      <c r="H17" s="72">
        <v>9645</v>
      </c>
      <c r="I17" s="72">
        <v>7097</v>
      </c>
      <c r="J17" s="72">
        <v>0</v>
      </c>
      <c r="K17" s="72">
        <v>0</v>
      </c>
      <c r="L17" s="72">
        <v>0</v>
      </c>
      <c r="M17" s="72">
        <v>0</v>
      </c>
      <c r="N17" s="72">
        <v>0</v>
      </c>
      <c r="O17" s="72">
        <v>0</v>
      </c>
      <c r="P17" s="72">
        <v>0</v>
      </c>
      <c r="Q17" s="72">
        <v>0</v>
      </c>
      <c r="R17" s="72" t="s">
        <v>25</v>
      </c>
      <c r="S17" s="72" t="s">
        <v>25</v>
      </c>
      <c r="T17" s="72" t="s">
        <v>25</v>
      </c>
    </row>
    <row r="18" spans="2:22" x14ac:dyDescent="0.25">
      <c r="B18" s="68" t="s">
        <v>330</v>
      </c>
      <c r="C18" s="67">
        <v>-105241</v>
      </c>
      <c r="D18" s="72">
        <v>-103307</v>
      </c>
      <c r="E18" s="72">
        <v>-104046</v>
      </c>
      <c r="F18" s="72">
        <v>-91250</v>
      </c>
      <c r="G18" s="72">
        <v>-91405</v>
      </c>
      <c r="H18" s="72">
        <v>-93469</v>
      </c>
      <c r="I18" s="72">
        <v>-89590</v>
      </c>
      <c r="J18" s="72">
        <v>-89576</v>
      </c>
      <c r="K18" s="72">
        <v>-83805</v>
      </c>
      <c r="L18" s="72">
        <v>-86293</v>
      </c>
      <c r="M18" s="72">
        <v>-80651</v>
      </c>
      <c r="N18" s="72">
        <v>-26113</v>
      </c>
      <c r="O18" s="72">
        <v>-58565</v>
      </c>
      <c r="P18" s="72">
        <v>-91518</v>
      </c>
      <c r="Q18" s="72">
        <v>-116679</v>
      </c>
      <c r="R18" s="72">
        <v>-65786</v>
      </c>
      <c r="S18" s="72">
        <v>-70444</v>
      </c>
      <c r="T18" s="72">
        <v>-76326</v>
      </c>
    </row>
    <row r="19" spans="2:22" x14ac:dyDescent="0.25">
      <c r="B19" s="349" t="s">
        <v>322</v>
      </c>
      <c r="C19" s="58">
        <v>0</v>
      </c>
      <c r="D19" s="67">
        <v>0</v>
      </c>
      <c r="E19" s="67">
        <v>0</v>
      </c>
      <c r="F19" s="67">
        <v>0</v>
      </c>
      <c r="G19" s="67">
        <v>0</v>
      </c>
      <c r="H19" s="67">
        <v>0</v>
      </c>
      <c r="I19" s="67">
        <v>0</v>
      </c>
      <c r="J19" s="72">
        <v>186010</v>
      </c>
      <c r="K19" s="67" t="s">
        <v>25</v>
      </c>
      <c r="L19" s="67" t="s">
        <v>25</v>
      </c>
      <c r="M19" s="72">
        <v>0</v>
      </c>
      <c r="N19" s="72">
        <v>117337</v>
      </c>
      <c r="O19" s="72">
        <v>0</v>
      </c>
      <c r="P19" s="72">
        <v>0</v>
      </c>
      <c r="Q19" s="72">
        <v>0</v>
      </c>
      <c r="R19" s="72" t="s">
        <v>25</v>
      </c>
      <c r="S19" s="72" t="s">
        <v>25</v>
      </c>
      <c r="T19" s="72" t="s">
        <v>25</v>
      </c>
    </row>
    <row r="20" spans="2:22" x14ac:dyDescent="0.25">
      <c r="B20" s="324" t="s">
        <v>329</v>
      </c>
      <c r="C20" s="67">
        <v>-4597</v>
      </c>
      <c r="D20" s="67">
        <v>-1998</v>
      </c>
      <c r="E20" s="67">
        <v>-5456</v>
      </c>
      <c r="F20" s="67">
        <v>-3229</v>
      </c>
      <c r="G20" s="67">
        <v>-4179</v>
      </c>
      <c r="H20" s="344">
        <v>-6136</v>
      </c>
      <c r="I20" s="344">
        <v>-2661</v>
      </c>
      <c r="J20" s="72">
        <v>-8313</v>
      </c>
      <c r="K20" s="344">
        <v>-3235</v>
      </c>
      <c r="L20" s="344">
        <v>-3905</v>
      </c>
      <c r="M20" s="72">
        <v>-2873</v>
      </c>
      <c r="N20" s="72">
        <v>-29545</v>
      </c>
      <c r="O20" s="72">
        <v>-3932</v>
      </c>
      <c r="P20" s="72">
        <v>-5603</v>
      </c>
      <c r="Q20" s="72">
        <v>-6556</v>
      </c>
      <c r="R20" s="72">
        <v>-11345</v>
      </c>
      <c r="S20" s="72">
        <v>-11006</v>
      </c>
      <c r="T20" s="72">
        <v>-5410</v>
      </c>
    </row>
    <row r="21" spans="2:22" x14ac:dyDescent="0.25">
      <c r="B21" s="350" t="s">
        <v>361</v>
      </c>
      <c r="C21" s="58">
        <v>0</v>
      </c>
      <c r="D21" s="58">
        <v>0</v>
      </c>
      <c r="E21" s="58">
        <v>0</v>
      </c>
      <c r="F21" s="67">
        <v>-74892</v>
      </c>
      <c r="G21" s="58">
        <v>0</v>
      </c>
      <c r="H21" s="344">
        <v>0</v>
      </c>
      <c r="I21" s="344">
        <v>0</v>
      </c>
      <c r="J21" s="72">
        <v>-472787</v>
      </c>
      <c r="K21" s="344" t="s">
        <v>25</v>
      </c>
      <c r="L21" s="344" t="s">
        <v>25</v>
      </c>
      <c r="M21" s="72">
        <v>0</v>
      </c>
      <c r="N21" s="72">
        <v>-16426</v>
      </c>
      <c r="O21" s="72">
        <v>0</v>
      </c>
      <c r="P21" s="72">
        <v>0</v>
      </c>
      <c r="Q21" s="72">
        <v>0</v>
      </c>
      <c r="R21" s="72">
        <v>737406</v>
      </c>
      <c r="S21" s="72" t="s">
        <v>25</v>
      </c>
      <c r="T21" s="72" t="s">
        <v>25</v>
      </c>
    </row>
    <row r="22" spans="2:22" x14ac:dyDescent="0.25">
      <c r="B22" s="350" t="s">
        <v>85</v>
      </c>
      <c r="C22" s="58">
        <v>4525</v>
      </c>
      <c r="D22" s="58">
        <v>6596</v>
      </c>
      <c r="E22" s="58">
        <v>5863</v>
      </c>
      <c r="F22" s="58">
        <v>8436</v>
      </c>
      <c r="G22" s="58">
        <v>7185</v>
      </c>
      <c r="H22" s="67">
        <v>5142</v>
      </c>
      <c r="I22" s="67">
        <v>379</v>
      </c>
      <c r="J22" s="72">
        <v>449</v>
      </c>
      <c r="K22" s="67" t="s">
        <v>25</v>
      </c>
      <c r="L22" s="67">
        <v>301</v>
      </c>
      <c r="M22" s="72">
        <v>239</v>
      </c>
      <c r="N22" s="72">
        <v>314</v>
      </c>
      <c r="O22" s="72">
        <v>313</v>
      </c>
      <c r="P22" s="72">
        <v>262</v>
      </c>
      <c r="Q22" s="72">
        <v>13128</v>
      </c>
      <c r="R22" s="72">
        <v>252</v>
      </c>
      <c r="S22" s="72" t="s">
        <v>25</v>
      </c>
      <c r="T22" s="72" t="s">
        <v>25</v>
      </c>
    </row>
    <row r="23" spans="2:22" x14ac:dyDescent="0.25">
      <c r="B23" s="349" t="s">
        <v>302</v>
      </c>
      <c r="C23" s="67">
        <v>0</v>
      </c>
      <c r="D23" s="67">
        <v>0</v>
      </c>
      <c r="E23" s="67">
        <v>0</v>
      </c>
      <c r="F23" s="67">
        <v>0</v>
      </c>
      <c r="G23" s="67">
        <v>0</v>
      </c>
      <c r="H23" s="67">
        <v>0</v>
      </c>
      <c r="I23" s="67">
        <v>0</v>
      </c>
      <c r="J23" s="72">
        <v>-37493</v>
      </c>
      <c r="K23" s="67">
        <v>-4048</v>
      </c>
      <c r="L23" s="67" t="s">
        <v>25</v>
      </c>
      <c r="M23" s="72">
        <v>-5697</v>
      </c>
      <c r="N23" s="72">
        <v>-14131</v>
      </c>
      <c r="O23" s="72">
        <v>-9040</v>
      </c>
      <c r="P23" s="72">
        <v>-12850</v>
      </c>
      <c r="Q23" s="72">
        <v>-11978</v>
      </c>
      <c r="R23" s="72">
        <v>-15807</v>
      </c>
      <c r="S23" s="72">
        <v>-12086</v>
      </c>
      <c r="T23" s="72">
        <v>-146168</v>
      </c>
    </row>
    <row r="24" spans="2:22" x14ac:dyDescent="0.25">
      <c r="B24" s="351" t="s">
        <v>357</v>
      </c>
      <c r="C24" s="67">
        <v>0</v>
      </c>
      <c r="D24" s="67">
        <v>0</v>
      </c>
      <c r="E24" s="67">
        <v>0</v>
      </c>
      <c r="F24" s="67">
        <v>0</v>
      </c>
      <c r="G24" s="67">
        <v>0</v>
      </c>
      <c r="H24" s="67">
        <v>0</v>
      </c>
      <c r="I24" s="67">
        <v>0</v>
      </c>
      <c r="J24" s="67">
        <v>0</v>
      </c>
      <c r="K24" s="67">
        <v>0</v>
      </c>
      <c r="L24" s="67">
        <v>0</v>
      </c>
      <c r="M24" s="67">
        <v>0</v>
      </c>
      <c r="N24" s="67">
        <v>0</v>
      </c>
      <c r="O24" s="67">
        <v>0</v>
      </c>
      <c r="P24" s="67">
        <v>-16306</v>
      </c>
      <c r="Q24" s="67">
        <v>4506</v>
      </c>
      <c r="R24" s="67">
        <v>-400</v>
      </c>
      <c r="S24" s="67" t="s">
        <v>25</v>
      </c>
      <c r="T24" s="67">
        <v>0</v>
      </c>
    </row>
    <row r="25" spans="2:22" x14ac:dyDescent="0.25">
      <c r="B25" s="68" t="s">
        <v>358</v>
      </c>
      <c r="C25" s="67">
        <v>0</v>
      </c>
      <c r="D25" s="67">
        <v>0</v>
      </c>
      <c r="E25" s="67">
        <v>0</v>
      </c>
      <c r="F25" s="67">
        <v>0</v>
      </c>
      <c r="G25" s="67">
        <v>0</v>
      </c>
      <c r="H25" s="67">
        <v>0</v>
      </c>
      <c r="I25" s="67">
        <v>0</v>
      </c>
      <c r="J25" s="67">
        <v>0</v>
      </c>
      <c r="K25" s="67">
        <v>0</v>
      </c>
      <c r="L25" s="67">
        <v>0</v>
      </c>
      <c r="M25" s="67">
        <v>0</v>
      </c>
      <c r="N25" s="67">
        <v>0</v>
      </c>
      <c r="O25" s="67">
        <v>0</v>
      </c>
      <c r="P25" s="67">
        <v>-19029</v>
      </c>
      <c r="Q25" s="67">
        <v>-16608</v>
      </c>
      <c r="R25" s="67">
        <v>-57800</v>
      </c>
      <c r="S25" s="67" t="s">
        <v>25</v>
      </c>
      <c r="T25" s="67" t="s">
        <v>25</v>
      </c>
    </row>
    <row r="26" spans="2:22" x14ac:dyDescent="0.25">
      <c r="B26" s="350" t="s">
        <v>359</v>
      </c>
      <c r="C26" s="67">
        <v>-45314</v>
      </c>
      <c r="D26" s="67">
        <v>-11841</v>
      </c>
      <c r="E26" s="67">
        <v>-40070</v>
      </c>
      <c r="F26" s="67">
        <v>-25605</v>
      </c>
      <c r="G26" s="67">
        <v>-10848</v>
      </c>
      <c r="H26" s="67">
        <v>-92114</v>
      </c>
      <c r="I26" s="67">
        <v>-36731</v>
      </c>
      <c r="J26" s="72">
        <f>-7074-55825</f>
        <v>-62899</v>
      </c>
      <c r="K26" s="67">
        <v>-29010</v>
      </c>
      <c r="L26" s="67">
        <v>-31547</v>
      </c>
      <c r="M26" s="72">
        <v>-131709</v>
      </c>
      <c r="N26" s="72">
        <v>-9655</v>
      </c>
      <c r="O26" s="72">
        <v>52391</v>
      </c>
      <c r="P26" s="72">
        <v>-24378</v>
      </c>
      <c r="Q26" s="72">
        <v>-2776</v>
      </c>
      <c r="R26" s="72">
        <v>38519</v>
      </c>
      <c r="S26" s="67">
        <v>-12603</v>
      </c>
      <c r="T26" s="67">
        <v>-21862</v>
      </c>
    </row>
    <row r="27" spans="2:22" x14ac:dyDescent="0.25">
      <c r="B27" s="352" t="s">
        <v>335</v>
      </c>
      <c r="C27" s="69">
        <v>0</v>
      </c>
      <c r="D27" s="69">
        <v>0</v>
      </c>
      <c r="E27" s="69">
        <v>0</v>
      </c>
      <c r="F27" s="69">
        <v>0</v>
      </c>
      <c r="G27" s="69">
        <v>0</v>
      </c>
      <c r="H27" s="67">
        <v>0</v>
      </c>
      <c r="I27" s="67">
        <v>10816</v>
      </c>
      <c r="J27" s="325">
        <v>18624</v>
      </c>
      <c r="K27" s="58">
        <v>19824</v>
      </c>
      <c r="L27" s="67">
        <v>17127</v>
      </c>
      <c r="M27" s="72">
        <v>15011</v>
      </c>
      <c r="N27" s="325">
        <v>43647</v>
      </c>
      <c r="O27" s="325">
        <v>24099</v>
      </c>
      <c r="P27" s="325">
        <v>44737</v>
      </c>
      <c r="Q27" s="325">
        <v>29596</v>
      </c>
      <c r="R27" s="325">
        <v>165146</v>
      </c>
      <c r="S27" s="72">
        <v>33310</v>
      </c>
      <c r="T27" s="72">
        <v>36804</v>
      </c>
    </row>
    <row r="28" spans="2:22" x14ac:dyDescent="0.25">
      <c r="B28" s="350" t="s">
        <v>360</v>
      </c>
      <c r="C28" s="67">
        <v>1408</v>
      </c>
      <c r="D28" s="67">
        <v>-586</v>
      </c>
      <c r="E28" s="67">
        <v>660</v>
      </c>
      <c r="F28" s="67">
        <v>-2665</v>
      </c>
      <c r="G28" s="67">
        <v>-6797</v>
      </c>
      <c r="H28" s="67">
        <v>-326</v>
      </c>
      <c r="I28" s="67">
        <v>5304</v>
      </c>
      <c r="J28" s="72">
        <v>1552</v>
      </c>
      <c r="K28" s="67">
        <v>1159</v>
      </c>
      <c r="L28" s="67">
        <v>4945</v>
      </c>
      <c r="M28" s="72">
        <v>-4</v>
      </c>
      <c r="N28" s="72">
        <v>-413</v>
      </c>
      <c r="O28" s="72">
        <v>868</v>
      </c>
      <c r="P28" s="72">
        <v>6233</v>
      </c>
      <c r="Q28" s="72">
        <v>2519</v>
      </c>
      <c r="R28" s="72">
        <v>1923</v>
      </c>
      <c r="S28" s="325">
        <v>16783</v>
      </c>
      <c r="T28" s="325">
        <v>53000</v>
      </c>
      <c r="U28" s="71"/>
    </row>
    <row r="29" spans="2:22" x14ac:dyDescent="0.25">
      <c r="B29" s="351" t="s">
        <v>362</v>
      </c>
      <c r="C29" s="67">
        <v>-22701</v>
      </c>
      <c r="D29" s="67">
        <v>18716</v>
      </c>
      <c r="E29" s="67">
        <v>10931</v>
      </c>
      <c r="F29" s="67">
        <v>7066</v>
      </c>
      <c r="G29" s="67">
        <v>-13596</v>
      </c>
      <c r="H29" s="67">
        <v>6705</v>
      </c>
      <c r="I29" s="67">
        <v>20898</v>
      </c>
      <c r="J29" s="72">
        <v>-1949</v>
      </c>
      <c r="K29" s="72">
        <v>-5735</v>
      </c>
      <c r="L29" s="67">
        <v>15252</v>
      </c>
      <c r="M29" s="72">
        <v>22134</v>
      </c>
      <c r="N29" s="72">
        <v>16102</v>
      </c>
      <c r="O29" s="72">
        <v>187</v>
      </c>
      <c r="P29" s="72">
        <v>-9924</v>
      </c>
      <c r="Q29" s="72">
        <v>-3154</v>
      </c>
      <c r="R29" s="72">
        <v>-133044</v>
      </c>
      <c r="S29" s="72" t="s">
        <v>25</v>
      </c>
      <c r="T29" s="72" t="s">
        <v>25</v>
      </c>
    </row>
    <row r="30" spans="2:22" x14ac:dyDescent="0.25">
      <c r="B30" s="65" t="s">
        <v>92</v>
      </c>
      <c r="C30" s="69">
        <v>-27207</v>
      </c>
      <c r="D30" s="72">
        <v>-33535</v>
      </c>
      <c r="E30" s="72">
        <v>-19560</v>
      </c>
      <c r="F30" s="72">
        <v>-30476</v>
      </c>
      <c r="G30" s="72">
        <v>-9251</v>
      </c>
      <c r="H30" s="72">
        <v>-16601</v>
      </c>
      <c r="I30" s="72">
        <v>-31115</v>
      </c>
      <c r="J30" s="72">
        <v>-95774</v>
      </c>
      <c r="K30" s="72">
        <v>-27846</v>
      </c>
      <c r="L30" s="72">
        <v>-49337</v>
      </c>
      <c r="M30" s="72">
        <v>-57929</v>
      </c>
      <c r="N30" s="72">
        <v>-48082</v>
      </c>
      <c r="O30" s="72">
        <v>-38927</v>
      </c>
      <c r="P30" s="72">
        <v>-38417</v>
      </c>
      <c r="Q30" s="72">
        <v>-60387</v>
      </c>
      <c r="R30" s="72">
        <v>-133044</v>
      </c>
      <c r="S30" s="72">
        <v>-110294</v>
      </c>
      <c r="T30" s="72">
        <v>-60385</v>
      </c>
    </row>
    <row r="31" spans="2:22" x14ac:dyDescent="0.25">
      <c r="B31" s="59" t="s">
        <v>66</v>
      </c>
      <c r="C31" s="60">
        <v>184674</v>
      </c>
      <c r="D31" s="60">
        <v>366648</v>
      </c>
      <c r="E31" s="60">
        <v>107021</v>
      </c>
      <c r="F31" s="60">
        <v>70631</v>
      </c>
      <c r="G31" s="60">
        <v>323608</v>
      </c>
      <c r="H31" s="73">
        <v>209055</v>
      </c>
      <c r="I31" s="73">
        <v>353375</v>
      </c>
      <c r="J31" s="73">
        <v>-4117</v>
      </c>
      <c r="K31" s="73">
        <v>195521</v>
      </c>
      <c r="L31" s="73">
        <v>292224</v>
      </c>
      <c r="M31" s="73">
        <v>140982</v>
      </c>
      <c r="N31" s="73">
        <v>143049</v>
      </c>
      <c r="O31" s="73">
        <v>275176</v>
      </c>
      <c r="P31" s="73">
        <v>-87531</v>
      </c>
      <c r="Q31" s="73">
        <v>531465</v>
      </c>
      <c r="R31" s="73">
        <v>2049596</v>
      </c>
      <c r="S31" s="73">
        <v>2125560</v>
      </c>
      <c r="T31" s="73">
        <v>4769656</v>
      </c>
    </row>
    <row r="32" spans="2:22" x14ac:dyDescent="0.25">
      <c r="B32" s="61" t="s">
        <v>93</v>
      </c>
      <c r="C32" s="74">
        <v>7.8E-2</v>
      </c>
      <c r="D32" s="74">
        <v>0.14199999999999999</v>
      </c>
      <c r="E32" s="74">
        <v>3.9E-2</v>
      </c>
      <c r="F32" s="74">
        <v>2.3E-2</v>
      </c>
      <c r="G32" s="74">
        <v>0.1</v>
      </c>
      <c r="H32" s="74">
        <v>6.6000000000000003E-2</v>
      </c>
      <c r="I32" s="74">
        <v>9.1999999999999998E-2</v>
      </c>
      <c r="J32" s="74">
        <v>-1E-3</v>
      </c>
      <c r="K32" s="74">
        <v>5.5E-2</v>
      </c>
      <c r="L32" s="74">
        <v>7.9000000000000001E-2</v>
      </c>
      <c r="M32" s="74">
        <v>3.7999999999999999E-2</v>
      </c>
      <c r="N32" s="74">
        <v>3.6935973669282196E-2</v>
      </c>
      <c r="O32" s="74">
        <v>7.1999999999999995E-2</v>
      </c>
      <c r="P32" s="74">
        <v>-3.609950035364981E-2</v>
      </c>
      <c r="Q32" s="74">
        <v>0.121</v>
      </c>
      <c r="R32" s="74">
        <v>0.37440535450388818</v>
      </c>
      <c r="S32" s="74">
        <v>0.30099999999999999</v>
      </c>
      <c r="T32" s="74">
        <v>0.497</v>
      </c>
      <c r="V32" s="397"/>
    </row>
    <row r="33" spans="2:22" x14ac:dyDescent="0.25">
      <c r="B33" s="59" t="s">
        <v>94</v>
      </c>
      <c r="C33" s="60">
        <v>-54581</v>
      </c>
      <c r="D33" s="60">
        <v>-171294</v>
      </c>
      <c r="E33" s="60">
        <v>-64961</v>
      </c>
      <c r="F33" s="60">
        <v>-172084</v>
      </c>
      <c r="G33" s="60">
        <v>-133774</v>
      </c>
      <c r="H33" s="73">
        <v>-276578</v>
      </c>
      <c r="I33" s="73">
        <v>-134391</v>
      </c>
      <c r="J33" s="73">
        <v>637788</v>
      </c>
      <c r="K33" s="73">
        <v>-135780</v>
      </c>
      <c r="L33" s="73">
        <v>-83758</v>
      </c>
      <c r="M33" s="73">
        <v>-444734</v>
      </c>
      <c r="N33" s="73">
        <v>154433</v>
      </c>
      <c r="O33" s="73">
        <v>-857631</v>
      </c>
      <c r="P33" s="73">
        <v>-281456</v>
      </c>
      <c r="Q33" s="73">
        <v>-167817</v>
      </c>
      <c r="R33" s="73">
        <v>224412</v>
      </c>
      <c r="S33" s="73">
        <v>-375741</v>
      </c>
      <c r="T33" s="73">
        <v>1332266</v>
      </c>
    </row>
    <row r="34" spans="2:22" x14ac:dyDescent="0.25">
      <c r="B34" s="57" t="s">
        <v>95</v>
      </c>
      <c r="C34" s="67">
        <v>159151</v>
      </c>
      <c r="D34" s="67">
        <v>156432</v>
      </c>
      <c r="E34" s="67">
        <v>140358</v>
      </c>
      <c r="F34" s="67">
        <v>105297</v>
      </c>
      <c r="G34" s="67">
        <v>76894</v>
      </c>
      <c r="H34" s="67">
        <v>58376</v>
      </c>
      <c r="I34" s="67">
        <v>70429</v>
      </c>
      <c r="J34" s="67">
        <v>963448</v>
      </c>
      <c r="K34" s="67">
        <v>67433</v>
      </c>
      <c r="L34" s="67">
        <v>90178</v>
      </c>
      <c r="M34" s="67">
        <v>203960</v>
      </c>
      <c r="N34" s="67">
        <v>260451</v>
      </c>
      <c r="O34" s="67">
        <v>57754</v>
      </c>
      <c r="P34" s="67">
        <v>68329</v>
      </c>
      <c r="Q34" s="67">
        <v>57014</v>
      </c>
      <c r="R34" s="67">
        <v>79594</v>
      </c>
      <c r="S34" s="67">
        <v>76040</v>
      </c>
      <c r="T34" s="67">
        <v>992561</v>
      </c>
    </row>
    <row r="35" spans="2:22" x14ac:dyDescent="0.25">
      <c r="B35" s="57" t="s">
        <v>96</v>
      </c>
      <c r="C35" s="67">
        <v>-269349</v>
      </c>
      <c r="D35" s="67">
        <v>-250557</v>
      </c>
      <c r="E35" s="67">
        <v>-261361</v>
      </c>
      <c r="F35" s="67">
        <v>-221290</v>
      </c>
      <c r="G35" s="67">
        <v>-185187</v>
      </c>
      <c r="H35" s="67">
        <v>-185176</v>
      </c>
      <c r="I35" s="67">
        <v>-185702</v>
      </c>
      <c r="J35" s="67">
        <v>-356642</v>
      </c>
      <c r="K35" s="67">
        <v>-191808</v>
      </c>
      <c r="L35" s="67">
        <v>-191007</v>
      </c>
      <c r="M35" s="67">
        <v>-362440</v>
      </c>
      <c r="N35" s="67">
        <v>-201438</v>
      </c>
      <c r="O35" s="67">
        <v>-140727</v>
      </c>
      <c r="P35" s="67">
        <v>-175666</v>
      </c>
      <c r="Q35" s="67">
        <v>-122732</v>
      </c>
      <c r="R35" s="67">
        <v>-141503</v>
      </c>
      <c r="S35" s="67">
        <v>-96456</v>
      </c>
      <c r="T35" s="67">
        <v>-143188</v>
      </c>
    </row>
    <row r="36" spans="2:22" x14ac:dyDescent="0.25">
      <c r="B36" s="75" t="s">
        <v>97</v>
      </c>
      <c r="C36" s="67">
        <v>55617</v>
      </c>
      <c r="D36" s="67">
        <v>-77169</v>
      </c>
      <c r="E36" s="67">
        <v>56042</v>
      </c>
      <c r="F36" s="67">
        <v>-56091</v>
      </c>
      <c r="G36" s="67">
        <v>-25481</v>
      </c>
      <c r="H36" s="67">
        <v>-149778</v>
      </c>
      <c r="I36" s="67">
        <v>-19118</v>
      </c>
      <c r="J36" s="67">
        <v>30982</v>
      </c>
      <c r="K36" s="67">
        <v>-11405</v>
      </c>
      <c r="L36" s="67">
        <v>17071</v>
      </c>
      <c r="M36" s="67">
        <v>-286254</v>
      </c>
      <c r="N36" s="67">
        <v>95420</v>
      </c>
      <c r="O36" s="67">
        <v>-774658</v>
      </c>
      <c r="P36" s="67">
        <v>-174119</v>
      </c>
      <c r="Q36" s="67">
        <v>-102099</v>
      </c>
      <c r="R36" s="67">
        <v>286321</v>
      </c>
      <c r="S36" s="67">
        <v>-355325</v>
      </c>
      <c r="T36" s="67">
        <v>482893</v>
      </c>
    </row>
    <row r="37" spans="2:22" x14ac:dyDescent="0.25">
      <c r="B37" s="57" t="s">
        <v>98</v>
      </c>
      <c r="C37" s="67">
        <v>37080</v>
      </c>
      <c r="D37" s="67">
        <v>15278</v>
      </c>
      <c r="E37" s="67">
        <v>50556</v>
      </c>
      <c r="F37" s="67">
        <v>51982</v>
      </c>
      <c r="G37" s="67">
        <v>41154</v>
      </c>
      <c r="H37" s="67">
        <v>31341</v>
      </c>
      <c r="I37" s="67">
        <v>74734</v>
      </c>
      <c r="J37" s="67">
        <v>113121</v>
      </c>
      <c r="K37" s="67">
        <v>37493</v>
      </c>
      <c r="L37" s="67">
        <v>36877</v>
      </c>
      <c r="M37" s="67">
        <v>58258</v>
      </c>
      <c r="N37" s="67">
        <v>48107</v>
      </c>
      <c r="O37" s="67">
        <v>15347</v>
      </c>
      <c r="P37" s="67">
        <v>45494</v>
      </c>
      <c r="Q37" s="67">
        <v>40031</v>
      </c>
      <c r="R37" s="67">
        <v>58887</v>
      </c>
      <c r="S37" s="67">
        <v>36704</v>
      </c>
      <c r="T37" s="67">
        <v>55458</v>
      </c>
    </row>
    <row r="38" spans="2:22" x14ac:dyDescent="0.25">
      <c r="B38" s="59" t="s">
        <v>99</v>
      </c>
      <c r="C38" s="60">
        <v>167173</v>
      </c>
      <c r="D38" s="60">
        <v>210632</v>
      </c>
      <c r="E38" s="60">
        <v>92616</v>
      </c>
      <c r="F38" s="60">
        <v>-49471</v>
      </c>
      <c r="G38" s="60">
        <v>230988</v>
      </c>
      <c r="H38" s="60">
        <v>-36182</v>
      </c>
      <c r="I38" s="60">
        <v>293718</v>
      </c>
      <c r="J38" s="60">
        <v>746792</v>
      </c>
      <c r="K38" s="60">
        <v>97234</v>
      </c>
      <c r="L38" s="60">
        <v>245343</v>
      </c>
      <c r="M38" s="60">
        <v>-245494</v>
      </c>
      <c r="N38" s="60">
        <v>345589</v>
      </c>
      <c r="O38" s="60">
        <v>-567108</v>
      </c>
      <c r="P38" s="60">
        <v>-323493</v>
      </c>
      <c r="Q38" s="60">
        <v>403679</v>
      </c>
      <c r="R38" s="60">
        <v>2332895</v>
      </c>
      <c r="S38" s="60">
        <v>1786523</v>
      </c>
      <c r="T38" s="60">
        <v>6157380</v>
      </c>
    </row>
    <row r="39" spans="2:22" x14ac:dyDescent="0.25">
      <c r="B39" s="57" t="s">
        <v>100</v>
      </c>
      <c r="C39" s="67">
        <v>-58855</v>
      </c>
      <c r="D39" s="67">
        <v>-34922</v>
      </c>
      <c r="E39" s="67">
        <v>-16713</v>
      </c>
      <c r="F39" s="67">
        <v>4620</v>
      </c>
      <c r="G39" s="67">
        <v>-73803</v>
      </c>
      <c r="H39" s="67">
        <v>17132</v>
      </c>
      <c r="I39" s="67">
        <v>-4587</v>
      </c>
      <c r="J39" s="67">
        <v>-345363</v>
      </c>
      <c r="K39" s="67">
        <v>-20956</v>
      </c>
      <c r="L39" s="67">
        <v>-74097</v>
      </c>
      <c r="M39" s="67">
        <v>106514</v>
      </c>
      <c r="N39" s="67">
        <v>-77442</v>
      </c>
      <c r="O39" s="67">
        <v>143128</v>
      </c>
      <c r="P39" s="67">
        <v>-71568</v>
      </c>
      <c r="Q39" s="67">
        <v>-205597</v>
      </c>
      <c r="R39" s="67">
        <v>-420193</v>
      </c>
      <c r="S39" s="67">
        <v>-581626</v>
      </c>
      <c r="T39" s="67">
        <v>-1614171</v>
      </c>
    </row>
    <row r="40" spans="2:22" x14ac:dyDescent="0.25">
      <c r="B40" s="59" t="s">
        <v>101</v>
      </c>
      <c r="C40" s="76">
        <v>108318</v>
      </c>
      <c r="D40" s="76">
        <v>175710</v>
      </c>
      <c r="E40" s="76">
        <v>75903</v>
      </c>
      <c r="F40" s="76">
        <v>-44851</v>
      </c>
      <c r="G40" s="76">
        <v>157185</v>
      </c>
      <c r="H40" s="76">
        <v>-19050</v>
      </c>
      <c r="I40" s="76">
        <v>289131</v>
      </c>
      <c r="J40" s="76">
        <v>401429</v>
      </c>
      <c r="K40" s="76">
        <v>76278</v>
      </c>
      <c r="L40" s="76">
        <v>171246</v>
      </c>
      <c r="M40" s="76">
        <v>-138980</v>
      </c>
      <c r="N40" s="76">
        <v>268147</v>
      </c>
      <c r="O40" s="76">
        <v>-423980</v>
      </c>
      <c r="P40" s="76">
        <v>-395061</v>
      </c>
      <c r="Q40" s="76">
        <v>198082</v>
      </c>
      <c r="R40" s="76">
        <v>1912702</v>
      </c>
      <c r="S40" s="76">
        <v>1204897</v>
      </c>
      <c r="T40" s="76">
        <v>4543209</v>
      </c>
    </row>
    <row r="41" spans="2:22" x14ac:dyDescent="0.25">
      <c r="B41" s="61" t="s">
        <v>102</v>
      </c>
      <c r="C41" s="74">
        <v>4.5999999999999999E-2</v>
      </c>
      <c r="D41" s="74">
        <v>6.8000000000000005E-2</v>
      </c>
      <c r="E41" s="74">
        <v>2.7E-2</v>
      </c>
      <c r="F41" s="74">
        <v>-1.4999999999999999E-2</v>
      </c>
      <c r="G41" s="74">
        <v>4.9000000000000002E-2</v>
      </c>
      <c r="H41" s="74">
        <v>-5.0000000000000001E-3</v>
      </c>
      <c r="I41" s="74">
        <v>7.3999999999999996E-2</v>
      </c>
      <c r="J41" s="74">
        <v>0.11700000000000001</v>
      </c>
      <c r="K41" s="74">
        <v>2.1999999999999999E-2</v>
      </c>
      <c r="L41" s="74">
        <v>4.5999999999999999E-2</v>
      </c>
      <c r="M41" s="74">
        <v>-3.5000000000000003E-2</v>
      </c>
      <c r="N41" s="74">
        <v>6.9236908552293364E-2</v>
      </c>
      <c r="O41" s="74">
        <v>-0.111</v>
      </c>
      <c r="P41" s="74">
        <v>-0.16293090115745562</v>
      </c>
      <c r="Q41" s="74">
        <v>4.4999999999999998E-2</v>
      </c>
      <c r="R41" s="74">
        <v>0.34939854994364544</v>
      </c>
      <c r="S41" s="74">
        <v>0.17100000000000001</v>
      </c>
      <c r="T41" s="74">
        <v>0.47299999999999998</v>
      </c>
      <c r="V41" s="397"/>
    </row>
    <row r="42" spans="2:22" ht="15.75" x14ac:dyDescent="0.25">
      <c r="B42" s="77" t="s">
        <v>103</v>
      </c>
      <c r="C42" s="77"/>
      <c r="D42" s="77"/>
      <c r="E42" s="77"/>
      <c r="F42" s="77"/>
      <c r="G42" s="77"/>
      <c r="H42" s="77"/>
      <c r="I42" s="77"/>
      <c r="J42" s="77"/>
      <c r="K42" s="77"/>
      <c r="L42" s="77"/>
      <c r="M42" s="77"/>
      <c r="N42" s="77"/>
      <c r="O42" s="77"/>
      <c r="P42" s="77"/>
      <c r="Q42" s="77"/>
      <c r="R42" s="77"/>
      <c r="S42" s="77"/>
      <c r="T42" s="77"/>
    </row>
    <row r="43" spans="2:22" x14ac:dyDescent="0.25">
      <c r="B43" s="59" t="s">
        <v>104</v>
      </c>
      <c r="C43" s="60">
        <v>88901</v>
      </c>
      <c r="D43" s="60">
        <v>117073</v>
      </c>
      <c r="E43" s="60">
        <v>76959</v>
      </c>
      <c r="F43" s="60">
        <v>-49918</v>
      </c>
      <c r="G43" s="60">
        <v>140114</v>
      </c>
      <c r="H43" s="60">
        <v>-32179</v>
      </c>
      <c r="I43" s="60">
        <v>263924</v>
      </c>
      <c r="J43" s="60">
        <v>354799</v>
      </c>
      <c r="K43" s="60">
        <v>46857</v>
      </c>
      <c r="L43" s="60">
        <v>131251</v>
      </c>
      <c r="M43" s="60">
        <v>-183909</v>
      </c>
      <c r="N43" s="60">
        <v>219066</v>
      </c>
      <c r="O43" s="60">
        <v>-476567</v>
      </c>
      <c r="P43" s="60">
        <v>-466882</v>
      </c>
      <c r="Q43" s="60">
        <v>57118</v>
      </c>
      <c r="R43" s="60">
        <v>1559121</v>
      </c>
      <c r="S43" s="60">
        <v>931795</v>
      </c>
      <c r="T43" s="60">
        <v>4168048</v>
      </c>
    </row>
    <row r="44" spans="2:22" x14ac:dyDescent="0.25">
      <c r="B44" s="59" t="s">
        <v>105</v>
      </c>
      <c r="C44" s="60">
        <v>19417</v>
      </c>
      <c r="D44" s="60">
        <v>58637</v>
      </c>
      <c r="E44" s="60">
        <v>-1056</v>
      </c>
      <c r="F44" s="60">
        <v>5067</v>
      </c>
      <c r="G44" s="60">
        <v>17071</v>
      </c>
      <c r="H44" s="60">
        <v>13129</v>
      </c>
      <c r="I44" s="60">
        <v>25207</v>
      </c>
      <c r="J44" s="60">
        <v>46630</v>
      </c>
      <c r="K44" s="60">
        <v>29421</v>
      </c>
      <c r="L44" s="60">
        <v>39995</v>
      </c>
      <c r="M44" s="60">
        <v>44929</v>
      </c>
      <c r="N44" s="60">
        <v>49081</v>
      </c>
      <c r="O44" s="60">
        <v>52587</v>
      </c>
      <c r="P44" s="60">
        <v>71821</v>
      </c>
      <c r="Q44" s="60">
        <v>140964</v>
      </c>
      <c r="R44" s="60">
        <v>353581</v>
      </c>
      <c r="S44" s="60">
        <v>273102</v>
      </c>
      <c r="T44" s="60">
        <v>375161</v>
      </c>
    </row>
    <row r="45" spans="2:22" x14ac:dyDescent="0.25">
      <c r="B45" s="59" t="s">
        <v>106</v>
      </c>
      <c r="C45" s="73">
        <v>528095</v>
      </c>
      <c r="D45" s="73">
        <v>710527</v>
      </c>
      <c r="E45" s="73">
        <v>444149</v>
      </c>
      <c r="F45" s="73">
        <v>372950</v>
      </c>
      <c r="G45" s="73">
        <v>621866</v>
      </c>
      <c r="H45" s="73">
        <v>496728</v>
      </c>
      <c r="I45" s="73">
        <v>685623</v>
      </c>
      <c r="J45" s="73">
        <v>367589</v>
      </c>
      <c r="K45" s="73">
        <v>474034</v>
      </c>
      <c r="L45" s="73">
        <v>570021</v>
      </c>
      <c r="M45" s="73">
        <v>452903</v>
      </c>
      <c r="N45" s="73">
        <v>447338</v>
      </c>
      <c r="O45" s="73">
        <v>539228</v>
      </c>
      <c r="P45" s="73">
        <v>208206</v>
      </c>
      <c r="Q45" s="73">
        <v>819962</v>
      </c>
      <c r="R45" s="73">
        <v>2361292</v>
      </c>
      <c r="S45" s="73">
        <v>2410901</v>
      </c>
      <c r="T45" s="73">
        <v>5075773</v>
      </c>
    </row>
    <row r="46" spans="2:22" x14ac:dyDescent="0.25">
      <c r="B46" s="61" t="s">
        <v>107</v>
      </c>
      <c r="C46" s="62">
        <v>0.22500000000000001</v>
      </c>
      <c r="D46" s="62">
        <v>0.27700000000000002</v>
      </c>
      <c r="E46" s="62">
        <v>0.16200000000000001</v>
      </c>
      <c r="F46" s="62">
        <v>0.121</v>
      </c>
      <c r="G46" s="62">
        <v>0.192</v>
      </c>
      <c r="H46" s="62">
        <v>0.155</v>
      </c>
      <c r="I46" s="62">
        <v>0.17799999999999999</v>
      </c>
      <c r="J46" s="62">
        <v>0.107</v>
      </c>
      <c r="K46" s="62">
        <v>0.13400000000000001</v>
      </c>
      <c r="L46" s="62">
        <v>0.154</v>
      </c>
      <c r="M46" s="62">
        <v>0.11799999999999999</v>
      </c>
      <c r="N46" s="62">
        <v>0.11600000000000001</v>
      </c>
      <c r="O46" s="62">
        <v>0.14199999999999999</v>
      </c>
      <c r="P46" s="62">
        <v>8.5868236060732905E-2</v>
      </c>
      <c r="Q46" s="62">
        <v>0.187</v>
      </c>
      <c r="R46" s="62">
        <v>0.43134372254200104</v>
      </c>
      <c r="S46" s="62">
        <v>0.34100000000000003</v>
      </c>
      <c r="T46" s="62">
        <v>0.52900000000000003</v>
      </c>
      <c r="V46" s="397"/>
    </row>
    <row r="47" spans="2:22" x14ac:dyDescent="0.25">
      <c r="B47" s="78" t="s">
        <v>108</v>
      </c>
      <c r="C47" s="73">
        <v>532769</v>
      </c>
      <c r="D47" s="73">
        <v>749852</v>
      </c>
      <c r="E47" s="73">
        <v>452784</v>
      </c>
      <c r="F47" s="73">
        <v>450378</v>
      </c>
      <c r="G47" s="73">
        <v>641202</v>
      </c>
      <c r="H47" s="73">
        <v>518813</v>
      </c>
      <c r="I47" s="73">
        <v>702762</v>
      </c>
      <c r="J47" s="73">
        <v>830293</v>
      </c>
      <c r="K47" s="73">
        <v>487512</v>
      </c>
      <c r="L47" s="73">
        <v>575882</v>
      </c>
      <c r="M47" s="73">
        <v>441169</v>
      </c>
      <c r="N47" s="73">
        <v>468447</v>
      </c>
      <c r="O47" s="73">
        <v>568941</v>
      </c>
      <c r="P47" s="73">
        <v>191639</v>
      </c>
      <c r="Q47" s="73">
        <v>825980</v>
      </c>
      <c r="R47" s="73">
        <v>1607060</v>
      </c>
      <c r="S47" s="73">
        <v>2419761</v>
      </c>
      <c r="T47" s="73">
        <v>5065644</v>
      </c>
    </row>
    <row r="48" spans="2:22" x14ac:dyDescent="0.25">
      <c r="B48" s="61" t="s">
        <v>109</v>
      </c>
      <c r="C48" s="62">
        <v>0.22700000000000001</v>
      </c>
      <c r="D48" s="62">
        <v>0.29199999999999998</v>
      </c>
      <c r="E48" s="62">
        <v>0.16500000000000001</v>
      </c>
      <c r="F48" s="62">
        <v>0.14599999999999999</v>
      </c>
      <c r="G48" s="62">
        <v>0.19800000000000001</v>
      </c>
      <c r="H48" s="62">
        <v>0.16200000000000001</v>
      </c>
      <c r="I48" s="62">
        <v>0.182</v>
      </c>
      <c r="J48" s="62">
        <v>0.24199999999999999</v>
      </c>
      <c r="K48" s="62">
        <v>0.13800000000000001</v>
      </c>
      <c r="L48" s="62">
        <v>0.156</v>
      </c>
      <c r="M48" s="62">
        <v>0.115</v>
      </c>
      <c r="N48" s="62">
        <v>0.121</v>
      </c>
      <c r="O48" s="62">
        <v>0.14899999999999999</v>
      </c>
      <c r="P48" s="62">
        <v>7.9035680482036033E-2</v>
      </c>
      <c r="Q48" s="62">
        <v>0.189</v>
      </c>
      <c r="R48" s="62">
        <v>0.29356608278364055</v>
      </c>
      <c r="S48" s="62">
        <v>0.34200000000000003</v>
      </c>
      <c r="T48" s="62">
        <v>0.52800000000000002</v>
      </c>
      <c r="V48" s="397"/>
    </row>
    <row r="49" spans="2:20" x14ac:dyDescent="0.25">
      <c r="B49" s="57" t="s">
        <v>110</v>
      </c>
      <c r="C49" s="67">
        <v>306341</v>
      </c>
      <c r="D49" s="67">
        <v>328601</v>
      </c>
      <c r="E49" s="67">
        <v>286572</v>
      </c>
      <c r="F49" s="67">
        <v>250337</v>
      </c>
      <c r="G49" s="67">
        <v>257104</v>
      </c>
      <c r="H49" s="67">
        <v>256332</v>
      </c>
      <c r="I49" s="67">
        <v>257514</v>
      </c>
      <c r="J49" s="67">
        <v>258585</v>
      </c>
      <c r="K49" s="67">
        <v>241020</v>
      </c>
      <c r="L49" s="67">
        <v>240920</v>
      </c>
      <c r="M49" s="67">
        <v>253663</v>
      </c>
      <c r="N49" s="67">
        <v>256182</v>
      </c>
      <c r="O49" s="67">
        <v>248705</v>
      </c>
      <c r="P49" s="67">
        <v>250243</v>
      </c>
      <c r="Q49" s="67">
        <v>248466</v>
      </c>
      <c r="R49" s="67">
        <v>252809</v>
      </c>
      <c r="S49" s="67">
        <v>248637</v>
      </c>
      <c r="T49" s="67">
        <v>250659</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12">
    <tabColor rgb="FF92D050"/>
  </sheetPr>
  <dimension ref="B1:M47"/>
  <sheetViews>
    <sheetView showGridLines="0" zoomScale="60" zoomScaleNormal="60" workbookViewId="0">
      <pane xSplit="2" ySplit="2" topLeftCell="C3" activePane="bottomRight" state="frozen"/>
      <selection pane="topRight" activeCell="C1" sqref="C1"/>
      <selection pane="bottomLeft" activeCell="A3" sqref="A3"/>
      <selection pane="bottomRight" activeCell="J8" sqref="J8"/>
    </sheetView>
  </sheetViews>
  <sheetFormatPr defaultRowHeight="15" x14ac:dyDescent="0.25"/>
  <cols>
    <col min="2" max="2" width="90.85546875" customWidth="1"/>
    <col min="3" max="10" width="21.42578125" customWidth="1"/>
    <col min="11" max="11" width="14.140625" bestFit="1" customWidth="1"/>
    <col min="12" max="12" width="16.5703125" customWidth="1"/>
    <col min="13" max="13" width="13" bestFit="1" customWidth="1"/>
  </cols>
  <sheetData>
    <row r="1" spans="2:13" ht="57" customHeight="1" x14ac:dyDescent="0.25"/>
    <row r="2" spans="2:13" x14ac:dyDescent="0.25">
      <c r="B2" s="53" t="s">
        <v>111</v>
      </c>
      <c r="C2" s="54">
        <v>2013</v>
      </c>
      <c r="D2" s="54">
        <v>2014</v>
      </c>
      <c r="E2" s="54">
        <v>2015</v>
      </c>
      <c r="F2" s="54">
        <v>2016</v>
      </c>
      <c r="G2" s="54">
        <v>2017</v>
      </c>
      <c r="H2" s="54">
        <v>2018</v>
      </c>
      <c r="I2" s="54">
        <v>2019</v>
      </c>
      <c r="J2" s="370">
        <v>2020</v>
      </c>
    </row>
    <row r="3" spans="2:13" x14ac:dyDescent="0.25">
      <c r="B3" s="55" t="s">
        <v>74</v>
      </c>
      <c r="C3" s="56">
        <v>12829467</v>
      </c>
      <c r="D3" s="56">
        <v>11741629</v>
      </c>
      <c r="E3" s="56">
        <v>10185570</v>
      </c>
      <c r="F3" s="56">
        <v>8454200</v>
      </c>
      <c r="G3" s="56">
        <v>10734118</v>
      </c>
      <c r="H3" s="56">
        <v>13736780</v>
      </c>
      <c r="I3" s="56">
        <v>14948719</v>
      </c>
      <c r="J3" s="56">
        <v>16088052</v>
      </c>
    </row>
    <row r="4" spans="2:13" x14ac:dyDescent="0.25">
      <c r="B4" s="57" t="s">
        <v>75</v>
      </c>
      <c r="C4" s="58">
        <v>11533164</v>
      </c>
      <c r="D4" s="58">
        <v>9998040</v>
      </c>
      <c r="E4" s="58">
        <v>8065297</v>
      </c>
      <c r="F4" s="58">
        <v>7469266</v>
      </c>
      <c r="G4" s="58">
        <v>9206707</v>
      </c>
      <c r="H4" s="58">
        <v>11401724</v>
      </c>
      <c r="I4" s="58">
        <v>12289660</v>
      </c>
      <c r="J4" s="58">
        <v>11764836</v>
      </c>
    </row>
    <row r="5" spans="2:13" x14ac:dyDescent="0.25">
      <c r="B5" s="57" t="s">
        <v>76</v>
      </c>
      <c r="C5" s="58">
        <v>1296303</v>
      </c>
      <c r="D5" s="58">
        <v>1743589</v>
      </c>
      <c r="E5" s="58">
        <v>2120273</v>
      </c>
      <c r="F5" s="58">
        <v>984934</v>
      </c>
      <c r="G5" s="58">
        <v>1527411</v>
      </c>
      <c r="H5" s="58">
        <v>2335056</v>
      </c>
      <c r="I5" s="58">
        <v>2659059</v>
      </c>
      <c r="J5" s="58">
        <v>4323216</v>
      </c>
    </row>
    <row r="6" spans="2:13" x14ac:dyDescent="0.25">
      <c r="B6" s="57" t="s">
        <v>77</v>
      </c>
      <c r="C6" s="58">
        <v>-11353664</v>
      </c>
      <c r="D6" s="58">
        <v>-10704864</v>
      </c>
      <c r="E6" s="58">
        <v>-10013018</v>
      </c>
      <c r="F6" s="58">
        <v>-7966878</v>
      </c>
      <c r="G6" s="58">
        <v>-9099024</v>
      </c>
      <c r="H6" s="58">
        <v>-11521694</v>
      </c>
      <c r="I6" s="58">
        <v>-13074129</v>
      </c>
      <c r="J6" s="58">
        <v>-12831522</v>
      </c>
    </row>
    <row r="7" spans="2:13" x14ac:dyDescent="0.25">
      <c r="B7" s="59" t="s">
        <v>78</v>
      </c>
      <c r="C7" s="60">
        <v>1475803</v>
      </c>
      <c r="D7" s="60">
        <v>1036765</v>
      </c>
      <c r="E7" s="60">
        <v>172552</v>
      </c>
      <c r="F7" s="60">
        <v>487322</v>
      </c>
      <c r="G7" s="60">
        <v>1635094</v>
      </c>
      <c r="H7" s="60">
        <v>2215086</v>
      </c>
      <c r="I7" s="60">
        <v>1874590</v>
      </c>
      <c r="J7" s="60">
        <v>3256530</v>
      </c>
      <c r="K7" s="71"/>
    </row>
    <row r="8" spans="2:13" x14ac:dyDescent="0.25">
      <c r="B8" s="61" t="s">
        <v>79</v>
      </c>
      <c r="C8" s="62">
        <v>0.115</v>
      </c>
      <c r="D8" s="62">
        <v>8.7999999999999995E-2</v>
      </c>
      <c r="E8" s="62">
        <v>1.7000000000000001E-2</v>
      </c>
      <c r="F8" s="62">
        <v>5.8000000000000003E-2</v>
      </c>
      <c r="G8" s="62">
        <v>0.152</v>
      </c>
      <c r="H8" s="62">
        <v>0.161</v>
      </c>
      <c r="I8" s="62">
        <v>0.12540138054638661</v>
      </c>
      <c r="J8" s="62">
        <v>0.20241916174810973</v>
      </c>
    </row>
    <row r="9" spans="2:13" x14ac:dyDescent="0.25">
      <c r="B9" s="59" t="s">
        <v>62</v>
      </c>
      <c r="C9" s="63">
        <v>-956124</v>
      </c>
      <c r="D9" s="63">
        <v>-513797</v>
      </c>
      <c r="E9" s="63">
        <v>-3897340</v>
      </c>
      <c r="F9" s="63">
        <v>-851775</v>
      </c>
      <c r="G9" s="63">
        <v>-906120</v>
      </c>
      <c r="H9" s="63">
        <v>-1333165</v>
      </c>
      <c r="I9" s="63">
        <v>-1102814</v>
      </c>
      <c r="J9" s="63">
        <v>-487824</v>
      </c>
    </row>
    <row r="10" spans="2:13" x14ac:dyDescent="0.25">
      <c r="B10" s="64" t="s">
        <v>80</v>
      </c>
      <c r="C10" s="58">
        <v>-336443</v>
      </c>
      <c r="D10" s="58">
        <v>-290930</v>
      </c>
      <c r="E10" s="58">
        <v>-258141</v>
      </c>
      <c r="F10" s="58">
        <v>-272731</v>
      </c>
      <c r="G10" s="58">
        <v>-250950</v>
      </c>
      <c r="H10" s="58">
        <v>-337404</v>
      </c>
      <c r="I10" s="58">
        <v>-288515</v>
      </c>
      <c r="J10" s="58">
        <v>-398385</v>
      </c>
    </row>
    <row r="11" spans="2:13" x14ac:dyDescent="0.25">
      <c r="B11" s="65" t="s">
        <v>81</v>
      </c>
      <c r="C11" s="58">
        <v>-17049</v>
      </c>
      <c r="D11" s="58">
        <v>-9425</v>
      </c>
      <c r="E11" s="58">
        <v>-18358</v>
      </c>
      <c r="F11" s="58">
        <v>-55623</v>
      </c>
      <c r="G11" s="58">
        <v>-24313</v>
      </c>
      <c r="H11" s="58">
        <v>-41918</v>
      </c>
      <c r="I11" s="58">
        <v>18120</v>
      </c>
      <c r="J11" s="58">
        <v>-31487</v>
      </c>
    </row>
    <row r="12" spans="2:13" x14ac:dyDescent="0.25">
      <c r="B12" s="65" t="s">
        <v>82</v>
      </c>
      <c r="C12" s="58">
        <v>-319394</v>
      </c>
      <c r="D12" s="58">
        <v>-281505</v>
      </c>
      <c r="E12" s="58">
        <v>-239783</v>
      </c>
      <c r="F12" s="58">
        <v>-217108</v>
      </c>
      <c r="G12" s="58">
        <v>-226637</v>
      </c>
      <c r="H12" s="58">
        <v>-295486</v>
      </c>
      <c r="I12" s="58">
        <v>-306635</v>
      </c>
      <c r="J12" s="58">
        <v>-366898</v>
      </c>
    </row>
    <row r="13" spans="2:13" x14ac:dyDescent="0.25">
      <c r="B13" s="64" t="s">
        <v>83</v>
      </c>
      <c r="C13" s="58">
        <v>-567982</v>
      </c>
      <c r="D13" s="58">
        <v>-501549</v>
      </c>
      <c r="E13" s="58">
        <v>-440121</v>
      </c>
      <c r="F13" s="58">
        <v>-354218</v>
      </c>
      <c r="G13" s="58">
        <v>-404393</v>
      </c>
      <c r="H13" s="58">
        <v>-440022</v>
      </c>
      <c r="I13" s="58">
        <v>-426905</v>
      </c>
      <c r="J13" s="58">
        <v>-426764</v>
      </c>
      <c r="L13" s="71"/>
    </row>
    <row r="14" spans="2:13" x14ac:dyDescent="0.25">
      <c r="B14" s="66" t="s">
        <v>84</v>
      </c>
      <c r="C14" s="58">
        <v>-51699</v>
      </c>
      <c r="D14" s="58">
        <v>278682</v>
      </c>
      <c r="E14" s="58">
        <v>-3199078</v>
      </c>
      <c r="F14" s="58">
        <v>-224826</v>
      </c>
      <c r="G14" s="58">
        <v>-250777</v>
      </c>
      <c r="H14" s="58">
        <v>-555739</v>
      </c>
      <c r="I14" s="58">
        <v>-387394</v>
      </c>
      <c r="J14" s="58">
        <v>337325</v>
      </c>
    </row>
    <row r="15" spans="2:13" x14ac:dyDescent="0.25">
      <c r="B15" s="256" t="s">
        <v>298</v>
      </c>
      <c r="C15" s="58">
        <v>0</v>
      </c>
      <c r="D15" s="58">
        <v>0</v>
      </c>
      <c r="E15" s="58">
        <v>2557533</v>
      </c>
      <c r="F15" s="58">
        <v>-343006</v>
      </c>
      <c r="G15" s="58">
        <v>-74892</v>
      </c>
      <c r="H15" s="58">
        <v>-472787</v>
      </c>
      <c r="I15" s="58">
        <v>-16426</v>
      </c>
      <c r="J15" s="58">
        <v>730654</v>
      </c>
      <c r="M15" s="71"/>
    </row>
    <row r="16" spans="2:13" ht="19.5" customHeight="1" x14ac:dyDescent="0.25">
      <c r="B16" s="256" t="s">
        <v>299</v>
      </c>
      <c r="C16" s="58">
        <v>0</v>
      </c>
      <c r="D16" s="58">
        <v>0</v>
      </c>
      <c r="E16" s="58">
        <v>0</v>
      </c>
      <c r="F16" s="58">
        <v>0</v>
      </c>
      <c r="G16" s="58">
        <v>0</v>
      </c>
      <c r="H16" s="58">
        <v>418744</v>
      </c>
      <c r="I16" s="58">
        <v>86860</v>
      </c>
      <c r="J16" s="58">
        <v>46048</v>
      </c>
    </row>
    <row r="17" spans="2:11" x14ac:dyDescent="0.25">
      <c r="B17" s="256" t="s">
        <v>300</v>
      </c>
      <c r="C17" s="58">
        <v>0</v>
      </c>
      <c r="D17" s="58">
        <v>0</v>
      </c>
      <c r="E17" s="58">
        <v>0</v>
      </c>
      <c r="F17" s="58">
        <v>0</v>
      </c>
      <c r="G17" s="58">
        <v>0</v>
      </c>
      <c r="H17" s="58">
        <v>186010</v>
      </c>
      <c r="I17" s="58">
        <v>117337</v>
      </c>
      <c r="J17" s="58" t="s">
        <v>25</v>
      </c>
    </row>
    <row r="18" spans="2:11" x14ac:dyDescent="0.25">
      <c r="B18" s="256" t="s">
        <v>301</v>
      </c>
      <c r="C18" s="58">
        <v>0</v>
      </c>
      <c r="D18" s="58">
        <v>0</v>
      </c>
      <c r="E18" s="58">
        <v>0</v>
      </c>
      <c r="F18" s="58">
        <v>0</v>
      </c>
      <c r="G18" s="58">
        <v>0</v>
      </c>
      <c r="H18" s="58">
        <v>-55825</v>
      </c>
      <c r="I18" s="58">
        <v>0</v>
      </c>
      <c r="J18" s="58" t="s">
        <v>25</v>
      </c>
    </row>
    <row r="19" spans="2:11" x14ac:dyDescent="0.25">
      <c r="B19" s="256" t="s">
        <v>302</v>
      </c>
      <c r="C19" s="58">
        <v>0</v>
      </c>
      <c r="D19" s="58">
        <v>0</v>
      </c>
      <c r="E19" s="58">
        <v>0</v>
      </c>
      <c r="F19" s="58">
        <v>0</v>
      </c>
      <c r="G19" s="58">
        <v>0</v>
      </c>
      <c r="H19" s="58">
        <v>-37493</v>
      </c>
      <c r="I19" s="58">
        <v>-29277</v>
      </c>
      <c r="J19" s="58">
        <v>-49675</v>
      </c>
    </row>
    <row r="20" spans="2:11" x14ac:dyDescent="0.25">
      <c r="B20" s="65" t="s">
        <v>85</v>
      </c>
      <c r="C20" s="58">
        <v>29121</v>
      </c>
      <c r="D20" s="58">
        <v>11920</v>
      </c>
      <c r="E20" s="58">
        <v>22122</v>
      </c>
      <c r="F20" s="58">
        <v>844</v>
      </c>
      <c r="G20" s="58">
        <v>25420</v>
      </c>
      <c r="H20" s="58">
        <v>13155</v>
      </c>
      <c r="I20" s="58">
        <v>1197</v>
      </c>
      <c r="J20" s="58">
        <v>13955</v>
      </c>
    </row>
    <row r="21" spans="2:11" x14ac:dyDescent="0.25">
      <c r="B21" s="255" t="s">
        <v>86</v>
      </c>
      <c r="C21" s="58"/>
      <c r="D21" s="58"/>
      <c r="E21" s="58"/>
      <c r="F21" s="58"/>
      <c r="G21" s="58">
        <v>-122830</v>
      </c>
      <c r="H21" s="327">
        <v>-146767</v>
      </c>
      <c r="I21" s="327">
        <v>-201921</v>
      </c>
      <c r="J21" s="327">
        <v>-32563</v>
      </c>
    </row>
    <row r="22" spans="2:11" x14ac:dyDescent="0.25">
      <c r="B22" s="324" t="s">
        <v>329</v>
      </c>
      <c r="C22" s="58"/>
      <c r="D22" s="58"/>
      <c r="E22" s="58"/>
      <c r="F22" s="58"/>
      <c r="G22" s="58">
        <v>-15280</v>
      </c>
      <c r="H22" s="326">
        <v>-21289</v>
      </c>
      <c r="I22" s="326">
        <v>-39558</v>
      </c>
      <c r="J22" s="326">
        <v>-24994</v>
      </c>
    </row>
    <row r="23" spans="2:11" x14ac:dyDescent="0.25">
      <c r="B23" s="65" t="s">
        <v>87</v>
      </c>
      <c r="C23" s="67">
        <v>94624</v>
      </c>
      <c r="D23" s="67">
        <v>53991</v>
      </c>
      <c r="E23" s="67">
        <v>-56747</v>
      </c>
      <c r="F23" s="67">
        <v>71473</v>
      </c>
      <c r="G23" s="67">
        <v>-1183</v>
      </c>
      <c r="H23" s="67">
        <v>-267</v>
      </c>
      <c r="I23" s="67">
        <v>5687</v>
      </c>
      <c r="J23" s="67">
        <v>174766</v>
      </c>
    </row>
    <row r="24" spans="2:11" x14ac:dyDescent="0.25">
      <c r="B24" s="65" t="s">
        <v>88</v>
      </c>
      <c r="C24" s="67">
        <v>35156</v>
      </c>
      <c r="D24" s="67">
        <v>378810</v>
      </c>
      <c r="E24" s="67">
        <v>65380</v>
      </c>
      <c r="F24" s="67">
        <v>-132821</v>
      </c>
      <c r="G24" s="67">
        <v>14012</v>
      </c>
      <c r="H24" s="67">
        <v>12058</v>
      </c>
      <c r="I24" s="67">
        <v>47753</v>
      </c>
      <c r="J24" s="67">
        <v>-8545</v>
      </c>
    </row>
    <row r="25" spans="2:11" x14ac:dyDescent="0.25">
      <c r="B25" s="68" t="s">
        <v>89</v>
      </c>
      <c r="C25" s="67"/>
      <c r="D25" s="67">
        <v>0</v>
      </c>
      <c r="E25" s="67">
        <v>-164336</v>
      </c>
      <c r="F25" s="67">
        <v>-485145</v>
      </c>
      <c r="G25" s="67">
        <v>-403844</v>
      </c>
      <c r="H25" s="67">
        <v>-364040</v>
      </c>
      <c r="I25" s="67">
        <v>-276862</v>
      </c>
      <c r="J25" s="67">
        <v>-332548</v>
      </c>
    </row>
    <row r="26" spans="2:11" ht="22.5" customHeight="1" x14ac:dyDescent="0.25">
      <c r="B26" s="68" t="s">
        <v>90</v>
      </c>
      <c r="C26" s="69"/>
      <c r="D26" s="69">
        <v>0</v>
      </c>
      <c r="E26" s="69">
        <v>0</v>
      </c>
      <c r="F26" s="69">
        <v>0</v>
      </c>
      <c r="G26" s="69">
        <v>201106</v>
      </c>
      <c r="H26" s="69">
        <v>0</v>
      </c>
      <c r="I26" s="69">
        <v>0</v>
      </c>
      <c r="J26" s="69" t="s">
        <v>25</v>
      </c>
    </row>
    <row r="27" spans="2:11" x14ac:dyDescent="0.25">
      <c r="B27" s="70" t="s">
        <v>91</v>
      </c>
      <c r="C27" s="69"/>
      <c r="D27" s="69">
        <v>0</v>
      </c>
      <c r="E27" s="69">
        <v>0</v>
      </c>
      <c r="F27" s="69">
        <v>176299</v>
      </c>
      <c r="G27" s="69">
        <v>237492</v>
      </c>
      <c r="H27" s="69">
        <v>36063</v>
      </c>
      <c r="I27" s="69">
        <v>0</v>
      </c>
      <c r="J27" s="69" t="s">
        <v>25</v>
      </c>
    </row>
    <row r="28" spans="2:11" x14ac:dyDescent="0.25">
      <c r="B28" s="65" t="s">
        <v>92</v>
      </c>
      <c r="C28" s="67">
        <v>-210600</v>
      </c>
      <c r="D28" s="67">
        <v>-166039</v>
      </c>
      <c r="E28" s="67">
        <v>-5623030</v>
      </c>
      <c r="F28" s="67">
        <v>487530</v>
      </c>
      <c r="G28" s="67">
        <v>-110778</v>
      </c>
      <c r="H28" s="72">
        <v>-123301</v>
      </c>
      <c r="I28" s="72">
        <v>-82184</v>
      </c>
      <c r="J28" s="72">
        <v>-179773</v>
      </c>
    </row>
    <row r="29" spans="2:11" x14ac:dyDescent="0.25">
      <c r="B29" s="59" t="s">
        <v>66</v>
      </c>
      <c r="C29" s="60">
        <v>519679</v>
      </c>
      <c r="D29" s="60">
        <v>522968</v>
      </c>
      <c r="E29" s="60">
        <v>-3724788</v>
      </c>
      <c r="F29" s="60">
        <v>-364453</v>
      </c>
      <c r="G29" s="60">
        <v>728974</v>
      </c>
      <c r="H29" s="60">
        <v>881921</v>
      </c>
      <c r="I29" s="60">
        <v>771776</v>
      </c>
      <c r="J29" s="60">
        <v>2768706</v>
      </c>
      <c r="K29" s="71"/>
    </row>
    <row r="30" spans="2:11" x14ac:dyDescent="0.25">
      <c r="B30" s="61" t="s">
        <v>93</v>
      </c>
      <c r="C30" s="74">
        <v>4.1000000000000002E-2</v>
      </c>
      <c r="D30" s="74">
        <v>4.4999999999999998E-2</v>
      </c>
      <c r="E30" s="74">
        <v>-0.36599999999999999</v>
      </c>
      <c r="F30" s="74">
        <v>4.2999999999999997E-2</v>
      </c>
      <c r="G30" s="74">
        <v>6.8000000000000005E-2</v>
      </c>
      <c r="H30" s="74">
        <v>6.4000000000000001E-2</v>
      </c>
      <c r="I30" s="74">
        <v>5.1628236506419047E-2</v>
      </c>
      <c r="J30" s="74">
        <v>0.17209703200859869</v>
      </c>
    </row>
    <row r="31" spans="2:11" x14ac:dyDescent="0.25">
      <c r="B31" s="59" t="s">
        <v>94</v>
      </c>
      <c r="C31" s="60">
        <v>-895209</v>
      </c>
      <c r="D31" s="60">
        <v>-522831</v>
      </c>
      <c r="E31" s="60">
        <v>-1245693</v>
      </c>
      <c r="F31" s="60">
        <v>-30156</v>
      </c>
      <c r="G31" s="60">
        <v>-462920</v>
      </c>
      <c r="H31" s="60">
        <v>93045</v>
      </c>
      <c r="I31" s="60">
        <v>-509839</v>
      </c>
      <c r="J31" s="60">
        <v>-1082492</v>
      </c>
    </row>
    <row r="32" spans="2:11" x14ac:dyDescent="0.25">
      <c r="B32" s="57" t="s">
        <v>95</v>
      </c>
      <c r="C32" s="67">
        <v>568841</v>
      </c>
      <c r="D32" s="67">
        <v>543953</v>
      </c>
      <c r="E32" s="67">
        <v>428538</v>
      </c>
      <c r="F32" s="67">
        <v>671218</v>
      </c>
      <c r="G32" s="67">
        <v>561238</v>
      </c>
      <c r="H32" s="67">
        <v>1169147</v>
      </c>
      <c r="I32" s="67">
        <v>622022</v>
      </c>
      <c r="J32" s="67">
        <v>262691</v>
      </c>
    </row>
    <row r="33" spans="2:11" x14ac:dyDescent="0.25">
      <c r="B33" s="57" t="s">
        <v>96</v>
      </c>
      <c r="C33" s="67">
        <v>-1464050</v>
      </c>
      <c r="D33" s="67">
        <v>-1066784</v>
      </c>
      <c r="E33" s="67">
        <v>-1674231</v>
      </c>
      <c r="F33" s="67">
        <v>-701374</v>
      </c>
      <c r="G33" s="67">
        <v>-1002557</v>
      </c>
      <c r="H33" s="67">
        <v>-912707</v>
      </c>
      <c r="I33" s="67">
        <v>-946693</v>
      </c>
      <c r="J33" s="67">
        <v>-580628</v>
      </c>
    </row>
    <row r="34" spans="2:11" x14ac:dyDescent="0.25">
      <c r="B34" s="75" t="s">
        <v>97</v>
      </c>
      <c r="C34" s="67">
        <v>-240566</v>
      </c>
      <c r="D34" s="67">
        <v>-193118</v>
      </c>
      <c r="E34" s="67">
        <v>-1072090</v>
      </c>
      <c r="F34" s="67">
        <v>639098</v>
      </c>
      <c r="G34" s="67">
        <v>-21601</v>
      </c>
      <c r="H34" s="67">
        <v>-163395</v>
      </c>
      <c r="I34" s="67">
        <v>-185168</v>
      </c>
      <c r="J34" s="67">
        <v>-764555</v>
      </c>
    </row>
    <row r="35" spans="2:11" x14ac:dyDescent="0.25">
      <c r="B35" s="57" t="s">
        <v>98</v>
      </c>
      <c r="C35" s="67">
        <v>181201</v>
      </c>
      <c r="D35" s="67">
        <v>183780</v>
      </c>
      <c r="E35" s="67">
        <v>95582</v>
      </c>
      <c r="F35" s="67">
        <v>142860</v>
      </c>
      <c r="G35" s="67">
        <v>154896</v>
      </c>
      <c r="H35" s="67">
        <v>260350</v>
      </c>
      <c r="I35" s="67">
        <v>180735</v>
      </c>
      <c r="J35" s="67">
        <v>159759</v>
      </c>
    </row>
    <row r="36" spans="2:11" x14ac:dyDescent="0.25">
      <c r="B36" s="59" t="s">
        <v>99</v>
      </c>
      <c r="C36" s="60">
        <v>-194329</v>
      </c>
      <c r="D36" s="60">
        <v>183917</v>
      </c>
      <c r="E36" s="60">
        <v>-4874899</v>
      </c>
      <c r="F36" s="60">
        <v>-251748</v>
      </c>
      <c r="G36" s="60">
        <v>420950</v>
      </c>
      <c r="H36" s="60">
        <v>1235316</v>
      </c>
      <c r="I36" s="60">
        <v>442672</v>
      </c>
      <c r="J36" s="60">
        <v>1845973</v>
      </c>
    </row>
    <row r="37" spans="2:11" x14ac:dyDescent="0.25">
      <c r="B37" s="57" t="s">
        <v>100</v>
      </c>
      <c r="C37" s="67">
        <v>211120</v>
      </c>
      <c r="D37" s="67">
        <v>24562</v>
      </c>
      <c r="E37" s="67">
        <v>1189922</v>
      </c>
      <c r="F37" s="67">
        <v>-325095</v>
      </c>
      <c r="G37" s="67">
        <v>-105870</v>
      </c>
      <c r="H37" s="67">
        <v>-406621</v>
      </c>
      <c r="I37" s="67">
        <v>-65981</v>
      </c>
      <c r="J37" s="67">
        <v>-554230</v>
      </c>
    </row>
    <row r="38" spans="2:11" x14ac:dyDescent="0.25">
      <c r="B38" s="59" t="s">
        <v>101</v>
      </c>
      <c r="C38" s="76">
        <v>16791</v>
      </c>
      <c r="D38" s="76">
        <v>208479</v>
      </c>
      <c r="E38" s="76">
        <v>-3684977</v>
      </c>
      <c r="F38" s="76">
        <v>-576843</v>
      </c>
      <c r="G38" s="76">
        <v>315080</v>
      </c>
      <c r="H38" s="76">
        <v>828695</v>
      </c>
      <c r="I38" s="76">
        <v>376691</v>
      </c>
      <c r="J38" s="76">
        <v>1291743</v>
      </c>
      <c r="K38" s="71"/>
    </row>
    <row r="39" spans="2:11" x14ac:dyDescent="0.25">
      <c r="B39" s="61" t="s">
        <v>102</v>
      </c>
      <c r="C39" s="74">
        <v>1E-3</v>
      </c>
      <c r="D39" s="74">
        <v>1.7999999999999999E-2</v>
      </c>
      <c r="E39" s="74">
        <v>-0.36199999999999999</v>
      </c>
      <c r="F39" s="74">
        <v>-6.8000000000000005E-2</v>
      </c>
      <c r="G39" s="74">
        <v>2.9000000000000001E-2</v>
      </c>
      <c r="H39" s="74">
        <v>6.0999999999999999E-2</v>
      </c>
      <c r="I39" s="74">
        <v>2.5198881589787059E-2</v>
      </c>
      <c r="J39" s="74">
        <v>8.0292070164865212E-2</v>
      </c>
    </row>
    <row r="40" spans="2:11" ht="15.75" x14ac:dyDescent="0.25">
      <c r="B40" s="77" t="s">
        <v>103</v>
      </c>
      <c r="C40" s="77"/>
      <c r="D40" s="77"/>
      <c r="E40" s="77"/>
      <c r="F40" s="77"/>
      <c r="G40" s="77"/>
      <c r="H40" s="77"/>
      <c r="I40" s="77"/>
      <c r="J40" s="77"/>
    </row>
    <row r="41" spans="2:11" x14ac:dyDescent="0.25">
      <c r="B41" s="59" t="s">
        <v>104</v>
      </c>
      <c r="C41" s="60">
        <v>-141678</v>
      </c>
      <c r="D41" s="60">
        <v>129552</v>
      </c>
      <c r="E41" s="60">
        <v>-3236105</v>
      </c>
      <c r="F41" s="60">
        <v>-669952</v>
      </c>
      <c r="G41" s="60">
        <v>233015</v>
      </c>
      <c r="H41" s="60">
        <v>726658</v>
      </c>
      <c r="I41" s="60">
        <v>213265</v>
      </c>
      <c r="J41" s="60">
        <v>672790</v>
      </c>
    </row>
    <row r="42" spans="2:11" x14ac:dyDescent="0.25">
      <c r="B42" s="59" t="s">
        <v>105</v>
      </c>
      <c r="C42" s="60">
        <v>158469</v>
      </c>
      <c r="D42" s="60">
        <v>78927</v>
      </c>
      <c r="E42" s="60">
        <v>-448872</v>
      </c>
      <c r="F42" s="60">
        <v>93109</v>
      </c>
      <c r="G42" s="60">
        <v>82065</v>
      </c>
      <c r="H42" s="60">
        <v>102037</v>
      </c>
      <c r="I42" s="60">
        <v>163426</v>
      </c>
      <c r="J42" s="60">
        <v>618953</v>
      </c>
    </row>
    <row r="43" spans="2:11" x14ac:dyDescent="0.25">
      <c r="B43" s="59" t="s">
        <v>106</v>
      </c>
      <c r="C43" s="73">
        <v>1773313</v>
      </c>
      <c r="D43" s="73">
        <v>1821345</v>
      </c>
      <c r="E43" s="73">
        <v>-2317507</v>
      </c>
      <c r="F43" s="73">
        <v>994899</v>
      </c>
      <c r="G43" s="73">
        <v>2055721</v>
      </c>
      <c r="H43" s="73">
        <v>2171806</v>
      </c>
      <c r="I43" s="73">
        <v>1944296</v>
      </c>
      <c r="J43" s="73">
        <v>3928688</v>
      </c>
    </row>
    <row r="44" spans="2:11" x14ac:dyDescent="0.25">
      <c r="B44" s="61" t="s">
        <v>107</v>
      </c>
      <c r="C44" s="62">
        <v>0.13800000000000001</v>
      </c>
      <c r="D44" s="62">
        <v>0.155</v>
      </c>
      <c r="E44" s="62">
        <v>-0.22800000000000001</v>
      </c>
      <c r="F44" s="62">
        <v>0.11799999999999999</v>
      </c>
      <c r="G44" s="62">
        <v>0.192</v>
      </c>
      <c r="H44" s="62">
        <v>0.158</v>
      </c>
      <c r="I44" s="62">
        <v>0.13006438879478568</v>
      </c>
      <c r="J44" s="62">
        <v>0.24419911124106261</v>
      </c>
    </row>
    <row r="45" spans="2:11" x14ac:dyDescent="0.25">
      <c r="B45" s="78" t="s">
        <v>108</v>
      </c>
      <c r="C45" s="73">
        <v>1806426</v>
      </c>
      <c r="D45" s="73">
        <v>1863071</v>
      </c>
      <c r="E45" s="73">
        <v>291472</v>
      </c>
      <c r="F45" s="73">
        <v>660375</v>
      </c>
      <c r="G45" s="73">
        <v>2185783</v>
      </c>
      <c r="H45" s="73">
        <v>2693070</v>
      </c>
      <c r="I45" s="73">
        <v>1973010</v>
      </c>
      <c r="J45" s="73">
        <v>3193620</v>
      </c>
    </row>
    <row r="46" spans="2:11" x14ac:dyDescent="0.25">
      <c r="B46" s="61" t="s">
        <v>109</v>
      </c>
      <c r="C46" s="62">
        <v>0.14099999999999999</v>
      </c>
      <c r="D46" s="62">
        <v>0.159</v>
      </c>
      <c r="E46" s="62">
        <v>2.9000000000000001E-2</v>
      </c>
      <c r="F46" s="62">
        <v>7.8E-2</v>
      </c>
      <c r="G46" s="62">
        <v>0.20399999999999999</v>
      </c>
      <c r="H46" s="62">
        <v>0.19600000000000001</v>
      </c>
      <c r="I46" s="62">
        <v>0.13198522227891232</v>
      </c>
      <c r="J46" s="62">
        <v>0.19850880641111801</v>
      </c>
    </row>
    <row r="47" spans="2:11" x14ac:dyDescent="0.25">
      <c r="B47" s="57" t="s">
        <v>110</v>
      </c>
      <c r="C47" s="67">
        <v>1072433</v>
      </c>
      <c r="D47" s="67">
        <v>1114597</v>
      </c>
      <c r="E47" s="67">
        <v>1311699</v>
      </c>
      <c r="F47" s="67">
        <v>1216491</v>
      </c>
      <c r="G47" s="67">
        <v>1171851</v>
      </c>
      <c r="H47" s="67">
        <v>1029535</v>
      </c>
      <c r="I47" s="67">
        <v>991785</v>
      </c>
      <c r="J47" s="67">
        <v>1000223</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3">
    <tabColor rgb="FF92D050"/>
  </sheetPr>
  <dimension ref="B1:T58"/>
  <sheetViews>
    <sheetView showGridLines="0" topLeftCell="D31" zoomScale="60" zoomScaleNormal="60" workbookViewId="0">
      <selection activeCell="T54" sqref="T54:T56"/>
    </sheetView>
  </sheetViews>
  <sheetFormatPr defaultRowHeight="15" x14ac:dyDescent="0.25"/>
  <cols>
    <col min="2" max="2" width="65.85546875" bestFit="1" customWidth="1"/>
    <col min="3" max="5" width="18.42578125" bestFit="1" customWidth="1"/>
    <col min="6" max="6" width="18.42578125" customWidth="1"/>
    <col min="7" max="8" width="18.42578125" bestFit="1" customWidth="1"/>
    <col min="9" max="20" width="18.42578125" customWidth="1"/>
    <col min="21" max="21" width="9.140625" customWidth="1"/>
  </cols>
  <sheetData>
    <row r="1" spans="2:20" ht="56.25" customHeight="1" x14ac:dyDescent="0.25"/>
    <row r="2" spans="2:20" x14ac:dyDescent="0.25">
      <c r="B2" s="454" t="s">
        <v>112</v>
      </c>
      <c r="C2" s="454"/>
      <c r="D2" s="454"/>
      <c r="E2" s="454"/>
      <c r="F2" s="454"/>
      <c r="G2" s="454"/>
      <c r="H2" s="454"/>
      <c r="I2" s="79"/>
      <c r="J2" s="79"/>
      <c r="K2" s="269"/>
      <c r="L2" s="276"/>
      <c r="M2" s="298"/>
      <c r="N2" s="300"/>
      <c r="O2" s="329"/>
      <c r="P2" s="330"/>
      <c r="Q2" s="360"/>
      <c r="R2" s="367"/>
      <c r="S2" s="406"/>
      <c r="T2" s="410"/>
    </row>
    <row r="3" spans="2:20" ht="15.75" x14ac:dyDescent="0.25">
      <c r="B3" s="80" t="s">
        <v>113</v>
      </c>
      <c r="C3" s="81">
        <v>42825</v>
      </c>
      <c r="D3" s="81">
        <v>42916</v>
      </c>
      <c r="E3" s="81">
        <v>43008</v>
      </c>
      <c r="F3" s="81">
        <v>43100</v>
      </c>
      <c r="G3" s="81">
        <v>43190</v>
      </c>
      <c r="H3" s="81">
        <v>43281</v>
      </c>
      <c r="I3" s="81">
        <v>43373</v>
      </c>
      <c r="J3" s="81">
        <v>43465</v>
      </c>
      <c r="K3" s="81">
        <v>43555</v>
      </c>
      <c r="L3" s="81">
        <v>43646</v>
      </c>
      <c r="M3" s="306">
        <v>43738</v>
      </c>
      <c r="N3" s="306">
        <v>43830</v>
      </c>
      <c r="O3" s="306">
        <v>43921</v>
      </c>
      <c r="P3" s="306">
        <v>44012</v>
      </c>
      <c r="Q3" s="306">
        <v>44104</v>
      </c>
      <c r="R3" s="306">
        <v>44196</v>
      </c>
      <c r="S3" s="363">
        <v>44286</v>
      </c>
      <c r="T3" s="363">
        <v>44377</v>
      </c>
    </row>
    <row r="4" spans="2:20" ht="15.75" x14ac:dyDescent="0.25">
      <c r="B4" s="82"/>
      <c r="C4" s="83"/>
      <c r="D4" s="83"/>
    </row>
    <row r="5" spans="2:20" ht="15.75" x14ac:dyDescent="0.25">
      <c r="B5" s="84" t="s">
        <v>114</v>
      </c>
      <c r="C5" s="85">
        <v>6893598</v>
      </c>
      <c r="D5" s="85">
        <v>6701272</v>
      </c>
      <c r="E5" s="85">
        <v>6800072</v>
      </c>
      <c r="F5" s="85">
        <v>7254755</v>
      </c>
      <c r="G5" s="85">
        <v>6749345</v>
      </c>
      <c r="H5" s="85">
        <v>6888151</v>
      </c>
      <c r="I5" s="85">
        <v>7697689</v>
      </c>
      <c r="J5" s="85">
        <v>8324317</v>
      </c>
      <c r="K5" s="85">
        <v>8221070</v>
      </c>
      <c r="L5" s="85">
        <v>8155163</v>
      </c>
      <c r="M5" s="85">
        <v>9752525</v>
      </c>
      <c r="N5" s="85">
        <v>8861282</v>
      </c>
      <c r="O5" s="85">
        <v>9564924</v>
      </c>
      <c r="P5" s="85">
        <v>9437248</v>
      </c>
      <c r="Q5" s="85">
        <v>10391300</v>
      </c>
      <c r="R5" s="85">
        <v>11829602</v>
      </c>
      <c r="S5" s="85">
        <v>13678033</v>
      </c>
      <c r="T5" s="85">
        <v>18234043</v>
      </c>
    </row>
    <row r="6" spans="2:20" ht="15.75" x14ac:dyDescent="0.25">
      <c r="B6" s="86" t="s">
        <v>115</v>
      </c>
      <c r="C6" s="87">
        <v>2415637</v>
      </c>
      <c r="D6" s="87">
        <v>1951286</v>
      </c>
      <c r="E6" s="88">
        <v>2138050</v>
      </c>
      <c r="F6" s="88">
        <v>2314288</v>
      </c>
      <c r="G6" s="88">
        <v>1562549</v>
      </c>
      <c r="H6" s="88">
        <v>1103612</v>
      </c>
      <c r="I6" s="88">
        <v>1681875</v>
      </c>
      <c r="J6" s="257">
        <v>1693349</v>
      </c>
      <c r="K6" s="257">
        <v>1772792</v>
      </c>
      <c r="L6" s="257">
        <v>1245112</v>
      </c>
      <c r="M6" s="257">
        <v>1822413</v>
      </c>
      <c r="N6" s="257">
        <v>1921141</v>
      </c>
      <c r="O6" s="105">
        <v>2373466</v>
      </c>
      <c r="P6" s="257">
        <v>2506214</v>
      </c>
      <c r="Q6" s="257">
        <v>3734302</v>
      </c>
      <c r="R6" s="257">
        <v>4868104</v>
      </c>
      <c r="S6" s="257">
        <v>4601103</v>
      </c>
      <c r="T6" s="257">
        <v>6053313</v>
      </c>
    </row>
    <row r="7" spans="2:20" ht="15.75" x14ac:dyDescent="0.25">
      <c r="B7" s="89" t="s">
        <v>116</v>
      </c>
      <c r="C7" s="87">
        <v>1173118</v>
      </c>
      <c r="D7" s="87">
        <v>1265246</v>
      </c>
      <c r="E7" s="88">
        <v>1339336</v>
      </c>
      <c r="F7" s="88">
        <v>1555494</v>
      </c>
      <c r="G7" s="88">
        <v>1741954</v>
      </c>
      <c r="H7" s="88">
        <v>1747824</v>
      </c>
      <c r="I7" s="88">
        <v>1947482</v>
      </c>
      <c r="J7" s="257">
        <v>1894291</v>
      </c>
      <c r="K7" s="257">
        <v>1718305</v>
      </c>
      <c r="L7" s="257">
        <v>1898882</v>
      </c>
      <c r="M7" s="257">
        <v>1828747</v>
      </c>
      <c r="N7" s="257">
        <v>1938440</v>
      </c>
      <c r="O7" s="105">
        <v>2257697</v>
      </c>
      <c r="P7" s="257">
        <v>1848288</v>
      </c>
      <c r="Q7" s="257">
        <v>2420397</v>
      </c>
      <c r="R7" s="257">
        <v>2372791</v>
      </c>
      <c r="S7" s="257">
        <v>3231783</v>
      </c>
      <c r="T7" s="257">
        <v>3654969</v>
      </c>
    </row>
    <row r="8" spans="2:20" ht="15.75" x14ac:dyDescent="0.25">
      <c r="B8" s="89" t="s">
        <v>117</v>
      </c>
      <c r="C8" s="87">
        <v>291519</v>
      </c>
      <c r="D8" s="87">
        <v>265572</v>
      </c>
      <c r="E8" s="88">
        <v>334517</v>
      </c>
      <c r="F8" s="88">
        <v>362465</v>
      </c>
      <c r="G8" s="88">
        <v>323538</v>
      </c>
      <c r="H8" s="88">
        <v>375174</v>
      </c>
      <c r="I8" s="88">
        <v>303376</v>
      </c>
      <c r="J8" s="257">
        <v>747928</v>
      </c>
      <c r="K8" s="257">
        <v>709486</v>
      </c>
      <c r="L8" s="257">
        <v>712662</v>
      </c>
      <c r="M8" s="257">
        <v>928499</v>
      </c>
      <c r="N8" s="257">
        <v>779545</v>
      </c>
      <c r="O8" s="105">
        <v>689185</v>
      </c>
      <c r="P8" s="257">
        <v>684922</v>
      </c>
      <c r="Q8" s="257">
        <v>518548</v>
      </c>
      <c r="R8" s="257">
        <v>477352</v>
      </c>
      <c r="S8" s="257">
        <v>533960</v>
      </c>
      <c r="T8" s="257">
        <v>2236831</v>
      </c>
    </row>
    <row r="9" spans="2:20" ht="15.75" x14ac:dyDescent="0.25">
      <c r="B9" s="89" t="s">
        <v>118</v>
      </c>
      <c r="C9" s="87">
        <v>2814559</v>
      </c>
      <c r="D9" s="87">
        <v>2802379</v>
      </c>
      <c r="E9" s="88">
        <v>2766155</v>
      </c>
      <c r="F9" s="88">
        <v>2763496</v>
      </c>
      <c r="G9" s="88">
        <v>2971493</v>
      </c>
      <c r="H9" s="88">
        <v>3495179</v>
      </c>
      <c r="I9" s="88">
        <v>3603792</v>
      </c>
      <c r="J9" s="257">
        <v>3880635</v>
      </c>
      <c r="K9" s="257">
        <v>3872200</v>
      </c>
      <c r="L9" s="257">
        <v>4137828</v>
      </c>
      <c r="M9" s="257">
        <v>4240414</v>
      </c>
      <c r="N9" s="257">
        <v>3795832</v>
      </c>
      <c r="O9" s="105">
        <v>3742507</v>
      </c>
      <c r="P9" s="257">
        <v>3945562</v>
      </c>
      <c r="Q9" s="257">
        <v>3580494</v>
      </c>
      <c r="R9" s="257">
        <v>3889695</v>
      </c>
      <c r="S9" s="257">
        <v>4850314</v>
      </c>
      <c r="T9" s="257">
        <v>6029160</v>
      </c>
    </row>
    <row r="10" spans="2:20" ht="15.75" x14ac:dyDescent="0.25">
      <c r="B10" s="86" t="s">
        <v>119</v>
      </c>
      <c r="C10" s="87">
        <v>6617</v>
      </c>
      <c r="D10" s="87">
        <v>9058</v>
      </c>
      <c r="E10" s="88">
        <v>4140</v>
      </c>
      <c r="F10" s="88">
        <v>4332</v>
      </c>
      <c r="G10" s="88">
        <v>5208</v>
      </c>
      <c r="H10" s="88">
        <v>5455</v>
      </c>
      <c r="I10" s="88">
        <v>4625</v>
      </c>
      <c r="J10" s="257">
        <v>4050</v>
      </c>
      <c r="K10" s="257">
        <v>4276</v>
      </c>
      <c r="L10" s="257">
        <v>7756</v>
      </c>
      <c r="M10" s="257">
        <v>7136</v>
      </c>
      <c r="N10" s="257">
        <v>1225</v>
      </c>
      <c r="O10" s="105">
        <v>2423</v>
      </c>
      <c r="P10" s="257">
        <v>1777</v>
      </c>
      <c r="Q10" s="257">
        <v>2863</v>
      </c>
      <c r="R10" s="257">
        <v>86177</v>
      </c>
      <c r="S10" s="257">
        <v>199829</v>
      </c>
      <c r="T10" s="257">
        <v>2445</v>
      </c>
    </row>
    <row r="11" spans="2:20" ht="15.75" x14ac:dyDescent="0.25">
      <c r="B11" s="86" t="s">
        <v>120</v>
      </c>
      <c r="C11" s="87">
        <v>68652</v>
      </c>
      <c r="D11" s="87">
        <v>89497</v>
      </c>
      <c r="E11" s="88">
        <v>71280</v>
      </c>
      <c r="F11" s="88">
        <v>12</v>
      </c>
      <c r="G11" s="88">
        <v>15</v>
      </c>
      <c r="H11" s="88">
        <v>272</v>
      </c>
      <c r="I11" s="88">
        <v>300</v>
      </c>
      <c r="J11" s="257">
        <v>347</v>
      </c>
      <c r="K11" s="257">
        <v>970</v>
      </c>
      <c r="L11" s="257">
        <v>687</v>
      </c>
      <c r="M11" s="257">
        <v>742</v>
      </c>
      <c r="N11" s="257">
        <v>762</v>
      </c>
      <c r="O11" s="105">
        <v>18687</v>
      </c>
      <c r="P11" s="257">
        <v>1386</v>
      </c>
      <c r="Q11" s="257">
        <v>1396</v>
      </c>
      <c r="R11" s="257">
        <v>0</v>
      </c>
      <c r="S11" s="257">
        <v>0</v>
      </c>
      <c r="T11" s="257">
        <v>0</v>
      </c>
    </row>
    <row r="12" spans="2:20" ht="15.75" x14ac:dyDescent="0.25">
      <c r="B12" s="86" t="s">
        <v>323</v>
      </c>
      <c r="C12" s="87">
        <v>0</v>
      </c>
      <c r="D12" s="87">
        <v>0</v>
      </c>
      <c r="E12" s="88">
        <v>0</v>
      </c>
      <c r="F12" s="88">
        <v>0</v>
      </c>
      <c r="G12" s="88">
        <v>0</v>
      </c>
      <c r="H12" s="88">
        <v>0</v>
      </c>
      <c r="I12" s="88">
        <v>0</v>
      </c>
      <c r="J12" s="257">
        <v>0</v>
      </c>
      <c r="K12" s="257">
        <v>0</v>
      </c>
      <c r="L12" s="257">
        <v>0</v>
      </c>
      <c r="M12" s="257">
        <v>751404</v>
      </c>
      <c r="N12" s="257">
        <v>305848</v>
      </c>
      <c r="O12" s="105">
        <v>305848</v>
      </c>
      <c r="P12" s="257">
        <v>305848</v>
      </c>
      <c r="Q12" s="257">
        <v>0</v>
      </c>
      <c r="R12" s="257">
        <v>0</v>
      </c>
      <c r="S12" s="257">
        <v>0</v>
      </c>
      <c r="T12" s="257">
        <v>0</v>
      </c>
    </row>
    <row r="13" spans="2:20" ht="15.75" x14ac:dyDescent="0.25">
      <c r="B13" s="89" t="s">
        <v>121</v>
      </c>
      <c r="C13" s="87">
        <v>123496</v>
      </c>
      <c r="D13" s="87">
        <v>318234</v>
      </c>
      <c r="E13" s="88">
        <v>146594</v>
      </c>
      <c r="F13" s="88">
        <v>254668</v>
      </c>
      <c r="G13" s="88">
        <v>144588</v>
      </c>
      <c r="H13" s="88">
        <v>160635</v>
      </c>
      <c r="I13" s="88">
        <v>156239</v>
      </c>
      <c r="J13" s="257">
        <v>103717</v>
      </c>
      <c r="K13" s="257">
        <v>143041</v>
      </c>
      <c r="L13" s="257">
        <v>152236</v>
      </c>
      <c r="M13" s="257">
        <v>173170</v>
      </c>
      <c r="N13" s="257">
        <v>118489</v>
      </c>
      <c r="O13" s="105">
        <v>175111</v>
      </c>
      <c r="P13" s="257">
        <v>143251</v>
      </c>
      <c r="Q13" s="257">
        <v>133300</v>
      </c>
      <c r="R13" s="257">
        <f>R5-SUM(R6:R12)</f>
        <v>135483</v>
      </c>
      <c r="S13" s="257">
        <v>261044</v>
      </c>
      <c r="T13" s="257">
        <v>257325</v>
      </c>
    </row>
    <row r="14" spans="2:20" ht="15.75" x14ac:dyDescent="0.25">
      <c r="B14" s="90"/>
      <c r="C14" s="91"/>
      <c r="D14" s="91"/>
      <c r="M14" s="107"/>
      <c r="N14" s="107"/>
      <c r="O14" s="332"/>
      <c r="P14" s="309"/>
      <c r="Q14" s="309"/>
      <c r="R14" s="309"/>
      <c r="S14" s="309"/>
      <c r="T14" s="309"/>
    </row>
    <row r="15" spans="2:20" ht="15.75" x14ac:dyDescent="0.25">
      <c r="B15" s="92" t="s">
        <v>122</v>
      </c>
      <c r="C15" s="93">
        <v>19410970</v>
      </c>
      <c r="D15" s="93">
        <v>19314860</v>
      </c>
      <c r="E15" s="93">
        <v>19005745</v>
      </c>
      <c r="F15" s="93">
        <v>18729722</v>
      </c>
      <c r="G15" s="93">
        <v>18627433</v>
      </c>
      <c r="H15" s="93">
        <v>18431217</v>
      </c>
      <c r="I15" s="93">
        <v>18400686</v>
      </c>
      <c r="J15" s="93">
        <v>18199534</v>
      </c>
      <c r="K15" s="93">
        <v>18030869</v>
      </c>
      <c r="L15" s="93">
        <v>18010553</v>
      </c>
      <c r="M15" s="93">
        <v>17261207</v>
      </c>
      <c r="N15" s="93">
        <v>17475750</v>
      </c>
      <c r="O15" s="93">
        <v>17410956</v>
      </c>
      <c r="P15" s="93">
        <v>17415642</v>
      </c>
      <c r="Q15" s="93">
        <v>17476067</v>
      </c>
      <c r="R15" s="93">
        <v>18122535</v>
      </c>
      <c r="S15" s="93">
        <v>18187236</v>
      </c>
      <c r="T15" s="93">
        <v>18223451</v>
      </c>
    </row>
    <row r="16" spans="2:20" ht="15.75" x14ac:dyDescent="0.25">
      <c r="B16" s="94" t="s">
        <v>123</v>
      </c>
      <c r="C16" s="95">
        <v>4068519</v>
      </c>
      <c r="D16" s="95">
        <v>4193720</v>
      </c>
      <c r="E16" s="95">
        <v>4059756</v>
      </c>
      <c r="F16" s="95">
        <v>4115862</v>
      </c>
      <c r="G16" s="95">
        <v>4192447</v>
      </c>
      <c r="H16" s="95">
        <v>4167622</v>
      </c>
      <c r="I16" s="95">
        <v>4234920</v>
      </c>
      <c r="J16" s="95">
        <v>4700822</v>
      </c>
      <c r="K16" s="95">
        <v>4646750</v>
      </c>
      <c r="L16" s="95">
        <v>4708540</v>
      </c>
      <c r="M16" s="308">
        <v>3939233</v>
      </c>
      <c r="N16" s="308">
        <v>4180797</v>
      </c>
      <c r="O16" s="333">
        <v>4170808</v>
      </c>
      <c r="P16" s="308">
        <v>4195841</v>
      </c>
      <c r="Q16" s="308">
        <v>4290262</v>
      </c>
      <c r="R16" s="308">
        <v>4295372</v>
      </c>
      <c r="S16" s="308">
        <v>4334320</v>
      </c>
      <c r="T16" s="308">
        <v>4218293</v>
      </c>
    </row>
    <row r="17" spans="2:20" ht="15.75" x14ac:dyDescent="0.25">
      <c r="B17" s="89" t="s">
        <v>124</v>
      </c>
      <c r="C17" s="96">
        <v>3040718</v>
      </c>
      <c r="D17" s="96">
        <v>3061289</v>
      </c>
      <c r="E17" s="91">
        <v>3030450</v>
      </c>
      <c r="F17" s="91">
        <v>3046112</v>
      </c>
      <c r="G17" s="91">
        <v>3029743</v>
      </c>
      <c r="H17" s="91">
        <v>3062537</v>
      </c>
      <c r="I17" s="91">
        <v>3133393</v>
      </c>
      <c r="J17" s="91">
        <v>2765356</v>
      </c>
      <c r="K17" s="91">
        <v>2781358</v>
      </c>
      <c r="L17" s="91">
        <v>2766249</v>
      </c>
      <c r="M17" s="307">
        <v>2923766</v>
      </c>
      <c r="N17" s="307">
        <v>3037626</v>
      </c>
      <c r="O17" s="107">
        <v>2998281</v>
      </c>
      <c r="P17" s="307">
        <v>3038934</v>
      </c>
      <c r="Q17" s="307">
        <v>3064609</v>
      </c>
      <c r="R17" s="307">
        <v>2914338</v>
      </c>
      <c r="S17" s="307">
        <v>2938218</v>
      </c>
      <c r="T17" s="307">
        <v>2851127</v>
      </c>
    </row>
    <row r="18" spans="2:20" ht="15.75" x14ac:dyDescent="0.25">
      <c r="B18" s="89" t="s">
        <v>125</v>
      </c>
      <c r="C18" s="96">
        <v>667712</v>
      </c>
      <c r="D18" s="96">
        <v>700388</v>
      </c>
      <c r="E18" s="91">
        <v>683542</v>
      </c>
      <c r="F18" s="91">
        <v>675600</v>
      </c>
      <c r="G18" s="91">
        <v>754423</v>
      </c>
      <c r="H18" s="91">
        <v>697205</v>
      </c>
      <c r="I18" s="91">
        <v>697546</v>
      </c>
      <c r="J18" s="91">
        <v>523557</v>
      </c>
      <c r="K18" s="91">
        <v>513026</v>
      </c>
      <c r="L18" s="91">
        <v>536940</v>
      </c>
      <c r="M18" s="307">
        <v>535375</v>
      </c>
      <c r="N18" s="307">
        <v>543658</v>
      </c>
      <c r="O18" s="107">
        <v>562290</v>
      </c>
      <c r="P18" s="307">
        <v>562216</v>
      </c>
      <c r="Q18" s="307">
        <v>548298</v>
      </c>
      <c r="R18" s="307">
        <v>543408</v>
      </c>
      <c r="S18" s="307">
        <v>544628</v>
      </c>
      <c r="T18" s="307">
        <v>512848</v>
      </c>
    </row>
    <row r="19" spans="2:20" ht="15.75" x14ac:dyDescent="0.25">
      <c r="B19" s="89" t="s">
        <v>126</v>
      </c>
      <c r="C19" s="96">
        <v>3623</v>
      </c>
      <c r="D19" s="96">
        <v>3302</v>
      </c>
      <c r="E19" s="91">
        <v>3328</v>
      </c>
      <c r="F19" s="91">
        <v>3147</v>
      </c>
      <c r="G19" s="91">
        <v>2952</v>
      </c>
      <c r="H19" s="91">
        <v>2814</v>
      </c>
      <c r="I19" s="91">
        <v>2626</v>
      </c>
      <c r="J19" s="91">
        <v>2342</v>
      </c>
      <c r="K19" s="91">
        <v>2117</v>
      </c>
      <c r="L19" s="91">
        <v>1877</v>
      </c>
      <c r="M19" s="307">
        <v>1574</v>
      </c>
      <c r="N19" s="307">
        <v>1651</v>
      </c>
      <c r="O19" s="107">
        <v>0</v>
      </c>
      <c r="P19" s="307">
        <v>0</v>
      </c>
      <c r="Q19" s="307">
        <v>0</v>
      </c>
      <c r="R19" s="307">
        <v>0</v>
      </c>
      <c r="S19" s="307" t="s">
        <v>25</v>
      </c>
      <c r="T19" s="307" t="s">
        <v>25</v>
      </c>
    </row>
    <row r="20" spans="2:20" ht="15.75" x14ac:dyDescent="0.25">
      <c r="B20" s="89" t="s">
        <v>127</v>
      </c>
      <c r="C20" s="96">
        <v>96074</v>
      </c>
      <c r="D20" s="96">
        <v>106763</v>
      </c>
      <c r="E20" s="91">
        <v>48517</v>
      </c>
      <c r="F20" s="91">
        <v>54881</v>
      </c>
      <c r="G20" s="91">
        <v>53638</v>
      </c>
      <c r="H20" s="91">
        <v>53439</v>
      </c>
      <c r="I20" s="91">
        <v>58745</v>
      </c>
      <c r="J20" s="91">
        <v>454284</v>
      </c>
      <c r="K20" s="91">
        <v>379673</v>
      </c>
      <c r="L20" s="91">
        <v>375457</v>
      </c>
      <c r="M20" s="307">
        <v>124199</v>
      </c>
      <c r="N20" s="307">
        <v>152336</v>
      </c>
      <c r="O20" s="107">
        <v>151375</v>
      </c>
      <c r="P20" s="307">
        <v>154997</v>
      </c>
      <c r="Q20" s="307">
        <v>173788</v>
      </c>
      <c r="R20" s="307">
        <v>174004</v>
      </c>
      <c r="S20" s="307">
        <v>177231</v>
      </c>
      <c r="T20" s="307">
        <v>62909</v>
      </c>
    </row>
    <row r="21" spans="2:20" ht="15.75" x14ac:dyDescent="0.25">
      <c r="B21" s="86" t="s">
        <v>128</v>
      </c>
      <c r="C21" s="96">
        <v>748</v>
      </c>
      <c r="D21" s="96">
        <v>373</v>
      </c>
      <c r="E21" s="91">
        <v>1470</v>
      </c>
      <c r="F21" s="91">
        <v>1184</v>
      </c>
      <c r="G21" s="91">
        <v>2648</v>
      </c>
      <c r="H21" s="91">
        <v>1421</v>
      </c>
      <c r="I21" s="91">
        <v>1636</v>
      </c>
      <c r="J21" s="91">
        <v>3553</v>
      </c>
      <c r="K21" s="91">
        <v>3524</v>
      </c>
      <c r="L21" s="91">
        <v>5658</v>
      </c>
      <c r="M21" s="307">
        <v>6475</v>
      </c>
      <c r="N21" s="307">
        <v>6950</v>
      </c>
      <c r="O21" s="107">
        <v>7373</v>
      </c>
      <c r="P21" s="307">
        <v>7429</v>
      </c>
      <c r="Q21" s="307">
        <v>7069</v>
      </c>
      <c r="R21" s="307">
        <v>0</v>
      </c>
      <c r="S21" s="307" t="s">
        <v>25</v>
      </c>
      <c r="T21" s="307" t="s">
        <v>25</v>
      </c>
    </row>
    <row r="22" spans="2:20" ht="15.75" x14ac:dyDescent="0.25">
      <c r="B22" s="86" t="s">
        <v>324</v>
      </c>
      <c r="C22" s="96">
        <v>0</v>
      </c>
      <c r="D22" s="96">
        <v>0</v>
      </c>
      <c r="E22" s="96">
        <v>0</v>
      </c>
      <c r="F22" s="96">
        <v>0</v>
      </c>
      <c r="G22" s="96">
        <v>0</v>
      </c>
      <c r="H22" s="96">
        <v>0</v>
      </c>
      <c r="I22" s="96">
        <v>0</v>
      </c>
      <c r="J22" s="307">
        <v>676023</v>
      </c>
      <c r="K22" s="307">
        <v>676023</v>
      </c>
      <c r="L22" s="307">
        <v>676023</v>
      </c>
      <c r="M22" s="307">
        <v>0</v>
      </c>
      <c r="N22" s="307">
        <v>0</v>
      </c>
      <c r="O22" s="107">
        <v>0</v>
      </c>
      <c r="P22" s="307">
        <v>0</v>
      </c>
      <c r="Q22" s="307">
        <v>0</v>
      </c>
      <c r="R22" s="307">
        <v>0</v>
      </c>
      <c r="S22" s="307" t="s">
        <v>25</v>
      </c>
      <c r="T22" s="307" t="s">
        <v>25</v>
      </c>
    </row>
    <row r="23" spans="2:20" ht="15.75" x14ac:dyDescent="0.25">
      <c r="B23" s="86" t="s">
        <v>331</v>
      </c>
      <c r="C23" s="96"/>
      <c r="D23" s="96"/>
      <c r="E23" s="96"/>
      <c r="F23" s="96"/>
      <c r="G23" s="96"/>
      <c r="H23" s="96"/>
      <c r="I23" s="96"/>
      <c r="J23" s="307"/>
      <c r="K23" s="307"/>
      <c r="L23" s="307"/>
      <c r="M23" s="307"/>
      <c r="N23" s="307">
        <v>125050</v>
      </c>
      <c r="O23" s="107">
        <v>125050</v>
      </c>
      <c r="P23" s="307">
        <v>193886</v>
      </c>
      <c r="Q23" s="307">
        <v>223640</v>
      </c>
      <c r="R23" s="307">
        <v>262077</v>
      </c>
      <c r="S23" s="307">
        <v>295387</v>
      </c>
      <c r="T23" s="307">
        <v>332191</v>
      </c>
    </row>
    <row r="24" spans="2:20" ht="15.75" x14ac:dyDescent="0.25">
      <c r="B24" s="89" t="s">
        <v>129</v>
      </c>
      <c r="C24" s="96">
        <v>259644</v>
      </c>
      <c r="D24" s="96">
        <v>321605</v>
      </c>
      <c r="E24" s="91">
        <v>292449</v>
      </c>
      <c r="F24" s="91">
        <v>334938</v>
      </c>
      <c r="G24" s="91">
        <v>349043</v>
      </c>
      <c r="H24" s="91">
        <v>350206</v>
      </c>
      <c r="I24" s="91">
        <v>340974</v>
      </c>
      <c r="J24" s="91">
        <v>951730</v>
      </c>
      <c r="K24" s="91">
        <v>967052</v>
      </c>
      <c r="L24" s="91">
        <v>1022359</v>
      </c>
      <c r="M24" s="307">
        <v>347844</v>
      </c>
      <c r="N24" s="307">
        <v>313526</v>
      </c>
      <c r="O24" s="107">
        <v>326439</v>
      </c>
      <c r="P24" s="307">
        <v>238379</v>
      </c>
      <c r="Q24" s="307">
        <v>272858</v>
      </c>
      <c r="R24" s="307">
        <v>401545</v>
      </c>
      <c r="S24" s="307">
        <v>378856</v>
      </c>
      <c r="T24" s="307">
        <v>459218</v>
      </c>
    </row>
    <row r="25" spans="2:20" ht="15.75" x14ac:dyDescent="0.25">
      <c r="B25" s="97" t="s">
        <v>130</v>
      </c>
      <c r="C25" s="95">
        <v>1150372</v>
      </c>
      <c r="D25" s="95">
        <v>1164854</v>
      </c>
      <c r="E25" s="98">
        <v>1205496</v>
      </c>
      <c r="F25" s="98">
        <v>1054052</v>
      </c>
      <c r="G25" s="98">
        <v>1092905</v>
      </c>
      <c r="H25" s="98">
        <v>1110529</v>
      </c>
      <c r="I25" s="98">
        <v>1183569</v>
      </c>
      <c r="J25" s="98">
        <v>1088094</v>
      </c>
      <c r="K25" s="98">
        <v>1122471</v>
      </c>
      <c r="L25" s="98">
        <v>1165451</v>
      </c>
      <c r="M25" s="308">
        <v>1222453</v>
      </c>
      <c r="N25" s="308">
        <v>1053138</v>
      </c>
      <c r="O25" s="333">
        <v>1053056</v>
      </c>
      <c r="P25" s="308">
        <v>1096651</v>
      </c>
      <c r="Q25" s="308">
        <v>1133876</v>
      </c>
      <c r="R25" s="308">
        <v>1058708</v>
      </c>
      <c r="S25" s="308">
        <v>1091514</v>
      </c>
      <c r="T25" s="308">
        <v>1143820</v>
      </c>
    </row>
    <row r="26" spans="2:20" ht="15.75" x14ac:dyDescent="0.25">
      <c r="B26" s="97" t="s">
        <v>332</v>
      </c>
      <c r="C26" s="95"/>
      <c r="D26" s="95"/>
      <c r="E26" s="98"/>
      <c r="F26" s="98"/>
      <c r="G26" s="98"/>
      <c r="H26" s="98"/>
      <c r="I26" s="98"/>
      <c r="J26" s="98"/>
      <c r="K26" s="98"/>
      <c r="L26" s="98"/>
      <c r="M26" s="308"/>
      <c r="N26" s="308">
        <v>90202</v>
      </c>
      <c r="O26" s="333">
        <v>100828</v>
      </c>
      <c r="P26" s="308">
        <v>100827</v>
      </c>
      <c r="Q26" s="308">
        <v>100827</v>
      </c>
      <c r="R26" s="308">
        <v>100822</v>
      </c>
      <c r="S26" s="308">
        <v>164219</v>
      </c>
      <c r="T26" s="308">
        <v>164194</v>
      </c>
    </row>
    <row r="27" spans="2:20" ht="15.75" x14ac:dyDescent="0.25">
      <c r="B27" s="97" t="s">
        <v>131</v>
      </c>
      <c r="C27" s="95">
        <v>13488122</v>
      </c>
      <c r="D27" s="95">
        <v>13259162</v>
      </c>
      <c r="E27" s="98">
        <v>13048632</v>
      </c>
      <c r="F27" s="98">
        <v>12882618</v>
      </c>
      <c r="G27" s="98">
        <v>12669891</v>
      </c>
      <c r="H27" s="98">
        <v>12484296</v>
      </c>
      <c r="I27" s="98">
        <v>12314039</v>
      </c>
      <c r="J27" s="98">
        <v>11715022</v>
      </c>
      <c r="K27" s="98">
        <v>11571751</v>
      </c>
      <c r="L27" s="98">
        <v>11437713</v>
      </c>
      <c r="M27" s="308">
        <v>11403455</v>
      </c>
      <c r="N27" s="308">
        <v>11424691</v>
      </c>
      <c r="O27" s="333">
        <v>11359924</v>
      </c>
      <c r="P27" s="308">
        <v>11298978</v>
      </c>
      <c r="Q27" s="308">
        <v>11224774</v>
      </c>
      <c r="R27" s="308">
        <v>11069434</v>
      </c>
      <c r="S27" s="308">
        <v>10997265</v>
      </c>
      <c r="T27" s="308">
        <v>11103073</v>
      </c>
    </row>
    <row r="28" spans="2:20" ht="15.75" x14ac:dyDescent="0.25">
      <c r="B28" s="97" t="s">
        <v>132</v>
      </c>
      <c r="C28" s="95">
        <v>703957</v>
      </c>
      <c r="D28" s="95">
        <v>697124</v>
      </c>
      <c r="E28" s="98">
        <v>691861</v>
      </c>
      <c r="F28" s="98">
        <v>677190</v>
      </c>
      <c r="G28" s="98">
        <v>672190</v>
      </c>
      <c r="H28" s="98">
        <v>668770</v>
      </c>
      <c r="I28" s="98">
        <v>668158</v>
      </c>
      <c r="J28" s="98">
        <v>695596</v>
      </c>
      <c r="K28" s="98">
        <v>689897</v>
      </c>
      <c r="L28" s="98">
        <v>698849</v>
      </c>
      <c r="M28" s="308">
        <v>696066</v>
      </c>
      <c r="N28" s="308">
        <v>726922</v>
      </c>
      <c r="O28" s="333">
        <v>726340</v>
      </c>
      <c r="P28" s="308">
        <v>723345</v>
      </c>
      <c r="Q28" s="308">
        <v>726328</v>
      </c>
      <c r="R28" s="308">
        <v>1598199</v>
      </c>
      <c r="S28" s="308">
        <v>1599918</v>
      </c>
      <c r="T28" s="308">
        <v>1594071</v>
      </c>
    </row>
    <row r="29" spans="2:20" ht="15.75" x14ac:dyDescent="0.25">
      <c r="B29" s="99"/>
      <c r="C29" s="91"/>
      <c r="D29" s="91"/>
      <c r="M29" s="107"/>
      <c r="N29" s="107"/>
      <c r="O29" s="332"/>
      <c r="P29" s="107"/>
      <c r="Q29" s="107"/>
      <c r="R29" s="107"/>
      <c r="S29" s="107"/>
      <c r="T29" s="107"/>
    </row>
    <row r="30" spans="2:20" ht="15.75" x14ac:dyDescent="0.25">
      <c r="B30" s="92" t="s">
        <v>133</v>
      </c>
      <c r="C30" s="100">
        <v>26304568</v>
      </c>
      <c r="D30" s="100">
        <v>26016132</v>
      </c>
      <c r="E30" s="100">
        <v>25805817</v>
      </c>
      <c r="F30" s="100">
        <v>25984477</v>
      </c>
      <c r="G30" s="100">
        <v>25376778</v>
      </c>
      <c r="H30" s="100">
        <v>25319368</v>
      </c>
      <c r="I30" s="100">
        <v>26098375</v>
      </c>
      <c r="J30" s="100">
        <v>26523851</v>
      </c>
      <c r="K30" s="100">
        <v>26251939</v>
      </c>
      <c r="L30" s="100">
        <v>26165716</v>
      </c>
      <c r="M30" s="100">
        <v>27013732</v>
      </c>
      <c r="N30" s="100">
        <v>26337032</v>
      </c>
      <c r="O30" s="100">
        <v>26975880</v>
      </c>
      <c r="P30" s="100">
        <v>26852890</v>
      </c>
      <c r="Q30" s="100">
        <v>27867367</v>
      </c>
      <c r="R30" s="100">
        <v>29952137</v>
      </c>
      <c r="S30" s="100">
        <v>26975880</v>
      </c>
      <c r="T30" s="100">
        <v>36457494</v>
      </c>
    </row>
    <row r="32" spans="2:20" ht="15.75" thickBot="1" x14ac:dyDescent="0.3">
      <c r="B32" s="454" t="s">
        <v>134</v>
      </c>
      <c r="C32" s="454"/>
      <c r="D32" s="454"/>
      <c r="E32" s="454"/>
      <c r="F32" s="454"/>
      <c r="G32" s="454"/>
      <c r="H32" s="454"/>
      <c r="I32" s="79"/>
      <c r="J32" s="79"/>
      <c r="K32" s="269"/>
      <c r="L32" s="278"/>
      <c r="M32" s="298"/>
      <c r="N32" s="300"/>
      <c r="O32" s="329"/>
      <c r="P32" s="330"/>
      <c r="Q32" s="362"/>
      <c r="R32" s="362"/>
      <c r="S32" s="362"/>
      <c r="T32" s="362"/>
    </row>
    <row r="33" spans="2:20" ht="15.75" x14ac:dyDescent="0.25">
      <c r="B33" s="101" t="s">
        <v>135</v>
      </c>
      <c r="C33" s="81">
        <v>42825</v>
      </c>
      <c r="D33" s="81">
        <v>42916</v>
      </c>
      <c r="E33" s="81">
        <v>43008</v>
      </c>
      <c r="F33" s="81">
        <v>43100</v>
      </c>
      <c r="G33" s="81">
        <v>43190</v>
      </c>
      <c r="H33" s="81">
        <v>43281</v>
      </c>
      <c r="I33" s="81">
        <v>43373</v>
      </c>
      <c r="J33" s="258">
        <v>43465</v>
      </c>
      <c r="K33" s="258">
        <v>43555</v>
      </c>
      <c r="L33" s="258">
        <v>43646</v>
      </c>
      <c r="M33" s="306">
        <v>43738</v>
      </c>
      <c r="N33" s="306">
        <v>43830</v>
      </c>
      <c r="O33" s="306">
        <v>43921</v>
      </c>
      <c r="P33" s="306">
        <v>44012</v>
      </c>
      <c r="Q33" s="363">
        <v>44104</v>
      </c>
      <c r="R33" s="363">
        <v>44196</v>
      </c>
      <c r="S33" s="363">
        <f>S3</f>
        <v>44286</v>
      </c>
      <c r="T33" s="363">
        <f>T3</f>
        <v>44377</v>
      </c>
    </row>
    <row r="34" spans="2:20" ht="18" x14ac:dyDescent="0.25">
      <c r="B34" s="102"/>
      <c r="C34" s="103"/>
      <c r="D34" s="103"/>
      <c r="E34" s="104"/>
      <c r="F34" s="103"/>
      <c r="G34" s="103"/>
      <c r="H34" s="104"/>
      <c r="I34" s="104"/>
      <c r="J34" s="259"/>
      <c r="K34" s="259"/>
      <c r="L34" s="259"/>
      <c r="M34" s="259"/>
      <c r="N34" s="259"/>
      <c r="O34" s="259"/>
      <c r="P34" s="259"/>
      <c r="Q34" s="364"/>
      <c r="R34" s="364"/>
      <c r="S34" s="364"/>
      <c r="T34" s="364"/>
    </row>
    <row r="35" spans="2:20" ht="15.75" x14ac:dyDescent="0.25">
      <c r="B35" s="84" t="s">
        <v>136</v>
      </c>
      <c r="C35" s="85">
        <v>2458976</v>
      </c>
      <c r="D35" s="85">
        <v>2281035</v>
      </c>
      <c r="E35" s="85">
        <v>2387267</v>
      </c>
      <c r="F35" s="85">
        <v>3046420</v>
      </c>
      <c r="G35" s="85">
        <v>2325040</v>
      </c>
      <c r="H35" s="85">
        <v>2125224</v>
      </c>
      <c r="I35" s="85">
        <v>2554236</v>
      </c>
      <c r="J35" s="260">
        <v>3046420</v>
      </c>
      <c r="K35" s="260">
        <v>3112311</v>
      </c>
      <c r="L35" s="260">
        <v>2984180</v>
      </c>
      <c r="M35" s="85">
        <v>3385283</v>
      </c>
      <c r="N35" s="85">
        <v>2889738</v>
      </c>
      <c r="O35" s="85">
        <v>2936522</v>
      </c>
      <c r="P35" s="85">
        <v>3002048</v>
      </c>
      <c r="Q35" s="85">
        <v>3690047</v>
      </c>
      <c r="R35" s="85">
        <v>4479098</v>
      </c>
      <c r="S35" s="85">
        <v>4509443</v>
      </c>
      <c r="T35" s="85">
        <v>5377667</v>
      </c>
    </row>
    <row r="36" spans="2:20" ht="15.75" x14ac:dyDescent="0.25">
      <c r="B36" s="86" t="s">
        <v>137</v>
      </c>
      <c r="C36" s="105">
        <v>609555</v>
      </c>
      <c r="D36" s="105">
        <v>630476</v>
      </c>
      <c r="E36" s="105">
        <v>875662</v>
      </c>
      <c r="F36" s="105">
        <v>1010471</v>
      </c>
      <c r="G36" s="105">
        <v>30934</v>
      </c>
      <c r="H36" s="105">
        <v>23156</v>
      </c>
      <c r="I36" s="105">
        <v>22360</v>
      </c>
      <c r="J36" s="261">
        <v>1010471</v>
      </c>
      <c r="K36" s="261">
        <v>189508</v>
      </c>
      <c r="L36" s="261">
        <v>262921</v>
      </c>
      <c r="M36" s="105">
        <v>280089</v>
      </c>
      <c r="N36" s="105">
        <v>125647</v>
      </c>
      <c r="O36" s="105">
        <v>69703</v>
      </c>
      <c r="P36" s="105">
        <v>158156</v>
      </c>
      <c r="Q36" s="105">
        <v>71797</v>
      </c>
      <c r="R36" s="105">
        <v>140332</v>
      </c>
      <c r="S36" s="105">
        <v>65157</v>
      </c>
      <c r="T36" s="105">
        <v>143271</v>
      </c>
    </row>
    <row r="37" spans="2:20" ht="15.75" x14ac:dyDescent="0.25">
      <c r="B37" s="89" t="s">
        <v>138</v>
      </c>
      <c r="C37" s="105">
        <v>683157</v>
      </c>
      <c r="D37" s="105">
        <v>703438</v>
      </c>
      <c r="E37" s="105">
        <v>738257</v>
      </c>
      <c r="F37" s="105">
        <v>976917</v>
      </c>
      <c r="G37" s="105">
        <v>1107295</v>
      </c>
      <c r="H37" s="105">
        <v>1086263</v>
      </c>
      <c r="I37" s="105">
        <v>1483277</v>
      </c>
      <c r="J37" s="261">
        <v>976917</v>
      </c>
      <c r="K37" s="261">
        <v>1149580</v>
      </c>
      <c r="L37" s="261">
        <v>1166050</v>
      </c>
      <c r="M37" s="105">
        <v>1493648</v>
      </c>
      <c r="N37" s="105">
        <v>1518270</v>
      </c>
      <c r="O37" s="105">
        <v>1510963</v>
      </c>
      <c r="P37" s="105">
        <v>1078259</v>
      </c>
      <c r="Q37" s="105">
        <v>1633137</v>
      </c>
      <c r="R37" s="105">
        <v>1917690</v>
      </c>
      <c r="S37" s="105">
        <v>2137223</v>
      </c>
      <c r="T37" s="105">
        <v>2177726</v>
      </c>
    </row>
    <row r="38" spans="2:20" ht="15.75" x14ac:dyDescent="0.25">
      <c r="B38" s="86" t="s">
        <v>139</v>
      </c>
      <c r="C38" s="106">
        <v>180941</v>
      </c>
      <c r="D38" s="106">
        <v>211743</v>
      </c>
      <c r="E38" s="106">
        <v>240574</v>
      </c>
      <c r="F38" s="106">
        <v>188735</v>
      </c>
      <c r="G38" s="106">
        <v>212949</v>
      </c>
      <c r="H38" s="106">
        <v>221247</v>
      </c>
      <c r="I38" s="106">
        <v>242639</v>
      </c>
      <c r="J38" s="261">
        <v>188735</v>
      </c>
      <c r="K38" s="261">
        <v>194354</v>
      </c>
      <c r="L38" s="261">
        <v>221279</v>
      </c>
      <c r="M38" s="106">
        <v>249717</v>
      </c>
      <c r="N38" s="106">
        <v>198416</v>
      </c>
      <c r="O38" s="106">
        <v>204377</v>
      </c>
      <c r="P38" s="106">
        <v>256837</v>
      </c>
      <c r="Q38" s="106">
        <v>262164</v>
      </c>
      <c r="R38" s="106">
        <v>180757</v>
      </c>
      <c r="S38" s="106">
        <v>193981</v>
      </c>
      <c r="T38" s="106">
        <v>225589</v>
      </c>
    </row>
    <row r="39" spans="2:20" ht="15.75" x14ac:dyDescent="0.25">
      <c r="B39" s="86" t="s">
        <v>140</v>
      </c>
      <c r="C39" s="106">
        <v>123035</v>
      </c>
      <c r="D39" s="106">
        <v>126256</v>
      </c>
      <c r="E39" s="106">
        <v>85533</v>
      </c>
      <c r="F39" s="106">
        <v>96523</v>
      </c>
      <c r="G39" s="106">
        <v>83861</v>
      </c>
      <c r="H39" s="106">
        <v>97426</v>
      </c>
      <c r="I39" s="106">
        <v>93841</v>
      </c>
      <c r="J39" s="261">
        <v>96523</v>
      </c>
      <c r="K39" s="261">
        <v>92659</v>
      </c>
      <c r="L39" s="261">
        <v>110111</v>
      </c>
      <c r="M39" s="106">
        <v>112297</v>
      </c>
      <c r="N39" s="106">
        <v>114693</v>
      </c>
      <c r="O39" s="106">
        <v>116371</v>
      </c>
      <c r="P39" s="106">
        <v>199386</v>
      </c>
      <c r="Q39" s="106">
        <v>392854</v>
      </c>
      <c r="R39" s="106">
        <v>610804</v>
      </c>
      <c r="S39" s="106">
        <v>642217</v>
      </c>
      <c r="T39" s="106">
        <v>1643118</v>
      </c>
    </row>
    <row r="40" spans="2:20" ht="15.75" x14ac:dyDescent="0.25">
      <c r="B40" s="89" t="s">
        <v>141</v>
      </c>
      <c r="C40" s="105">
        <v>606752</v>
      </c>
      <c r="D40" s="105">
        <v>327442</v>
      </c>
      <c r="E40" s="105">
        <v>201334</v>
      </c>
      <c r="F40" s="105">
        <v>475251</v>
      </c>
      <c r="G40" s="105">
        <v>527353</v>
      </c>
      <c r="H40" s="105">
        <v>468171</v>
      </c>
      <c r="I40" s="105">
        <v>506555</v>
      </c>
      <c r="J40" s="261">
        <v>475251</v>
      </c>
      <c r="K40" s="261">
        <v>994268</v>
      </c>
      <c r="L40" s="261">
        <v>912265</v>
      </c>
      <c r="M40" s="105">
        <v>915783</v>
      </c>
      <c r="N40" s="105">
        <v>613803</v>
      </c>
      <c r="O40" s="105">
        <v>716331</v>
      </c>
      <c r="P40" s="105">
        <v>939679</v>
      </c>
      <c r="Q40" s="105">
        <v>927184</v>
      </c>
      <c r="R40" s="105">
        <v>880711</v>
      </c>
      <c r="S40" s="105">
        <v>820738</v>
      </c>
      <c r="T40" s="105">
        <v>763231</v>
      </c>
    </row>
    <row r="41" spans="2:20" ht="15.75" x14ac:dyDescent="0.25">
      <c r="B41" s="89" t="s">
        <v>142</v>
      </c>
      <c r="C41" s="105">
        <v>22003</v>
      </c>
      <c r="D41" s="105">
        <v>22000</v>
      </c>
      <c r="E41" s="105">
        <v>138</v>
      </c>
      <c r="F41" s="105">
        <v>75644</v>
      </c>
      <c r="G41" s="105">
        <v>119942</v>
      </c>
      <c r="H41" s="105">
        <v>185</v>
      </c>
      <c r="I41" s="105">
        <v>182</v>
      </c>
      <c r="J41" s="261">
        <v>75644</v>
      </c>
      <c r="K41" s="261">
        <v>202809</v>
      </c>
      <c r="L41" s="261">
        <v>11892</v>
      </c>
      <c r="M41" s="105">
        <v>395</v>
      </c>
      <c r="N41" s="105">
        <v>67814</v>
      </c>
      <c r="O41" s="105">
        <v>67809</v>
      </c>
      <c r="P41" s="105">
        <v>8630</v>
      </c>
      <c r="Q41" s="105">
        <v>8630</v>
      </c>
      <c r="R41" s="105">
        <v>324728</v>
      </c>
      <c r="S41" s="105">
        <v>276536</v>
      </c>
      <c r="T41" s="105">
        <v>678</v>
      </c>
    </row>
    <row r="42" spans="2:20" ht="15.75" x14ac:dyDescent="0.25">
      <c r="B42" s="89" t="s">
        <v>143</v>
      </c>
      <c r="C42" s="105">
        <v>55094</v>
      </c>
      <c r="D42" s="105">
        <v>53358</v>
      </c>
      <c r="E42" s="105">
        <v>39607</v>
      </c>
      <c r="F42" s="105">
        <v>81394</v>
      </c>
      <c r="G42" s="105">
        <v>100115</v>
      </c>
      <c r="H42" s="105">
        <v>105405</v>
      </c>
      <c r="I42" s="105">
        <v>76017</v>
      </c>
      <c r="J42" s="261">
        <v>81394</v>
      </c>
      <c r="K42" s="261">
        <v>72179</v>
      </c>
      <c r="L42" s="261">
        <v>57171</v>
      </c>
      <c r="M42" s="105">
        <v>100251</v>
      </c>
      <c r="N42" s="105">
        <v>57757</v>
      </c>
      <c r="O42" s="105">
        <v>67904</v>
      </c>
      <c r="P42" s="105">
        <v>59533</v>
      </c>
      <c r="Q42" s="105">
        <v>115692</v>
      </c>
      <c r="R42" s="105">
        <v>139678</v>
      </c>
      <c r="S42" s="105">
        <v>152468</v>
      </c>
      <c r="T42" s="105">
        <v>176235</v>
      </c>
    </row>
    <row r="43" spans="2:20" ht="15.75" x14ac:dyDescent="0.25">
      <c r="B43" s="355" t="s">
        <v>120</v>
      </c>
      <c r="C43" s="105">
        <v>0</v>
      </c>
      <c r="D43" s="105">
        <v>0</v>
      </c>
      <c r="E43" s="105">
        <v>0</v>
      </c>
      <c r="F43" s="105">
        <v>0</v>
      </c>
      <c r="G43" s="105">
        <v>0</v>
      </c>
      <c r="H43" s="105">
        <v>0</v>
      </c>
      <c r="I43" s="105">
        <v>0</v>
      </c>
      <c r="J43" s="354">
        <v>0</v>
      </c>
      <c r="K43" s="354">
        <v>0</v>
      </c>
      <c r="L43" s="354">
        <v>0</v>
      </c>
      <c r="M43" s="105">
        <v>0</v>
      </c>
      <c r="N43" s="105">
        <v>0</v>
      </c>
      <c r="O43" s="105">
        <v>0</v>
      </c>
      <c r="P43" s="353">
        <v>49860</v>
      </c>
      <c r="Q43" s="105">
        <v>26950</v>
      </c>
      <c r="R43" s="105">
        <v>0</v>
      </c>
      <c r="S43" s="105">
        <v>0</v>
      </c>
      <c r="T43" s="105">
        <v>0</v>
      </c>
    </row>
    <row r="44" spans="2:20" ht="15.75" x14ac:dyDescent="0.25">
      <c r="B44" s="89" t="s">
        <v>14</v>
      </c>
      <c r="C44" s="105">
        <v>178439</v>
      </c>
      <c r="D44" s="105">
        <v>206322</v>
      </c>
      <c r="E44" s="105">
        <v>206162</v>
      </c>
      <c r="F44" s="105">
        <v>141485</v>
      </c>
      <c r="G44" s="105">
        <v>142591</v>
      </c>
      <c r="H44" s="105">
        <v>123371</v>
      </c>
      <c r="I44" s="105">
        <v>129365</v>
      </c>
      <c r="J44" s="105">
        <v>166676</v>
      </c>
      <c r="K44" s="105">
        <v>216954</v>
      </c>
      <c r="L44" s="105">
        <v>242491</v>
      </c>
      <c r="M44" s="105">
        <v>233103</v>
      </c>
      <c r="N44" s="105">
        <v>193338</v>
      </c>
      <c r="O44" s="105">
        <v>183064</v>
      </c>
      <c r="P44" s="105">
        <v>251708</v>
      </c>
      <c r="Q44" s="105">
        <v>251639</v>
      </c>
      <c r="R44" s="105">
        <v>284398</v>
      </c>
      <c r="S44" s="105">
        <v>221123</v>
      </c>
      <c r="T44" s="105">
        <v>247819</v>
      </c>
    </row>
    <row r="45" spans="2:20" ht="18" x14ac:dyDescent="0.25">
      <c r="B45" s="108"/>
      <c r="C45" s="107"/>
      <c r="D45" s="107"/>
      <c r="E45" s="107"/>
      <c r="F45" s="107"/>
      <c r="G45" s="107"/>
      <c r="H45" s="107"/>
      <c r="I45" s="107"/>
      <c r="J45" s="259"/>
      <c r="K45" s="259"/>
      <c r="L45" s="259"/>
      <c r="M45" s="309"/>
      <c r="N45" s="309"/>
      <c r="O45" s="332"/>
      <c r="P45" s="309"/>
      <c r="Q45" s="309"/>
      <c r="R45" s="309"/>
      <c r="S45" s="309"/>
      <c r="T45" s="309"/>
    </row>
    <row r="46" spans="2:20" ht="15.75" x14ac:dyDescent="0.25">
      <c r="B46" s="92" t="s">
        <v>144</v>
      </c>
      <c r="C46" s="85">
        <v>8445852</v>
      </c>
      <c r="D46" s="85">
        <v>8464035</v>
      </c>
      <c r="E46" s="85">
        <v>8091901</v>
      </c>
      <c r="F46" s="85">
        <v>7754093</v>
      </c>
      <c r="G46" s="85">
        <v>7756145</v>
      </c>
      <c r="H46" s="85">
        <v>7939018</v>
      </c>
      <c r="I46" s="85">
        <v>8029694</v>
      </c>
      <c r="J46" s="260">
        <v>7754093</v>
      </c>
      <c r="K46" s="260">
        <v>7372906</v>
      </c>
      <c r="L46" s="260">
        <v>7264334</v>
      </c>
      <c r="M46" s="85">
        <v>7867171</v>
      </c>
      <c r="N46" s="85">
        <v>7881610</v>
      </c>
      <c r="O46" s="85">
        <v>8419315</v>
      </c>
      <c r="P46" s="85">
        <v>8631718</v>
      </c>
      <c r="Q46" s="85">
        <v>8760686</v>
      </c>
      <c r="R46" s="85">
        <v>8634869</v>
      </c>
      <c r="S46" s="85">
        <v>9346595</v>
      </c>
      <c r="T46" s="85">
        <v>8599084</v>
      </c>
    </row>
    <row r="47" spans="2:20" ht="15.75" x14ac:dyDescent="0.25">
      <c r="B47" s="89" t="s">
        <v>137</v>
      </c>
      <c r="C47" s="107">
        <v>609555</v>
      </c>
      <c r="D47" s="107">
        <v>630476</v>
      </c>
      <c r="E47" s="107">
        <v>875662</v>
      </c>
      <c r="F47" s="107">
        <v>1010471</v>
      </c>
      <c r="G47" s="107">
        <v>5648767</v>
      </c>
      <c r="H47" s="107">
        <v>5820092</v>
      </c>
      <c r="I47" s="107">
        <v>22360</v>
      </c>
      <c r="J47" s="262">
        <v>5645802</v>
      </c>
      <c r="K47" s="262">
        <v>5306543</v>
      </c>
      <c r="L47" s="262">
        <v>5202976</v>
      </c>
      <c r="M47" s="107">
        <v>5574665</v>
      </c>
      <c r="N47" s="107">
        <v>4984905</v>
      </c>
      <c r="O47" s="107">
        <v>5860869</v>
      </c>
      <c r="P47" s="107">
        <v>6065541</v>
      </c>
      <c r="Q47" s="107">
        <v>6192003</v>
      </c>
      <c r="R47" s="107">
        <v>5832410</v>
      </c>
      <c r="S47" s="107">
        <v>6209967</v>
      </c>
      <c r="T47" s="107">
        <v>5689770</v>
      </c>
    </row>
    <row r="48" spans="2:20" ht="15.75" x14ac:dyDescent="0.25">
      <c r="B48" s="89" t="s">
        <v>145</v>
      </c>
      <c r="C48" s="107">
        <v>1139376</v>
      </c>
      <c r="D48" s="107">
        <v>1088014</v>
      </c>
      <c r="E48" s="107">
        <v>1050848</v>
      </c>
      <c r="F48" s="107">
        <v>1050324</v>
      </c>
      <c r="G48" s="107">
        <v>1032979</v>
      </c>
      <c r="H48" s="107">
        <v>1008164</v>
      </c>
      <c r="I48" s="107">
        <v>1002144</v>
      </c>
      <c r="J48" s="262">
        <v>1050324</v>
      </c>
      <c r="K48" s="262">
        <v>1013879</v>
      </c>
      <c r="L48" s="262">
        <v>1009666</v>
      </c>
      <c r="M48" s="107">
        <v>1018698</v>
      </c>
      <c r="N48" s="107">
        <v>1574796</v>
      </c>
      <c r="O48" s="107">
        <v>1255608</v>
      </c>
      <c r="P48" s="107">
        <v>1266115</v>
      </c>
      <c r="Q48" s="107">
        <v>1287642</v>
      </c>
      <c r="R48" s="107">
        <v>1471801</v>
      </c>
      <c r="S48" s="107">
        <v>1522646</v>
      </c>
      <c r="T48" s="107">
        <v>1560006</v>
      </c>
    </row>
    <row r="49" spans="2:20" ht="15.75" x14ac:dyDescent="0.25">
      <c r="B49" s="89" t="s">
        <v>146</v>
      </c>
      <c r="C49" s="107">
        <v>665078</v>
      </c>
      <c r="D49" s="107">
        <v>679478</v>
      </c>
      <c r="E49" s="107">
        <v>674806</v>
      </c>
      <c r="F49" s="107">
        <v>668964</v>
      </c>
      <c r="G49" s="107">
        <v>688777</v>
      </c>
      <c r="H49" s="107">
        <v>719473</v>
      </c>
      <c r="I49" s="107">
        <v>759968</v>
      </c>
      <c r="J49" s="262">
        <v>668964</v>
      </c>
      <c r="K49" s="262">
        <v>617101</v>
      </c>
      <c r="L49" s="262">
        <v>610938</v>
      </c>
      <c r="M49" s="107">
        <v>785616</v>
      </c>
      <c r="N49" s="107">
        <v>777386</v>
      </c>
      <c r="O49" s="107">
        <v>717198</v>
      </c>
      <c r="P49" s="107">
        <v>746427</v>
      </c>
      <c r="Q49" s="107">
        <v>729813</v>
      </c>
      <c r="R49" s="107">
        <v>799601</v>
      </c>
      <c r="S49" s="107">
        <v>772920</v>
      </c>
      <c r="T49" s="107">
        <v>736906</v>
      </c>
    </row>
    <row r="50" spans="2:20" ht="15.75" x14ac:dyDescent="0.25">
      <c r="B50" s="89" t="s">
        <v>147</v>
      </c>
      <c r="C50" s="107">
        <v>146721</v>
      </c>
      <c r="D50" s="107">
        <v>150494</v>
      </c>
      <c r="E50" s="107">
        <v>154364</v>
      </c>
      <c r="F50" s="107">
        <v>158333</v>
      </c>
      <c r="G50" s="107">
        <v>162126</v>
      </c>
      <c r="H50" s="107">
        <v>166009</v>
      </c>
      <c r="I50" s="107">
        <v>169985</v>
      </c>
      <c r="J50" s="262">
        <v>158333</v>
      </c>
      <c r="K50" s="262">
        <v>213430</v>
      </c>
      <c r="L50" s="262">
        <v>218338</v>
      </c>
      <c r="M50" s="107">
        <v>223359</v>
      </c>
      <c r="N50" s="107">
        <v>231591</v>
      </c>
      <c r="O50" s="107">
        <v>234478</v>
      </c>
      <c r="P50" s="107">
        <v>237968</v>
      </c>
      <c r="Q50" s="107">
        <v>241442</v>
      </c>
      <c r="R50" s="107">
        <v>230002</v>
      </c>
      <c r="S50" s="107">
        <v>233882</v>
      </c>
      <c r="T50" s="107">
        <v>237516</v>
      </c>
    </row>
    <row r="51" spans="2:20" ht="15.75" x14ac:dyDescent="0.25">
      <c r="B51" s="89" t="s">
        <v>14</v>
      </c>
      <c r="C51" s="107">
        <v>5885122</v>
      </c>
      <c r="D51" s="107">
        <v>5915573</v>
      </c>
      <c r="E51" s="107">
        <v>5336221</v>
      </c>
      <c r="F51" s="107">
        <v>4866001</v>
      </c>
      <c r="G51" s="107">
        <v>223496</v>
      </c>
      <c r="H51" s="107">
        <v>225280</v>
      </c>
      <c r="I51" s="107">
        <v>129365</v>
      </c>
      <c r="J51" s="262">
        <v>230670</v>
      </c>
      <c r="K51" s="262">
        <v>221953</v>
      </c>
      <c r="L51" s="262">
        <v>222416</v>
      </c>
      <c r="M51" s="107">
        <v>264833</v>
      </c>
      <c r="N51" s="107">
        <v>312932</v>
      </c>
      <c r="O51" s="107">
        <v>351162</v>
      </c>
      <c r="P51" s="107">
        <v>315667</v>
      </c>
      <c r="Q51" s="107">
        <v>309786</v>
      </c>
      <c r="R51" s="107">
        <f>R46-SUM(R47:R50)</f>
        <v>301055</v>
      </c>
      <c r="S51" s="107">
        <v>607180</v>
      </c>
      <c r="T51" s="107">
        <v>374886</v>
      </c>
    </row>
    <row r="52" spans="2:20" ht="18" x14ac:dyDescent="0.25">
      <c r="B52" s="108"/>
      <c r="C52" s="107"/>
      <c r="D52" s="107"/>
      <c r="E52" s="107"/>
      <c r="F52" s="107"/>
      <c r="G52" s="107"/>
      <c r="H52" s="107"/>
      <c r="I52" s="107"/>
      <c r="J52" s="259"/>
      <c r="K52" s="259"/>
      <c r="L52" s="259"/>
      <c r="M52" s="309"/>
      <c r="N52" s="309"/>
      <c r="O52" s="332"/>
      <c r="P52" s="309"/>
      <c r="Q52" s="309"/>
      <c r="R52" s="309"/>
      <c r="S52" s="309"/>
      <c r="T52" s="309"/>
    </row>
    <row r="53" spans="2:20" ht="15.75" x14ac:dyDescent="0.25">
      <c r="B53" s="92" t="s">
        <v>148</v>
      </c>
      <c r="C53" s="85">
        <v>15399740</v>
      </c>
      <c r="D53" s="85">
        <v>15271062</v>
      </c>
      <c r="E53" s="85">
        <v>15326649</v>
      </c>
      <c r="F53" s="85">
        <v>15183964</v>
      </c>
      <c r="G53" s="85">
        <v>15295593</v>
      </c>
      <c r="H53" s="85">
        <v>15255126</v>
      </c>
      <c r="I53" s="85">
        <v>15514445</v>
      </c>
      <c r="J53" s="260">
        <v>15183964</v>
      </c>
      <c r="K53" s="260">
        <v>15766722</v>
      </c>
      <c r="L53" s="260">
        <v>15917202</v>
      </c>
      <c r="M53" s="85">
        <v>15761278</v>
      </c>
      <c r="N53" s="85">
        <v>15565684</v>
      </c>
      <c r="O53" s="85">
        <v>15620043</v>
      </c>
      <c r="P53" s="85">
        <v>15219124</v>
      </c>
      <c r="Q53" s="85">
        <v>15416634</v>
      </c>
      <c r="R53" s="85">
        <v>16838170</v>
      </c>
      <c r="S53" s="85">
        <v>18009231</v>
      </c>
      <c r="T53" s="85">
        <v>22480743</v>
      </c>
    </row>
    <row r="54" spans="2:20" ht="15.75" x14ac:dyDescent="0.25">
      <c r="B54" s="86" t="s">
        <v>149</v>
      </c>
      <c r="C54" s="109">
        <v>13200295</v>
      </c>
      <c r="D54" s="109">
        <v>13200295</v>
      </c>
      <c r="E54" s="109">
        <v>13200295</v>
      </c>
      <c r="F54" s="109">
        <v>13200295</v>
      </c>
      <c r="G54" s="109">
        <v>13200295</v>
      </c>
      <c r="H54" s="109">
        <v>13200295</v>
      </c>
      <c r="I54" s="109">
        <v>13200295</v>
      </c>
      <c r="J54" s="261">
        <v>13200295</v>
      </c>
      <c r="K54" s="261">
        <v>13200295</v>
      </c>
      <c r="L54" s="261">
        <v>13200295</v>
      </c>
      <c r="M54" s="105">
        <v>13200295</v>
      </c>
      <c r="N54" s="105">
        <v>13200295</v>
      </c>
      <c r="O54" s="105">
        <v>13200295</v>
      </c>
      <c r="P54" s="105">
        <v>13200295</v>
      </c>
      <c r="Q54" s="105">
        <v>13200295</v>
      </c>
      <c r="R54" s="105">
        <v>13200295</v>
      </c>
      <c r="S54" s="105">
        <v>13200295</v>
      </c>
      <c r="T54" s="105">
        <v>13200295</v>
      </c>
    </row>
    <row r="55" spans="2:20" ht="15.75" x14ac:dyDescent="0.25">
      <c r="B55" s="89" t="s">
        <v>150</v>
      </c>
      <c r="C55" s="105">
        <v>524131</v>
      </c>
      <c r="D55" s="105">
        <v>640458</v>
      </c>
      <c r="E55" s="105">
        <v>702836</v>
      </c>
      <c r="F55" s="105">
        <v>574500</v>
      </c>
      <c r="G55" s="105">
        <v>715547</v>
      </c>
      <c r="H55" s="105">
        <v>665507</v>
      </c>
      <c r="I55" s="105">
        <v>899616</v>
      </c>
      <c r="J55" s="261">
        <v>574500</v>
      </c>
      <c r="K55" s="261">
        <v>1105910</v>
      </c>
      <c r="L55" s="261">
        <v>1216393</v>
      </c>
      <c r="M55" s="109">
        <v>1036005</v>
      </c>
      <c r="N55" s="109">
        <v>843128</v>
      </c>
      <c r="O55" s="109">
        <v>843392</v>
      </c>
      <c r="P55" s="109">
        <v>371954</v>
      </c>
      <c r="Q55" s="109">
        <v>428937</v>
      </c>
      <c r="R55" s="109">
        <v>1667171</v>
      </c>
      <c r="S55" s="109">
        <v>2565089</v>
      </c>
      <c r="T55" s="109">
        <v>6706112</v>
      </c>
    </row>
    <row r="56" spans="2:20" ht="15.75" x14ac:dyDescent="0.25">
      <c r="B56" s="110" t="s">
        <v>151</v>
      </c>
      <c r="C56" s="111">
        <v>1675314</v>
      </c>
      <c r="D56" s="111">
        <v>1430309</v>
      </c>
      <c r="E56" s="111">
        <v>1423518</v>
      </c>
      <c r="F56" s="111">
        <v>1409169</v>
      </c>
      <c r="G56" s="111">
        <v>1379751</v>
      </c>
      <c r="H56" s="111">
        <v>1389324</v>
      </c>
      <c r="I56" s="111">
        <v>1414534</v>
      </c>
      <c r="J56" s="263">
        <v>1409169</v>
      </c>
      <c r="K56" s="263">
        <v>1460517</v>
      </c>
      <c r="L56" s="263">
        <v>1500514</v>
      </c>
      <c r="M56" s="113">
        <v>1524978</v>
      </c>
      <c r="N56" s="113">
        <v>1522261</v>
      </c>
      <c r="O56" s="113">
        <v>1576356</v>
      </c>
      <c r="P56" s="113">
        <v>1646875</v>
      </c>
      <c r="Q56" s="113">
        <v>1787402</v>
      </c>
      <c r="R56" s="113">
        <v>1970704</v>
      </c>
      <c r="S56" s="113">
        <v>2243847</v>
      </c>
      <c r="T56" s="113">
        <v>2574336</v>
      </c>
    </row>
    <row r="57" spans="2:20" ht="15.75" x14ac:dyDescent="0.25">
      <c r="B57" s="112"/>
      <c r="C57" s="113"/>
      <c r="D57" s="113"/>
      <c r="E57" s="113"/>
      <c r="F57" s="113"/>
      <c r="G57" s="113"/>
      <c r="H57" s="113"/>
      <c r="I57" s="113"/>
      <c r="J57" s="261"/>
      <c r="K57" s="261"/>
      <c r="L57" s="261"/>
      <c r="M57" s="310"/>
      <c r="N57" s="310"/>
      <c r="O57" s="334"/>
      <c r="P57" s="105"/>
      <c r="Q57" s="105"/>
      <c r="R57" s="105"/>
      <c r="S57" s="105"/>
      <c r="T57" s="105"/>
    </row>
    <row r="58" spans="2:20" ht="15.75" x14ac:dyDescent="0.25">
      <c r="B58" s="92" t="s">
        <v>152</v>
      </c>
      <c r="C58" s="85">
        <v>26304568</v>
      </c>
      <c r="D58" s="85">
        <v>26016132</v>
      </c>
      <c r="E58" s="85">
        <v>25805817</v>
      </c>
      <c r="F58" s="85">
        <v>25984477</v>
      </c>
      <c r="G58" s="85">
        <v>25376778</v>
      </c>
      <c r="H58" s="85">
        <v>25319368</v>
      </c>
      <c r="I58" s="85">
        <v>26098375</v>
      </c>
      <c r="J58" s="260">
        <v>25984477</v>
      </c>
      <c r="K58" s="260">
        <v>26251939</v>
      </c>
      <c r="L58" s="260">
        <v>26165716</v>
      </c>
      <c r="M58" s="85">
        <v>27013732</v>
      </c>
      <c r="N58" s="85">
        <v>26337032</v>
      </c>
      <c r="O58" s="85">
        <v>26975880</v>
      </c>
      <c r="P58" s="85">
        <v>26852890</v>
      </c>
      <c r="Q58" s="85">
        <v>27867367</v>
      </c>
      <c r="R58" s="85">
        <v>29952137</v>
      </c>
      <c r="S58" s="85">
        <v>31865269</v>
      </c>
      <c r="T58" s="85">
        <v>36457494</v>
      </c>
    </row>
  </sheetData>
  <mergeCells count="2">
    <mergeCell ref="B2:H2"/>
    <mergeCell ref="B32:H32"/>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4">
    <tabColor rgb="FF92D050"/>
  </sheetPr>
  <dimension ref="B1:U81"/>
  <sheetViews>
    <sheetView showGridLines="0" topLeftCell="F52" zoomScale="60" zoomScaleNormal="60" workbookViewId="0">
      <selection activeCell="T69" sqref="T69:T71"/>
    </sheetView>
  </sheetViews>
  <sheetFormatPr defaultRowHeight="15" x14ac:dyDescent="0.25"/>
  <cols>
    <col min="1" max="1" width="4.85546875" customWidth="1"/>
    <col min="2" max="2" width="113" bestFit="1" customWidth="1"/>
    <col min="3" max="3" width="20.28515625" bestFit="1" customWidth="1"/>
    <col min="4" max="8" width="17.42578125" bestFit="1" customWidth="1"/>
    <col min="9" max="9" width="17.42578125" customWidth="1"/>
    <col min="10" max="11" width="19.28515625" customWidth="1"/>
    <col min="12" max="14" width="18" bestFit="1" customWidth="1"/>
    <col min="15" max="19" width="18" customWidth="1"/>
    <col min="20" max="20" width="19.140625" bestFit="1" customWidth="1"/>
    <col min="21" max="21" width="9.140625" customWidth="1"/>
  </cols>
  <sheetData>
    <row r="1" spans="2:20" ht="56.25" customHeight="1" x14ac:dyDescent="0.25"/>
    <row r="2" spans="2:20" x14ac:dyDescent="0.25">
      <c r="B2" s="114" t="s">
        <v>111</v>
      </c>
      <c r="C2" s="115" t="s">
        <v>40</v>
      </c>
      <c r="D2" s="115" t="s">
        <v>41</v>
      </c>
      <c r="E2" s="115" t="s">
        <v>42</v>
      </c>
      <c r="F2" s="114" t="s">
        <v>43</v>
      </c>
      <c r="G2" s="115" t="s">
        <v>44</v>
      </c>
      <c r="H2" s="115" t="s">
        <v>45</v>
      </c>
      <c r="I2" s="115" t="s">
        <v>46</v>
      </c>
      <c r="J2" s="115" t="s">
        <v>296</v>
      </c>
      <c r="K2" s="115" t="s">
        <v>309</v>
      </c>
      <c r="L2" s="115" t="s">
        <v>310</v>
      </c>
      <c r="M2" s="115" t="s">
        <v>319</v>
      </c>
      <c r="N2" s="115" t="s">
        <v>326</v>
      </c>
      <c r="O2" s="115" t="s">
        <v>334</v>
      </c>
      <c r="P2" s="115" t="s">
        <v>342</v>
      </c>
      <c r="Q2" s="115" t="s">
        <v>363</v>
      </c>
      <c r="R2" s="115" t="s">
        <v>364</v>
      </c>
      <c r="S2" s="115" t="s">
        <v>388</v>
      </c>
      <c r="T2" s="463" t="s">
        <v>389</v>
      </c>
    </row>
    <row r="3" spans="2:20" x14ac:dyDescent="0.25">
      <c r="B3" s="116"/>
      <c r="C3" s="117"/>
      <c r="D3" s="118"/>
      <c r="E3" s="119"/>
      <c r="F3" s="116"/>
      <c r="G3" s="117"/>
      <c r="H3" s="118"/>
      <c r="I3" s="118"/>
      <c r="J3" s="118"/>
      <c r="K3" s="118"/>
      <c r="L3" s="118"/>
      <c r="M3" s="118"/>
      <c r="N3" s="118"/>
      <c r="O3" s="338"/>
      <c r="P3" s="338"/>
      <c r="Q3" s="338"/>
      <c r="R3" s="338"/>
      <c r="S3" s="338"/>
      <c r="T3" s="338"/>
    </row>
    <row r="4" spans="2:20" x14ac:dyDescent="0.25">
      <c r="B4" s="120" t="s">
        <v>153</v>
      </c>
      <c r="C4" s="121"/>
      <c r="D4" s="122"/>
      <c r="E4" s="121"/>
      <c r="F4" s="120"/>
      <c r="G4" s="121"/>
      <c r="H4" s="122"/>
      <c r="I4" s="122"/>
      <c r="J4" s="122"/>
      <c r="K4" s="122"/>
      <c r="L4" s="122"/>
      <c r="M4" s="122"/>
      <c r="N4" s="122"/>
      <c r="O4" s="122"/>
      <c r="P4" s="122"/>
      <c r="Q4" s="122"/>
      <c r="R4" s="122"/>
      <c r="S4" s="122"/>
      <c r="T4" s="121"/>
    </row>
    <row r="5" spans="2:20" ht="15.75" x14ac:dyDescent="0.25">
      <c r="B5" s="123" t="s">
        <v>154</v>
      </c>
      <c r="C5" s="124">
        <v>108318</v>
      </c>
      <c r="D5" s="124">
        <v>175710</v>
      </c>
      <c r="E5" s="125">
        <v>75903</v>
      </c>
      <c r="F5" s="125">
        <v>-44851</v>
      </c>
      <c r="G5" s="124">
        <v>157185</v>
      </c>
      <c r="H5" s="124">
        <v>-19050</v>
      </c>
      <c r="I5" s="124">
        <v>289131</v>
      </c>
      <c r="J5" s="124">
        <v>401429</v>
      </c>
      <c r="K5" s="124">
        <v>76278</v>
      </c>
      <c r="L5" s="124">
        <v>171246</v>
      </c>
      <c r="M5" s="124">
        <v>-138980</v>
      </c>
      <c r="N5" s="124">
        <v>268147</v>
      </c>
      <c r="O5" s="328">
        <v>-423980</v>
      </c>
      <c r="P5" s="124">
        <v>-395061</v>
      </c>
      <c r="Q5" s="124">
        <v>198082</v>
      </c>
      <c r="R5" s="124">
        <v>1912702</v>
      </c>
      <c r="S5" s="124">
        <v>1204897</v>
      </c>
      <c r="T5" s="124">
        <v>4543209</v>
      </c>
    </row>
    <row r="6" spans="2:20" ht="15.75" x14ac:dyDescent="0.25">
      <c r="B6" s="123" t="s">
        <v>155</v>
      </c>
      <c r="C6" s="124">
        <v>4178</v>
      </c>
      <c r="D6" s="124">
        <v>103431</v>
      </c>
      <c r="E6" s="125">
        <v>-26094</v>
      </c>
      <c r="F6" s="125">
        <v>119187</v>
      </c>
      <c r="G6" s="124">
        <v>49781</v>
      </c>
      <c r="H6" s="124">
        <v>226088</v>
      </c>
      <c r="I6" s="124">
        <v>94262</v>
      </c>
      <c r="J6" s="124">
        <v>-23771</v>
      </c>
      <c r="K6" s="124">
        <v>48263</v>
      </c>
      <c r="L6" s="124">
        <v>15721</v>
      </c>
      <c r="M6" s="124">
        <v>261365</v>
      </c>
      <c r="N6" s="124">
        <v>-270746</v>
      </c>
      <c r="O6" s="328">
        <v>773610</v>
      </c>
      <c r="P6" s="124">
        <v>234991</v>
      </c>
      <c r="Q6" s="124">
        <v>116782</v>
      </c>
      <c r="R6" s="124">
        <v>-300989</v>
      </c>
      <c r="S6" s="124">
        <v>287538</v>
      </c>
      <c r="T6" s="124">
        <v>-1281785</v>
      </c>
    </row>
    <row r="7" spans="2:20" ht="15.75" x14ac:dyDescent="0.25">
      <c r="B7" s="126" t="s">
        <v>156</v>
      </c>
      <c r="C7" s="124">
        <v>192519</v>
      </c>
      <c r="D7" s="124">
        <v>150932</v>
      </c>
      <c r="E7" s="127">
        <v>168381</v>
      </c>
      <c r="F7" s="127">
        <v>125102</v>
      </c>
      <c r="G7" s="124">
        <v>99100</v>
      </c>
      <c r="H7" s="124">
        <v>102794</v>
      </c>
      <c r="I7" s="124">
        <v>91974</v>
      </c>
      <c r="J7" s="124">
        <v>98163</v>
      </c>
      <c r="K7" s="124">
        <v>95000</v>
      </c>
      <c r="L7" s="124">
        <v>80944</v>
      </c>
      <c r="M7" s="124">
        <v>120595</v>
      </c>
      <c r="N7" s="124">
        <v>78940</v>
      </c>
      <c r="O7" s="328">
        <v>82217</v>
      </c>
      <c r="P7" s="124">
        <v>88540</v>
      </c>
      <c r="Q7" s="124">
        <v>73321</v>
      </c>
      <c r="R7" s="124">
        <v>68785</v>
      </c>
      <c r="S7" s="124">
        <v>69571</v>
      </c>
      <c r="T7" s="124">
        <v>54212</v>
      </c>
    </row>
    <row r="8" spans="2:20" ht="15.75" x14ac:dyDescent="0.25">
      <c r="B8" s="126" t="s">
        <v>157</v>
      </c>
      <c r="C8" s="124">
        <v>306341</v>
      </c>
      <c r="D8" s="124">
        <v>328601</v>
      </c>
      <c r="E8" s="127">
        <v>286572</v>
      </c>
      <c r="F8" s="127">
        <v>250337</v>
      </c>
      <c r="G8" s="124">
        <v>257104</v>
      </c>
      <c r="H8" s="124">
        <v>256332</v>
      </c>
      <c r="I8" s="124">
        <v>257514</v>
      </c>
      <c r="J8" s="124">
        <v>258585</v>
      </c>
      <c r="K8" s="124">
        <v>241020</v>
      </c>
      <c r="L8" s="124">
        <v>240920</v>
      </c>
      <c r="M8" s="124">
        <v>253663</v>
      </c>
      <c r="N8" s="124">
        <v>256182</v>
      </c>
      <c r="O8" s="328">
        <v>248705</v>
      </c>
      <c r="P8" s="124">
        <v>250243</v>
      </c>
      <c r="Q8" s="124">
        <v>248466</v>
      </c>
      <c r="R8" s="124">
        <v>252809</v>
      </c>
      <c r="S8" s="124">
        <v>248637</v>
      </c>
      <c r="T8" s="124">
        <v>250659</v>
      </c>
    </row>
    <row r="9" spans="2:20" ht="15.75" x14ac:dyDescent="0.25">
      <c r="B9" s="126" t="s">
        <v>158</v>
      </c>
      <c r="C9" s="124">
        <v>-1408</v>
      </c>
      <c r="D9" s="124">
        <v>586</v>
      </c>
      <c r="E9" s="125">
        <v>-660</v>
      </c>
      <c r="F9" s="125">
        <v>2665</v>
      </c>
      <c r="G9" s="124">
        <v>6797</v>
      </c>
      <c r="H9" s="124">
        <v>326</v>
      </c>
      <c r="I9" s="124">
        <v>-5304</v>
      </c>
      <c r="J9" s="124">
        <v>-1552</v>
      </c>
      <c r="K9" s="124">
        <v>-1159</v>
      </c>
      <c r="L9" s="124">
        <v>-4945</v>
      </c>
      <c r="M9" s="124">
        <v>4</v>
      </c>
      <c r="N9" s="124">
        <v>413</v>
      </c>
      <c r="O9" s="328">
        <v>-868</v>
      </c>
      <c r="P9" s="124">
        <v>-6233</v>
      </c>
      <c r="Q9" s="124">
        <v>-2519</v>
      </c>
      <c r="R9" s="124">
        <v>-165146</v>
      </c>
      <c r="S9" s="124">
        <v>-16783</v>
      </c>
      <c r="T9" s="124">
        <v>-53000</v>
      </c>
    </row>
    <row r="10" spans="2:20" ht="15.75" x14ac:dyDescent="0.25">
      <c r="B10" s="126" t="s">
        <v>159</v>
      </c>
      <c r="C10" s="124">
        <v>-37080</v>
      </c>
      <c r="D10" s="124">
        <v>-15278</v>
      </c>
      <c r="E10" s="125">
        <v>-50556</v>
      </c>
      <c r="F10" s="125">
        <v>-51982</v>
      </c>
      <c r="G10" s="124">
        <v>-41154</v>
      </c>
      <c r="H10" s="124">
        <v>-31341</v>
      </c>
      <c r="I10" s="124">
        <v>-74734</v>
      </c>
      <c r="J10" s="124">
        <v>-113121</v>
      </c>
      <c r="K10" s="124">
        <v>-37493</v>
      </c>
      <c r="L10" s="124">
        <v>-36877</v>
      </c>
      <c r="M10" s="124">
        <v>-58258</v>
      </c>
      <c r="N10" s="124">
        <v>-48107</v>
      </c>
      <c r="O10" s="328">
        <v>-15347</v>
      </c>
      <c r="P10" s="124">
        <v>-45494</v>
      </c>
      <c r="Q10" s="124">
        <v>-40031</v>
      </c>
      <c r="R10" s="124">
        <v>-58887</v>
      </c>
      <c r="S10" s="124">
        <v>-36704</v>
      </c>
      <c r="T10" s="124">
        <v>-55458</v>
      </c>
    </row>
    <row r="11" spans="2:20" ht="15.75" x14ac:dyDescent="0.25">
      <c r="B11" s="126" t="s">
        <v>160</v>
      </c>
      <c r="C11" s="124" t="s">
        <v>25</v>
      </c>
      <c r="D11" s="124"/>
      <c r="E11" s="125">
        <v>0</v>
      </c>
      <c r="F11" s="125">
        <v>74892</v>
      </c>
      <c r="G11" s="124"/>
      <c r="H11" s="124"/>
      <c r="I11" s="124">
        <v>0</v>
      </c>
      <c r="J11" s="124">
        <v>472787</v>
      </c>
      <c r="K11" s="124">
        <v>0</v>
      </c>
      <c r="L11" s="124">
        <v>0</v>
      </c>
      <c r="M11" s="124">
        <v>0</v>
      </c>
      <c r="N11" s="124">
        <v>16426</v>
      </c>
      <c r="O11" s="328">
        <v>0</v>
      </c>
      <c r="P11" s="124">
        <v>0</v>
      </c>
      <c r="Q11" s="124">
        <v>6751</v>
      </c>
      <c r="R11" s="124">
        <v>-737405</v>
      </c>
      <c r="S11" s="124">
        <v>0</v>
      </c>
      <c r="T11" s="124">
        <v>0</v>
      </c>
    </row>
    <row r="12" spans="2:20" ht="15.75" x14ac:dyDescent="0.25">
      <c r="B12" s="126" t="s">
        <v>161</v>
      </c>
      <c r="C12" s="124">
        <v>30605</v>
      </c>
      <c r="D12" s="124">
        <v>-17561</v>
      </c>
      <c r="E12" s="125">
        <v>33954</v>
      </c>
      <c r="F12" s="125">
        <v>-166</v>
      </c>
      <c r="G12" s="124">
        <v>6323</v>
      </c>
      <c r="H12" s="124">
        <v>-22870</v>
      </c>
      <c r="I12" s="124">
        <v>-55354</v>
      </c>
      <c r="J12" s="124">
        <v>380294</v>
      </c>
      <c r="K12" s="124">
        <v>-11785</v>
      </c>
      <c r="L12" s="124">
        <v>25813</v>
      </c>
      <c r="M12" s="124">
        <v>-160197</v>
      </c>
      <c r="N12" s="124">
        <v>73190</v>
      </c>
      <c r="O12" s="328">
        <v>-208786</v>
      </c>
      <c r="P12" s="124">
        <v>-45913</v>
      </c>
      <c r="Q12" s="124">
        <v>-24917</v>
      </c>
      <c r="R12" s="124">
        <v>149232</v>
      </c>
      <c r="S12" s="124">
        <v>-23882</v>
      </c>
      <c r="T12" s="124">
        <v>87091</v>
      </c>
    </row>
    <row r="13" spans="2:20" ht="15.75" x14ac:dyDescent="0.25">
      <c r="B13" s="126" t="s">
        <v>162</v>
      </c>
      <c r="C13" s="124">
        <v>73428</v>
      </c>
      <c r="D13" s="124">
        <v>36159</v>
      </c>
      <c r="E13" s="125">
        <v>87737</v>
      </c>
      <c r="F13" s="125">
        <v>39359</v>
      </c>
      <c r="G13" s="124">
        <v>111030</v>
      </c>
      <c r="H13" s="124">
        <v>99077</v>
      </c>
      <c r="I13" s="124">
        <v>112768</v>
      </c>
      <c r="J13" s="124">
        <v>92443</v>
      </c>
      <c r="K13" s="124">
        <v>58806</v>
      </c>
      <c r="L13" s="124">
        <v>76165</v>
      </c>
      <c r="M13" s="124">
        <v>155630</v>
      </c>
      <c r="N13" s="124">
        <v>-171368</v>
      </c>
      <c r="O13" s="328">
        <v>10038</v>
      </c>
      <c r="P13" s="124">
        <v>183131</v>
      </c>
      <c r="Q13" s="124">
        <v>387217</v>
      </c>
      <c r="R13" s="124">
        <v>162842</v>
      </c>
      <c r="S13" s="124">
        <v>396617</v>
      </c>
      <c r="T13" s="124">
        <v>200304</v>
      </c>
    </row>
    <row r="14" spans="2:20" ht="15.75" x14ac:dyDescent="0.25">
      <c r="B14" s="126" t="s">
        <v>163</v>
      </c>
      <c r="C14" s="124">
        <v>7273</v>
      </c>
      <c r="D14" s="124">
        <v>7276</v>
      </c>
      <c r="E14" s="125">
        <v>7274</v>
      </c>
      <c r="F14" s="125">
        <v>7273</v>
      </c>
      <c r="G14" s="124">
        <v>8694</v>
      </c>
      <c r="H14" s="124">
        <v>-2889</v>
      </c>
      <c r="I14" s="124">
        <v>977</v>
      </c>
      <c r="J14" s="124">
        <v>85135</v>
      </c>
      <c r="K14" s="124">
        <v>21451</v>
      </c>
      <c r="L14" s="124">
        <v>21453</v>
      </c>
      <c r="M14" s="124">
        <v>21452</v>
      </c>
      <c r="N14" s="124">
        <v>21387</v>
      </c>
      <c r="O14" s="328">
        <v>21520</v>
      </c>
      <c r="P14" s="124">
        <v>21535</v>
      </c>
      <c r="Q14" s="124">
        <v>21527</v>
      </c>
      <c r="R14" s="124">
        <v>25110</v>
      </c>
      <c r="S14" s="124">
        <v>24352</v>
      </c>
      <c r="T14" s="124">
        <v>24355</v>
      </c>
    </row>
    <row r="15" spans="2:20" ht="15.75" x14ac:dyDescent="0.25">
      <c r="B15" s="126" t="s">
        <v>164</v>
      </c>
      <c r="C15" s="124">
        <v>295</v>
      </c>
      <c r="D15" s="124">
        <v>-441</v>
      </c>
      <c r="E15" s="125">
        <v>-1101</v>
      </c>
      <c r="F15" s="125">
        <v>2198</v>
      </c>
      <c r="G15" s="124">
        <v>0</v>
      </c>
      <c r="H15" s="124">
        <v>0</v>
      </c>
      <c r="I15" s="124">
        <v>0</v>
      </c>
      <c r="J15" s="124">
        <v>0</v>
      </c>
      <c r="K15" s="124">
        <v>0</v>
      </c>
      <c r="L15" s="124">
        <v>0</v>
      </c>
      <c r="M15" s="124">
        <v>0</v>
      </c>
      <c r="N15" s="124"/>
      <c r="O15" s="328">
        <v>0</v>
      </c>
      <c r="P15" s="124">
        <v>0</v>
      </c>
      <c r="Q15" s="124">
        <v>0</v>
      </c>
      <c r="R15" s="124"/>
      <c r="S15" s="124"/>
      <c r="T15" s="124">
        <v>0</v>
      </c>
    </row>
    <row r="16" spans="2:20" s="131" customFormat="1" ht="15.75" x14ac:dyDescent="0.25">
      <c r="B16" s="128" t="s">
        <v>15</v>
      </c>
      <c r="C16" s="129">
        <v>684469</v>
      </c>
      <c r="D16" s="129">
        <v>769415</v>
      </c>
      <c r="E16" s="130">
        <v>581410</v>
      </c>
      <c r="F16" s="130">
        <v>524014</v>
      </c>
      <c r="G16" s="129">
        <v>654860</v>
      </c>
      <c r="H16" s="129">
        <v>608467</v>
      </c>
      <c r="I16" s="129">
        <v>711234</v>
      </c>
      <c r="J16" s="129">
        <v>1650392</v>
      </c>
      <c r="K16" s="129">
        <v>490381</v>
      </c>
      <c r="L16" s="129">
        <v>590440</v>
      </c>
      <c r="M16" s="129">
        <v>455274</v>
      </c>
      <c r="N16" s="129">
        <v>224464</v>
      </c>
      <c r="O16" s="335">
        <v>487109</v>
      </c>
      <c r="P16" s="356">
        <v>285739</v>
      </c>
      <c r="Q16" s="356">
        <v>984679</v>
      </c>
      <c r="R16" s="356">
        <v>1309053</v>
      </c>
      <c r="S16" s="356">
        <v>2154243</v>
      </c>
      <c r="T16" s="356">
        <v>3769587</v>
      </c>
    </row>
    <row r="17" spans="2:20" ht="6.75" customHeight="1" x14ac:dyDescent="0.25">
      <c r="B17" s="126"/>
      <c r="C17" s="124"/>
      <c r="D17" s="124"/>
      <c r="E17" s="125"/>
      <c r="F17" s="125"/>
      <c r="G17" s="124"/>
      <c r="H17" s="124"/>
      <c r="I17" s="124"/>
      <c r="J17" s="124"/>
      <c r="K17" s="124"/>
      <c r="L17" s="124"/>
      <c r="M17" s="124"/>
      <c r="N17" s="124"/>
      <c r="O17" s="328"/>
      <c r="P17" s="124"/>
      <c r="Q17" s="124"/>
      <c r="R17" s="124"/>
      <c r="S17" s="124"/>
    </row>
    <row r="18" spans="2:20" x14ac:dyDescent="0.25">
      <c r="B18" s="120" t="s">
        <v>165</v>
      </c>
      <c r="C18" s="121"/>
      <c r="D18" s="122"/>
      <c r="E18" s="121"/>
      <c r="F18" s="121"/>
      <c r="G18" s="121"/>
      <c r="H18" s="122"/>
      <c r="I18" s="122"/>
      <c r="J18" s="122"/>
      <c r="K18" s="122"/>
      <c r="L18" s="122"/>
      <c r="M18" s="122"/>
      <c r="N18" s="122"/>
      <c r="O18" s="122"/>
      <c r="P18" s="122"/>
      <c r="Q18" s="122"/>
      <c r="R18" s="122">
        <v>0</v>
      </c>
      <c r="S18" s="122"/>
      <c r="T18" s="464"/>
    </row>
    <row r="19" spans="2:20" ht="15.75" x14ac:dyDescent="0.25">
      <c r="B19" s="126" t="s">
        <v>166</v>
      </c>
      <c r="C19" s="124">
        <v>-85924</v>
      </c>
      <c r="D19" s="124">
        <v>-166760</v>
      </c>
      <c r="E19" s="125">
        <v>-61653</v>
      </c>
      <c r="F19" s="125">
        <v>-222373</v>
      </c>
      <c r="G19" s="124">
        <v>-188053</v>
      </c>
      <c r="H19" s="124">
        <v>-8337</v>
      </c>
      <c r="I19" s="124">
        <v>-200477</v>
      </c>
      <c r="J19" s="124">
        <v>83552</v>
      </c>
      <c r="K19" s="124">
        <v>175413</v>
      </c>
      <c r="L19" s="124">
        <v>-234385</v>
      </c>
      <c r="M19" s="124">
        <v>71221</v>
      </c>
      <c r="N19" s="124">
        <v>-105903</v>
      </c>
      <c r="O19" s="328">
        <v>-321324</v>
      </c>
      <c r="P19" s="124">
        <v>508472</v>
      </c>
      <c r="Q19" s="124">
        <v>-642386</v>
      </c>
      <c r="R19" s="124">
        <v>32590</v>
      </c>
      <c r="S19" s="124">
        <v>-911799</v>
      </c>
      <c r="T19" s="124">
        <v>-368020</v>
      </c>
    </row>
    <row r="20" spans="2:20" ht="15.75" x14ac:dyDescent="0.25">
      <c r="B20" s="126" t="s">
        <v>167</v>
      </c>
      <c r="C20" s="124">
        <v>-253094</v>
      </c>
      <c r="D20" s="124">
        <v>-52898</v>
      </c>
      <c r="E20" s="125">
        <v>9021</v>
      </c>
      <c r="F20" s="125">
        <v>28312</v>
      </c>
      <c r="G20" s="124">
        <v>-241758</v>
      </c>
      <c r="H20" s="124">
        <v>-516601</v>
      </c>
      <c r="I20" s="124">
        <v>-115693</v>
      </c>
      <c r="J20" s="124">
        <v>-204639</v>
      </c>
      <c r="K20" s="124">
        <v>11309</v>
      </c>
      <c r="L20" s="124">
        <v>-258842</v>
      </c>
      <c r="M20" s="124">
        <v>-79158</v>
      </c>
      <c r="N20" s="124">
        <v>405797</v>
      </c>
      <c r="O20" s="328">
        <v>61773</v>
      </c>
      <c r="P20" s="124">
        <v>-199142</v>
      </c>
      <c r="Q20" s="124">
        <v>372292</v>
      </c>
      <c r="R20" s="124">
        <v>-321273</v>
      </c>
      <c r="S20" s="124">
        <v>-900390</v>
      </c>
      <c r="T20" s="124">
        <v>-1157806</v>
      </c>
    </row>
    <row r="21" spans="2:20" ht="15.75" x14ac:dyDescent="0.25">
      <c r="B21" s="126" t="s">
        <v>168</v>
      </c>
      <c r="C21" s="124">
        <v>2125</v>
      </c>
      <c r="D21" s="124">
        <v>49529</v>
      </c>
      <c r="E21" s="125">
        <v>-13890</v>
      </c>
      <c r="F21" s="125">
        <v>-33110</v>
      </c>
      <c r="G21" s="124">
        <v>40170</v>
      </c>
      <c r="H21" s="124">
        <v>-55064</v>
      </c>
      <c r="I21" s="124">
        <v>142206</v>
      </c>
      <c r="J21" s="124">
        <v>-887008</v>
      </c>
      <c r="K21" s="124">
        <v>2968</v>
      </c>
      <c r="L21" s="124">
        <v>-106800</v>
      </c>
      <c r="M21" s="124">
        <v>-53526</v>
      </c>
      <c r="N21" s="124">
        <v>-42330</v>
      </c>
      <c r="O21" s="328">
        <v>-38981</v>
      </c>
      <c r="P21" s="124">
        <v>-67996</v>
      </c>
      <c r="Q21" s="124">
        <v>-21754</v>
      </c>
      <c r="R21" s="124">
        <v>-76700</v>
      </c>
      <c r="S21" s="124">
        <v>-94275</v>
      </c>
      <c r="T21" s="124">
        <v>73799</v>
      </c>
    </row>
    <row r="22" spans="2:20" ht="15.75" x14ac:dyDescent="0.25">
      <c r="B22" s="126" t="s">
        <v>169</v>
      </c>
      <c r="C22" s="124">
        <v>-16947</v>
      </c>
      <c r="D22" s="124">
        <v>-13218</v>
      </c>
      <c r="E22" s="125">
        <v>-9392</v>
      </c>
      <c r="F22" s="125">
        <v>20475</v>
      </c>
      <c r="G22" s="124">
        <v>-75993</v>
      </c>
      <c r="H22" s="124">
        <v>-11758</v>
      </c>
      <c r="I22" s="124">
        <v>67071</v>
      </c>
      <c r="J22" s="124">
        <v>54267</v>
      </c>
      <c r="K22" s="124">
        <v>-9867</v>
      </c>
      <c r="L22" s="124">
        <v>-30758</v>
      </c>
      <c r="M22" s="124">
        <v>-7626</v>
      </c>
      <c r="N22" s="124">
        <v>-13578</v>
      </c>
      <c r="O22" s="328">
        <v>-18392</v>
      </c>
      <c r="P22" s="124">
        <v>-1319</v>
      </c>
      <c r="Q22" s="124">
        <v>9178</v>
      </c>
      <c r="R22" s="124">
        <v>-3816</v>
      </c>
      <c r="S22" s="124">
        <v>-3097</v>
      </c>
      <c r="T22" s="124">
        <v>26146</v>
      </c>
    </row>
    <row r="23" spans="2:20" ht="15.75" x14ac:dyDescent="0.25">
      <c r="B23" s="126" t="s">
        <v>333</v>
      </c>
      <c r="C23" s="124"/>
      <c r="D23" s="124"/>
      <c r="E23" s="125"/>
      <c r="F23" s="125"/>
      <c r="G23" s="124"/>
      <c r="H23" s="124"/>
      <c r="I23" s="124"/>
      <c r="J23" s="124">
        <v>-676023</v>
      </c>
      <c r="K23" s="124"/>
      <c r="L23" s="124"/>
      <c r="M23" s="124"/>
      <c r="N23" s="124">
        <v>751404</v>
      </c>
      <c r="O23" s="328">
        <v>0</v>
      </c>
      <c r="P23" s="124">
        <v>0</v>
      </c>
      <c r="Q23" s="124">
        <v>311534</v>
      </c>
      <c r="R23" s="124">
        <v>0</v>
      </c>
      <c r="S23" s="124">
        <v>0</v>
      </c>
      <c r="T23" s="124">
        <v>0</v>
      </c>
    </row>
    <row r="24" spans="2:20" ht="15.75" x14ac:dyDescent="0.25">
      <c r="B24" s="126" t="s">
        <v>170</v>
      </c>
      <c r="C24" s="124">
        <v>219</v>
      </c>
      <c r="D24" s="124">
        <v>321</v>
      </c>
      <c r="E24" s="125">
        <v>-26</v>
      </c>
      <c r="F24" s="125">
        <v>181</v>
      </c>
      <c r="G24" s="124">
        <v>195</v>
      </c>
      <c r="H24" s="124">
        <v>138</v>
      </c>
      <c r="I24" s="124">
        <v>188</v>
      </c>
      <c r="J24" s="124">
        <v>284</v>
      </c>
      <c r="K24" s="124">
        <v>225</v>
      </c>
      <c r="L24" s="124">
        <v>240</v>
      </c>
      <c r="M24" s="124">
        <v>303</v>
      </c>
      <c r="N24" s="124">
        <v>-77</v>
      </c>
      <c r="O24" s="328">
        <v>1651</v>
      </c>
      <c r="P24" s="124">
        <v>0</v>
      </c>
      <c r="Q24" s="124">
        <v>0</v>
      </c>
      <c r="R24" s="124">
        <v>0</v>
      </c>
      <c r="S24" s="124">
        <v>0</v>
      </c>
      <c r="T24" s="124">
        <v>0</v>
      </c>
    </row>
    <row r="25" spans="2:20" ht="15.75" x14ac:dyDescent="0.25">
      <c r="B25" s="126" t="s">
        <v>171</v>
      </c>
      <c r="C25" s="124">
        <v>25957</v>
      </c>
      <c r="D25" s="124">
        <v>-208586</v>
      </c>
      <c r="E25" s="125">
        <v>191388</v>
      </c>
      <c r="F25" s="125">
        <v>-22388</v>
      </c>
      <c r="G25" s="124">
        <v>-26854</v>
      </c>
      <c r="H25" s="124">
        <v>-8917</v>
      </c>
      <c r="I25" s="124">
        <v>15268</v>
      </c>
      <c r="J25" s="124">
        <v>51853</v>
      </c>
      <c r="K25" s="124">
        <v>-70588</v>
      </c>
      <c r="L25" s="124">
        <v>-38917</v>
      </c>
      <c r="M25" s="124">
        <v>-23911</v>
      </c>
      <c r="N25" s="124">
        <v>74318</v>
      </c>
      <c r="O25" s="328">
        <v>-93632</v>
      </c>
      <c r="P25" s="124">
        <v>-23080</v>
      </c>
      <c r="Q25" s="124">
        <v>-32384</v>
      </c>
      <c r="R25" s="124">
        <v>-189853</v>
      </c>
      <c r="S25" s="124">
        <v>-205573</v>
      </c>
      <c r="T25" s="124">
        <v>22291</v>
      </c>
    </row>
    <row r="26" spans="2:20" s="131" customFormat="1" ht="15.75" x14ac:dyDescent="0.25">
      <c r="B26" s="128" t="s">
        <v>15</v>
      </c>
      <c r="C26" s="129">
        <v>-327664</v>
      </c>
      <c r="D26" s="129">
        <v>-391612</v>
      </c>
      <c r="E26" s="130">
        <v>115448</v>
      </c>
      <c r="F26" s="130">
        <v>-228903</v>
      </c>
      <c r="G26" s="129">
        <v>-492293</v>
      </c>
      <c r="H26" s="129">
        <v>-600539</v>
      </c>
      <c r="I26" s="129">
        <v>-91437</v>
      </c>
      <c r="J26" s="129">
        <v>-1577714</v>
      </c>
      <c r="K26" s="129">
        <v>109460</v>
      </c>
      <c r="L26" s="129">
        <v>-669462</v>
      </c>
      <c r="M26" s="129">
        <v>-92697</v>
      </c>
      <c r="N26" s="129">
        <v>1069631</v>
      </c>
      <c r="O26" s="335">
        <v>-408905</v>
      </c>
      <c r="P26" s="356">
        <v>216935</v>
      </c>
      <c r="Q26" s="356">
        <v>-3520</v>
      </c>
      <c r="R26" s="356">
        <v>1309053</v>
      </c>
      <c r="S26" s="356">
        <v>-2115134</v>
      </c>
      <c r="T26" s="356">
        <v>-1403590</v>
      </c>
    </row>
    <row r="27" spans="2:20" ht="6" customHeight="1" x14ac:dyDescent="0.25">
      <c r="B27" s="126"/>
      <c r="C27" s="124"/>
      <c r="D27" s="124"/>
      <c r="E27" s="125"/>
      <c r="F27" s="125"/>
      <c r="G27" s="124"/>
      <c r="H27" s="124"/>
      <c r="I27" s="124"/>
      <c r="J27" s="124"/>
      <c r="K27" s="124"/>
      <c r="L27" s="124"/>
      <c r="M27" s="124"/>
      <c r="N27" s="124"/>
      <c r="O27" s="328"/>
      <c r="P27" s="124"/>
      <c r="Q27" s="124"/>
      <c r="R27" s="124"/>
      <c r="S27" s="124"/>
      <c r="T27" s="465"/>
    </row>
    <row r="28" spans="2:20" s="131" customFormat="1" ht="15.75" x14ac:dyDescent="0.25">
      <c r="B28" s="128" t="s">
        <v>172</v>
      </c>
      <c r="C28" s="129"/>
      <c r="D28" s="129"/>
      <c r="E28" s="130"/>
      <c r="F28" s="130"/>
      <c r="G28" s="129"/>
      <c r="H28" s="129"/>
      <c r="I28" s="129"/>
      <c r="J28" s="129"/>
      <c r="K28" s="129"/>
      <c r="L28" s="129"/>
      <c r="M28" s="129"/>
      <c r="N28" s="129"/>
      <c r="O28" s="336"/>
      <c r="P28" s="129"/>
      <c r="Q28" s="129"/>
      <c r="R28" s="129">
        <v>0</v>
      </c>
      <c r="S28" s="129"/>
      <c r="T28" s="465"/>
    </row>
    <row r="29" spans="2:20" ht="15.75" x14ac:dyDescent="0.25">
      <c r="B29" s="126" t="s">
        <v>173</v>
      </c>
      <c r="C29" s="124">
        <v>-163220</v>
      </c>
      <c r="D29" s="124">
        <v>20281</v>
      </c>
      <c r="E29" s="125">
        <v>34819</v>
      </c>
      <c r="F29" s="125">
        <v>238660</v>
      </c>
      <c r="G29" s="124">
        <v>130378</v>
      </c>
      <c r="H29" s="124">
        <v>-21032</v>
      </c>
      <c r="I29" s="124">
        <v>397014</v>
      </c>
      <c r="J29" s="124">
        <v>-349514</v>
      </c>
      <c r="K29" s="124">
        <v>15817</v>
      </c>
      <c r="L29" s="124">
        <v>16470</v>
      </c>
      <c r="M29" s="124">
        <v>327598</v>
      </c>
      <c r="N29" s="124">
        <v>24622</v>
      </c>
      <c r="O29" s="328">
        <v>-7307</v>
      </c>
      <c r="P29" s="124">
        <v>-432704</v>
      </c>
      <c r="Q29" s="124">
        <v>554878</v>
      </c>
      <c r="R29" s="124">
        <v>284553</v>
      </c>
      <c r="S29" s="124">
        <v>219533</v>
      </c>
      <c r="T29" s="124">
        <v>40503</v>
      </c>
    </row>
    <row r="30" spans="2:20" ht="15.75" x14ac:dyDescent="0.25">
      <c r="B30" s="126" t="s">
        <v>174</v>
      </c>
      <c r="C30" s="124">
        <v>-23086</v>
      </c>
      <c r="D30" s="124">
        <v>4409</v>
      </c>
      <c r="E30" s="125">
        <v>4558</v>
      </c>
      <c r="F30" s="125">
        <v>4020</v>
      </c>
      <c r="G30" s="124">
        <v>-8917</v>
      </c>
      <c r="H30" s="124">
        <v>0</v>
      </c>
      <c r="I30" s="124">
        <v>0</v>
      </c>
      <c r="J30" s="124">
        <v>1</v>
      </c>
      <c r="K30" s="124">
        <v>-12416</v>
      </c>
      <c r="L30" s="124">
        <v>0</v>
      </c>
      <c r="M30" s="124">
        <v>0</v>
      </c>
      <c r="N30" s="124"/>
      <c r="O30" s="328">
        <v>-14184</v>
      </c>
      <c r="P30" s="124">
        <v>0</v>
      </c>
      <c r="Q30" s="124">
        <v>0</v>
      </c>
      <c r="R30" s="124">
        <v>-27612</v>
      </c>
      <c r="S30" s="124">
        <v>2711</v>
      </c>
      <c r="T30" s="124">
        <v>2802</v>
      </c>
    </row>
    <row r="31" spans="2:20" ht="15.75" x14ac:dyDescent="0.25">
      <c r="B31" s="126" t="s">
        <v>175</v>
      </c>
      <c r="C31" s="124">
        <v>19288</v>
      </c>
      <c r="D31" s="124">
        <v>-1736</v>
      </c>
      <c r="E31" s="125">
        <v>-13751</v>
      </c>
      <c r="F31" s="125">
        <v>41787</v>
      </c>
      <c r="G31" s="124">
        <v>18721</v>
      </c>
      <c r="H31" s="124">
        <v>5290</v>
      </c>
      <c r="I31" s="124">
        <v>-29388</v>
      </c>
      <c r="J31" s="124">
        <v>-12533</v>
      </c>
      <c r="K31" s="124">
        <v>8695</v>
      </c>
      <c r="L31" s="124">
        <v>-15008</v>
      </c>
      <c r="M31" s="124">
        <v>43080</v>
      </c>
      <c r="N31" s="124">
        <v>-42494</v>
      </c>
      <c r="O31" s="328">
        <v>10147</v>
      </c>
      <c r="P31" s="124">
        <v>-8371</v>
      </c>
      <c r="Q31" s="124">
        <v>56159</v>
      </c>
      <c r="R31" s="124">
        <v>23986</v>
      </c>
      <c r="S31" s="124">
        <v>12790</v>
      </c>
      <c r="T31" s="124">
        <v>23767</v>
      </c>
    </row>
    <row r="32" spans="2:20" ht="15.75" x14ac:dyDescent="0.25">
      <c r="B32" s="126" t="s">
        <v>176</v>
      </c>
      <c r="C32" s="124">
        <v>57850</v>
      </c>
      <c r="D32" s="124">
        <v>1671</v>
      </c>
      <c r="E32" s="125">
        <v>-35432</v>
      </c>
      <c r="F32" s="125">
        <v>12553</v>
      </c>
      <c r="G32" s="124">
        <v>-64649</v>
      </c>
      <c r="H32" s="124">
        <v>20541</v>
      </c>
      <c r="I32" s="124">
        <v>-93923</v>
      </c>
      <c r="J32" s="124">
        <v>113025</v>
      </c>
      <c r="K32" s="124">
        <v>60598</v>
      </c>
      <c r="L32" s="124">
        <v>123533</v>
      </c>
      <c r="M32" s="124">
        <v>138141</v>
      </c>
      <c r="N32" s="124">
        <v>201724</v>
      </c>
      <c r="O32" s="328">
        <v>125002</v>
      </c>
      <c r="P32" s="124">
        <v>93625</v>
      </c>
      <c r="Q32" s="124">
        <v>198965</v>
      </c>
      <c r="R32" s="124">
        <v>209714</v>
      </c>
      <c r="S32" s="124">
        <v>252468</v>
      </c>
      <c r="T32" s="124">
        <v>252613</v>
      </c>
    </row>
    <row r="33" spans="2:21" ht="15.75" x14ac:dyDescent="0.25">
      <c r="B33" s="126" t="s">
        <v>177</v>
      </c>
      <c r="C33" s="124">
        <v>249782</v>
      </c>
      <c r="D33" s="124">
        <v>-279310</v>
      </c>
      <c r="E33" s="125">
        <v>-126108</v>
      </c>
      <c r="F33" s="125">
        <v>273917</v>
      </c>
      <c r="G33" s="124">
        <v>52102</v>
      </c>
      <c r="H33" s="124">
        <v>-59182</v>
      </c>
      <c r="I33" s="124">
        <v>38384</v>
      </c>
      <c r="J33" s="124">
        <v>459372</v>
      </c>
      <c r="K33" s="124">
        <v>28341</v>
      </c>
      <c r="L33" s="124">
        <v>-82003</v>
      </c>
      <c r="M33" s="124">
        <v>3518</v>
      </c>
      <c r="N33" s="124">
        <v>-301980</v>
      </c>
      <c r="O33" s="328">
        <v>102528</v>
      </c>
      <c r="P33" s="124">
        <v>223348</v>
      </c>
      <c r="Q33" s="124">
        <v>-12495</v>
      </c>
      <c r="R33" s="124">
        <v>-46473</v>
      </c>
      <c r="S33" s="124">
        <v>-59973</v>
      </c>
      <c r="T33" s="124">
        <v>-57507</v>
      </c>
    </row>
    <row r="34" spans="2:21" ht="15.75" x14ac:dyDescent="0.25">
      <c r="B34" s="126" t="s">
        <v>178</v>
      </c>
      <c r="C34" s="124">
        <v>-59582</v>
      </c>
      <c r="D34" s="124">
        <v>-65724</v>
      </c>
      <c r="E34" s="125">
        <v>-49107</v>
      </c>
      <c r="F34" s="125">
        <v>-55919</v>
      </c>
      <c r="G34" s="124">
        <v>-34343</v>
      </c>
      <c r="H34" s="124">
        <v>-50744</v>
      </c>
      <c r="I34" s="124">
        <v>-52525</v>
      </c>
      <c r="J34" s="124">
        <v>-60188</v>
      </c>
      <c r="K34" s="124">
        <v>-54201</v>
      </c>
      <c r="L34" s="124">
        <v>-57142</v>
      </c>
      <c r="M34" s="124">
        <v>-4599</v>
      </c>
      <c r="N34" s="124">
        <v>-15800</v>
      </c>
      <c r="O34" s="328">
        <v>-5742</v>
      </c>
      <c r="P34" s="124">
        <v>-11030</v>
      </c>
      <c r="Q34" s="124">
        <v>0</v>
      </c>
      <c r="R34" s="124">
        <v>-7804</v>
      </c>
      <c r="S34" s="124">
        <v>-8396</v>
      </c>
      <c r="T34" s="124">
        <v>-14116</v>
      </c>
    </row>
    <row r="35" spans="2:21" ht="15.75" x14ac:dyDescent="0.25">
      <c r="B35" s="126" t="s">
        <v>336</v>
      </c>
      <c r="C35" s="124">
        <v>0</v>
      </c>
      <c r="D35" s="124">
        <v>0</v>
      </c>
      <c r="E35" s="125">
        <v>0</v>
      </c>
      <c r="F35" s="125">
        <v>0</v>
      </c>
      <c r="G35" s="124">
        <v>0</v>
      </c>
      <c r="H35" s="124">
        <v>0</v>
      </c>
      <c r="I35" s="124">
        <v>0</v>
      </c>
      <c r="J35" s="124">
        <v>0</v>
      </c>
      <c r="K35" s="124">
        <v>0</v>
      </c>
      <c r="L35" s="124">
        <v>0</v>
      </c>
      <c r="M35" s="124">
        <v>0</v>
      </c>
      <c r="N35" s="124">
        <v>0</v>
      </c>
      <c r="O35" s="328">
        <v>393933</v>
      </c>
      <c r="P35" s="124">
        <v>0</v>
      </c>
      <c r="Q35" s="124">
        <v>0</v>
      </c>
      <c r="R35" s="124">
        <v>-3728</v>
      </c>
      <c r="S35" s="124">
        <v>0</v>
      </c>
      <c r="T35" s="124">
        <v>0</v>
      </c>
    </row>
    <row r="36" spans="2:21" ht="15.75" x14ac:dyDescent="0.25">
      <c r="B36" s="126" t="s">
        <v>171</v>
      </c>
      <c r="C36" s="124">
        <v>-3782</v>
      </c>
      <c r="D36" s="124">
        <v>-1578</v>
      </c>
      <c r="E36" s="125">
        <v>-31376</v>
      </c>
      <c r="F36" s="125">
        <v>-113920</v>
      </c>
      <c r="G36" s="124">
        <v>23266</v>
      </c>
      <c r="H36" s="124">
        <v>-29428</v>
      </c>
      <c r="I36" s="124">
        <v>-49990</v>
      </c>
      <c r="J36" s="124">
        <v>-83326</v>
      </c>
      <c r="K36" s="124">
        <v>16783</v>
      </c>
      <c r="L36" s="124">
        <v>27216</v>
      </c>
      <c r="M36" s="124">
        <v>-63178</v>
      </c>
      <c r="N36" s="124">
        <v>-114245</v>
      </c>
      <c r="O36" s="328">
        <v>29277</v>
      </c>
      <c r="P36" s="124">
        <v>64598</v>
      </c>
      <c r="Q36" s="124">
        <v>-17103</v>
      </c>
      <c r="R36" s="124">
        <v>138399</v>
      </c>
      <c r="S36" s="124">
        <v>190660</v>
      </c>
      <c r="T36" s="124">
        <v>-237749</v>
      </c>
    </row>
    <row r="37" spans="2:21" s="131" customFormat="1" ht="15.75" x14ac:dyDescent="0.25">
      <c r="B37" s="128" t="s">
        <v>15</v>
      </c>
      <c r="C37" s="129">
        <v>77250</v>
      </c>
      <c r="D37" s="129">
        <v>-321987</v>
      </c>
      <c r="E37" s="130">
        <v>-216397</v>
      </c>
      <c r="F37" s="130">
        <v>401098</v>
      </c>
      <c r="G37" s="129">
        <v>116558</v>
      </c>
      <c r="H37" s="129">
        <v>-134555</v>
      </c>
      <c r="I37" s="129">
        <v>209572</v>
      </c>
      <c r="J37" s="129">
        <v>66837</v>
      </c>
      <c r="K37" s="129">
        <v>63617</v>
      </c>
      <c r="L37" s="129">
        <v>13066</v>
      </c>
      <c r="M37" s="129">
        <v>444560</v>
      </c>
      <c r="N37" s="129">
        <v>-248173</v>
      </c>
      <c r="O37" s="335">
        <v>633654</v>
      </c>
      <c r="P37" s="356">
        <v>-70534</v>
      </c>
      <c r="Q37" s="356">
        <v>780404</v>
      </c>
      <c r="R37" s="356">
        <v>1309053</v>
      </c>
      <c r="S37" s="356">
        <v>609793</v>
      </c>
      <c r="T37" s="356">
        <v>10313</v>
      </c>
      <c r="U37"/>
    </row>
    <row r="38" spans="2:21" ht="5.25" customHeight="1" x14ac:dyDescent="0.25">
      <c r="B38" s="126"/>
      <c r="C38" s="124"/>
      <c r="D38" s="124"/>
      <c r="E38" s="125"/>
      <c r="F38" s="125"/>
      <c r="G38" s="124"/>
      <c r="H38" s="124"/>
      <c r="I38" s="124"/>
      <c r="J38" s="124"/>
      <c r="K38" s="124"/>
      <c r="L38" s="124"/>
      <c r="M38" s="124"/>
      <c r="N38" s="124"/>
      <c r="O38" s="328"/>
      <c r="P38" s="124"/>
      <c r="Q38" s="124"/>
      <c r="R38" s="124"/>
      <c r="S38" s="124"/>
    </row>
    <row r="39" spans="2:21" x14ac:dyDescent="0.25">
      <c r="B39" s="132" t="s">
        <v>179</v>
      </c>
      <c r="C39" s="133">
        <v>434055</v>
      </c>
      <c r="D39" s="133">
        <v>55816</v>
      </c>
      <c r="E39" s="134">
        <v>480461</v>
      </c>
      <c r="F39" s="134">
        <v>696209</v>
      </c>
      <c r="G39" s="133">
        <v>279125</v>
      </c>
      <c r="H39" s="133">
        <v>-126627</v>
      </c>
      <c r="I39" s="133">
        <v>829369</v>
      </c>
      <c r="J39" s="133">
        <v>139515</v>
      </c>
      <c r="K39" s="133">
        <v>663458</v>
      </c>
      <c r="L39" s="133">
        <v>-65956</v>
      </c>
      <c r="M39" s="133">
        <v>807137</v>
      </c>
      <c r="N39" s="133">
        <v>1045922</v>
      </c>
      <c r="O39" s="133">
        <v>711858</v>
      </c>
      <c r="P39" s="133">
        <v>432140</v>
      </c>
      <c r="Q39" s="133">
        <v>1761563</v>
      </c>
      <c r="R39" s="133">
        <v>1321036</v>
      </c>
      <c r="S39" s="133">
        <v>648902</v>
      </c>
      <c r="T39" s="133">
        <v>2376310</v>
      </c>
    </row>
    <row r="40" spans="2:21" ht="7.5" customHeight="1" x14ac:dyDescent="0.25">
      <c r="B40" s="126"/>
      <c r="C40" s="124"/>
      <c r="D40" s="124"/>
      <c r="E40" s="125"/>
      <c r="F40" s="125"/>
      <c r="G40" s="124"/>
      <c r="H40" s="124"/>
      <c r="I40" s="124"/>
      <c r="J40" s="124"/>
      <c r="K40" s="124"/>
      <c r="L40" s="124"/>
      <c r="M40" s="124"/>
      <c r="N40" s="124"/>
      <c r="O40" s="328"/>
      <c r="P40" s="124"/>
      <c r="Q40" s="124"/>
      <c r="R40" s="124"/>
      <c r="S40" s="124"/>
    </row>
    <row r="41" spans="2:21" ht="15.75" x14ac:dyDescent="0.25">
      <c r="B41" s="126" t="s">
        <v>180</v>
      </c>
      <c r="C41" s="124">
        <v>-234033</v>
      </c>
      <c r="D41" s="124">
        <v>-183716</v>
      </c>
      <c r="E41" s="125">
        <v>-199331</v>
      </c>
      <c r="F41" s="125">
        <v>-147170</v>
      </c>
      <c r="G41" s="124">
        <v>-148319</v>
      </c>
      <c r="H41" s="124">
        <v>-129948</v>
      </c>
      <c r="I41" s="124">
        <v>-131169</v>
      </c>
      <c r="J41" s="124">
        <v>-124068</v>
      </c>
      <c r="K41" s="124">
        <v>-121257</v>
      </c>
      <c r="L41" s="124">
        <v>-125406</v>
      </c>
      <c r="M41" s="124">
        <v>-93484</v>
      </c>
      <c r="N41" s="124">
        <v>-24269</v>
      </c>
      <c r="O41" s="328">
        <v>-152559</v>
      </c>
      <c r="P41" s="124">
        <v>-4694</v>
      </c>
      <c r="Q41" s="124">
        <v>-172893</v>
      </c>
      <c r="R41" s="124">
        <v>-6913</v>
      </c>
      <c r="S41" s="124">
        <v>-162357</v>
      </c>
      <c r="T41" s="124">
        <v>-418</v>
      </c>
    </row>
    <row r="42" spans="2:21" ht="15.75" x14ac:dyDescent="0.25">
      <c r="B42" s="126" t="s">
        <v>181</v>
      </c>
      <c r="C42" s="124">
        <v>-14760</v>
      </c>
      <c r="D42" s="124">
        <v>-5637</v>
      </c>
      <c r="E42" s="125">
        <v>-2100</v>
      </c>
      <c r="F42" s="125">
        <v>-2765</v>
      </c>
      <c r="G42" s="124">
        <v>-17672</v>
      </c>
      <c r="H42" s="124">
        <v>-12714</v>
      </c>
      <c r="I42" s="124">
        <v>-39217</v>
      </c>
      <c r="J42" s="124">
        <v>-8657</v>
      </c>
      <c r="K42" s="124">
        <v>-11291</v>
      </c>
      <c r="L42" s="124">
        <v>-40850</v>
      </c>
      <c r="M42" s="124">
        <v>-33469</v>
      </c>
      <c r="N42" s="124">
        <v>-28720</v>
      </c>
      <c r="O42" s="328">
        <v>-41860</v>
      </c>
      <c r="P42" s="124">
        <v>-49227</v>
      </c>
      <c r="Q42" s="124">
        <v>-51616</v>
      </c>
      <c r="R42" s="124">
        <v>-87326</v>
      </c>
      <c r="S42" s="124">
        <v>-493107</v>
      </c>
      <c r="T42" s="124">
        <v>-310614</v>
      </c>
    </row>
    <row r="43" spans="2:21" ht="5.25" customHeight="1" x14ac:dyDescent="0.25">
      <c r="B43" s="126"/>
      <c r="C43" s="124"/>
      <c r="D43" s="124"/>
      <c r="E43" s="125"/>
      <c r="F43" s="125"/>
      <c r="G43" s="124"/>
      <c r="H43" s="124"/>
      <c r="I43" s="124"/>
      <c r="J43" s="124"/>
      <c r="K43" s="124"/>
      <c r="L43" s="124"/>
      <c r="M43" s="124"/>
      <c r="N43" s="124"/>
      <c r="O43" s="328"/>
      <c r="P43" s="124"/>
      <c r="Q43" s="124"/>
      <c r="R43" s="124" t="e">
        <v>#N/A</v>
      </c>
      <c r="S43" s="124"/>
    </row>
    <row r="44" spans="2:21" x14ac:dyDescent="0.25">
      <c r="B44" s="132" t="s">
        <v>182</v>
      </c>
      <c r="C44" s="133">
        <v>185262</v>
      </c>
      <c r="D44" s="133">
        <v>-133537</v>
      </c>
      <c r="E44" s="134">
        <v>279030</v>
      </c>
      <c r="F44" s="134">
        <v>546274</v>
      </c>
      <c r="G44" s="133">
        <v>113134</v>
      </c>
      <c r="H44" s="133">
        <v>-269289</v>
      </c>
      <c r="I44" s="133">
        <v>658983</v>
      </c>
      <c r="J44" s="133">
        <v>6790</v>
      </c>
      <c r="K44" s="133">
        <v>530910</v>
      </c>
      <c r="L44" s="133">
        <v>-232212</v>
      </c>
      <c r="M44" s="133">
        <v>680184</v>
      </c>
      <c r="N44" s="133">
        <v>992933</v>
      </c>
      <c r="O44" s="133">
        <v>517439</v>
      </c>
      <c r="P44" s="133">
        <v>378219</v>
      </c>
      <c r="Q44" s="133">
        <v>1537054</v>
      </c>
      <c r="R44" s="133">
        <v>1226797</v>
      </c>
      <c r="S44" s="133">
        <v>-6562</v>
      </c>
      <c r="T44" s="133">
        <v>2065278</v>
      </c>
    </row>
    <row r="45" spans="2:21" ht="6" customHeight="1" x14ac:dyDescent="0.25">
      <c r="B45" s="126"/>
      <c r="C45" s="124"/>
      <c r="D45" s="124"/>
      <c r="E45" s="125"/>
      <c r="F45" s="125"/>
      <c r="G45" s="124"/>
      <c r="H45" s="124"/>
      <c r="I45" s="124"/>
      <c r="J45" s="124"/>
      <c r="K45" s="124"/>
      <c r="L45" s="124"/>
      <c r="M45" s="124"/>
      <c r="N45" s="124"/>
      <c r="O45" s="328"/>
      <c r="P45" s="124"/>
      <c r="Q45" s="124"/>
      <c r="R45" s="124"/>
      <c r="S45" s="124"/>
    </row>
    <row r="46" spans="2:21" ht="15.75" x14ac:dyDescent="0.25">
      <c r="B46" s="126" t="s">
        <v>183</v>
      </c>
      <c r="C46" s="124"/>
      <c r="D46" s="124"/>
      <c r="E46" s="125"/>
      <c r="F46" s="125"/>
      <c r="G46" s="124"/>
      <c r="H46" s="124"/>
      <c r="I46" s="124">
        <v>0</v>
      </c>
      <c r="J46" s="124"/>
      <c r="K46" s="124"/>
      <c r="L46" s="124"/>
      <c r="M46" s="124"/>
      <c r="N46" s="124"/>
      <c r="O46" s="328"/>
      <c r="P46" s="124"/>
      <c r="Q46" s="124"/>
      <c r="R46" s="124"/>
      <c r="S46" s="124"/>
      <c r="T46" s="124"/>
    </row>
    <row r="47" spans="2:21" ht="15.75" x14ac:dyDescent="0.25">
      <c r="B47" s="126" t="s">
        <v>184</v>
      </c>
      <c r="C47" s="124">
        <v>1025604</v>
      </c>
      <c r="D47" s="124">
        <v>-394014</v>
      </c>
      <c r="E47" s="125">
        <v>-67174</v>
      </c>
      <c r="F47" s="125">
        <v>429453</v>
      </c>
      <c r="G47" s="124">
        <v>122218</v>
      </c>
      <c r="H47" s="124">
        <v>-103553</v>
      </c>
      <c r="I47" s="124">
        <v>-60481</v>
      </c>
      <c r="J47" s="124">
        <v>-1028</v>
      </c>
      <c r="K47" s="124">
        <v>-24188</v>
      </c>
      <c r="L47" s="124">
        <v>-134754</v>
      </c>
      <c r="M47" s="124">
        <v>-170059</v>
      </c>
      <c r="N47" s="124">
        <v>247385</v>
      </c>
      <c r="O47" s="328">
        <v>97235</v>
      </c>
      <c r="P47" s="124">
        <v>-256521</v>
      </c>
      <c r="Q47" s="124">
        <v>-482767</v>
      </c>
      <c r="R47" s="124">
        <v>-296588</v>
      </c>
      <c r="S47" s="124">
        <v>1010097</v>
      </c>
      <c r="T47" s="124">
        <v>-1708584</v>
      </c>
    </row>
    <row r="48" spans="2:21" ht="15.75" x14ac:dyDescent="0.25">
      <c r="B48" s="126" t="s">
        <v>315</v>
      </c>
      <c r="C48" s="297" t="s">
        <v>25</v>
      </c>
      <c r="D48" s="297" t="s">
        <v>25</v>
      </c>
      <c r="E48" s="297" t="s">
        <v>25</v>
      </c>
      <c r="F48" s="297" t="s">
        <v>25</v>
      </c>
      <c r="G48" s="297" t="s">
        <v>25</v>
      </c>
      <c r="H48" s="297" t="s">
        <v>25</v>
      </c>
      <c r="I48" s="297" t="s">
        <v>25</v>
      </c>
      <c r="J48" s="297" t="s">
        <v>25</v>
      </c>
      <c r="K48" s="124">
        <v>-9</v>
      </c>
      <c r="L48" s="124">
        <v>9</v>
      </c>
      <c r="M48" s="124">
        <v>0</v>
      </c>
      <c r="N48" s="124">
        <v>-17</v>
      </c>
      <c r="O48" s="328">
        <v>0</v>
      </c>
      <c r="P48" s="124">
        <v>0</v>
      </c>
      <c r="Q48" s="124" t="s">
        <v>25</v>
      </c>
      <c r="R48" s="124">
        <v>0</v>
      </c>
      <c r="S48" s="124">
        <v>0</v>
      </c>
      <c r="T48" s="124"/>
    </row>
    <row r="49" spans="2:21" ht="15.75" x14ac:dyDescent="0.25">
      <c r="B49" s="126" t="s">
        <v>185</v>
      </c>
      <c r="C49" s="124">
        <v>-22674</v>
      </c>
      <c r="D49" s="124">
        <v>-32362</v>
      </c>
      <c r="E49" s="125">
        <v>-50168</v>
      </c>
      <c r="F49" s="125">
        <v>-103267</v>
      </c>
      <c r="G49" s="124">
        <v>-61629</v>
      </c>
      <c r="H49" s="124">
        <v>-62683</v>
      </c>
      <c r="I49" s="124">
        <v>-85200</v>
      </c>
      <c r="J49" s="124">
        <v>-195629</v>
      </c>
      <c r="K49" s="124">
        <v>-81487</v>
      </c>
      <c r="L49" s="124">
        <v>-98869</v>
      </c>
      <c r="M49" s="124">
        <v>-135534</v>
      </c>
      <c r="N49" s="124">
        <v>-330346</v>
      </c>
      <c r="O49" s="328">
        <v>-175821</v>
      </c>
      <c r="P49" s="124">
        <v>-188135</v>
      </c>
      <c r="Q49" s="124">
        <v>-173407</v>
      </c>
      <c r="R49" s="124">
        <v>-231344</v>
      </c>
      <c r="S49" s="124">
        <v>-229952</v>
      </c>
      <c r="T49" s="124">
        <v>-330799</v>
      </c>
    </row>
    <row r="50" spans="2:21" ht="15.75" x14ac:dyDescent="0.25">
      <c r="B50" s="126" t="s">
        <v>186</v>
      </c>
      <c r="C50" s="124">
        <v>1693</v>
      </c>
      <c r="D50" s="124">
        <v>1</v>
      </c>
      <c r="E50" s="125">
        <v>818</v>
      </c>
      <c r="F50" s="125">
        <v>6135</v>
      </c>
      <c r="G50" s="124">
        <v>19652</v>
      </c>
      <c r="H50" s="124">
        <v>335</v>
      </c>
      <c r="I50" s="124">
        <v>10354</v>
      </c>
      <c r="J50" s="124">
        <v>9171</v>
      </c>
      <c r="K50" s="124">
        <v>1300</v>
      </c>
      <c r="L50" s="124">
        <v>6506</v>
      </c>
      <c r="M50" s="124">
        <v>1432</v>
      </c>
      <c r="N50" s="124">
        <v>-97</v>
      </c>
      <c r="O50" s="328">
        <v>881</v>
      </c>
      <c r="P50" s="124">
        <v>18916</v>
      </c>
      <c r="Q50" s="124">
        <v>4551</v>
      </c>
      <c r="R50" s="124">
        <v>96933</v>
      </c>
      <c r="S50" s="124">
        <v>50379</v>
      </c>
      <c r="T50" s="124">
        <v>53668</v>
      </c>
    </row>
    <row r="51" spans="2:21" ht="15.75" x14ac:dyDescent="0.25">
      <c r="B51" s="126" t="s">
        <v>187</v>
      </c>
      <c r="C51" s="124">
        <v>1274</v>
      </c>
      <c r="D51" s="124">
        <v>12543</v>
      </c>
      <c r="E51" s="125">
        <v>-10578</v>
      </c>
      <c r="F51" s="125">
        <v>23261</v>
      </c>
      <c r="G51" s="124">
        <v>128013</v>
      </c>
      <c r="H51" s="124">
        <v>1039</v>
      </c>
      <c r="I51" s="124">
        <v>-2485</v>
      </c>
      <c r="J51" s="124">
        <v>214388</v>
      </c>
      <c r="K51" s="124">
        <v>1544</v>
      </c>
      <c r="L51" s="124">
        <v>1458</v>
      </c>
      <c r="M51" s="124">
        <v>1266</v>
      </c>
      <c r="N51" s="124">
        <v>220678</v>
      </c>
      <c r="O51" s="328">
        <v>2093</v>
      </c>
      <c r="P51" s="124">
        <v>1909</v>
      </c>
      <c r="Q51" s="124">
        <v>2819</v>
      </c>
      <c r="R51" s="124">
        <v>130081</v>
      </c>
      <c r="S51" s="124">
        <v>4592</v>
      </c>
      <c r="T51" s="124">
        <v>3160</v>
      </c>
    </row>
    <row r="52" spans="2:21" ht="15.75" x14ac:dyDescent="0.25">
      <c r="B52" s="126" t="s">
        <v>188</v>
      </c>
      <c r="C52" s="124">
        <v>-683</v>
      </c>
      <c r="D52" s="124">
        <v>-1689</v>
      </c>
      <c r="E52" s="125">
        <v>-1534</v>
      </c>
      <c r="F52" s="125">
        <v>-3793</v>
      </c>
      <c r="G52" s="124">
        <v>-3238</v>
      </c>
      <c r="H52" s="124">
        <v>-4092</v>
      </c>
      <c r="I52" s="124">
        <v>-5120</v>
      </c>
      <c r="J52" s="124">
        <v>-15932</v>
      </c>
      <c r="K52" s="124">
        <v>-2154</v>
      </c>
      <c r="L52" s="124">
        <v>-6472</v>
      </c>
      <c r="M52" s="124">
        <v>-4518</v>
      </c>
      <c r="N52" s="124">
        <v>-22071</v>
      </c>
      <c r="O52" s="328">
        <v>-6645</v>
      </c>
      <c r="P52" s="124">
        <v>-4738</v>
      </c>
      <c r="Q52" s="124">
        <v>-5439</v>
      </c>
      <c r="R52" s="124">
        <v>-13150</v>
      </c>
      <c r="S52" s="124">
        <v>-8665</v>
      </c>
      <c r="T52" s="124">
        <v>-4384</v>
      </c>
    </row>
    <row r="53" spans="2:21" ht="3.75" customHeight="1" x14ac:dyDescent="0.25">
      <c r="B53" s="126"/>
      <c r="C53" s="124"/>
      <c r="D53" s="124"/>
      <c r="E53" s="125"/>
      <c r="F53" s="125"/>
      <c r="G53" s="124"/>
      <c r="H53" s="124"/>
      <c r="I53" s="124"/>
      <c r="J53" s="124"/>
      <c r="K53" s="124"/>
      <c r="L53" s="124"/>
      <c r="M53" s="124"/>
      <c r="N53" s="124">
        <v>16426</v>
      </c>
      <c r="O53" s="328"/>
      <c r="P53" s="124"/>
      <c r="Q53" s="124">
        <v>0</v>
      </c>
      <c r="R53" s="124" t="e">
        <v>#N/A</v>
      </c>
      <c r="S53" s="124"/>
      <c r="T53" s="139" t="e">
        <v>#N/A</v>
      </c>
    </row>
    <row r="54" spans="2:21" x14ac:dyDescent="0.25">
      <c r="B54" s="132" t="s">
        <v>189</v>
      </c>
      <c r="C54" s="133">
        <v>1005214</v>
      </c>
      <c r="D54" s="133">
        <v>-415521</v>
      </c>
      <c r="E54" s="134">
        <v>-128636</v>
      </c>
      <c r="F54" s="134">
        <v>351789</v>
      </c>
      <c r="G54" s="133">
        <v>205016</v>
      </c>
      <c r="H54" s="133">
        <v>-168954</v>
      </c>
      <c r="I54" s="133">
        <v>-142932</v>
      </c>
      <c r="J54" s="133">
        <v>10970</v>
      </c>
      <c r="K54" s="133">
        <v>-104994</v>
      </c>
      <c r="L54" s="133">
        <v>-232122</v>
      </c>
      <c r="M54" s="133">
        <v>-307413</v>
      </c>
      <c r="N54" s="133">
        <v>115532</v>
      </c>
      <c r="O54" s="133">
        <v>-82257</v>
      </c>
      <c r="P54" s="133">
        <v>-428569</v>
      </c>
      <c r="Q54" s="133">
        <v>-654243</v>
      </c>
      <c r="R54" s="133">
        <v>-314090</v>
      </c>
      <c r="S54" s="133">
        <v>826451</v>
      </c>
      <c r="T54" s="133">
        <v>-1986939</v>
      </c>
    </row>
    <row r="55" spans="2:21" ht="6.75" customHeight="1" x14ac:dyDescent="0.25">
      <c r="B55" s="126"/>
      <c r="C55" s="124"/>
      <c r="D55" s="124"/>
      <c r="E55" s="125"/>
      <c r="F55" s="125"/>
      <c r="G55" s="124"/>
      <c r="H55" s="124"/>
      <c r="I55" s="124"/>
      <c r="J55" s="124"/>
      <c r="K55" s="124"/>
      <c r="L55" s="124"/>
      <c r="M55" s="124"/>
      <c r="N55" s="124"/>
      <c r="O55" s="328"/>
      <c r="P55" s="124"/>
      <c r="Q55" s="124"/>
      <c r="R55" s="124"/>
      <c r="S55" s="124"/>
      <c r="T55" s="124"/>
    </row>
    <row r="56" spans="2:21" s="131" customFormat="1" ht="15.75" x14ac:dyDescent="0.25">
      <c r="B56" s="128" t="s">
        <v>190</v>
      </c>
      <c r="C56" s="129"/>
      <c r="D56" s="129"/>
      <c r="E56" s="130"/>
      <c r="F56" s="130"/>
      <c r="G56" s="129"/>
      <c r="H56" s="129"/>
      <c r="I56" s="129">
        <v>0</v>
      </c>
      <c r="J56" s="129"/>
      <c r="K56" s="129"/>
      <c r="L56" s="129"/>
      <c r="M56" s="129"/>
      <c r="N56" s="129"/>
      <c r="O56" s="336"/>
      <c r="P56" s="129"/>
      <c r="Q56" s="129"/>
      <c r="R56" s="129"/>
      <c r="S56" s="129"/>
      <c r="T56" s="129"/>
      <c r="U56"/>
    </row>
    <row r="57" spans="2:21" s="131" customFormat="1" ht="15.75" x14ac:dyDescent="0.25">
      <c r="B57" s="136" t="s">
        <v>325</v>
      </c>
      <c r="C57" s="129">
        <v>0</v>
      </c>
      <c r="D57" s="129">
        <v>0</v>
      </c>
      <c r="E57" s="130">
        <v>0</v>
      </c>
      <c r="F57" s="130"/>
      <c r="G57" s="129">
        <v>0</v>
      </c>
      <c r="H57" s="129">
        <v>0</v>
      </c>
      <c r="I57" s="129">
        <v>0</v>
      </c>
      <c r="J57" s="129">
        <v>0</v>
      </c>
      <c r="K57" s="129">
        <v>0</v>
      </c>
      <c r="L57" s="129">
        <v>0</v>
      </c>
      <c r="M57" s="129">
        <v>2811557</v>
      </c>
      <c r="N57" s="129">
        <v>2000000</v>
      </c>
      <c r="O57" s="328">
        <v>0</v>
      </c>
      <c r="P57" s="124">
        <v>0</v>
      </c>
      <c r="Q57" s="124">
        <v>0</v>
      </c>
      <c r="R57" s="124">
        <v>0</v>
      </c>
      <c r="S57" s="124"/>
      <c r="T57" s="124">
        <v>0</v>
      </c>
      <c r="U57"/>
    </row>
    <row r="58" spans="2:21" ht="15.75" x14ac:dyDescent="0.25">
      <c r="B58" s="126" t="s">
        <v>191</v>
      </c>
      <c r="C58" s="124">
        <v>-4892</v>
      </c>
      <c r="D58" s="124">
        <v>-8065</v>
      </c>
      <c r="E58" s="125">
        <v>-3327</v>
      </c>
      <c r="F58" s="125">
        <v>-293496</v>
      </c>
      <c r="G58" s="124">
        <v>-939455</v>
      </c>
      <c r="H58" s="124">
        <v>-7220</v>
      </c>
      <c r="I58" s="124">
        <v>-2298</v>
      </c>
      <c r="J58" s="124">
        <v>-2233</v>
      </c>
      <c r="K58" s="124">
        <v>-369534</v>
      </c>
      <c r="L58" s="124">
        <v>-7252</v>
      </c>
      <c r="M58" s="124">
        <v>-2744344</v>
      </c>
      <c r="N58" s="124">
        <v>-2729374</v>
      </c>
      <c r="O58" s="328">
        <v>-3391</v>
      </c>
      <c r="P58" s="124">
        <v>-6651</v>
      </c>
      <c r="Q58" s="124">
        <v>-1074</v>
      </c>
      <c r="R58" s="124">
        <v>-38915</v>
      </c>
      <c r="S58" s="124">
        <v>-1943</v>
      </c>
      <c r="T58" s="124">
        <v>-1923</v>
      </c>
    </row>
    <row r="59" spans="2:21" ht="15.75" x14ac:dyDescent="0.25">
      <c r="B59" s="126" t="s">
        <v>192</v>
      </c>
      <c r="C59" s="124">
        <v>-335</v>
      </c>
      <c r="D59" s="124">
        <v>-341</v>
      </c>
      <c r="E59" s="125">
        <v>-345</v>
      </c>
      <c r="F59" s="125">
        <v>-3321</v>
      </c>
      <c r="G59" s="124">
        <v>-132</v>
      </c>
      <c r="H59" s="124">
        <v>0</v>
      </c>
      <c r="I59" s="124">
        <v>0</v>
      </c>
      <c r="J59" s="124">
        <v>0</v>
      </c>
      <c r="K59" s="124">
        <v>0</v>
      </c>
      <c r="L59" s="124">
        <v>0</v>
      </c>
      <c r="M59" s="124">
        <v>0</v>
      </c>
      <c r="N59" s="124"/>
      <c r="O59" s="328">
        <v>0</v>
      </c>
      <c r="P59" s="124">
        <v>0</v>
      </c>
      <c r="Q59" s="124">
        <v>0</v>
      </c>
      <c r="R59" s="124">
        <v>0</v>
      </c>
      <c r="S59" s="124">
        <v>0</v>
      </c>
      <c r="T59" s="124">
        <v>0</v>
      </c>
    </row>
    <row r="60" spans="2:21" ht="15.75" x14ac:dyDescent="0.25">
      <c r="B60" s="126" t="s">
        <v>193</v>
      </c>
      <c r="C60" s="124">
        <v>-2525</v>
      </c>
      <c r="D60" s="124">
        <v>-199</v>
      </c>
      <c r="E60" s="125">
        <v>-1366</v>
      </c>
      <c r="F60" s="125">
        <v>-2886</v>
      </c>
      <c r="G60" s="124">
        <v>0</v>
      </c>
      <c r="H60" s="124">
        <v>14</v>
      </c>
      <c r="I60" s="124">
        <v>0</v>
      </c>
      <c r="J60" s="124">
        <v>0</v>
      </c>
      <c r="K60" s="124">
        <v>0</v>
      </c>
      <c r="L60" s="124">
        <v>356</v>
      </c>
      <c r="M60" s="124">
        <v>-5863</v>
      </c>
      <c r="N60" s="124">
        <v>0</v>
      </c>
      <c r="O60" s="328">
        <v>0</v>
      </c>
      <c r="P60" s="124">
        <v>-9309</v>
      </c>
      <c r="Q60" s="124">
        <v>-143720</v>
      </c>
      <c r="R60" s="124">
        <v>-18443</v>
      </c>
      <c r="S60" s="124">
        <v>0</v>
      </c>
      <c r="T60" s="124">
        <v>0</v>
      </c>
    </row>
    <row r="61" spans="2:21" ht="15.75" x14ac:dyDescent="0.25">
      <c r="B61" s="126" t="s">
        <v>194</v>
      </c>
      <c r="C61" s="295">
        <v>0</v>
      </c>
      <c r="D61" s="124">
        <v>-3643</v>
      </c>
      <c r="E61" s="125">
        <v>-21862</v>
      </c>
      <c r="F61" s="125">
        <v>0</v>
      </c>
      <c r="G61" s="124">
        <v>0</v>
      </c>
      <c r="H61" s="124">
        <v>-123287</v>
      </c>
      <c r="I61" s="124">
        <v>-4</v>
      </c>
      <c r="J61" s="124">
        <v>-2178</v>
      </c>
      <c r="K61" s="124">
        <v>0</v>
      </c>
      <c r="L61" s="124">
        <v>-190917</v>
      </c>
      <c r="M61" s="124">
        <v>-31965</v>
      </c>
      <c r="N61" s="124">
        <v>-32582</v>
      </c>
      <c r="O61" s="328">
        <v>-5</v>
      </c>
      <c r="P61" s="124">
        <v>-59418</v>
      </c>
      <c r="Q61" s="124">
        <v>0</v>
      </c>
      <c r="R61" s="124">
        <v>-8660</v>
      </c>
      <c r="S61" s="124">
        <v>-48192</v>
      </c>
      <c r="T61" s="124">
        <v>-320640</v>
      </c>
    </row>
    <row r="62" spans="2:21" ht="15.75" x14ac:dyDescent="0.25">
      <c r="B62" s="126" t="s">
        <v>195</v>
      </c>
      <c r="C62" s="296">
        <v>0</v>
      </c>
      <c r="D62" s="124">
        <v>-300000</v>
      </c>
      <c r="E62" s="125">
        <v>0</v>
      </c>
      <c r="F62" s="125">
        <v>0</v>
      </c>
      <c r="G62" s="124">
        <v>0</v>
      </c>
      <c r="H62" s="124">
        <v>0</v>
      </c>
      <c r="I62" s="124">
        <v>0</v>
      </c>
      <c r="J62" s="124">
        <v>0</v>
      </c>
      <c r="K62" s="124">
        <v>0</v>
      </c>
      <c r="L62" s="124">
        <v>0</v>
      </c>
      <c r="M62" s="124">
        <v>0</v>
      </c>
      <c r="N62" s="124"/>
      <c r="O62" s="328">
        <v>0</v>
      </c>
      <c r="P62" s="124">
        <v>0</v>
      </c>
      <c r="Q62" s="124">
        <v>0</v>
      </c>
      <c r="R62" s="124">
        <v>0</v>
      </c>
      <c r="S62" s="124">
        <v>0</v>
      </c>
      <c r="T62" s="139">
        <v>0</v>
      </c>
    </row>
    <row r="63" spans="2:21" x14ac:dyDescent="0.25">
      <c r="B63" s="132" t="s">
        <v>196</v>
      </c>
      <c r="C63" s="133">
        <v>-7752</v>
      </c>
      <c r="D63" s="133">
        <v>-312248</v>
      </c>
      <c r="E63" s="134">
        <v>-26900</v>
      </c>
      <c r="F63" s="134">
        <v>-299703</v>
      </c>
      <c r="G63" s="133">
        <v>-939587</v>
      </c>
      <c r="H63" s="133">
        <v>-130493</v>
      </c>
      <c r="I63" s="133">
        <v>-2302</v>
      </c>
      <c r="J63" s="133">
        <v>-4411</v>
      </c>
      <c r="K63" s="133">
        <v>-369534</v>
      </c>
      <c r="L63" s="133">
        <v>-197813</v>
      </c>
      <c r="M63" s="133">
        <v>29385</v>
      </c>
      <c r="N63" s="133">
        <v>-761956</v>
      </c>
      <c r="O63" s="133">
        <v>-3396</v>
      </c>
      <c r="P63" s="133">
        <v>-75378</v>
      </c>
      <c r="Q63" s="133">
        <v>-144794</v>
      </c>
      <c r="R63" s="133">
        <v>-66018</v>
      </c>
      <c r="S63" s="133">
        <v>-50135</v>
      </c>
      <c r="T63" s="133">
        <v>-322563</v>
      </c>
    </row>
    <row r="64" spans="2:21" ht="4.5" customHeight="1" x14ac:dyDescent="0.25">
      <c r="B64" s="120"/>
      <c r="C64" s="135"/>
      <c r="D64" s="135"/>
      <c r="E64" s="125"/>
      <c r="F64" s="125"/>
      <c r="G64" s="135"/>
      <c r="H64" s="135"/>
      <c r="I64" s="135"/>
      <c r="J64" s="135"/>
      <c r="K64" s="135"/>
      <c r="L64" s="135"/>
      <c r="M64" s="135"/>
      <c r="N64" s="135"/>
      <c r="O64" s="337"/>
      <c r="P64" s="135"/>
      <c r="Q64" s="135"/>
      <c r="R64" s="135"/>
      <c r="S64" s="135">
        <v>0</v>
      </c>
      <c r="T64" s="135"/>
    </row>
    <row r="65" spans="2:20" x14ac:dyDescent="0.25">
      <c r="B65" s="132" t="s">
        <v>197</v>
      </c>
      <c r="C65" s="133">
        <v>1063</v>
      </c>
      <c r="D65" s="133">
        <v>2941</v>
      </c>
      <c r="E65" s="134">
        <v>-3904</v>
      </c>
      <c r="F65" s="134">
        <v>7331</v>
      </c>
      <c r="G65" s="133">
        <v>-8084</v>
      </c>
      <c r="H65" s="133">
        <v>6246</v>
      </c>
      <c r="I65" s="133">
        <v>4033</v>
      </c>
      <c r="J65" s="133">
        <v>-2903</v>
      </c>
      <c r="K65" s="133">
        <v>-1127</v>
      </c>
      <c r="L65" s="133">
        <v>-287</v>
      </c>
      <c r="M65" s="133">
        <v>5086</v>
      </c>
      <c r="N65" s="133">
        <v>-396</v>
      </c>
      <c r="O65" s="133">
        <v>117774</v>
      </c>
      <c r="P65" s="133">
        <v>1955</v>
      </c>
      <c r="Q65" s="133">
        <v>7304</v>
      </c>
      <c r="R65" s="133">
        <v>-9475</v>
      </c>
      <c r="S65" s="133">
        <v>-26658</v>
      </c>
      <c r="T65" s="133">
        <v>-12150</v>
      </c>
    </row>
    <row r="66" spans="2:20" ht="6" customHeight="1" x14ac:dyDescent="0.25">
      <c r="B66" s="120"/>
      <c r="C66" s="135"/>
      <c r="D66" s="135"/>
      <c r="E66" s="125"/>
      <c r="F66" s="125"/>
      <c r="G66" s="135"/>
      <c r="H66" s="135"/>
      <c r="I66" s="135"/>
      <c r="J66" s="135"/>
      <c r="K66" s="135"/>
      <c r="L66" s="135"/>
      <c r="M66" s="135"/>
      <c r="N66" s="135"/>
      <c r="O66" s="337"/>
      <c r="P66" s="135"/>
      <c r="Q66" s="135"/>
      <c r="R66" s="135"/>
      <c r="S66" s="135">
        <v>0</v>
      </c>
      <c r="T66" s="135"/>
    </row>
    <row r="67" spans="2:20" x14ac:dyDescent="0.25">
      <c r="B67" s="132" t="s">
        <v>198</v>
      </c>
      <c r="C67" s="133">
        <v>1183787</v>
      </c>
      <c r="D67" s="133">
        <v>-858365</v>
      </c>
      <c r="E67" s="134">
        <v>119590</v>
      </c>
      <c r="F67" s="134">
        <v>605691</v>
      </c>
      <c r="G67" s="133">
        <v>-629521</v>
      </c>
      <c r="H67" s="133">
        <v>-562490</v>
      </c>
      <c r="I67" s="133">
        <v>517782</v>
      </c>
      <c r="J67" s="133">
        <v>10446</v>
      </c>
      <c r="K67" s="133">
        <v>55255</v>
      </c>
      <c r="L67" s="133">
        <v>-662434</v>
      </c>
      <c r="M67" s="133">
        <v>407242</v>
      </c>
      <c r="N67" s="133">
        <v>346113</v>
      </c>
      <c r="O67" s="133">
        <v>549560</v>
      </c>
      <c r="P67" s="133">
        <v>-123773</v>
      </c>
      <c r="Q67" s="133">
        <v>745321</v>
      </c>
      <c r="R67" s="133">
        <v>837214</v>
      </c>
      <c r="S67" s="133">
        <v>743096</v>
      </c>
      <c r="T67" s="133">
        <v>-256374</v>
      </c>
    </row>
    <row r="68" spans="2:20" ht="6" customHeight="1" x14ac:dyDescent="0.25">
      <c r="B68" s="123"/>
      <c r="C68" s="135"/>
      <c r="D68" s="135"/>
      <c r="E68" s="125"/>
      <c r="F68" s="125"/>
      <c r="G68" s="135"/>
      <c r="H68" s="135"/>
      <c r="I68" s="135"/>
      <c r="J68" s="135"/>
      <c r="K68" s="135"/>
      <c r="L68" s="135"/>
      <c r="M68" s="135"/>
      <c r="N68" s="135"/>
      <c r="O68" s="337"/>
      <c r="P68" s="135"/>
      <c r="Q68" s="135"/>
      <c r="R68" s="135"/>
      <c r="S68" s="135">
        <v>0</v>
      </c>
      <c r="T68" s="135"/>
    </row>
    <row r="69" spans="2:20" ht="15.75" x14ac:dyDescent="0.25">
      <c r="B69" s="136" t="s">
        <v>199</v>
      </c>
      <c r="C69" s="124">
        <v>719870</v>
      </c>
      <c r="D69" s="124">
        <v>1903657</v>
      </c>
      <c r="E69" s="137">
        <v>1045292</v>
      </c>
      <c r="F69" s="137">
        <v>1164882</v>
      </c>
      <c r="G69" s="124">
        <v>1770573</v>
      </c>
      <c r="H69" s="124">
        <v>1141052</v>
      </c>
      <c r="I69" s="124">
        <v>578562</v>
      </c>
      <c r="J69" s="124">
        <v>1096344</v>
      </c>
      <c r="K69" s="124">
        <v>1106790</v>
      </c>
      <c r="L69" s="124">
        <v>0</v>
      </c>
      <c r="M69" s="124">
        <v>499611</v>
      </c>
      <c r="N69" s="124">
        <v>906853</v>
      </c>
      <c r="O69" s="328">
        <v>1252966</v>
      </c>
      <c r="P69" s="124">
        <v>1802526</v>
      </c>
      <c r="Q69" s="124">
        <v>1678753</v>
      </c>
      <c r="R69" s="124">
        <v>2424074</v>
      </c>
      <c r="S69" s="124">
        <v>3261288</v>
      </c>
      <c r="T69" s="124">
        <v>4004384</v>
      </c>
    </row>
    <row r="70" spans="2:20" ht="15.75" x14ac:dyDescent="0.25">
      <c r="B70" s="136" t="s">
        <v>200</v>
      </c>
      <c r="C70" s="124">
        <v>1903657</v>
      </c>
      <c r="D70" s="124">
        <v>1045292</v>
      </c>
      <c r="E70" s="137">
        <v>1164882</v>
      </c>
      <c r="F70" s="137">
        <v>1770573</v>
      </c>
      <c r="G70" s="124">
        <v>1141052</v>
      </c>
      <c r="H70" s="124">
        <v>578562</v>
      </c>
      <c r="I70" s="124">
        <v>1096344</v>
      </c>
      <c r="J70" s="124">
        <v>1106790</v>
      </c>
      <c r="K70" s="124">
        <v>1162045</v>
      </c>
      <c r="L70" s="124">
        <v>-662434</v>
      </c>
      <c r="M70" s="124">
        <v>906853</v>
      </c>
      <c r="N70" s="124">
        <v>1252966</v>
      </c>
      <c r="O70" s="328">
        <v>1802526</v>
      </c>
      <c r="P70" s="124">
        <v>1678753</v>
      </c>
      <c r="Q70" s="124">
        <v>2424074</v>
      </c>
      <c r="R70" s="124">
        <v>3261288</v>
      </c>
      <c r="S70" s="124">
        <v>4004384</v>
      </c>
      <c r="T70" s="124">
        <v>3748010</v>
      </c>
    </row>
    <row r="71" spans="2:20" ht="7.5" customHeight="1" x14ac:dyDescent="0.25">
      <c r="B71" s="138"/>
      <c r="C71" s="139"/>
      <c r="D71" s="139"/>
      <c r="E71" s="140"/>
      <c r="F71" s="140"/>
      <c r="G71" s="139"/>
      <c r="H71" s="139"/>
      <c r="I71" s="139"/>
      <c r="J71" s="139"/>
      <c r="K71" s="139"/>
      <c r="L71" s="139"/>
      <c r="M71" s="139"/>
      <c r="N71" s="139"/>
      <c r="O71" s="139"/>
      <c r="P71" s="139"/>
      <c r="Q71" s="139">
        <v>0</v>
      </c>
      <c r="R71" s="139"/>
      <c r="S71" s="139"/>
      <c r="T71" s="139"/>
    </row>
    <row r="72" spans="2:20" x14ac:dyDescent="0.25">
      <c r="B72" s="141" t="s">
        <v>201</v>
      </c>
      <c r="C72" s="142"/>
      <c r="D72" s="142"/>
      <c r="E72" s="143"/>
      <c r="F72" s="143"/>
      <c r="G72" s="142"/>
      <c r="H72" s="142"/>
      <c r="I72" s="142"/>
      <c r="J72" s="142"/>
      <c r="K72" s="142"/>
      <c r="L72" s="142"/>
      <c r="M72" s="142"/>
      <c r="N72" s="142"/>
      <c r="O72" s="142"/>
      <c r="P72" s="142"/>
      <c r="Q72" s="142"/>
      <c r="R72" s="142"/>
      <c r="S72" s="142"/>
      <c r="T72" s="142"/>
    </row>
    <row r="73" spans="2:20" ht="15.75" x14ac:dyDescent="0.25">
      <c r="B73" s="144" t="s">
        <v>202</v>
      </c>
      <c r="C73" s="145">
        <v>719870</v>
      </c>
      <c r="D73" s="145">
        <v>1903657</v>
      </c>
      <c r="E73" s="146">
        <v>1045292</v>
      </c>
      <c r="F73" s="146">
        <v>1164882</v>
      </c>
      <c r="G73" s="145">
        <v>1770573</v>
      </c>
      <c r="H73" s="145">
        <v>1141052</v>
      </c>
      <c r="I73" s="145">
        <v>578562</v>
      </c>
      <c r="J73" s="145">
        <v>1096344</v>
      </c>
      <c r="K73" s="145">
        <v>1770573</v>
      </c>
      <c r="L73" s="145">
        <v>1162045</v>
      </c>
      <c r="M73" s="145">
        <v>499611</v>
      </c>
      <c r="N73" s="145">
        <v>906853</v>
      </c>
      <c r="O73" s="145">
        <v>1252966</v>
      </c>
      <c r="P73" s="145">
        <v>1802526</v>
      </c>
      <c r="Q73" s="145">
        <v>1678753</v>
      </c>
      <c r="R73" s="145">
        <v>2424074</v>
      </c>
      <c r="S73" s="145">
        <v>3261288</v>
      </c>
      <c r="T73" s="145">
        <v>4004384</v>
      </c>
    </row>
    <row r="74" spans="2:20" ht="15.75" x14ac:dyDescent="0.25">
      <c r="B74" s="144" t="s">
        <v>203</v>
      </c>
      <c r="C74" s="145">
        <v>1537584</v>
      </c>
      <c r="D74" s="145">
        <v>511980</v>
      </c>
      <c r="E74" s="146">
        <v>905994</v>
      </c>
      <c r="F74" s="146">
        <v>973168</v>
      </c>
      <c r="G74" s="145">
        <v>543715</v>
      </c>
      <c r="H74" s="145">
        <v>421497</v>
      </c>
      <c r="I74" s="145">
        <v>525050</v>
      </c>
      <c r="J74" s="145">
        <v>585531</v>
      </c>
      <c r="K74" s="145">
        <v>543715</v>
      </c>
      <c r="L74" s="145">
        <v>610747</v>
      </c>
      <c r="M74" s="145">
        <v>745501</v>
      </c>
      <c r="N74" s="145">
        <v>915560</v>
      </c>
      <c r="O74" s="145">
        <v>668175</v>
      </c>
      <c r="P74" s="145">
        <v>570940</v>
      </c>
      <c r="Q74" s="145">
        <v>827461</v>
      </c>
      <c r="R74" s="145">
        <v>1310228</v>
      </c>
      <c r="S74" s="145">
        <v>1606816</v>
      </c>
      <c r="T74" s="145">
        <v>596719</v>
      </c>
    </row>
    <row r="75" spans="2:20" x14ac:dyDescent="0.25">
      <c r="B75" s="147" t="s">
        <v>202</v>
      </c>
      <c r="C75" s="148">
        <v>2257454</v>
      </c>
      <c r="D75" s="148">
        <v>2415637</v>
      </c>
      <c r="E75" s="149">
        <v>1951286</v>
      </c>
      <c r="F75" s="149">
        <v>2138050</v>
      </c>
      <c r="G75" s="148">
        <v>2314288</v>
      </c>
      <c r="H75" s="148">
        <v>1562549</v>
      </c>
      <c r="I75" s="148">
        <v>1103612</v>
      </c>
      <c r="J75" s="148">
        <v>1681875</v>
      </c>
      <c r="K75" s="148">
        <v>2314288</v>
      </c>
      <c r="L75" s="148">
        <v>1772792</v>
      </c>
      <c r="M75" s="148">
        <v>1245112</v>
      </c>
      <c r="N75" s="148">
        <v>1822413</v>
      </c>
      <c r="O75" s="148">
        <v>1921141</v>
      </c>
      <c r="P75" s="148">
        <v>2373466</v>
      </c>
      <c r="Q75" s="148">
        <v>2506214</v>
      </c>
      <c r="R75" s="148">
        <v>3734302</v>
      </c>
      <c r="S75" s="148">
        <v>4868104</v>
      </c>
      <c r="T75" s="148">
        <v>4601103</v>
      </c>
    </row>
    <row r="76" spans="2:20" x14ac:dyDescent="0.25">
      <c r="B76" s="144" t="s">
        <v>204</v>
      </c>
      <c r="C76" s="150">
        <v>1183787</v>
      </c>
      <c r="D76" s="150">
        <v>-858365</v>
      </c>
      <c r="E76" s="146">
        <v>119590</v>
      </c>
      <c r="F76" s="146">
        <v>605691</v>
      </c>
      <c r="G76" s="150">
        <v>-629521</v>
      </c>
      <c r="H76" s="150">
        <v>-562490</v>
      </c>
      <c r="I76" s="150">
        <v>517782</v>
      </c>
      <c r="J76" s="150">
        <v>10446</v>
      </c>
      <c r="K76" s="150">
        <v>-629521</v>
      </c>
      <c r="L76" s="150">
        <v>-662434</v>
      </c>
      <c r="M76" s="150">
        <v>407242</v>
      </c>
      <c r="N76" s="150">
        <v>346113</v>
      </c>
      <c r="O76" s="150">
        <v>549560</v>
      </c>
      <c r="P76" s="150">
        <v>-123773</v>
      </c>
      <c r="Q76" s="150">
        <v>745321</v>
      </c>
      <c r="R76" s="150">
        <v>837214</v>
      </c>
      <c r="S76" s="150">
        <v>743096</v>
      </c>
      <c r="T76" s="150">
        <v>-256374</v>
      </c>
    </row>
    <row r="77" spans="2:20" x14ac:dyDescent="0.25">
      <c r="B77" s="144" t="s">
        <v>205</v>
      </c>
      <c r="C77" s="150">
        <v>-1025604</v>
      </c>
      <c r="D77" s="150">
        <v>394014</v>
      </c>
      <c r="E77" s="146">
        <v>67174</v>
      </c>
      <c r="F77" s="146">
        <v>-429453</v>
      </c>
      <c r="G77" s="150">
        <v>-122218</v>
      </c>
      <c r="H77" s="150">
        <v>103553</v>
      </c>
      <c r="I77" s="150">
        <v>60481</v>
      </c>
      <c r="J77" s="150">
        <v>1028</v>
      </c>
      <c r="K77" s="150">
        <v>-122218</v>
      </c>
      <c r="L77" s="150">
        <v>134754</v>
      </c>
      <c r="M77" s="150">
        <v>170059</v>
      </c>
      <c r="N77" s="150">
        <v>-247385</v>
      </c>
      <c r="O77" s="150">
        <v>-97235</v>
      </c>
      <c r="P77" s="150">
        <v>256521</v>
      </c>
      <c r="Q77" s="150">
        <v>482767</v>
      </c>
      <c r="R77" s="150">
        <v>296588</v>
      </c>
      <c r="S77" s="150">
        <v>-1010097</v>
      </c>
      <c r="T77" s="150">
        <v>1708584</v>
      </c>
    </row>
    <row r="78" spans="2:20" ht="5.25" customHeight="1" x14ac:dyDescent="0.25">
      <c r="B78" s="151"/>
      <c r="C78" s="152"/>
      <c r="D78" s="152"/>
      <c r="E78" s="153"/>
      <c r="F78" s="153"/>
      <c r="G78" s="152"/>
      <c r="H78" s="152"/>
      <c r="I78" s="152"/>
      <c r="J78" s="152"/>
      <c r="K78" s="152"/>
      <c r="L78" s="152"/>
      <c r="M78" s="152"/>
      <c r="N78" s="152"/>
      <c r="O78" s="152"/>
      <c r="P78" s="152"/>
      <c r="Q78" s="152"/>
      <c r="R78" s="152"/>
      <c r="S78" s="152"/>
      <c r="T78" s="152"/>
    </row>
    <row r="79" spans="2:20" ht="15.75" x14ac:dyDescent="0.25">
      <c r="B79" s="144" t="s">
        <v>206</v>
      </c>
      <c r="C79" s="145">
        <v>1903657</v>
      </c>
      <c r="D79" s="145">
        <v>1045292</v>
      </c>
      <c r="E79" s="154">
        <v>1164882</v>
      </c>
      <c r="F79" s="154">
        <v>1770573</v>
      </c>
      <c r="G79" s="145">
        <v>1141052</v>
      </c>
      <c r="H79" s="145">
        <v>578562</v>
      </c>
      <c r="I79" s="145">
        <v>1096344</v>
      </c>
      <c r="J79" s="145">
        <v>1106790</v>
      </c>
      <c r="K79" s="145">
        <v>1141052</v>
      </c>
      <c r="L79" s="145">
        <v>499611</v>
      </c>
      <c r="M79" s="145">
        <v>906853</v>
      </c>
      <c r="N79" s="145">
        <v>1252966</v>
      </c>
      <c r="O79" s="145">
        <v>1802526</v>
      </c>
      <c r="P79" s="145">
        <v>1678753</v>
      </c>
      <c r="Q79" s="145">
        <v>2424074</v>
      </c>
      <c r="R79" s="145">
        <v>3261288</v>
      </c>
      <c r="S79" s="145">
        <v>4004384</v>
      </c>
      <c r="T79" s="145">
        <v>3748010</v>
      </c>
    </row>
    <row r="80" spans="2:20" ht="15.75" x14ac:dyDescent="0.25">
      <c r="B80" s="144" t="s">
        <v>207</v>
      </c>
      <c r="C80" s="145">
        <v>511980</v>
      </c>
      <c r="D80" s="145">
        <v>905994</v>
      </c>
      <c r="E80" s="154">
        <v>973168</v>
      </c>
      <c r="F80" s="154">
        <v>543715</v>
      </c>
      <c r="G80" s="145">
        <v>421497</v>
      </c>
      <c r="H80" s="145">
        <v>525050</v>
      </c>
      <c r="I80" s="145">
        <v>585531</v>
      </c>
      <c r="J80" s="145">
        <v>586559</v>
      </c>
      <c r="K80" s="145">
        <v>421497</v>
      </c>
      <c r="L80" s="145">
        <v>745501</v>
      </c>
      <c r="M80" s="145">
        <v>915560</v>
      </c>
      <c r="N80" s="145">
        <v>668175</v>
      </c>
      <c r="O80" s="145">
        <v>570940</v>
      </c>
      <c r="P80" s="145">
        <v>827461</v>
      </c>
      <c r="Q80" s="145">
        <v>1310228</v>
      </c>
      <c r="R80" s="145">
        <v>1606816</v>
      </c>
      <c r="S80" s="145">
        <v>596719</v>
      </c>
      <c r="T80" s="145">
        <v>2305303</v>
      </c>
    </row>
    <row r="81" spans="2:20" x14ac:dyDescent="0.25">
      <c r="B81" s="147" t="s">
        <v>206</v>
      </c>
      <c r="C81" s="148">
        <v>2415637</v>
      </c>
      <c r="D81" s="148">
        <v>1951286</v>
      </c>
      <c r="E81" s="155">
        <v>2138050</v>
      </c>
      <c r="F81" s="155">
        <v>2314288</v>
      </c>
      <c r="G81" s="148">
        <v>1562549</v>
      </c>
      <c r="H81" s="148">
        <v>1103612</v>
      </c>
      <c r="I81" s="148">
        <v>1681875</v>
      </c>
      <c r="J81" s="148">
        <v>1693349</v>
      </c>
      <c r="K81" s="148">
        <v>1562549</v>
      </c>
      <c r="L81" s="148">
        <v>1245112</v>
      </c>
      <c r="M81" s="148">
        <v>1822413</v>
      </c>
      <c r="N81" s="148">
        <v>1921141</v>
      </c>
      <c r="O81" s="148">
        <v>2373466</v>
      </c>
      <c r="P81" s="148">
        <v>2506214</v>
      </c>
      <c r="Q81" s="148">
        <v>3734302</v>
      </c>
      <c r="R81" s="148">
        <v>4868104</v>
      </c>
      <c r="S81" s="148">
        <v>4601103</v>
      </c>
      <c r="T81" s="148">
        <v>6053313</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15">
    <tabColor rgb="FF92D050"/>
  </sheetPr>
  <dimension ref="B1:O87"/>
  <sheetViews>
    <sheetView showGridLines="0" zoomScale="60" zoomScaleNormal="60" workbookViewId="0">
      <selection activeCell="J1" sqref="J1:J1048576"/>
    </sheetView>
  </sheetViews>
  <sheetFormatPr defaultRowHeight="15" x14ac:dyDescent="0.25"/>
  <cols>
    <col min="1" max="1" width="3.42578125" customWidth="1"/>
    <col min="2" max="2" width="83.42578125" bestFit="1" customWidth="1"/>
    <col min="3" max="3" width="17.5703125" bestFit="1" customWidth="1"/>
    <col min="4" max="4" width="17.42578125" bestFit="1" customWidth="1"/>
    <col min="5" max="5" width="17.5703125" bestFit="1" customWidth="1"/>
    <col min="6" max="7" width="18.42578125" bestFit="1" customWidth="1"/>
    <col min="8" max="10" width="18.140625" bestFit="1" customWidth="1"/>
    <col min="12" max="12" width="30.28515625" customWidth="1"/>
    <col min="13" max="13" width="21.7109375" customWidth="1"/>
    <col min="15" max="15" width="9.140625" customWidth="1"/>
  </cols>
  <sheetData>
    <row r="1" spans="2:15" ht="57" customHeight="1" x14ac:dyDescent="0.25"/>
    <row r="2" spans="2:15" x14ac:dyDescent="0.25">
      <c r="B2" s="114" t="s">
        <v>111</v>
      </c>
      <c r="C2" s="115">
        <v>2013</v>
      </c>
      <c r="D2" s="115">
        <v>2014</v>
      </c>
      <c r="E2" s="115">
        <v>2015</v>
      </c>
      <c r="F2" s="156">
        <v>2016</v>
      </c>
      <c r="G2" s="115">
        <v>2017</v>
      </c>
      <c r="H2" s="115">
        <v>2018</v>
      </c>
      <c r="I2" s="115">
        <v>2019</v>
      </c>
      <c r="J2" s="115">
        <v>2020</v>
      </c>
    </row>
    <row r="4" spans="2:15" s="131" customFormat="1" ht="15.75" x14ac:dyDescent="0.25">
      <c r="B4" s="97" t="s">
        <v>153</v>
      </c>
      <c r="C4" s="129"/>
      <c r="D4" s="129"/>
      <c r="E4" s="130"/>
      <c r="F4" s="130"/>
      <c r="G4" s="129"/>
      <c r="H4" s="129"/>
      <c r="I4" s="129"/>
      <c r="J4" s="129"/>
      <c r="O4" s="157"/>
    </row>
    <row r="5" spans="2:15" ht="15.75" x14ac:dyDescent="0.25">
      <c r="B5" s="89" t="s">
        <v>154</v>
      </c>
      <c r="C5" s="124">
        <v>16791</v>
      </c>
      <c r="D5" s="124">
        <v>208479</v>
      </c>
      <c r="E5" s="125">
        <v>-3684977</v>
      </c>
      <c r="F5" s="125">
        <v>-576843</v>
      </c>
      <c r="G5" s="124">
        <v>315080</v>
      </c>
      <c r="H5" s="124">
        <v>828695</v>
      </c>
      <c r="I5" s="124">
        <v>376691</v>
      </c>
      <c r="J5" s="124">
        <v>1291743</v>
      </c>
    </row>
    <row r="6" spans="2:15" ht="15.75" x14ac:dyDescent="0.25">
      <c r="B6" s="89" t="s">
        <v>155</v>
      </c>
      <c r="C6" s="124">
        <v>805437</v>
      </c>
      <c r="D6" s="124">
        <v>565923</v>
      </c>
      <c r="E6" s="125">
        <v>1364544</v>
      </c>
      <c r="F6" s="125">
        <v>33433</v>
      </c>
      <c r="G6" s="124">
        <v>200702</v>
      </c>
      <c r="H6" s="124">
        <v>346360</v>
      </c>
      <c r="I6" s="124">
        <v>47416</v>
      </c>
      <c r="J6" s="124">
        <v>924273</v>
      </c>
    </row>
    <row r="7" spans="2:15" ht="15.75" x14ac:dyDescent="0.25">
      <c r="B7" s="86" t="s">
        <v>156</v>
      </c>
      <c r="C7" s="124">
        <v>242325</v>
      </c>
      <c r="D7" s="124">
        <v>204557</v>
      </c>
      <c r="E7" s="125">
        <v>253545</v>
      </c>
      <c r="F7" s="125">
        <v>451913</v>
      </c>
      <c r="G7" s="124">
        <v>636934</v>
      </c>
      <c r="H7" s="124">
        <v>392031</v>
      </c>
      <c r="I7" s="124">
        <v>375479</v>
      </c>
      <c r="J7" s="124">
        <v>312863</v>
      </c>
    </row>
    <row r="8" spans="2:15" ht="15.75" x14ac:dyDescent="0.25">
      <c r="B8" s="86" t="s">
        <v>157</v>
      </c>
      <c r="C8" s="124">
        <v>1072433</v>
      </c>
      <c r="D8" s="124">
        <v>1114597</v>
      </c>
      <c r="E8" s="125">
        <v>1311699</v>
      </c>
      <c r="F8" s="125">
        <v>1216491</v>
      </c>
      <c r="G8" s="124">
        <v>1171851</v>
      </c>
      <c r="H8" s="124">
        <v>1029535</v>
      </c>
      <c r="I8" s="124">
        <v>991785</v>
      </c>
      <c r="J8" s="124">
        <v>1000223</v>
      </c>
    </row>
    <row r="9" spans="2:15" ht="15.75" x14ac:dyDescent="0.25">
      <c r="B9" s="86" t="s">
        <v>158</v>
      </c>
      <c r="C9" s="124">
        <v>-44427</v>
      </c>
      <c r="D9" s="124">
        <v>-54270</v>
      </c>
      <c r="E9" s="125">
        <v>54259</v>
      </c>
      <c r="F9" s="125">
        <v>25331</v>
      </c>
      <c r="G9" s="124">
        <v>1183</v>
      </c>
      <c r="H9" s="124">
        <v>267</v>
      </c>
      <c r="I9" s="124">
        <v>-5687</v>
      </c>
      <c r="J9" s="124">
        <v>-174766</v>
      </c>
    </row>
    <row r="10" spans="2:15" ht="15.75" x14ac:dyDescent="0.25">
      <c r="B10" s="86" t="s">
        <v>159</v>
      </c>
      <c r="C10" s="124">
        <v>-181201</v>
      </c>
      <c r="D10" s="124">
        <v>-183780</v>
      </c>
      <c r="E10" s="125">
        <v>-67020</v>
      </c>
      <c r="F10" s="125">
        <v>-142861</v>
      </c>
      <c r="G10" s="124">
        <v>-154896</v>
      </c>
      <c r="H10" s="124">
        <v>-260350</v>
      </c>
      <c r="I10" s="124">
        <v>-180735</v>
      </c>
      <c r="J10" s="124">
        <v>-159759</v>
      </c>
    </row>
    <row r="11" spans="2:15" ht="15.75" x14ac:dyDescent="0.25">
      <c r="B11" s="86" t="s">
        <v>160</v>
      </c>
      <c r="C11" s="124">
        <v>0</v>
      </c>
      <c r="D11" s="124">
        <v>0</v>
      </c>
      <c r="E11" s="125">
        <v>2558512</v>
      </c>
      <c r="F11" s="125">
        <v>-343006</v>
      </c>
      <c r="G11" s="124">
        <v>74892</v>
      </c>
      <c r="H11" s="124">
        <v>472787</v>
      </c>
      <c r="I11" s="124">
        <v>16426</v>
      </c>
      <c r="J11" s="124">
        <v>-730654</v>
      </c>
    </row>
    <row r="12" spans="2:15" ht="15.75" x14ac:dyDescent="0.25">
      <c r="B12" s="86" t="s">
        <v>161</v>
      </c>
      <c r="C12" s="124">
        <v>-479164</v>
      </c>
      <c r="D12" s="124">
        <v>-43987</v>
      </c>
      <c r="E12" s="125">
        <v>-1207204</v>
      </c>
      <c r="F12" s="125">
        <v>307144</v>
      </c>
      <c r="G12" s="124">
        <v>46832</v>
      </c>
      <c r="H12" s="124">
        <v>308393</v>
      </c>
      <c r="I12" s="124">
        <v>-72979</v>
      </c>
      <c r="J12" s="124">
        <v>-130384</v>
      </c>
    </row>
    <row r="13" spans="2:15" ht="15.75" x14ac:dyDescent="0.25">
      <c r="B13" s="86" t="s">
        <v>162</v>
      </c>
      <c r="C13" s="124">
        <v>62648</v>
      </c>
      <c r="D13" s="124">
        <v>90479</v>
      </c>
      <c r="E13" s="125">
        <v>113507</v>
      </c>
      <c r="F13" s="125">
        <v>66120</v>
      </c>
      <c r="G13" s="124">
        <v>236683</v>
      </c>
      <c r="H13" s="124">
        <v>415318</v>
      </c>
      <c r="I13" s="124">
        <v>119233</v>
      </c>
      <c r="J13" s="124">
        <v>743228</v>
      </c>
    </row>
    <row r="14" spans="2:15" ht="15.75" x14ac:dyDescent="0.25">
      <c r="B14" s="86" t="s">
        <v>163</v>
      </c>
      <c r="C14" s="124">
        <v>48257</v>
      </c>
      <c r="D14" s="124">
        <v>5157</v>
      </c>
      <c r="E14" s="125">
        <v>16502</v>
      </c>
      <c r="F14" s="125">
        <v>-1480</v>
      </c>
      <c r="G14" s="124">
        <v>29096</v>
      </c>
      <c r="H14" s="124">
        <v>91917</v>
      </c>
      <c r="I14" s="124">
        <v>85743</v>
      </c>
      <c r="J14" s="124">
        <v>89692</v>
      </c>
    </row>
    <row r="15" spans="2:15" ht="15.75" x14ac:dyDescent="0.25">
      <c r="B15" s="86" t="s">
        <v>164</v>
      </c>
      <c r="C15" s="124">
        <v>9073</v>
      </c>
      <c r="D15" s="124">
        <v>5217</v>
      </c>
      <c r="E15" s="125">
        <v>8340</v>
      </c>
      <c r="F15" s="125">
        <v>-2881</v>
      </c>
      <c r="G15" s="124">
        <v>951</v>
      </c>
      <c r="H15" s="124">
        <v>0</v>
      </c>
      <c r="I15" s="124">
        <v>0</v>
      </c>
      <c r="J15" s="124">
        <v>0</v>
      </c>
    </row>
    <row r="16" spans="2:15" s="131" customFormat="1" ht="15.75" x14ac:dyDescent="0.25">
      <c r="B16" s="158" t="s">
        <v>15</v>
      </c>
      <c r="C16" s="129">
        <v>1552172</v>
      </c>
      <c r="D16" s="129">
        <v>1912372</v>
      </c>
      <c r="E16" s="130">
        <v>721707</v>
      </c>
      <c r="F16" s="130">
        <v>1033361</v>
      </c>
      <c r="G16" s="129">
        <v>2559308</v>
      </c>
      <c r="H16" s="129">
        <v>3624953</v>
      </c>
      <c r="I16" s="129">
        <v>1753372</v>
      </c>
      <c r="J16" s="129">
        <v>3166459</v>
      </c>
    </row>
    <row r="17" spans="2:10" ht="6" customHeight="1" x14ac:dyDescent="0.25">
      <c r="B17" s="123"/>
      <c r="C17" s="124"/>
      <c r="D17" s="124"/>
      <c r="E17" s="125"/>
      <c r="F17" s="125"/>
      <c r="G17" s="124"/>
      <c r="H17" s="124"/>
      <c r="I17" s="124">
        <v>0</v>
      </c>
      <c r="J17" s="124"/>
    </row>
    <row r="18" spans="2:10" s="131" customFormat="1" ht="15.75" x14ac:dyDescent="0.25">
      <c r="B18" s="97" t="s">
        <v>165</v>
      </c>
      <c r="C18" s="129"/>
      <c r="D18" s="129"/>
      <c r="E18" s="130"/>
      <c r="F18" s="130"/>
      <c r="G18" s="129"/>
      <c r="H18" s="129"/>
      <c r="I18" s="129">
        <v>0</v>
      </c>
      <c r="J18" s="129"/>
    </row>
    <row r="19" spans="2:10" ht="15.75" x14ac:dyDescent="0.25">
      <c r="B19" s="86" t="s">
        <v>166</v>
      </c>
      <c r="C19" s="124">
        <v>-120154</v>
      </c>
      <c r="D19" s="124">
        <v>390456</v>
      </c>
      <c r="E19" s="125">
        <v>-196978</v>
      </c>
      <c r="F19" s="125">
        <v>199287</v>
      </c>
      <c r="G19" s="124">
        <v>-536710</v>
      </c>
      <c r="H19" s="124">
        <v>-313315</v>
      </c>
      <c r="I19" s="124">
        <v>-93654</v>
      </c>
      <c r="J19" s="124">
        <v>-422648</v>
      </c>
    </row>
    <row r="20" spans="2:10" ht="15.75" x14ac:dyDescent="0.25">
      <c r="B20" s="86" t="s">
        <v>167</v>
      </c>
      <c r="C20" s="124">
        <v>-128475</v>
      </c>
      <c r="D20" s="124">
        <v>343697</v>
      </c>
      <c r="E20" s="125">
        <v>622127</v>
      </c>
      <c r="F20" s="125">
        <v>163648</v>
      </c>
      <c r="G20" s="124">
        <v>-268659</v>
      </c>
      <c r="H20" s="124">
        <v>-1078691</v>
      </c>
      <c r="I20" s="124">
        <v>79505</v>
      </c>
      <c r="J20" s="124">
        <v>-86350</v>
      </c>
    </row>
    <row r="21" spans="2:10" ht="15.75" x14ac:dyDescent="0.25">
      <c r="B21" s="86" t="s">
        <v>168</v>
      </c>
      <c r="C21" s="124">
        <v>-11748</v>
      </c>
      <c r="D21" s="124">
        <v>47938</v>
      </c>
      <c r="E21" s="125">
        <v>-7610</v>
      </c>
      <c r="F21" s="125">
        <v>24583</v>
      </c>
      <c r="G21" s="124">
        <v>4654</v>
      </c>
      <c r="H21" s="124">
        <v>-759696</v>
      </c>
      <c r="I21" s="124">
        <v>-201656</v>
      </c>
      <c r="J21" s="124">
        <v>-205431</v>
      </c>
    </row>
    <row r="22" spans="2:10" ht="15.75" x14ac:dyDescent="0.25">
      <c r="B22" s="86" t="s">
        <v>169</v>
      </c>
      <c r="C22" s="124">
        <v>18419</v>
      </c>
      <c r="D22" s="124">
        <v>-1130</v>
      </c>
      <c r="E22" s="125">
        <v>-31642</v>
      </c>
      <c r="F22" s="125">
        <v>-72282</v>
      </c>
      <c r="G22" s="124">
        <v>-19082</v>
      </c>
      <c r="H22" s="124">
        <v>33587</v>
      </c>
      <c r="I22" s="124">
        <v>-61829</v>
      </c>
      <c r="J22" s="124">
        <v>-14349</v>
      </c>
    </row>
    <row r="23" spans="2:10" ht="15.75" x14ac:dyDescent="0.25">
      <c r="B23" s="126" t="s">
        <v>333</v>
      </c>
      <c r="C23" s="124"/>
      <c r="D23" s="124"/>
      <c r="E23" s="125"/>
      <c r="F23" s="125"/>
      <c r="G23" s="124"/>
      <c r="H23" s="124">
        <v>-676023</v>
      </c>
      <c r="I23" s="124">
        <v>751404</v>
      </c>
      <c r="J23" s="124">
        <v>311534</v>
      </c>
    </row>
    <row r="24" spans="2:10" ht="15.75" x14ac:dyDescent="0.25">
      <c r="B24" s="86" t="s">
        <v>170</v>
      </c>
      <c r="C24" s="124">
        <v>-1195</v>
      </c>
      <c r="D24" s="124">
        <v>-1552</v>
      </c>
      <c r="E24" s="125">
        <v>17971</v>
      </c>
      <c r="F24" s="125">
        <v>570</v>
      </c>
      <c r="G24" s="124">
        <v>695</v>
      </c>
      <c r="H24" s="124">
        <v>805</v>
      </c>
      <c r="I24" s="124">
        <v>691</v>
      </c>
      <c r="J24" s="124">
        <v>1651</v>
      </c>
    </row>
    <row r="25" spans="2:10" ht="15.75" x14ac:dyDescent="0.25">
      <c r="B25" s="86" t="s">
        <v>171</v>
      </c>
      <c r="C25" s="124">
        <v>148690</v>
      </c>
      <c r="D25" s="124">
        <v>-95711</v>
      </c>
      <c r="E25" s="125">
        <v>1715</v>
      </c>
      <c r="F25" s="125">
        <v>82118</v>
      </c>
      <c r="G25" s="124">
        <v>-13629</v>
      </c>
      <c r="H25" s="328">
        <v>31350</v>
      </c>
      <c r="I25" s="328">
        <v>-59485</v>
      </c>
      <c r="J25" s="328">
        <v>-338949</v>
      </c>
    </row>
    <row r="26" spans="2:10" s="131" customFormat="1" ht="15.75" x14ac:dyDescent="0.25">
      <c r="B26" s="158" t="s">
        <v>15</v>
      </c>
      <c r="C26" s="129">
        <v>-94463</v>
      </c>
      <c r="D26" s="129">
        <v>683698</v>
      </c>
      <c r="E26" s="130">
        <v>405583</v>
      </c>
      <c r="F26" s="130">
        <v>397924</v>
      </c>
      <c r="G26" s="129">
        <v>-832731</v>
      </c>
      <c r="H26" s="129">
        <v>-2761983</v>
      </c>
      <c r="I26" s="129">
        <v>414976</v>
      </c>
      <c r="J26" s="129">
        <v>3166459</v>
      </c>
    </row>
    <row r="27" spans="2:10" ht="6" customHeight="1" x14ac:dyDescent="0.25">
      <c r="B27" s="123"/>
      <c r="C27" s="124"/>
      <c r="D27" s="124"/>
      <c r="E27" s="125"/>
      <c r="F27" s="125"/>
      <c r="G27" s="124"/>
      <c r="H27" s="124"/>
      <c r="I27" s="124">
        <v>0</v>
      </c>
      <c r="J27" s="124"/>
    </row>
    <row r="28" spans="2:10" ht="15.75" x14ac:dyDescent="0.25">
      <c r="B28" s="158" t="s">
        <v>172</v>
      </c>
      <c r="C28" s="124"/>
      <c r="D28" s="124"/>
      <c r="E28" s="125"/>
      <c r="F28" s="125"/>
      <c r="G28" s="124"/>
      <c r="H28" s="124"/>
      <c r="I28" s="124"/>
      <c r="J28" s="124"/>
    </row>
    <row r="29" spans="2:10" ht="15.75" x14ac:dyDescent="0.25">
      <c r="B29" s="86" t="s">
        <v>173</v>
      </c>
      <c r="C29" s="124">
        <v>149060</v>
      </c>
      <c r="D29" s="124">
        <v>-473280</v>
      </c>
      <c r="E29" s="125">
        <v>-484266</v>
      </c>
      <c r="F29" s="125">
        <v>25806</v>
      </c>
      <c r="G29" s="124">
        <v>130540</v>
      </c>
      <c r="H29" s="124">
        <v>156846</v>
      </c>
      <c r="I29" s="124">
        <v>384507</v>
      </c>
      <c r="J29" s="124">
        <v>399420</v>
      </c>
    </row>
    <row r="30" spans="2:10" ht="15.75" x14ac:dyDescent="0.25">
      <c r="B30" s="86" t="s">
        <v>174</v>
      </c>
      <c r="C30" s="124">
        <v>-55432</v>
      </c>
      <c r="D30" s="124">
        <v>198315</v>
      </c>
      <c r="E30" s="125">
        <v>162957</v>
      </c>
      <c r="F30" s="125">
        <v>-9688</v>
      </c>
      <c r="G30" s="124">
        <v>-10099</v>
      </c>
      <c r="H30" s="124">
        <v>-8916</v>
      </c>
      <c r="I30" s="124">
        <v>-12416</v>
      </c>
      <c r="J30" s="124">
        <v>-41796</v>
      </c>
    </row>
    <row r="31" spans="2:10" ht="15.75" x14ac:dyDescent="0.25">
      <c r="B31" s="86" t="s">
        <v>175</v>
      </c>
      <c r="C31" s="124">
        <v>-97211</v>
      </c>
      <c r="D31" s="124">
        <v>-68130</v>
      </c>
      <c r="E31" s="125">
        <v>-69380</v>
      </c>
      <c r="F31" s="125">
        <v>-4993</v>
      </c>
      <c r="G31" s="124">
        <v>45588</v>
      </c>
      <c r="H31" s="124">
        <v>-17910</v>
      </c>
      <c r="I31" s="124">
        <v>-5727</v>
      </c>
      <c r="J31" s="124">
        <v>81921</v>
      </c>
    </row>
    <row r="32" spans="2:10" ht="15.75" x14ac:dyDescent="0.25">
      <c r="B32" s="86" t="s">
        <v>176</v>
      </c>
      <c r="C32" s="124">
        <v>19363</v>
      </c>
      <c r="D32" s="124">
        <v>-36893</v>
      </c>
      <c r="E32" s="125">
        <v>-8659</v>
      </c>
      <c r="F32" s="125">
        <v>-27100</v>
      </c>
      <c r="G32" s="124">
        <v>36642</v>
      </c>
      <c r="H32" s="124">
        <v>-25006</v>
      </c>
      <c r="I32" s="124">
        <v>524009</v>
      </c>
      <c r="J32" s="124">
        <v>627306</v>
      </c>
    </row>
    <row r="33" spans="2:11" ht="15.75" x14ac:dyDescent="0.25">
      <c r="B33" s="86" t="s">
        <v>177</v>
      </c>
      <c r="C33" s="124">
        <v>0</v>
      </c>
      <c r="D33" s="124">
        <v>0</v>
      </c>
      <c r="E33" s="125">
        <v>88125</v>
      </c>
      <c r="F33" s="125">
        <v>-399729</v>
      </c>
      <c r="G33" s="124">
        <v>118281</v>
      </c>
      <c r="H33" s="124">
        <v>490676</v>
      </c>
      <c r="I33" s="124">
        <v>-352124</v>
      </c>
      <c r="J33" s="124">
        <v>266908</v>
      </c>
    </row>
    <row r="34" spans="2:11" ht="15.75" x14ac:dyDescent="0.25">
      <c r="B34" s="86" t="s">
        <v>178</v>
      </c>
      <c r="C34" s="124">
        <v>-178234</v>
      </c>
      <c r="D34" s="124">
        <v>-201867</v>
      </c>
      <c r="E34" s="125">
        <v>-192216</v>
      </c>
      <c r="F34" s="125">
        <v>-213108</v>
      </c>
      <c r="G34" s="124">
        <v>-230332</v>
      </c>
      <c r="H34" s="124">
        <v>-197800</v>
      </c>
      <c r="I34" s="124">
        <v>-131742</v>
      </c>
      <c r="J34" s="124">
        <v>-24576</v>
      </c>
    </row>
    <row r="35" spans="2:11" ht="15.75" x14ac:dyDescent="0.25">
      <c r="B35" s="86" t="s">
        <v>171</v>
      </c>
      <c r="C35" s="124">
        <v>540750</v>
      </c>
      <c r="D35" s="124">
        <v>-246774</v>
      </c>
      <c r="E35" s="125">
        <v>93321</v>
      </c>
      <c r="F35" s="125">
        <v>-198974</v>
      </c>
      <c r="G35" s="124">
        <v>-150656</v>
      </c>
      <c r="H35" s="124">
        <v>-139478</v>
      </c>
      <c r="I35" s="124">
        <v>-133427</v>
      </c>
      <c r="J35" s="124">
        <v>34452</v>
      </c>
    </row>
    <row r="36" spans="2:11" s="131" customFormat="1" ht="15.75" x14ac:dyDescent="0.25">
      <c r="B36" s="158" t="s">
        <v>15</v>
      </c>
      <c r="C36" s="129">
        <v>378296</v>
      </c>
      <c r="D36" s="129">
        <v>-828629</v>
      </c>
      <c r="E36" s="130">
        <v>-410118</v>
      </c>
      <c r="F36" s="130">
        <v>-827786</v>
      </c>
      <c r="G36" s="129">
        <v>-60036</v>
      </c>
      <c r="H36" s="129">
        <v>258412</v>
      </c>
      <c r="I36" s="129">
        <v>273080</v>
      </c>
      <c r="J36" s="129">
        <v>3166459</v>
      </c>
    </row>
    <row r="37" spans="2:11" ht="7.5" customHeight="1" x14ac:dyDescent="0.25">
      <c r="B37" s="126"/>
      <c r="C37" s="124"/>
      <c r="D37" s="124"/>
      <c r="E37" s="125"/>
      <c r="F37" s="125"/>
      <c r="G37" s="124"/>
      <c r="H37" s="124"/>
      <c r="I37" s="124">
        <v>0</v>
      </c>
      <c r="J37" s="124"/>
    </row>
    <row r="38" spans="2:11" x14ac:dyDescent="0.25">
      <c r="B38" s="159" t="s">
        <v>179</v>
      </c>
      <c r="C38" s="133">
        <v>1836005</v>
      </c>
      <c r="D38" s="133">
        <v>1767441</v>
      </c>
      <c r="E38" s="134">
        <v>717172</v>
      </c>
      <c r="F38" s="134">
        <v>603499</v>
      </c>
      <c r="G38" s="133">
        <v>1666541</v>
      </c>
      <c r="H38" s="133">
        <v>1121382</v>
      </c>
      <c r="I38" s="133">
        <v>2441428</v>
      </c>
      <c r="J38" s="133">
        <v>4326476</v>
      </c>
    </row>
    <row r="39" spans="2:11" ht="9" customHeight="1" x14ac:dyDescent="0.25">
      <c r="B39" s="86"/>
      <c r="C39" s="124"/>
      <c r="D39" s="124"/>
      <c r="E39" s="125"/>
      <c r="F39" s="125"/>
      <c r="G39" s="124"/>
      <c r="H39" s="124"/>
      <c r="I39" s="124"/>
      <c r="J39" s="124"/>
    </row>
    <row r="40" spans="2:11" ht="15.75" x14ac:dyDescent="0.25">
      <c r="B40" s="86" t="s">
        <v>180</v>
      </c>
      <c r="C40" s="124">
        <v>-568571</v>
      </c>
      <c r="D40" s="124">
        <v>-482793</v>
      </c>
      <c r="E40" s="125">
        <v>-583286</v>
      </c>
      <c r="F40" s="125">
        <v>-897242</v>
      </c>
      <c r="G40" s="124">
        <v>-764250</v>
      </c>
      <c r="H40" s="124">
        <v>-533504</v>
      </c>
      <c r="I40" s="124">
        <v>-364416</v>
      </c>
      <c r="J40" s="124">
        <v>-337059</v>
      </c>
    </row>
    <row r="41" spans="2:11" ht="15.75" x14ac:dyDescent="0.25">
      <c r="B41" s="86" t="s">
        <v>181</v>
      </c>
      <c r="C41" s="124">
        <v>-161141</v>
      </c>
      <c r="D41" s="124">
        <v>-66058</v>
      </c>
      <c r="E41" s="125">
        <v>-30472</v>
      </c>
      <c r="F41" s="125">
        <v>-16569</v>
      </c>
      <c r="G41" s="124">
        <v>-25262</v>
      </c>
      <c r="H41" s="124">
        <v>-78260</v>
      </c>
      <c r="I41" s="124">
        <v>-105188</v>
      </c>
      <c r="J41" s="124">
        <v>-230029</v>
      </c>
    </row>
    <row r="42" spans="2:11" ht="6.75" customHeight="1" x14ac:dyDescent="0.25">
      <c r="B42" s="86"/>
      <c r="C42" s="124"/>
      <c r="D42" s="124"/>
      <c r="E42" s="125"/>
      <c r="F42" s="125"/>
      <c r="G42" s="124"/>
      <c r="H42" s="124"/>
      <c r="I42" s="124">
        <v>0</v>
      </c>
      <c r="J42" s="124"/>
    </row>
    <row r="43" spans="2:11" x14ac:dyDescent="0.25">
      <c r="B43" s="159" t="s">
        <v>182</v>
      </c>
      <c r="C43" s="133">
        <v>1106293</v>
      </c>
      <c r="D43" s="133">
        <v>1218590</v>
      </c>
      <c r="E43" s="134">
        <v>103414</v>
      </c>
      <c r="F43" s="134">
        <v>-310312</v>
      </c>
      <c r="G43" s="133">
        <v>877029</v>
      </c>
      <c r="H43" s="133">
        <v>509618</v>
      </c>
      <c r="I43" s="133">
        <v>1971824</v>
      </c>
      <c r="J43" s="133">
        <v>3759388</v>
      </c>
    </row>
    <row r="44" spans="2:11" ht="15.75" x14ac:dyDescent="0.25">
      <c r="B44" s="86"/>
      <c r="C44" s="124"/>
      <c r="D44" s="124"/>
      <c r="E44" s="125"/>
      <c r="F44" s="125"/>
      <c r="G44" s="124"/>
      <c r="H44" s="124"/>
      <c r="I44" s="124"/>
      <c r="J44" s="124"/>
    </row>
    <row r="45" spans="2:11" s="131" customFormat="1" ht="15.75" x14ac:dyDescent="0.25">
      <c r="B45" s="86" t="s">
        <v>183</v>
      </c>
      <c r="C45" s="129"/>
      <c r="D45" s="129"/>
      <c r="E45" s="130"/>
      <c r="F45" s="130"/>
      <c r="G45" s="129"/>
      <c r="H45" s="129"/>
      <c r="I45" s="129"/>
      <c r="J45" s="129"/>
    </row>
    <row r="46" spans="2:11" ht="15.75" x14ac:dyDescent="0.25">
      <c r="B46" s="126" t="s">
        <v>184</v>
      </c>
      <c r="C46" s="124">
        <v>701929</v>
      </c>
      <c r="D46" s="124">
        <v>93538</v>
      </c>
      <c r="E46" s="125">
        <v>-482094</v>
      </c>
      <c r="F46" s="125">
        <v>-313399</v>
      </c>
      <c r="G46" s="124">
        <v>993869</v>
      </c>
      <c r="H46" s="124">
        <v>-42844</v>
      </c>
      <c r="I46" s="124">
        <v>-81616</v>
      </c>
      <c r="J46" s="124">
        <v>-938641</v>
      </c>
      <c r="K46" s="50"/>
    </row>
    <row r="47" spans="2:11" ht="15.75" x14ac:dyDescent="0.25">
      <c r="B47" s="123" t="s">
        <v>208</v>
      </c>
      <c r="C47" s="124">
        <v>135842</v>
      </c>
      <c r="D47" s="124">
        <v>26972</v>
      </c>
      <c r="E47" s="125">
        <v>0</v>
      </c>
      <c r="F47" s="125">
        <v>0</v>
      </c>
      <c r="G47" s="124">
        <v>0</v>
      </c>
      <c r="H47" s="124">
        <v>0</v>
      </c>
      <c r="I47" s="124">
        <v>0</v>
      </c>
      <c r="J47" s="124">
        <v>0</v>
      </c>
      <c r="K47" s="50"/>
    </row>
    <row r="48" spans="2:11" ht="15.75" x14ac:dyDescent="0.25">
      <c r="B48" s="89" t="s">
        <v>209</v>
      </c>
      <c r="C48" s="124">
        <v>-206403</v>
      </c>
      <c r="D48" s="124">
        <v>-224439</v>
      </c>
      <c r="E48" s="125">
        <v>0</v>
      </c>
      <c r="F48" s="125">
        <v>0</v>
      </c>
      <c r="G48" s="124">
        <v>0</v>
      </c>
      <c r="H48" s="124">
        <v>0</v>
      </c>
      <c r="I48" s="124">
        <v>-26</v>
      </c>
      <c r="J48" s="124">
        <v>-22</v>
      </c>
      <c r="K48" s="50"/>
    </row>
    <row r="49" spans="2:11" ht="15.75" x14ac:dyDescent="0.25">
      <c r="B49" s="86" t="s">
        <v>185</v>
      </c>
      <c r="C49" s="124">
        <v>-956565</v>
      </c>
      <c r="D49" s="124">
        <v>-1086800</v>
      </c>
      <c r="E49" s="125">
        <v>-725030</v>
      </c>
      <c r="F49" s="125">
        <v>-207035</v>
      </c>
      <c r="G49" s="124">
        <v>-208471</v>
      </c>
      <c r="H49" s="124">
        <v>-405141</v>
      </c>
      <c r="I49" s="124">
        <v>-646236</v>
      </c>
      <c r="J49" s="124">
        <v>0</v>
      </c>
      <c r="K49" s="50"/>
    </row>
    <row r="50" spans="2:11" ht="15.75" x14ac:dyDescent="0.25">
      <c r="B50" s="86" t="s">
        <v>186</v>
      </c>
      <c r="C50" s="124">
        <v>36203</v>
      </c>
      <c r="D50" s="124">
        <v>86109</v>
      </c>
      <c r="E50" s="125">
        <v>16422</v>
      </c>
      <c r="F50" s="125">
        <v>5532</v>
      </c>
      <c r="G50" s="124">
        <v>8647</v>
      </c>
      <c r="H50" s="124">
        <v>39512</v>
      </c>
      <c r="I50" s="124">
        <v>9141</v>
      </c>
      <c r="J50" s="124">
        <v>-768707</v>
      </c>
      <c r="K50" s="50"/>
    </row>
    <row r="51" spans="2:11" ht="15.75" x14ac:dyDescent="0.25">
      <c r="B51" s="123" t="s">
        <v>210</v>
      </c>
      <c r="C51" s="124">
        <v>-57265</v>
      </c>
      <c r="D51" s="124">
        <v>-62460</v>
      </c>
      <c r="E51" s="125">
        <v>0</v>
      </c>
      <c r="F51" s="125">
        <v>0</v>
      </c>
      <c r="G51" s="124">
        <v>0</v>
      </c>
      <c r="H51" s="124">
        <v>0</v>
      </c>
      <c r="I51" s="124">
        <v>0</v>
      </c>
      <c r="J51" s="124">
        <v>121281</v>
      </c>
      <c r="K51" s="50"/>
    </row>
    <row r="52" spans="2:11" ht="15.75" x14ac:dyDescent="0.25">
      <c r="B52" s="86" t="s">
        <v>187</v>
      </c>
      <c r="C52" s="124">
        <v>203433</v>
      </c>
      <c r="D52" s="124">
        <v>193961</v>
      </c>
      <c r="E52" s="125">
        <v>121848</v>
      </c>
      <c r="F52" s="125">
        <v>96701</v>
      </c>
      <c r="G52" s="124">
        <v>26500</v>
      </c>
      <c r="H52" s="124">
        <v>340955</v>
      </c>
      <c r="I52" s="124">
        <v>224946</v>
      </c>
      <c r="J52" s="124">
        <v>0</v>
      </c>
      <c r="K52" s="50"/>
    </row>
    <row r="53" spans="2:11" ht="15.75" x14ac:dyDescent="0.25">
      <c r="B53" s="86" t="s">
        <v>188</v>
      </c>
      <c r="C53" s="124">
        <v>-24825</v>
      </c>
      <c r="D53" s="124">
        <v>-23237</v>
      </c>
      <c r="E53" s="125">
        <v>-29334</v>
      </c>
      <c r="F53" s="125">
        <v>-15724</v>
      </c>
      <c r="G53" s="124">
        <v>-7699</v>
      </c>
      <c r="H53" s="124">
        <v>-28382</v>
      </c>
      <c r="I53" s="124">
        <v>-35215</v>
      </c>
      <c r="J53" s="124">
        <v>136902</v>
      </c>
      <c r="K53" s="50"/>
    </row>
    <row r="54" spans="2:11" ht="6.75" customHeight="1" x14ac:dyDescent="0.25">
      <c r="B54" s="123"/>
      <c r="C54" s="124"/>
      <c r="D54" s="124"/>
      <c r="E54" s="125"/>
      <c r="F54" s="125"/>
      <c r="G54" s="124"/>
      <c r="H54" s="124"/>
      <c r="I54" s="124">
        <v>0</v>
      </c>
      <c r="J54" s="124">
        <v>-29972</v>
      </c>
      <c r="K54" s="50"/>
    </row>
    <row r="55" spans="2:11" x14ac:dyDescent="0.25">
      <c r="B55" s="159" t="s">
        <v>189</v>
      </c>
      <c r="C55" s="133">
        <v>-167651</v>
      </c>
      <c r="D55" s="133">
        <v>-996356</v>
      </c>
      <c r="E55" s="134">
        <v>-1098188</v>
      </c>
      <c r="F55" s="134">
        <v>-433925</v>
      </c>
      <c r="G55" s="133">
        <v>812846</v>
      </c>
      <c r="H55" s="133">
        <v>-95900</v>
      </c>
      <c r="I55" s="133">
        <v>-529006</v>
      </c>
      <c r="J55" s="133"/>
      <c r="K55" s="50"/>
    </row>
    <row r="56" spans="2:11" ht="5.25" customHeight="1" x14ac:dyDescent="0.25">
      <c r="B56" s="123"/>
      <c r="C56" s="124"/>
      <c r="D56" s="124"/>
      <c r="E56" s="125"/>
      <c r="F56" s="125"/>
      <c r="G56" s="124"/>
      <c r="H56" s="124"/>
      <c r="I56" s="124">
        <v>0</v>
      </c>
      <c r="J56" s="124">
        <v>-1479159</v>
      </c>
    </row>
    <row r="57" spans="2:11" s="131" customFormat="1" ht="15.75" x14ac:dyDescent="0.25">
      <c r="B57" s="158" t="s">
        <v>190</v>
      </c>
      <c r="C57" s="129"/>
      <c r="D57" s="129"/>
      <c r="E57" s="130"/>
      <c r="F57" s="130"/>
      <c r="G57" s="129"/>
      <c r="H57" s="129">
        <v>0</v>
      </c>
      <c r="I57" s="129">
        <v>0</v>
      </c>
      <c r="J57" s="129"/>
    </row>
    <row r="58" spans="2:11" ht="15.75" x14ac:dyDescent="0.25">
      <c r="B58" s="123" t="s">
        <v>211</v>
      </c>
      <c r="C58" s="124">
        <v>0</v>
      </c>
      <c r="D58" s="124">
        <v>0</v>
      </c>
      <c r="E58" s="125">
        <v>477357</v>
      </c>
      <c r="F58" s="125">
        <v>43832</v>
      </c>
      <c r="G58" s="124">
        <v>0</v>
      </c>
      <c r="H58" s="124">
        <v>0</v>
      </c>
      <c r="I58" s="124">
        <v>0</v>
      </c>
      <c r="J58" s="124">
        <v>0</v>
      </c>
    </row>
    <row r="59" spans="2:11" ht="15.75" x14ac:dyDescent="0.25">
      <c r="B59" s="123" t="s">
        <v>212</v>
      </c>
      <c r="C59" s="124">
        <v>0</v>
      </c>
      <c r="D59" s="124">
        <v>0</v>
      </c>
      <c r="E59" s="125">
        <v>-593585</v>
      </c>
      <c r="F59" s="125">
        <v>-241294</v>
      </c>
      <c r="G59" s="124">
        <v>0</v>
      </c>
      <c r="H59" s="124">
        <v>0</v>
      </c>
      <c r="I59" s="124">
        <v>0</v>
      </c>
      <c r="J59" s="124">
        <v>0</v>
      </c>
    </row>
    <row r="60" spans="2:11" ht="15.75" x14ac:dyDescent="0.25">
      <c r="B60" s="123" t="s">
        <v>213</v>
      </c>
      <c r="C60" s="124">
        <v>1478645</v>
      </c>
      <c r="D60" s="124">
        <v>913662</v>
      </c>
      <c r="E60" s="125">
        <v>1678529</v>
      </c>
      <c r="F60" s="125">
        <v>0</v>
      </c>
      <c r="G60" s="124">
        <v>0</v>
      </c>
      <c r="H60" s="124">
        <v>0</v>
      </c>
      <c r="I60" s="124">
        <v>4811557</v>
      </c>
      <c r="J60" s="124">
        <v>0</v>
      </c>
    </row>
    <row r="61" spans="2:11" ht="15.75" x14ac:dyDescent="0.25">
      <c r="B61" s="86" t="s">
        <v>191</v>
      </c>
      <c r="C61" s="124">
        <v>-2995804</v>
      </c>
      <c r="D61" s="124">
        <v>-1414769</v>
      </c>
      <c r="E61" s="125">
        <v>-1852591</v>
      </c>
      <c r="F61" s="125">
        <v>-185431</v>
      </c>
      <c r="G61" s="124">
        <v>-309780</v>
      </c>
      <c r="H61" s="124">
        <v>-951206</v>
      </c>
      <c r="I61" s="124">
        <v>-5850504</v>
      </c>
      <c r="J61" s="124">
        <v>0</v>
      </c>
    </row>
    <row r="62" spans="2:11" ht="15.75" x14ac:dyDescent="0.25">
      <c r="B62" s="123" t="s">
        <v>214</v>
      </c>
      <c r="C62" s="124">
        <v>220972</v>
      </c>
      <c r="D62" s="124">
        <v>0</v>
      </c>
      <c r="E62" s="125">
        <v>0</v>
      </c>
      <c r="F62" s="125">
        <v>0</v>
      </c>
      <c r="G62" s="124">
        <v>0</v>
      </c>
      <c r="H62" s="124">
        <v>0</v>
      </c>
      <c r="I62" s="124">
        <v>0</v>
      </c>
      <c r="J62" s="124">
        <v>-50031</v>
      </c>
    </row>
    <row r="63" spans="2:11" ht="15.75" x14ac:dyDescent="0.25">
      <c r="B63" s="123" t="s">
        <v>215</v>
      </c>
      <c r="C63" s="124">
        <v>0</v>
      </c>
      <c r="D63" s="124">
        <v>0</v>
      </c>
      <c r="E63" s="125">
        <v>0</v>
      </c>
      <c r="F63" s="125">
        <v>1050295</v>
      </c>
      <c r="G63" s="124">
        <v>0</v>
      </c>
      <c r="H63" s="124">
        <v>0</v>
      </c>
      <c r="I63" s="124">
        <v>0</v>
      </c>
      <c r="J63" s="124">
        <v>0</v>
      </c>
    </row>
    <row r="64" spans="2:11" ht="15.75" x14ac:dyDescent="0.25">
      <c r="B64" s="86" t="s">
        <v>192</v>
      </c>
      <c r="C64" s="124">
        <v>-14958</v>
      </c>
      <c r="D64" s="124">
        <v>-67080</v>
      </c>
      <c r="E64" s="125">
        <v>-1178</v>
      </c>
      <c r="F64" s="125">
        <v>-1601</v>
      </c>
      <c r="G64" s="124">
        <v>-4342</v>
      </c>
      <c r="H64" s="124">
        <v>-132</v>
      </c>
      <c r="I64" s="124">
        <v>0</v>
      </c>
      <c r="J64" s="124">
        <v>0</v>
      </c>
    </row>
    <row r="65" spans="2:10" ht="15.75" x14ac:dyDescent="0.25">
      <c r="B65" s="86" t="s">
        <v>193</v>
      </c>
      <c r="C65" s="124">
        <v>2417</v>
      </c>
      <c r="D65" s="124">
        <v>-33384</v>
      </c>
      <c r="E65" s="125">
        <v>-27165</v>
      </c>
      <c r="F65" s="125">
        <v>12240</v>
      </c>
      <c r="G65" s="124">
        <v>-6976</v>
      </c>
      <c r="H65" s="124">
        <v>14</v>
      </c>
      <c r="I65" s="124">
        <v>-5507</v>
      </c>
      <c r="J65" s="124">
        <v>0</v>
      </c>
    </row>
    <row r="66" spans="2:10" ht="15.75" x14ac:dyDescent="0.25">
      <c r="B66" s="86" t="s">
        <v>194</v>
      </c>
      <c r="C66" s="124">
        <v>-105804</v>
      </c>
      <c r="D66" s="124">
        <v>-152799</v>
      </c>
      <c r="E66" s="125">
        <v>-39295</v>
      </c>
      <c r="F66" s="125">
        <v>-3</v>
      </c>
      <c r="G66" s="124">
        <v>-25505</v>
      </c>
      <c r="H66" s="124">
        <v>-125469</v>
      </c>
      <c r="I66" s="124">
        <v>-255464</v>
      </c>
      <c r="J66" s="124">
        <v>-171472</v>
      </c>
    </row>
    <row r="67" spans="2:10" ht="15.75" x14ac:dyDescent="0.25">
      <c r="B67" s="86" t="s">
        <v>195</v>
      </c>
      <c r="C67" s="124">
        <v>0</v>
      </c>
      <c r="D67" s="124">
        <v>0</v>
      </c>
      <c r="E67" s="125">
        <v>0</v>
      </c>
      <c r="F67" s="125">
        <v>0</v>
      </c>
      <c r="G67" s="124">
        <v>-300000</v>
      </c>
      <c r="H67" s="124">
        <v>0</v>
      </c>
      <c r="I67" s="124">
        <v>0</v>
      </c>
      <c r="J67" s="124">
        <v>-68083</v>
      </c>
    </row>
    <row r="68" spans="2:10" x14ac:dyDescent="0.25">
      <c r="B68" s="159" t="s">
        <v>196</v>
      </c>
      <c r="C68" s="133">
        <v>-1414532</v>
      </c>
      <c r="D68" s="133">
        <v>-754370</v>
      </c>
      <c r="E68" s="134">
        <v>-357928</v>
      </c>
      <c r="F68" s="134">
        <v>678038</v>
      </c>
      <c r="G68" s="133">
        <v>-646603</v>
      </c>
      <c r="H68" s="133">
        <v>-1076793</v>
      </c>
      <c r="I68" s="133">
        <v>-1299918</v>
      </c>
      <c r="J68" s="133">
        <v>0</v>
      </c>
    </row>
    <row r="69" spans="2:10" ht="5.25" customHeight="1" x14ac:dyDescent="0.25">
      <c r="B69" s="97"/>
      <c r="C69" s="135"/>
      <c r="D69" s="135"/>
      <c r="E69" s="125"/>
      <c r="F69" s="125"/>
      <c r="G69" s="135"/>
      <c r="H69" s="135"/>
      <c r="I69" s="135">
        <v>0</v>
      </c>
      <c r="J69" s="135">
        <v>-289586</v>
      </c>
    </row>
    <row r="70" spans="2:10" x14ac:dyDescent="0.25">
      <c r="B70" s="159" t="s">
        <v>197</v>
      </c>
      <c r="C70" s="133">
        <v>-14241</v>
      </c>
      <c r="D70" s="133">
        <v>8761</v>
      </c>
      <c r="E70" s="134">
        <v>43162</v>
      </c>
      <c r="F70" s="134">
        <v>-14203</v>
      </c>
      <c r="G70" s="133">
        <v>7431</v>
      </c>
      <c r="H70" s="133">
        <v>-708</v>
      </c>
      <c r="I70" s="133">
        <v>3276</v>
      </c>
      <c r="J70" s="133"/>
    </row>
    <row r="71" spans="2:10" ht="6.75" customHeight="1" x14ac:dyDescent="0.25">
      <c r="B71" s="97"/>
      <c r="C71" s="135"/>
      <c r="D71" s="135"/>
      <c r="E71" s="125"/>
      <c r="F71" s="125"/>
      <c r="G71" s="135"/>
      <c r="H71" s="135"/>
      <c r="I71" s="135">
        <v>0</v>
      </c>
      <c r="J71" s="135">
        <v>17679</v>
      </c>
    </row>
    <row r="72" spans="2:10" x14ac:dyDescent="0.25">
      <c r="B72" s="159" t="s">
        <v>198</v>
      </c>
      <c r="C72" s="133">
        <v>-490131</v>
      </c>
      <c r="D72" s="133">
        <v>-523375</v>
      </c>
      <c r="E72" s="134">
        <v>-1309540</v>
      </c>
      <c r="F72" s="134">
        <v>-80402</v>
      </c>
      <c r="G72" s="133">
        <v>1050703</v>
      </c>
      <c r="H72" s="133">
        <v>-663783</v>
      </c>
      <c r="I72" s="133">
        <v>146176</v>
      </c>
      <c r="J72" s="133"/>
    </row>
    <row r="73" spans="2:10" ht="6.75" customHeight="1" x14ac:dyDescent="0.25">
      <c r="B73" s="89"/>
      <c r="C73" s="135"/>
      <c r="D73" s="135"/>
      <c r="E73" s="125"/>
      <c r="F73" s="125"/>
      <c r="G73" s="135"/>
      <c r="H73" s="135"/>
      <c r="I73" s="135">
        <v>0</v>
      </c>
      <c r="J73" s="135">
        <v>2008322</v>
      </c>
    </row>
    <row r="74" spans="2:10" ht="15.75" x14ac:dyDescent="0.25">
      <c r="B74" s="160" t="s">
        <v>199</v>
      </c>
      <c r="C74" s="124">
        <v>3123318</v>
      </c>
      <c r="D74" s="124">
        <v>2633187</v>
      </c>
      <c r="E74" s="137">
        <v>2109812</v>
      </c>
      <c r="F74" s="137">
        <v>800272</v>
      </c>
      <c r="G74" s="124">
        <v>719870</v>
      </c>
      <c r="H74" s="124">
        <v>1770573</v>
      </c>
      <c r="I74" s="124">
        <v>1106790</v>
      </c>
      <c r="J74" s="124"/>
    </row>
    <row r="75" spans="2:10" ht="15.75" x14ac:dyDescent="0.25">
      <c r="B75" s="160" t="s">
        <v>200</v>
      </c>
      <c r="C75" s="124">
        <v>2633187</v>
      </c>
      <c r="D75" s="124">
        <v>2109812</v>
      </c>
      <c r="E75" s="137">
        <v>800272</v>
      </c>
      <c r="F75" s="137">
        <v>719870</v>
      </c>
      <c r="G75" s="124">
        <v>1770573</v>
      </c>
      <c r="H75" s="124">
        <v>1106790</v>
      </c>
      <c r="I75" s="124">
        <v>1252966</v>
      </c>
      <c r="J75" s="124">
        <v>1252966</v>
      </c>
    </row>
    <row r="76" spans="2:10" ht="6.75" customHeight="1" x14ac:dyDescent="0.25">
      <c r="B76" s="161"/>
      <c r="C76" s="139"/>
      <c r="D76" s="139"/>
      <c r="E76" s="140"/>
      <c r="F76" s="140"/>
      <c r="G76" s="139"/>
      <c r="H76" s="139"/>
      <c r="I76" s="139">
        <v>0</v>
      </c>
      <c r="J76" s="139">
        <v>3261288</v>
      </c>
    </row>
    <row r="77" spans="2:10" x14ac:dyDescent="0.25">
      <c r="B77" s="162" t="s">
        <v>201</v>
      </c>
      <c r="C77" s="142"/>
      <c r="D77" s="142"/>
      <c r="E77" s="143"/>
      <c r="F77" s="143"/>
      <c r="G77" s="142"/>
      <c r="H77" s="142"/>
      <c r="I77" s="142">
        <v>0</v>
      </c>
      <c r="J77" s="142"/>
    </row>
    <row r="78" spans="2:10" ht="15.75" x14ac:dyDescent="0.25">
      <c r="B78" s="163" t="s">
        <v>202</v>
      </c>
      <c r="C78" s="145">
        <v>3123318</v>
      </c>
      <c r="D78" s="145">
        <v>2633187</v>
      </c>
      <c r="E78" s="146">
        <v>2109812</v>
      </c>
      <c r="F78" s="146">
        <v>800272</v>
      </c>
      <c r="G78" s="145">
        <v>719870</v>
      </c>
      <c r="H78" s="145">
        <v>1770573</v>
      </c>
      <c r="I78" s="145">
        <v>1106790</v>
      </c>
      <c r="J78" s="145"/>
    </row>
    <row r="79" spans="2:10" ht="15.75" x14ac:dyDescent="0.25">
      <c r="B79" s="163" t="s">
        <v>203</v>
      </c>
      <c r="C79" s="145">
        <v>1537558</v>
      </c>
      <c r="D79" s="145">
        <v>835629</v>
      </c>
      <c r="E79" s="146">
        <v>742091</v>
      </c>
      <c r="F79" s="146">
        <v>1224185</v>
      </c>
      <c r="G79" s="145">
        <v>1537584</v>
      </c>
      <c r="H79" s="145">
        <v>543715</v>
      </c>
      <c r="I79" s="145">
        <v>586559</v>
      </c>
      <c r="J79" s="145">
        <v>1252966</v>
      </c>
    </row>
    <row r="80" spans="2:10" x14ac:dyDescent="0.25">
      <c r="B80" s="164" t="s">
        <v>202</v>
      </c>
      <c r="C80" s="148">
        <v>4660876</v>
      </c>
      <c r="D80" s="148">
        <v>3468816</v>
      </c>
      <c r="E80" s="149">
        <v>2851903</v>
      </c>
      <c r="F80" s="149">
        <v>2024457</v>
      </c>
      <c r="G80" s="148">
        <v>2257454</v>
      </c>
      <c r="H80" s="148">
        <v>2314288</v>
      </c>
      <c r="I80" s="148">
        <v>1693349</v>
      </c>
      <c r="J80" s="148">
        <v>668175</v>
      </c>
    </row>
    <row r="81" spans="2:10" x14ac:dyDescent="0.25">
      <c r="B81" s="163" t="s">
        <v>204</v>
      </c>
      <c r="C81" s="150">
        <v>-490131</v>
      </c>
      <c r="D81" s="150">
        <v>-523375</v>
      </c>
      <c r="E81" s="146">
        <v>-1309540</v>
      </c>
      <c r="F81" s="146">
        <v>-80402</v>
      </c>
      <c r="G81" s="150">
        <v>1050703</v>
      </c>
      <c r="H81" s="150">
        <v>-663783</v>
      </c>
      <c r="I81" s="150">
        <v>146176</v>
      </c>
      <c r="J81" s="150">
        <v>1921141</v>
      </c>
    </row>
    <row r="82" spans="2:10" x14ac:dyDescent="0.25">
      <c r="B82" s="163" t="s">
        <v>205</v>
      </c>
      <c r="C82" s="150">
        <v>-701929</v>
      </c>
      <c r="D82" s="150">
        <v>-93538</v>
      </c>
      <c r="E82" s="146">
        <v>482094</v>
      </c>
      <c r="F82" s="146">
        <v>313399</v>
      </c>
      <c r="G82" s="150">
        <v>-993869</v>
      </c>
      <c r="H82" s="150">
        <v>42844</v>
      </c>
      <c r="I82" s="150">
        <v>81616</v>
      </c>
      <c r="J82" s="150">
        <v>2008322</v>
      </c>
    </row>
    <row r="83" spans="2:10" ht="6.75" customHeight="1" x14ac:dyDescent="0.25">
      <c r="B83" s="165"/>
      <c r="C83" s="152"/>
      <c r="D83" s="152"/>
      <c r="E83" s="153"/>
      <c r="F83" s="153"/>
      <c r="G83" s="152"/>
      <c r="H83" s="152"/>
      <c r="I83" s="152">
        <v>0</v>
      </c>
      <c r="J83" s="152">
        <v>938641</v>
      </c>
    </row>
    <row r="84" spans="2:10" ht="15.75" x14ac:dyDescent="0.25">
      <c r="B84" s="163" t="s">
        <v>206</v>
      </c>
      <c r="C84" s="145">
        <v>2633187</v>
      </c>
      <c r="D84" s="145">
        <v>2109812</v>
      </c>
      <c r="E84" s="154">
        <v>800272</v>
      </c>
      <c r="F84" s="154">
        <v>719870</v>
      </c>
      <c r="G84" s="145">
        <v>1770573</v>
      </c>
      <c r="H84" s="145">
        <v>1106790</v>
      </c>
      <c r="I84" s="145">
        <v>1252966</v>
      </c>
      <c r="J84" s="145"/>
    </row>
    <row r="85" spans="2:10" ht="15.75" x14ac:dyDescent="0.25">
      <c r="B85" s="163" t="s">
        <v>207</v>
      </c>
      <c r="C85" s="145">
        <v>835629</v>
      </c>
      <c r="D85" s="145">
        <v>742091</v>
      </c>
      <c r="E85" s="154">
        <v>1224185</v>
      </c>
      <c r="F85" s="154">
        <v>1537584</v>
      </c>
      <c r="G85" s="145">
        <v>543715</v>
      </c>
      <c r="H85" s="145">
        <v>586559</v>
      </c>
      <c r="I85" s="145">
        <v>668175</v>
      </c>
      <c r="J85" s="145">
        <v>3261288</v>
      </c>
    </row>
    <row r="86" spans="2:10" x14ac:dyDescent="0.25">
      <c r="B86" s="164" t="s">
        <v>206</v>
      </c>
      <c r="C86" s="148">
        <v>3468816</v>
      </c>
      <c r="D86" s="148">
        <v>2851903</v>
      </c>
      <c r="E86" s="155">
        <v>2024457</v>
      </c>
      <c r="F86" s="155">
        <v>2257454</v>
      </c>
      <c r="G86" s="148">
        <v>2314288</v>
      </c>
      <c r="H86" s="148">
        <v>1693349</v>
      </c>
      <c r="I86" s="148">
        <v>1921141</v>
      </c>
      <c r="J86" s="148">
        <v>1606816</v>
      </c>
    </row>
    <row r="87" spans="2:10" x14ac:dyDescent="0.25">
      <c r="J87">
        <v>4868104</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16">
    <tabColor rgb="FF92D050"/>
  </sheetPr>
  <dimension ref="B1:T22"/>
  <sheetViews>
    <sheetView showGridLines="0" topLeftCell="H1" zoomScale="90" zoomScaleNormal="90" workbookViewId="0">
      <selection activeCell="M9" sqref="M9"/>
    </sheetView>
  </sheetViews>
  <sheetFormatPr defaultRowHeight="15" x14ac:dyDescent="0.25"/>
  <cols>
    <col min="1" max="1" width="12.42578125" customWidth="1"/>
    <col min="2" max="2" width="17.28515625" bestFit="1" customWidth="1"/>
    <col min="4" max="4" width="9.85546875" bestFit="1" customWidth="1"/>
    <col min="8" max="9" width="9.140625" customWidth="1"/>
    <col min="10" max="11" width="9.85546875" bestFit="1" customWidth="1"/>
  </cols>
  <sheetData>
    <row r="1" spans="2:20" ht="44.25" customHeight="1" x14ac:dyDescent="0.25"/>
    <row r="2" spans="2:20" x14ac:dyDescent="0.25">
      <c r="B2" s="166" t="s">
        <v>216</v>
      </c>
      <c r="C2" s="166" t="s">
        <v>40</v>
      </c>
      <c r="D2" s="166" t="s">
        <v>41</v>
      </c>
      <c r="E2" s="166" t="s">
        <v>42</v>
      </c>
      <c r="F2" s="166" t="s">
        <v>43</v>
      </c>
      <c r="G2" s="166" t="s">
        <v>44</v>
      </c>
      <c r="H2" s="166" t="s">
        <v>45</v>
      </c>
      <c r="I2" s="166" t="s">
        <v>46</v>
      </c>
      <c r="J2" s="166" t="s">
        <v>297</v>
      </c>
      <c r="K2" s="166" t="s">
        <v>309</v>
      </c>
      <c r="L2" s="166" t="s">
        <v>310</v>
      </c>
      <c r="M2" s="311" t="s">
        <v>319</v>
      </c>
      <c r="N2" s="311" t="s">
        <v>326</v>
      </c>
      <c r="O2" s="311" t="s">
        <v>334</v>
      </c>
      <c r="P2" s="311" t="s">
        <v>342</v>
      </c>
      <c r="Q2" s="311" t="s">
        <v>363</v>
      </c>
      <c r="R2" s="311" t="s">
        <v>364</v>
      </c>
      <c r="S2" s="311" t="s">
        <v>388</v>
      </c>
      <c r="T2" s="311" t="s">
        <v>389</v>
      </c>
    </row>
    <row r="3" spans="2:20" ht="15.75" x14ac:dyDescent="0.25">
      <c r="B3" s="166" t="s">
        <v>10</v>
      </c>
      <c r="C3" s="96">
        <v>18</v>
      </c>
      <c r="D3" s="96">
        <v>25</v>
      </c>
      <c r="E3" s="96">
        <v>42</v>
      </c>
      <c r="F3" s="96">
        <v>90</v>
      </c>
      <c r="G3" s="96">
        <v>56</v>
      </c>
      <c r="H3" s="96">
        <v>57</v>
      </c>
      <c r="I3" s="96">
        <v>72</v>
      </c>
      <c r="J3" s="96">
        <v>178</v>
      </c>
      <c r="K3" s="96">
        <v>66</v>
      </c>
      <c r="L3" s="96">
        <v>80</v>
      </c>
      <c r="M3" s="96">
        <v>116</v>
      </c>
      <c r="N3" s="91">
        <v>286</v>
      </c>
      <c r="O3" s="91">
        <v>145</v>
      </c>
      <c r="P3" s="357">
        <v>139</v>
      </c>
      <c r="Q3" s="357">
        <v>126</v>
      </c>
      <c r="R3" s="357">
        <v>165</v>
      </c>
      <c r="S3" s="357">
        <v>187</v>
      </c>
      <c r="T3" s="357">
        <v>273</v>
      </c>
    </row>
    <row r="4" spans="2:20" ht="15.75" x14ac:dyDescent="0.25">
      <c r="B4" s="166" t="s">
        <v>14</v>
      </c>
      <c r="C4" s="96">
        <v>3</v>
      </c>
      <c r="D4" s="96">
        <v>4</v>
      </c>
      <c r="E4" s="96">
        <v>4</v>
      </c>
      <c r="F4" s="96">
        <v>8</v>
      </c>
      <c r="G4" s="96">
        <v>5</v>
      </c>
      <c r="H4" s="96">
        <v>4</v>
      </c>
      <c r="I4" s="96">
        <v>5</v>
      </c>
      <c r="J4" s="96">
        <v>10</v>
      </c>
      <c r="K4" s="96">
        <v>2</v>
      </c>
      <c r="L4" s="96">
        <v>3</v>
      </c>
      <c r="M4" s="96">
        <v>1</v>
      </c>
      <c r="N4" s="91">
        <v>6</v>
      </c>
      <c r="O4" s="91">
        <v>3</v>
      </c>
      <c r="P4" s="357">
        <v>4</v>
      </c>
      <c r="Q4" s="357">
        <v>5</v>
      </c>
      <c r="R4" s="357">
        <v>3</v>
      </c>
      <c r="S4" s="357">
        <v>7</v>
      </c>
      <c r="T4" s="357">
        <v>1</v>
      </c>
    </row>
    <row r="5" spans="2:20" ht="15.75" x14ac:dyDescent="0.25">
      <c r="B5" s="166" t="s">
        <v>22</v>
      </c>
      <c r="C5" s="96">
        <v>3</v>
      </c>
      <c r="D5" s="96">
        <v>5</v>
      </c>
      <c r="E5" s="96">
        <v>5</v>
      </c>
      <c r="F5" s="96">
        <v>9</v>
      </c>
      <c r="G5" s="96">
        <v>4</v>
      </c>
      <c r="H5" s="96">
        <v>6</v>
      </c>
      <c r="I5" s="96">
        <v>14</v>
      </c>
      <c r="J5" s="96">
        <v>52</v>
      </c>
      <c r="K5" s="96">
        <v>21</v>
      </c>
      <c r="L5" s="96">
        <v>23</v>
      </c>
      <c r="M5" s="96">
        <v>23</v>
      </c>
      <c r="N5" s="91">
        <v>65</v>
      </c>
      <c r="O5" s="91">
        <v>34</v>
      </c>
      <c r="P5" s="357">
        <v>50</v>
      </c>
      <c r="Q5" s="357">
        <v>48</v>
      </c>
      <c r="R5" s="357">
        <v>77</v>
      </c>
      <c r="S5" s="357">
        <v>45</v>
      </c>
      <c r="T5" s="357">
        <v>61</v>
      </c>
    </row>
    <row r="6" spans="2:20" ht="15.75" x14ac:dyDescent="0.25">
      <c r="B6" s="167" t="s">
        <v>15</v>
      </c>
      <c r="C6" s="96">
        <v>23</v>
      </c>
      <c r="D6" s="96">
        <v>34</v>
      </c>
      <c r="E6" s="96">
        <v>52</v>
      </c>
      <c r="F6" s="96">
        <v>107</v>
      </c>
      <c r="G6" s="96">
        <v>65</v>
      </c>
      <c r="H6" s="96">
        <v>67</v>
      </c>
      <c r="I6" s="96">
        <v>90</v>
      </c>
      <c r="J6" s="96">
        <v>241</v>
      </c>
      <c r="K6" s="96">
        <v>89</v>
      </c>
      <c r="L6" s="96">
        <v>105</v>
      </c>
      <c r="M6" s="96">
        <v>140</v>
      </c>
      <c r="N6" s="91">
        <v>356</v>
      </c>
      <c r="O6" s="91">
        <v>182</v>
      </c>
      <c r="P6" s="357">
        <v>193</v>
      </c>
      <c r="Q6" s="357">
        <v>179</v>
      </c>
      <c r="R6" s="357">
        <v>245</v>
      </c>
      <c r="S6" s="357">
        <v>239</v>
      </c>
      <c r="T6" s="357">
        <v>335</v>
      </c>
    </row>
    <row r="8" spans="2:20" x14ac:dyDescent="0.25">
      <c r="B8" s="166" t="s">
        <v>216</v>
      </c>
      <c r="C8" s="166">
        <v>2013</v>
      </c>
      <c r="D8" s="166">
        <v>2014</v>
      </c>
      <c r="E8" s="166">
        <v>2015</v>
      </c>
      <c r="F8" s="166">
        <v>2016</v>
      </c>
      <c r="G8" s="166">
        <v>2017</v>
      </c>
      <c r="H8" s="166">
        <v>2018</v>
      </c>
      <c r="I8" s="166">
        <v>2019</v>
      </c>
      <c r="J8" s="166">
        <v>2020</v>
      </c>
      <c r="K8" s="166" t="s">
        <v>393</v>
      </c>
    </row>
    <row r="9" spans="2:20" ht="15.75" x14ac:dyDescent="0.25">
      <c r="B9" s="166" t="s">
        <v>10</v>
      </c>
      <c r="C9" s="96">
        <v>600</v>
      </c>
      <c r="D9" s="96">
        <v>964</v>
      </c>
      <c r="E9" s="96">
        <v>622</v>
      </c>
      <c r="F9" s="96">
        <v>179</v>
      </c>
      <c r="G9" s="96">
        <v>176</v>
      </c>
      <c r="H9" s="96">
        <v>363</v>
      </c>
      <c r="I9" s="91">
        <v>548</v>
      </c>
      <c r="J9" s="96">
        <v>576</v>
      </c>
      <c r="K9" s="96">
        <v>1200</v>
      </c>
    </row>
    <row r="10" spans="2:20" ht="15.75" x14ac:dyDescent="0.25">
      <c r="B10" s="166" t="s">
        <v>14</v>
      </c>
      <c r="C10" s="96">
        <v>64</v>
      </c>
      <c r="D10" s="96">
        <v>52</v>
      </c>
      <c r="E10" s="96">
        <v>50</v>
      </c>
      <c r="F10" s="96">
        <v>13</v>
      </c>
      <c r="G10" s="96">
        <v>19</v>
      </c>
      <c r="H10" s="96">
        <v>24</v>
      </c>
      <c r="I10" s="91">
        <v>12</v>
      </c>
      <c r="J10" s="96">
        <v>14</v>
      </c>
      <c r="K10" s="96">
        <v>50</v>
      </c>
    </row>
    <row r="11" spans="2:20" ht="15.75" x14ac:dyDescent="0.25">
      <c r="B11" s="166" t="s">
        <v>22</v>
      </c>
      <c r="C11" s="96">
        <v>317</v>
      </c>
      <c r="D11" s="96">
        <v>94</v>
      </c>
      <c r="E11" s="96">
        <v>112</v>
      </c>
      <c r="F11" s="96">
        <v>34</v>
      </c>
      <c r="G11" s="96">
        <v>21</v>
      </c>
      <c r="H11" s="96">
        <v>76</v>
      </c>
      <c r="I11" s="91">
        <v>132</v>
      </c>
      <c r="J11" s="96">
        <v>209</v>
      </c>
      <c r="K11" s="96">
        <v>250</v>
      </c>
    </row>
    <row r="12" spans="2:20" ht="15.75" x14ac:dyDescent="0.25">
      <c r="B12" s="167" t="s">
        <v>15</v>
      </c>
      <c r="C12" s="96">
        <v>981</v>
      </c>
      <c r="D12" s="96">
        <v>1110</v>
      </c>
      <c r="E12" s="96">
        <v>784</v>
      </c>
      <c r="F12" s="96">
        <v>225</v>
      </c>
      <c r="G12" s="96">
        <v>216</v>
      </c>
      <c r="H12" s="96">
        <v>463</v>
      </c>
      <c r="I12" s="91">
        <v>690</v>
      </c>
      <c r="J12" s="96">
        <v>799</v>
      </c>
      <c r="K12" s="96">
        <v>1500</v>
      </c>
    </row>
    <row r="13" spans="2:20" ht="15.75" x14ac:dyDescent="0.25">
      <c r="C13" s="168"/>
      <c r="D13" s="168"/>
      <c r="E13" s="168"/>
      <c r="F13" s="168"/>
      <c r="H13" s="168"/>
      <c r="I13" s="168"/>
    </row>
    <row r="22" spans="7:7" x14ac:dyDescent="0.25">
      <c r="G22" s="169"/>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17">
    <tabColor rgb="FF92D050"/>
  </sheetPr>
  <dimension ref="B1:T7"/>
  <sheetViews>
    <sheetView showGridLines="0" topLeftCell="L1" workbookViewId="0">
      <selection activeCell="AD5" sqref="AD5"/>
    </sheetView>
  </sheetViews>
  <sheetFormatPr defaultRowHeight="15" x14ac:dyDescent="0.25"/>
  <cols>
    <col min="2" max="2" width="16.42578125" bestFit="1" customWidth="1"/>
    <col min="10" max="20" width="9.140625" customWidth="1"/>
  </cols>
  <sheetData>
    <row r="1" spans="2:20" ht="42.75" customHeight="1" x14ac:dyDescent="0.25"/>
    <row r="2" spans="2:20" ht="15.75" x14ac:dyDescent="0.3">
      <c r="B2" s="170" t="s">
        <v>217</v>
      </c>
      <c r="C2" s="170" t="s">
        <v>40</v>
      </c>
      <c r="D2" s="170" t="s">
        <v>41</v>
      </c>
      <c r="E2" s="170" t="s">
        <v>42</v>
      </c>
      <c r="F2" s="170" t="s">
        <v>43</v>
      </c>
      <c r="G2" s="170" t="s">
        <v>44</v>
      </c>
      <c r="H2" s="170" t="s">
        <v>45</v>
      </c>
      <c r="I2" s="170" t="s">
        <v>46</v>
      </c>
      <c r="J2" s="170" t="s">
        <v>296</v>
      </c>
      <c r="K2" s="170" t="s">
        <v>309</v>
      </c>
      <c r="L2" s="170" t="s">
        <v>310</v>
      </c>
      <c r="M2" s="170" t="s">
        <v>319</v>
      </c>
      <c r="N2" s="170" t="s">
        <v>326</v>
      </c>
      <c r="O2" s="170" t="s">
        <v>334</v>
      </c>
      <c r="P2" s="170" t="s">
        <v>342</v>
      </c>
      <c r="Q2" s="170" t="s">
        <v>363</v>
      </c>
      <c r="R2" s="173" t="s">
        <v>364</v>
      </c>
      <c r="S2" s="408" t="s">
        <v>388</v>
      </c>
      <c r="T2" s="408" t="s">
        <v>389</v>
      </c>
    </row>
    <row r="3" spans="2:20" ht="15.75" x14ac:dyDescent="0.3">
      <c r="B3" s="170" t="s">
        <v>218</v>
      </c>
      <c r="C3" s="171">
        <v>2.6</v>
      </c>
      <c r="D3" s="171">
        <v>3.1</v>
      </c>
      <c r="E3" s="171">
        <v>3.1</v>
      </c>
      <c r="F3" s="171">
        <v>2.8</v>
      </c>
      <c r="G3" s="171">
        <v>3</v>
      </c>
      <c r="H3" s="171">
        <v>3.7</v>
      </c>
      <c r="I3" s="171">
        <v>3.5</v>
      </c>
      <c r="J3" s="171">
        <v>4</v>
      </c>
      <c r="K3" s="171">
        <v>3.7</v>
      </c>
      <c r="L3" s="171">
        <v>4.2</v>
      </c>
      <c r="M3" s="171">
        <v>4.8</v>
      </c>
      <c r="N3" s="171">
        <v>4.2</v>
      </c>
      <c r="O3" s="171">
        <v>4.4000000000000004</v>
      </c>
      <c r="P3" s="171">
        <v>4.0999999999999996</v>
      </c>
      <c r="Q3" s="171">
        <v>3.1</v>
      </c>
      <c r="R3" s="371">
        <v>2.9</v>
      </c>
      <c r="S3" s="371">
        <v>4.9000000000000004</v>
      </c>
      <c r="T3" s="371">
        <v>6.9</v>
      </c>
    </row>
    <row r="5" spans="2:20" ht="15.75" x14ac:dyDescent="0.3">
      <c r="B5" s="170" t="s">
        <v>219</v>
      </c>
      <c r="C5" s="170" t="s">
        <v>40</v>
      </c>
      <c r="D5" s="170" t="s">
        <v>41</v>
      </c>
      <c r="E5" s="170" t="s">
        <v>42</v>
      </c>
      <c r="F5" s="170" t="s">
        <v>43</v>
      </c>
      <c r="G5" s="170" t="s">
        <v>44</v>
      </c>
      <c r="H5" s="170" t="s">
        <v>45</v>
      </c>
      <c r="I5" s="170" t="s">
        <v>46</v>
      </c>
      <c r="J5" s="170" t="s">
        <v>296</v>
      </c>
      <c r="K5" s="170" t="s">
        <v>309</v>
      </c>
      <c r="L5" s="170" t="s">
        <v>310</v>
      </c>
      <c r="M5" s="170" t="s">
        <v>319</v>
      </c>
      <c r="N5" s="170" t="s">
        <v>326</v>
      </c>
      <c r="O5" s="170" t="s">
        <v>334</v>
      </c>
      <c r="P5" s="170" t="s">
        <v>342</v>
      </c>
      <c r="Q5" s="170" t="s">
        <v>363</v>
      </c>
      <c r="R5" s="173" t="s">
        <v>364</v>
      </c>
      <c r="S5" s="408" t="s">
        <v>388</v>
      </c>
      <c r="T5" s="408" t="s">
        <v>389</v>
      </c>
    </row>
    <row r="6" spans="2:20" ht="15.75" x14ac:dyDescent="0.3">
      <c r="B6" s="170" t="s">
        <v>220</v>
      </c>
      <c r="C6" s="172">
        <v>648</v>
      </c>
      <c r="D6" s="172">
        <v>620</v>
      </c>
      <c r="E6" s="172">
        <v>599</v>
      </c>
      <c r="F6" s="172">
        <v>554</v>
      </c>
      <c r="G6" s="172">
        <v>566</v>
      </c>
      <c r="H6" s="172">
        <v>733</v>
      </c>
      <c r="I6" s="172">
        <v>648</v>
      </c>
      <c r="J6" s="172">
        <v>553</v>
      </c>
      <c r="K6" s="172">
        <v>689</v>
      </c>
      <c r="L6" s="172">
        <v>669</v>
      </c>
      <c r="M6" s="172">
        <v>772</v>
      </c>
      <c r="N6" s="172">
        <v>678</v>
      </c>
      <c r="O6" s="172">
        <v>633</v>
      </c>
      <c r="P6" s="172">
        <v>606</v>
      </c>
      <c r="Q6" s="172">
        <v>555</v>
      </c>
      <c r="R6" s="372">
        <v>597</v>
      </c>
      <c r="S6" s="372">
        <v>728</v>
      </c>
      <c r="T6" s="372">
        <v>746</v>
      </c>
    </row>
    <row r="7" spans="2:20" ht="15.75" x14ac:dyDescent="0.3">
      <c r="B7" s="173" t="s">
        <v>221</v>
      </c>
      <c r="C7" s="174">
        <v>63</v>
      </c>
      <c r="D7" s="174">
        <v>56</v>
      </c>
      <c r="E7" s="174">
        <v>54</v>
      </c>
      <c r="F7" s="174">
        <v>47</v>
      </c>
      <c r="G7" s="174">
        <v>47</v>
      </c>
      <c r="H7" s="174">
        <v>68</v>
      </c>
      <c r="I7" s="174">
        <v>53</v>
      </c>
      <c r="J7" s="174">
        <v>49</v>
      </c>
      <c r="K7" s="174">
        <v>61</v>
      </c>
      <c r="L7" s="174">
        <v>56</v>
      </c>
      <c r="M7" s="174">
        <v>68</v>
      </c>
      <c r="N7" s="174">
        <v>62</v>
      </c>
      <c r="O7" s="174">
        <v>56</v>
      </c>
      <c r="P7" s="174">
        <v>91</v>
      </c>
      <c r="Q7" s="174">
        <v>55</v>
      </c>
      <c r="R7" s="174">
        <v>48</v>
      </c>
      <c r="S7" s="174">
        <v>52</v>
      </c>
      <c r="T7" s="174">
        <v>52</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18">
    <tabColor rgb="FF92D050"/>
  </sheetPr>
  <dimension ref="B1:T32"/>
  <sheetViews>
    <sheetView showGridLines="0" topLeftCell="E1" zoomScale="50" zoomScaleNormal="50" workbookViewId="0">
      <selection activeCell="R20" sqref="R20"/>
    </sheetView>
  </sheetViews>
  <sheetFormatPr defaultRowHeight="15" x14ac:dyDescent="0.25"/>
  <cols>
    <col min="2" max="2" width="33.42578125" customWidth="1"/>
    <col min="3" max="20" width="21.42578125" customWidth="1"/>
  </cols>
  <sheetData>
    <row r="1" spans="2:20" ht="45" customHeight="1" thickBot="1" x14ac:dyDescent="0.3"/>
    <row r="2" spans="2:20" ht="15.75" thickBot="1" x14ac:dyDescent="0.3">
      <c r="B2" s="455" t="s">
        <v>111</v>
      </c>
      <c r="C2" s="175">
        <v>42825</v>
      </c>
      <c r="D2" s="175">
        <v>42916</v>
      </c>
      <c r="E2" s="175">
        <v>43008</v>
      </c>
      <c r="F2" s="175">
        <v>43100</v>
      </c>
      <c r="G2" s="175">
        <v>43190</v>
      </c>
      <c r="H2" s="175">
        <v>43281</v>
      </c>
      <c r="I2" s="175">
        <v>43373</v>
      </c>
      <c r="J2" s="175">
        <v>43465</v>
      </c>
      <c r="K2" s="175">
        <v>43555</v>
      </c>
      <c r="L2" s="175">
        <v>43646</v>
      </c>
      <c r="M2" s="175">
        <v>43738</v>
      </c>
      <c r="N2" s="175">
        <v>43830</v>
      </c>
      <c r="O2" s="175">
        <v>43921</v>
      </c>
      <c r="P2" s="175">
        <v>44012</v>
      </c>
      <c r="Q2" s="365">
        <v>44104</v>
      </c>
      <c r="R2" s="175">
        <v>44196</v>
      </c>
      <c r="S2" s="175">
        <v>44286</v>
      </c>
      <c r="T2" s="175">
        <v>44377</v>
      </c>
    </row>
    <row r="3" spans="2:20" x14ac:dyDescent="0.25">
      <c r="B3" s="456"/>
      <c r="C3" s="176" t="s">
        <v>222</v>
      </c>
      <c r="D3" s="176" t="s">
        <v>222</v>
      </c>
      <c r="E3" s="176" t="s">
        <v>222</v>
      </c>
      <c r="F3" s="176" t="s">
        <v>222</v>
      </c>
      <c r="G3" s="176" t="s">
        <v>222</v>
      </c>
      <c r="H3" s="176" t="s">
        <v>222</v>
      </c>
      <c r="I3" s="176" t="s">
        <v>222</v>
      </c>
      <c r="J3" s="176" t="s">
        <v>222</v>
      </c>
      <c r="K3" s="176" t="s">
        <v>222</v>
      </c>
      <c r="L3" s="176" t="s">
        <v>222</v>
      </c>
      <c r="M3" s="176" t="s">
        <v>222</v>
      </c>
      <c r="N3" s="176" t="s">
        <v>222</v>
      </c>
      <c r="O3" s="176" t="s">
        <v>222</v>
      </c>
      <c r="P3" s="176" t="s">
        <v>222</v>
      </c>
      <c r="Q3" s="176" t="s">
        <v>222</v>
      </c>
      <c r="R3" s="176" t="s">
        <v>222</v>
      </c>
      <c r="S3" s="176" t="s">
        <v>222</v>
      </c>
      <c r="T3" s="176" t="s">
        <v>222</v>
      </c>
    </row>
    <row r="4" spans="2:20" x14ac:dyDescent="0.25">
      <c r="B4" s="158" t="s">
        <v>223</v>
      </c>
      <c r="C4" s="177">
        <v>5161235</v>
      </c>
      <c r="D4" s="177">
        <v>5143030</v>
      </c>
      <c r="E4" s="177">
        <v>5142153</v>
      </c>
      <c r="F4" s="177">
        <v>4908319</v>
      </c>
      <c r="G4" s="177">
        <v>4590260</v>
      </c>
      <c r="H4" s="177">
        <v>4577663</v>
      </c>
      <c r="I4" s="177">
        <v>4578479</v>
      </c>
      <c r="J4" s="177">
        <v>4581268</v>
      </c>
      <c r="K4" s="177">
        <v>4296809</v>
      </c>
      <c r="L4" s="177">
        <v>4286837</v>
      </c>
      <c r="M4" s="177">
        <v>2772978</v>
      </c>
      <c r="N4" s="177">
        <v>2081808</v>
      </c>
      <c r="O4" s="177">
        <v>2056120</v>
      </c>
      <c r="P4" s="358">
        <v>2071651</v>
      </c>
      <c r="Q4" s="358">
        <v>2048000</v>
      </c>
      <c r="R4" s="177">
        <v>2028732</v>
      </c>
      <c r="S4" s="177">
        <v>2009053</v>
      </c>
      <c r="T4" s="177">
        <v>2033293</v>
      </c>
    </row>
    <row r="5" spans="2:20" x14ac:dyDescent="0.25">
      <c r="B5" s="86" t="s">
        <v>224</v>
      </c>
      <c r="C5" s="178">
        <v>378799</v>
      </c>
      <c r="D5" s="178">
        <v>377415</v>
      </c>
      <c r="E5" s="178">
        <v>377166</v>
      </c>
      <c r="F5" s="178">
        <v>359896</v>
      </c>
      <c r="G5" s="178">
        <v>337068</v>
      </c>
      <c r="H5" s="178">
        <v>336953</v>
      </c>
      <c r="I5" s="178">
        <v>336758</v>
      </c>
      <c r="J5" s="178">
        <v>336902</v>
      </c>
      <c r="K5" s="178">
        <v>315737</v>
      </c>
      <c r="L5" s="178">
        <v>315380</v>
      </c>
      <c r="M5" s="178" t="s">
        <v>25</v>
      </c>
      <c r="N5" s="178" t="s">
        <v>25</v>
      </c>
      <c r="O5" s="178" t="s">
        <v>25</v>
      </c>
      <c r="P5" s="359" t="s">
        <v>25</v>
      </c>
      <c r="Q5" s="359" t="s">
        <v>25</v>
      </c>
      <c r="R5" s="178" t="s">
        <v>25</v>
      </c>
      <c r="S5" s="178" t="s">
        <v>25</v>
      </c>
      <c r="T5" s="178" t="s">
        <v>25</v>
      </c>
    </row>
    <row r="6" spans="2:20" x14ac:dyDescent="0.25">
      <c r="B6" s="86" t="s">
        <v>225</v>
      </c>
      <c r="C6" s="178">
        <v>4731318</v>
      </c>
      <c r="D6" s="178">
        <v>4722963</v>
      </c>
      <c r="E6" s="178">
        <v>4720342</v>
      </c>
      <c r="F6" s="178">
        <v>4498775</v>
      </c>
      <c r="G6" s="178">
        <v>4214913</v>
      </c>
      <c r="H6" s="178">
        <v>4214963</v>
      </c>
      <c r="I6" s="178">
        <v>4213716</v>
      </c>
      <c r="J6" s="178">
        <v>4214159</v>
      </c>
      <c r="K6" s="178">
        <v>3948650</v>
      </c>
      <c r="L6" s="178">
        <v>3946173</v>
      </c>
      <c r="M6" s="178">
        <v>2734776</v>
      </c>
      <c r="N6" s="178">
        <v>2006267</v>
      </c>
      <c r="O6" s="178">
        <v>1982831</v>
      </c>
      <c r="P6" s="359">
        <v>2008142</v>
      </c>
      <c r="Q6" s="359">
        <v>1984399</v>
      </c>
      <c r="R6" s="178">
        <v>2004608</v>
      </c>
      <c r="S6" s="178">
        <v>1986766</v>
      </c>
      <c r="T6" s="178">
        <v>2013064</v>
      </c>
    </row>
    <row r="7" spans="2:20" x14ac:dyDescent="0.25">
      <c r="B7" s="86" t="s">
        <v>14</v>
      </c>
      <c r="C7" s="178">
        <v>51118</v>
      </c>
      <c r="D7" s="178">
        <v>42652</v>
      </c>
      <c r="E7" s="178">
        <v>44645</v>
      </c>
      <c r="F7" s="178">
        <v>49648</v>
      </c>
      <c r="G7" s="178">
        <v>38279</v>
      </c>
      <c r="H7" s="178">
        <v>25747</v>
      </c>
      <c r="I7" s="178">
        <v>28005</v>
      </c>
      <c r="J7" s="178">
        <v>30207</v>
      </c>
      <c r="K7" s="178">
        <v>32422</v>
      </c>
      <c r="L7" s="178">
        <v>25284</v>
      </c>
      <c r="M7" s="178">
        <v>38202</v>
      </c>
      <c r="N7" s="178">
        <v>75541</v>
      </c>
      <c r="O7" s="178">
        <v>73289</v>
      </c>
      <c r="P7" s="359">
        <v>63509</v>
      </c>
      <c r="Q7" s="359">
        <v>63601</v>
      </c>
      <c r="R7" s="178">
        <v>24124</v>
      </c>
      <c r="S7" s="178">
        <f t="shared" ref="S7" si="0">S4-S6</f>
        <v>22287</v>
      </c>
      <c r="T7" s="178">
        <v>20229</v>
      </c>
    </row>
    <row r="8" spans="2:20" x14ac:dyDescent="0.25">
      <c r="B8" s="158" t="s">
        <v>226</v>
      </c>
      <c r="C8" s="177">
        <v>1718079</v>
      </c>
      <c r="D8" s="177">
        <v>1806622</v>
      </c>
      <c r="E8" s="177">
        <v>1718242</v>
      </c>
      <c r="F8" s="177">
        <v>1747954</v>
      </c>
      <c r="G8" s="177">
        <v>1089441</v>
      </c>
      <c r="H8" s="177">
        <v>1265585</v>
      </c>
      <c r="I8" s="177">
        <v>1314311</v>
      </c>
      <c r="J8" s="177">
        <v>1272702</v>
      </c>
      <c r="K8" s="177">
        <v>1199242</v>
      </c>
      <c r="L8" s="177">
        <v>1179060</v>
      </c>
      <c r="M8" s="177">
        <v>3081776</v>
      </c>
      <c r="N8" s="177">
        <v>3028744</v>
      </c>
      <c r="O8" s="177">
        <v>3874452</v>
      </c>
      <c r="P8" s="358">
        <v>4152046</v>
      </c>
      <c r="Q8" s="358">
        <v>4215800</v>
      </c>
      <c r="R8" s="177">
        <v>3944010</v>
      </c>
      <c r="S8" s="177">
        <v>4266071</v>
      </c>
      <c r="T8" s="177">
        <v>3799748</v>
      </c>
    </row>
    <row r="9" spans="2:20" x14ac:dyDescent="0.25">
      <c r="B9" s="158" t="s">
        <v>227</v>
      </c>
      <c r="C9" s="177">
        <v>6879314</v>
      </c>
      <c r="D9" s="177">
        <v>6949652</v>
      </c>
      <c r="E9" s="177">
        <v>6860395</v>
      </c>
      <c r="F9" s="177">
        <v>6656273</v>
      </c>
      <c r="G9" s="177">
        <v>5679701</v>
      </c>
      <c r="H9" s="177">
        <v>5843248</v>
      </c>
      <c r="I9" s="177">
        <v>5892790</v>
      </c>
      <c r="J9" s="177">
        <v>5853970</v>
      </c>
      <c r="K9" s="177">
        <v>5496051</v>
      </c>
      <c r="L9" s="177">
        <v>5465897</v>
      </c>
      <c r="M9" s="177">
        <v>5854754</v>
      </c>
      <c r="N9" s="177">
        <v>5110552</v>
      </c>
      <c r="O9" s="177">
        <v>5930572</v>
      </c>
      <c r="P9" s="358">
        <v>6223697</v>
      </c>
      <c r="Q9" s="358">
        <v>6263800</v>
      </c>
      <c r="R9" s="177">
        <v>5972742</v>
      </c>
      <c r="S9" s="177">
        <f>SUM(S8,S4)</f>
        <v>6275124</v>
      </c>
      <c r="T9" s="177">
        <v>5833041</v>
      </c>
    </row>
    <row r="10" spans="2:20" x14ac:dyDescent="0.25">
      <c r="B10" s="86" t="s">
        <v>228</v>
      </c>
      <c r="C10" s="177">
        <v>2415637</v>
      </c>
      <c r="D10" s="177">
        <v>1951286</v>
      </c>
      <c r="E10" s="177">
        <v>2138050</v>
      </c>
      <c r="F10" s="177">
        <v>2314288</v>
      </c>
      <c r="G10" s="177">
        <v>1562549</v>
      </c>
      <c r="H10" s="177">
        <v>1103612</v>
      </c>
      <c r="I10" s="177">
        <v>1681875</v>
      </c>
      <c r="J10" s="177">
        <v>1693349</v>
      </c>
      <c r="K10" s="177">
        <v>1772792</v>
      </c>
      <c r="L10" s="177">
        <v>1245112</v>
      </c>
      <c r="M10" s="177">
        <v>1822413</v>
      </c>
      <c r="N10" s="177">
        <v>1921141</v>
      </c>
      <c r="O10" s="177">
        <v>2373466</v>
      </c>
      <c r="P10" s="358">
        <v>2506214</v>
      </c>
      <c r="Q10" s="358">
        <v>3734302</v>
      </c>
      <c r="R10" s="177">
        <v>4868105</v>
      </c>
      <c r="S10" s="177">
        <v>4601103</v>
      </c>
      <c r="T10" s="177">
        <v>6053313</v>
      </c>
    </row>
    <row r="11" spans="2:20" x14ac:dyDescent="0.25">
      <c r="B11" s="158" t="s">
        <v>229</v>
      </c>
      <c r="C11" s="179">
        <v>4463677</v>
      </c>
      <c r="D11" s="179">
        <v>4998366</v>
      </c>
      <c r="E11" s="179">
        <v>4722345</v>
      </c>
      <c r="F11" s="179">
        <v>4341985</v>
      </c>
      <c r="G11" s="179">
        <v>4117152</v>
      </c>
      <c r="H11" s="179">
        <v>4739636</v>
      </c>
      <c r="I11" s="179">
        <v>4210915</v>
      </c>
      <c r="J11" s="179">
        <v>4160621</v>
      </c>
      <c r="K11" s="179">
        <v>3723259</v>
      </c>
      <c r="L11" s="179">
        <v>4220785</v>
      </c>
      <c r="M11" s="179">
        <v>4032341</v>
      </c>
      <c r="N11" s="179">
        <v>3189411</v>
      </c>
      <c r="O11" s="179">
        <v>3557106</v>
      </c>
      <c r="P11" s="179">
        <v>3717483</v>
      </c>
      <c r="Q11" s="179">
        <v>2529498</v>
      </c>
      <c r="R11" s="179">
        <v>1104637</v>
      </c>
      <c r="S11" s="179">
        <v>1674021</v>
      </c>
      <c r="T11" s="179">
        <v>-220272</v>
      </c>
    </row>
    <row r="32" ht="13.5" customHeight="1" x14ac:dyDescent="0.25"/>
  </sheetData>
  <mergeCells count="1">
    <mergeCell ref="B2:B3"/>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rgb="FF92D050"/>
  </sheetPr>
  <dimension ref="B31:AP74"/>
  <sheetViews>
    <sheetView showGridLines="0" topLeftCell="A46" zoomScale="50" zoomScaleNormal="50" workbookViewId="0">
      <selection activeCell="P72" sqref="P72:AE72"/>
    </sheetView>
  </sheetViews>
  <sheetFormatPr defaultRowHeight="15" x14ac:dyDescent="0.25"/>
  <cols>
    <col min="2" max="2" width="56.42578125" customWidth="1"/>
    <col min="3" max="3" width="20" customWidth="1"/>
    <col min="15" max="15" width="22.28515625" customWidth="1"/>
    <col min="24" max="24" width="9.140625" customWidth="1"/>
  </cols>
  <sheetData>
    <row r="31" spans="2:3" ht="22.5" x14ac:dyDescent="0.3">
      <c r="B31" s="312" t="s">
        <v>0</v>
      </c>
      <c r="C31" s="1" t="s">
        <v>1</v>
      </c>
    </row>
    <row r="34" ht="24" customHeight="1" x14ac:dyDescent="0.25"/>
    <row r="68" spans="16:42" ht="22.5" x14ac:dyDescent="0.25">
      <c r="P68" s="417" t="s">
        <v>356</v>
      </c>
      <c r="Q68" s="417"/>
      <c r="R68" s="417"/>
      <c r="S68" s="417"/>
      <c r="T68" s="417"/>
      <c r="U68" s="417"/>
      <c r="V68" s="417"/>
      <c r="W68" s="417"/>
      <c r="X68" s="417"/>
      <c r="Y68" s="417"/>
      <c r="Z68" s="417"/>
      <c r="AA68" s="417"/>
      <c r="AB68" s="417"/>
      <c r="AC68" s="417"/>
      <c r="AD68" s="417"/>
      <c r="AE68" s="417"/>
    </row>
    <row r="69" spans="16:42" ht="22.5" x14ac:dyDescent="0.25">
      <c r="P69" s="417" t="s">
        <v>2</v>
      </c>
      <c r="Q69" s="417"/>
      <c r="R69" s="417"/>
      <c r="S69" s="417"/>
      <c r="T69" s="417"/>
      <c r="U69" s="417"/>
      <c r="V69" s="417"/>
      <c r="W69" s="417"/>
      <c r="X69" s="417"/>
      <c r="Y69" s="417"/>
      <c r="Z69" s="417"/>
      <c r="AA69" s="417"/>
      <c r="AB69" s="417"/>
      <c r="AC69" s="417"/>
      <c r="AD69" s="417"/>
      <c r="AE69" s="417"/>
    </row>
    <row r="70" spans="16:42" ht="22.5" x14ac:dyDescent="0.25">
      <c r="P70" s="417" t="s">
        <v>3</v>
      </c>
      <c r="Q70" s="417"/>
      <c r="R70" s="417"/>
      <c r="S70" s="417"/>
      <c r="T70" s="417"/>
      <c r="U70" s="417"/>
      <c r="V70" s="417"/>
      <c r="W70" s="417"/>
      <c r="X70" s="417"/>
      <c r="Y70" s="417"/>
      <c r="Z70" s="417"/>
      <c r="AA70" s="417"/>
      <c r="AB70" s="417"/>
      <c r="AC70" s="417"/>
      <c r="AD70" s="417"/>
      <c r="AE70" s="417"/>
    </row>
    <row r="71" spans="16:42" ht="22.5" x14ac:dyDescent="0.25">
      <c r="P71" s="417" t="s">
        <v>4</v>
      </c>
      <c r="Q71" s="417"/>
      <c r="R71" s="417"/>
      <c r="S71" s="417"/>
      <c r="T71" s="417"/>
      <c r="U71" s="417"/>
      <c r="V71" s="417"/>
      <c r="W71" s="417"/>
      <c r="X71" s="417"/>
      <c r="Y71" s="417"/>
      <c r="Z71" s="417"/>
      <c r="AA71" s="417"/>
      <c r="AB71" s="417"/>
      <c r="AC71" s="417"/>
      <c r="AD71" s="417"/>
      <c r="AE71" s="417"/>
    </row>
    <row r="72" spans="16:42" ht="22.5" x14ac:dyDescent="0.25">
      <c r="P72" s="417" t="s">
        <v>303</v>
      </c>
      <c r="Q72" s="417"/>
      <c r="R72" s="417"/>
      <c r="S72" s="417"/>
      <c r="T72" s="417"/>
      <c r="U72" s="417"/>
      <c r="V72" s="417"/>
      <c r="W72" s="417"/>
      <c r="X72" s="417"/>
      <c r="Y72" s="417"/>
      <c r="Z72" s="417"/>
      <c r="AA72" s="417"/>
      <c r="AB72" s="417"/>
      <c r="AC72" s="417"/>
      <c r="AD72" s="417"/>
      <c r="AE72" s="417"/>
    </row>
    <row r="73" spans="16:42" ht="22.5" x14ac:dyDescent="0.25">
      <c r="AA73" s="417"/>
      <c r="AB73" s="417"/>
      <c r="AC73" s="417"/>
      <c r="AD73" s="417"/>
      <c r="AE73" s="417"/>
      <c r="AF73" s="417"/>
      <c r="AG73" s="417"/>
      <c r="AH73" s="417"/>
      <c r="AI73" s="417"/>
      <c r="AJ73" s="417"/>
      <c r="AK73" s="417"/>
      <c r="AL73" s="417"/>
      <c r="AM73" s="417"/>
      <c r="AN73" s="417"/>
      <c r="AO73" s="417"/>
      <c r="AP73" s="417"/>
    </row>
    <row r="74" spans="16:42" ht="19.5" x14ac:dyDescent="0.25">
      <c r="AB74" s="313"/>
    </row>
  </sheetData>
  <mergeCells count="6">
    <mergeCell ref="AA73:AP73"/>
    <mergeCell ref="P72:AE72"/>
    <mergeCell ref="P68:AE68"/>
    <mergeCell ref="P69:AE69"/>
    <mergeCell ref="P70:AE70"/>
    <mergeCell ref="P71:AE71"/>
  </mergeCells>
  <hyperlinks>
    <hyperlink ref="P68:AE68" r:id="rId1" display="Annual Report" xr:uid="{00000000-0004-0000-0100-000001000000}"/>
    <hyperlink ref="P69:AE69" r:id="rId2" display="Reference Form" xr:uid="{00000000-0004-0000-0100-000002000000}"/>
    <hyperlink ref="P70:AE70" r:id="rId3" display="Bylaws" xr:uid="{00000000-0004-0000-0100-000003000000}"/>
    <hyperlink ref="P71:AE71" r:id="rId4" display="Shareholders Agreement" xr:uid="{00000000-0004-0000-0100-000004000000}"/>
    <hyperlink ref="P72" r:id="rId5" display="Usiminas | Investor Relations" xr:uid="{00000000-0004-0000-0100-000005000000}"/>
    <hyperlink ref="C31" r:id="rId6" xr:uid="{00000000-0004-0000-0100-000000000000}"/>
    <hyperlink ref="P72:AE72" r:id="rId7" display="Integrity Program" xr:uid="{467D69A3-5D94-40C4-B7A9-F3A137628CAF}"/>
  </hyperlinks>
  <pageMargins left="0.7" right="0.7" top="0.75" bottom="0.75" header="0.3" footer="0.3"/>
  <pageSetup paperSize="9" orientation="portrait" r:id="rId8"/>
  <headerFooter>
    <oddFooter>&amp;L&amp;1#&amp;"Calibri"&amp;10 Classificação da informação: Pública</oddFooter>
  </headerFooter>
  <drawing r:id="rId9"/>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5904A-161A-47A3-AC82-4E3BDAB0CED0}">
  <dimension ref="B1:T35"/>
  <sheetViews>
    <sheetView showGridLines="0" topLeftCell="G1" zoomScale="60" zoomScaleNormal="60" workbookViewId="0">
      <selection activeCell="N23" sqref="N23"/>
    </sheetView>
  </sheetViews>
  <sheetFormatPr defaultRowHeight="15" x14ac:dyDescent="0.25"/>
  <cols>
    <col min="1" max="1" width="5.85546875" customWidth="1"/>
    <col min="2" max="2" width="48" customWidth="1"/>
    <col min="3" max="20" width="18.7109375" customWidth="1"/>
  </cols>
  <sheetData>
    <row r="1" spans="2:20" ht="40.5" customHeight="1" thickBot="1" x14ac:dyDescent="0.3"/>
    <row r="2" spans="2:20" x14ac:dyDescent="0.25">
      <c r="B2" s="331"/>
      <c r="C2" s="331" t="s">
        <v>40</v>
      </c>
      <c r="D2" s="331" t="s">
        <v>41</v>
      </c>
      <c r="E2" s="331" t="s">
        <v>42</v>
      </c>
      <c r="F2" s="331" t="s">
        <v>43</v>
      </c>
      <c r="G2" s="331" t="s">
        <v>44</v>
      </c>
      <c r="H2" s="331" t="s">
        <v>45</v>
      </c>
      <c r="I2" s="331" t="s">
        <v>46</v>
      </c>
      <c r="J2" s="331" t="s">
        <v>296</v>
      </c>
      <c r="K2" s="331" t="s">
        <v>309</v>
      </c>
      <c r="L2" s="331" t="s">
        <v>310</v>
      </c>
      <c r="M2" s="331" t="s">
        <v>319</v>
      </c>
      <c r="N2" s="331" t="s">
        <v>326</v>
      </c>
      <c r="O2" s="331" t="s">
        <v>334</v>
      </c>
      <c r="P2" s="331" t="s">
        <v>342</v>
      </c>
      <c r="Q2" s="361" t="s">
        <v>363</v>
      </c>
      <c r="R2" s="156" t="s">
        <v>364</v>
      </c>
      <c r="S2" s="156" t="s">
        <v>388</v>
      </c>
      <c r="T2" s="156" t="s">
        <v>389</v>
      </c>
    </row>
    <row r="3" spans="2:20" ht="30" x14ac:dyDescent="0.25">
      <c r="B3" s="339" t="s">
        <v>343</v>
      </c>
      <c r="C3" s="340">
        <v>4.4400000000000004</v>
      </c>
      <c r="D3" s="340">
        <v>4.5999999999999996</v>
      </c>
      <c r="E3" s="340">
        <v>7.78</v>
      </c>
      <c r="F3" s="340">
        <v>9.1</v>
      </c>
      <c r="G3" s="340">
        <v>10.92</v>
      </c>
      <c r="H3" s="340">
        <v>7.32</v>
      </c>
      <c r="I3" s="340">
        <v>8.32</v>
      </c>
      <c r="J3" s="340">
        <v>9.2200000000000006</v>
      </c>
      <c r="K3" s="340">
        <v>10.039999999999999</v>
      </c>
      <c r="L3" s="340">
        <v>8.94</v>
      </c>
      <c r="M3" s="340">
        <v>7.81</v>
      </c>
      <c r="N3" s="340">
        <v>9.51</v>
      </c>
      <c r="O3" s="340">
        <v>4.92</v>
      </c>
      <c r="P3" s="340">
        <v>7.27</v>
      </c>
      <c r="Q3" s="340">
        <v>10.029999999999999</v>
      </c>
      <c r="R3" s="340">
        <v>14.61</v>
      </c>
      <c r="S3" s="340">
        <v>17.100000000000001</v>
      </c>
      <c r="T3" s="340">
        <v>19.100000000000001</v>
      </c>
    </row>
    <row r="4" spans="2:20" x14ac:dyDescent="0.25">
      <c r="B4" s="339" t="s">
        <v>344</v>
      </c>
      <c r="C4" s="340">
        <v>8.3800000000000008</v>
      </c>
      <c r="D4" s="340">
        <v>8.83</v>
      </c>
      <c r="E4" s="340">
        <v>10.050000000000001</v>
      </c>
      <c r="F4" s="340">
        <v>10.83</v>
      </c>
      <c r="G4" s="340">
        <v>12.31</v>
      </c>
      <c r="H4" s="340">
        <v>11.23</v>
      </c>
      <c r="I4" s="340">
        <v>11.37</v>
      </c>
      <c r="J4" s="340">
        <v>11.44</v>
      </c>
      <c r="K4" s="340">
        <v>11.65</v>
      </c>
      <c r="L4" s="340">
        <v>10.5</v>
      </c>
      <c r="M4" s="340">
        <v>9.35</v>
      </c>
      <c r="N4" s="340">
        <v>9.8699999999999992</v>
      </c>
      <c r="O4" s="340">
        <v>5.65</v>
      </c>
      <c r="P4" s="340">
        <v>8.09</v>
      </c>
      <c r="Q4" s="340">
        <v>10.24</v>
      </c>
      <c r="R4" s="340">
        <v>15.69</v>
      </c>
      <c r="S4" s="340">
        <v>17.89</v>
      </c>
      <c r="T4" s="340">
        <v>19.75</v>
      </c>
    </row>
    <row r="5" spans="2:20" x14ac:dyDescent="0.25">
      <c r="B5" s="339" t="s">
        <v>345</v>
      </c>
      <c r="C5" s="340">
        <v>8.6441469902792445E-2</v>
      </c>
      <c r="D5" s="340">
        <v>0.14022259159714601</v>
      </c>
      <c r="E5" s="340">
        <v>6.0573190882694056E-2</v>
      </c>
      <c r="F5" s="340">
        <v>-3.5792632495154485E-2</v>
      </c>
      <c r="G5" s="340">
        <v>0.12543900779806155</v>
      </c>
      <c r="H5" s="340">
        <v>-1.5202551761001827E-2</v>
      </c>
      <c r="I5" s="340">
        <v>0.23073643008977532</v>
      </c>
      <c r="J5" s="340">
        <v>0.32035407616100803</v>
      </c>
      <c r="K5" s="340">
        <v>6.0872453712635034E-2</v>
      </c>
      <c r="L5" s="340">
        <v>0.13666016686952856</v>
      </c>
      <c r="M5" s="340">
        <v>-0.11091079494719339</v>
      </c>
      <c r="N5" s="340">
        <v>0.21399048016049119</v>
      </c>
      <c r="O5" s="340">
        <v>-0.33835054570233886</v>
      </c>
      <c r="P5" s="340">
        <v>-0.3152721942915036</v>
      </c>
      <c r="Q5" s="340">
        <v>0.15807621301431832</v>
      </c>
      <c r="R5" s="340">
        <v>1.526401635610064</v>
      </c>
      <c r="S5" s="340">
        <f>('[1]DRE Consolidada TRI'!U40*1000)/1253079108</f>
        <v>0.96154902935306141</v>
      </c>
      <c r="T5" s="340">
        <v>3.6256362196088898</v>
      </c>
    </row>
    <row r="6" spans="2:20" x14ac:dyDescent="0.25">
      <c r="B6" s="339" t="s">
        <v>346</v>
      </c>
      <c r="C6" s="341">
        <v>51.36423530271977</v>
      </c>
      <c r="D6" s="341">
        <v>32.804984900119507</v>
      </c>
      <c r="E6" s="341">
        <v>128.4396593051658</v>
      </c>
      <c r="F6" s="341">
        <v>-254.24226623263698</v>
      </c>
      <c r="G6" s="341">
        <v>87.05426000801603</v>
      </c>
      <c r="H6" s="341">
        <v>-481.49811394015751</v>
      </c>
      <c r="I6" s="341">
        <v>36.058458548408851</v>
      </c>
      <c r="J6" s="341">
        <v>28.780654551016497</v>
      </c>
      <c r="K6" s="341">
        <v>164.93503034059623</v>
      </c>
      <c r="L6" s="341">
        <v>65.417745381030798</v>
      </c>
      <c r="M6" s="341">
        <v>-70.416950881277884</v>
      </c>
      <c r="N6" s="341">
        <v>44.441229314816127</v>
      </c>
      <c r="O6" s="341">
        <v>-14.54113215566772</v>
      </c>
      <c r="P6" s="341">
        <v>-23.059439213589798</v>
      </c>
      <c r="Q6" s="341">
        <v>63.450406666128167</v>
      </c>
      <c r="R6" s="341">
        <v>9.5715306241536826</v>
      </c>
      <c r="S6" s="341">
        <f t="shared" ref="S6" si="0">S3/S5</f>
        <v>17.7838045466127</v>
      </c>
      <c r="T6" s="341">
        <v>5.2680409293959407</v>
      </c>
    </row>
    <row r="7" spans="2:20" x14ac:dyDescent="0.25">
      <c r="B7" s="339" t="s">
        <v>337</v>
      </c>
      <c r="C7" s="342">
        <v>7.8923519278693323E-3</v>
      </c>
      <c r="D7" s="342">
        <v>1.2695118538709563E-2</v>
      </c>
      <c r="E7" s="342">
        <v>5.4594177383497288E-3</v>
      </c>
      <c r="F7" s="342">
        <v>-3.2560194180748245E-3</v>
      </c>
      <c r="G7" s="342">
        <v>1.1295399875911209E-2</v>
      </c>
      <c r="H7" s="342">
        <v>-1.3738837465009236E-3</v>
      </c>
      <c r="I7" s="342">
        <v>2.0505874115091933E-2</v>
      </c>
      <c r="J7" s="342">
        <v>2.813827385352528E-2</v>
      </c>
      <c r="K7" s="342">
        <v>5.331812315005971E-3</v>
      </c>
      <c r="L7" s="342">
        <v>1.1878317682951868E-2</v>
      </c>
      <c r="M7" s="342">
        <v>-9.7623680310192952E-3</v>
      </c>
      <c r="N7" s="342">
        <v>1.9094133958650963E-2</v>
      </c>
      <c r="O7" s="342">
        <v>-3.0190077577206043E-2</v>
      </c>
      <c r="P7" s="342">
        <v>-2.910799823964326E-2</v>
      </c>
      <c r="Q7" s="342">
        <v>1.453361421978876E-2</v>
      </c>
      <c r="R7" s="342">
        <v>0.12865016809185909</v>
      </c>
      <c r="S7" s="342">
        <f>'[1]DRE Consolidada TRI'!U40/([1]Balanço!S54+[1]Balanço!S55)</f>
        <v>7.6426746091309922E-2</v>
      </c>
      <c r="T7" s="342">
        <v>0.22822847940364124</v>
      </c>
    </row>
    <row r="8" spans="2:20" x14ac:dyDescent="0.25">
      <c r="B8" s="339" t="s">
        <v>338</v>
      </c>
      <c r="C8" s="342">
        <v>8.5541173505041951E-3</v>
      </c>
      <c r="D8" s="342">
        <v>1.7810616066718805E-2</v>
      </c>
      <c r="E8" s="342">
        <v>5.2332301560866342E-3</v>
      </c>
      <c r="F8" s="342">
        <v>3.4756825391687746E-3</v>
      </c>
      <c r="G8" s="342">
        <v>1.5759543536990776E-2</v>
      </c>
      <c r="H8" s="342">
        <v>9.819621758938666E-3</v>
      </c>
      <c r="I8" s="342">
        <v>1.5926604127884103E-2</v>
      </c>
      <c r="J8" s="342">
        <v>-6.41641734861821E-4</v>
      </c>
      <c r="K8" s="342">
        <v>9.245086010714023E-3</v>
      </c>
      <c r="L8" s="342">
        <v>1.3264250772932468E-2</v>
      </c>
      <c r="M8" s="342">
        <v>5.3804754794337297E-3</v>
      </c>
      <c r="N8" s="342">
        <v>5.833700079472294E-3</v>
      </c>
      <c r="O8" s="342">
        <v>1.2404187808960325E-2</v>
      </c>
      <c r="P8" s="342">
        <v>-7.2835707700640651E-3</v>
      </c>
      <c r="Q8" s="342">
        <v>2.7775778730735261E-2</v>
      </c>
      <c r="R8" s="342">
        <v>0.10131679250181282</v>
      </c>
      <c r="S8" s="342">
        <f>('[1]DRE Consolidada TRI'!U31+'[1]Fluxo de Caixa TRI'!S42)/([1]Balanço!S54+[1]Balanço!S55+[1]Balanço!S56+[1]Dívida!S11)</f>
        <v>8.5406731907952907E-2</v>
      </c>
      <c r="T8" s="342">
        <v>0.18460300419412087</v>
      </c>
    </row>
    <row r="9" spans="2:20" x14ac:dyDescent="0.25">
      <c r="B9" s="339" t="s">
        <v>347</v>
      </c>
      <c r="C9" s="341">
        <v>3.9</v>
      </c>
      <c r="D9" s="341">
        <v>2.8</v>
      </c>
      <c r="E9" s="341">
        <v>2.4</v>
      </c>
      <c r="F9" s="341">
        <v>2</v>
      </c>
      <c r="G9" s="341">
        <v>1.8</v>
      </c>
      <c r="H9" s="341">
        <v>2.2999999999999998</v>
      </c>
      <c r="I9" s="341">
        <v>1.8</v>
      </c>
      <c r="J9" s="341">
        <v>1.6</v>
      </c>
      <c r="K9" s="341">
        <v>1.5</v>
      </c>
      <c r="L9" s="341">
        <v>1.6</v>
      </c>
      <c r="M9" s="341">
        <v>1.7</v>
      </c>
      <c r="N9" s="341">
        <v>1.6</v>
      </c>
      <c r="O9" s="341">
        <v>1.8</v>
      </c>
      <c r="P9" s="341">
        <v>2.2000000000000002</v>
      </c>
      <c r="Q9" s="341">
        <v>1.2</v>
      </c>
      <c r="R9" s="341">
        <v>2.2000000000000002</v>
      </c>
      <c r="S9" s="341">
        <v>0.3</v>
      </c>
      <c r="T9" s="341">
        <v>0</v>
      </c>
    </row>
    <row r="10" spans="2:20" x14ac:dyDescent="0.25">
      <c r="B10" s="339" t="s">
        <v>348</v>
      </c>
      <c r="C10" s="341">
        <v>12.685547164579184</v>
      </c>
      <c r="D10" s="341">
        <v>8.3218955065106268</v>
      </c>
      <c r="E10" s="341">
        <v>8.8832519834355761</v>
      </c>
      <c r="F10" s="341">
        <v>8.4062667090557479</v>
      </c>
      <c r="G10" s="341">
        <v>8.7876813735585486</v>
      </c>
      <c r="H10" s="341">
        <v>8.7530388061712578</v>
      </c>
      <c r="I10" s="341">
        <v>7.8689548537646647</v>
      </c>
      <c r="J10" s="341">
        <v>6.9664271980453547</v>
      </c>
      <c r="K10" s="341">
        <v>7.6150564096590507</v>
      </c>
      <c r="L10" s="341">
        <v>6.7501833822116275</v>
      </c>
      <c r="M10" s="341">
        <v>7.117531996337247</v>
      </c>
      <c r="N10" s="341">
        <v>8.9838764949594765</v>
      </c>
      <c r="O10" s="341">
        <v>5.5712321031094136</v>
      </c>
      <c r="P10" s="341">
        <v>8.9164265008657662</v>
      </c>
      <c r="Q10" s="341">
        <v>8.8668180677146093</v>
      </c>
      <c r="R10" s="341">
        <v>7.3801420665576982</v>
      </c>
      <c r="S10" s="341">
        <f>(((S3*'[1]Ações e grupo de controle'!$J$9+[1]Indicadores!S4*'[1]Ações e grupo de controle'!$F$9)/1000)+[1]Dívida!S11+[1]Balanço!S56)/(SUM('[1]DRE Consolidada TRI'!R47:U47))</f>
        <v>5.0220227987962991</v>
      </c>
      <c r="T10" s="341">
        <v>2.8876086329459909</v>
      </c>
    </row>
    <row r="11" spans="2:20" x14ac:dyDescent="0.25">
      <c r="B11" s="339" t="s">
        <v>349</v>
      </c>
      <c r="C11" s="342">
        <v>0.10881053362413118</v>
      </c>
      <c r="D11" s="342">
        <v>9.3008110299391156E-2</v>
      </c>
      <c r="E11" s="342">
        <v>6.5203727595218419E-2</v>
      </c>
      <c r="F11" s="342">
        <v>0.12412930097459829</v>
      </c>
      <c r="G11" s="342">
        <v>5.4419732381685959E-2</v>
      </c>
      <c r="H11" s="342">
        <v>-1.2374981004602992E-2</v>
      </c>
      <c r="I11" s="342">
        <v>0.20519372296398952</v>
      </c>
      <c r="J11" s="342">
        <v>-0.112524028793895</v>
      </c>
      <c r="K11" s="342">
        <v>3.0634665888532142E-2</v>
      </c>
      <c r="L11" s="342">
        <v>4.5884679578197529E-2</v>
      </c>
      <c r="M11" s="342">
        <v>4.2161054171181878E-2</v>
      </c>
      <c r="N11" s="342">
        <v>5.9995417936649087E-3</v>
      </c>
      <c r="O11" s="342">
        <v>-1.6792623391673089E-2</v>
      </c>
      <c r="P11" s="342">
        <v>-0.36323336891767155</v>
      </c>
      <c r="Q11" s="342">
        <v>0.80689771787612163</v>
      </c>
      <c r="R11" s="342">
        <v>0.24948758471400145</v>
      </c>
      <c r="S11" s="342">
        <f>'[1]DRE Consolidada TRI'!U3/'[1]DRE Consolidada TRI'!T3-1</f>
        <v>0.29073502037714616</v>
      </c>
      <c r="T11" s="342">
        <v>0.35812300660417629</v>
      </c>
    </row>
    <row r="12" spans="2:20" x14ac:dyDescent="0.25">
      <c r="B12" s="339" t="s">
        <v>350</v>
      </c>
      <c r="C12" s="342">
        <v>1.275652771904646</v>
      </c>
      <c r="D12" s="342">
        <v>0.40746177048589538</v>
      </c>
      <c r="E12" s="342">
        <v>-0.39616884398521313</v>
      </c>
      <c r="F12" s="342">
        <v>-5.3137920067847233E-3</v>
      </c>
      <c r="G12" s="342">
        <v>0.42369742749423822</v>
      </c>
      <c r="H12" s="342">
        <v>-0.19087432665525061</v>
      </c>
      <c r="I12" s="342">
        <v>0.35455742242387922</v>
      </c>
      <c r="J12" s="342">
        <v>0.1814711097071271</v>
      </c>
      <c r="K12" s="342">
        <v>-0.41284341792596113</v>
      </c>
      <c r="L12" s="342">
        <v>0.18126733290667718</v>
      </c>
      <c r="M12" s="342">
        <v>-0.23392465817650143</v>
      </c>
      <c r="N12" s="342">
        <v>6.1831180341320513E-2</v>
      </c>
      <c r="O12" s="342">
        <v>0.2145258695220591</v>
      </c>
      <c r="P12" s="342">
        <v>-0.66316542488588448</v>
      </c>
      <c r="Q12" s="342">
        <v>3.3100830206795067</v>
      </c>
      <c r="R12" s="342">
        <v>0.9456403302743408</v>
      </c>
      <c r="S12" s="342">
        <f>'[1]DRE Consolidada TRI'!U47/'[1]DRE Consolidada TRI'!T47-1</f>
        <v>0.50570669421179049</v>
      </c>
      <c r="T12" s="342">
        <v>1.0934480719376829</v>
      </c>
    </row>
    <row r="13" spans="2:20" x14ac:dyDescent="0.25">
      <c r="B13" s="339" t="s">
        <v>351</v>
      </c>
      <c r="C13" s="342">
        <v>0.22700000000000001</v>
      </c>
      <c r="D13" s="342">
        <v>0.29199999999999998</v>
      </c>
      <c r="E13" s="342">
        <v>0.16500000000000001</v>
      </c>
      <c r="F13" s="342">
        <v>0.14599999999999999</v>
      </c>
      <c r="G13" s="342">
        <v>0.19800000000000001</v>
      </c>
      <c r="H13" s="342">
        <v>0.16200000000000001</v>
      </c>
      <c r="I13" s="342">
        <v>0.182</v>
      </c>
      <c r="J13" s="342">
        <v>0.24199999999999999</v>
      </c>
      <c r="K13" s="342">
        <v>0.13800000000000001</v>
      </c>
      <c r="L13" s="342">
        <v>0.156</v>
      </c>
      <c r="M13" s="342">
        <v>0.115</v>
      </c>
      <c r="N13" s="342">
        <v>0.121</v>
      </c>
      <c r="O13" s="342">
        <v>0.14899999999999999</v>
      </c>
      <c r="P13" s="342">
        <v>7.9035680482036033E-2</v>
      </c>
      <c r="Q13" s="342">
        <v>0.189</v>
      </c>
      <c r="R13" s="342">
        <v>0.29356608278364055</v>
      </c>
      <c r="S13" s="342">
        <f>'[1]DRE Consolidada TRI'!U48</f>
        <v>0.34200000000000003</v>
      </c>
      <c r="T13" s="342">
        <v>0.52787640696608229</v>
      </c>
    </row>
    <row r="14" spans="2:20" x14ac:dyDescent="0.25">
      <c r="B14" s="339" t="s">
        <v>352</v>
      </c>
      <c r="C14" s="342">
        <v>7.8E-2</v>
      </c>
      <c r="D14" s="342">
        <v>0.14199999999999999</v>
      </c>
      <c r="E14" s="342">
        <v>3.9E-2</v>
      </c>
      <c r="F14" s="342">
        <v>2.3E-2</v>
      </c>
      <c r="G14" s="342">
        <v>0.1</v>
      </c>
      <c r="H14" s="342">
        <v>6.6000000000000003E-2</v>
      </c>
      <c r="I14" s="342">
        <v>9.1999999999999998E-2</v>
      </c>
      <c r="J14" s="342">
        <v>-1E-3</v>
      </c>
      <c r="K14" s="342">
        <v>5.5E-2</v>
      </c>
      <c r="L14" s="342">
        <v>7.9000000000000001E-2</v>
      </c>
      <c r="M14" s="342">
        <v>3.7999999999999999E-2</v>
      </c>
      <c r="N14" s="342">
        <v>3.6935973669282196E-2</v>
      </c>
      <c r="O14" s="342">
        <v>7.1999999999999995E-2</v>
      </c>
      <c r="P14" s="342">
        <v>-3.609950035364981E-2</v>
      </c>
      <c r="Q14" s="342">
        <v>0.121</v>
      </c>
      <c r="R14" s="342">
        <v>0.37440535450388818</v>
      </c>
      <c r="S14" s="342">
        <f>'[1]DRE Consolidada TRI'!U32</f>
        <v>0.30099999999999999</v>
      </c>
      <c r="T14" s="342">
        <v>0.49703233621316784</v>
      </c>
    </row>
    <row r="15" spans="2:20" x14ac:dyDescent="0.25">
      <c r="B15" s="339" t="s">
        <v>353</v>
      </c>
      <c r="C15" s="342">
        <v>0.20399999999999999</v>
      </c>
      <c r="D15" s="342">
        <v>0.14899999999999999</v>
      </c>
      <c r="E15" s="342">
        <v>0.13100000000000001</v>
      </c>
      <c r="F15" s="342">
        <v>0.13500000000000001</v>
      </c>
      <c r="G15" s="342">
        <v>0.189</v>
      </c>
      <c r="H15" s="342">
        <v>0.182</v>
      </c>
      <c r="I15" s="342">
        <v>0.16700000000000001</v>
      </c>
      <c r="J15" s="342">
        <v>0.11</v>
      </c>
      <c r="K15" s="342">
        <v>0.14000000000000001</v>
      </c>
      <c r="L15" s="342">
        <v>0.16400000000000001</v>
      </c>
      <c r="M15" s="342">
        <v>0.124</v>
      </c>
      <c r="N15" s="342">
        <v>7.6505122400811171E-2</v>
      </c>
      <c r="O15" s="342">
        <v>0.13500000000000001</v>
      </c>
      <c r="P15" s="342">
        <v>0.11505723353053864</v>
      </c>
      <c r="Q15" s="342">
        <v>0.20357175137838571</v>
      </c>
      <c r="R15" s="342">
        <v>0.28730862745169677</v>
      </c>
      <c r="S15" s="342">
        <f>'[1]DRE Consolidada TRI'!U8</f>
        <v>0.34899999999999998</v>
      </c>
      <c r="T15" s="342">
        <v>0.37955251150212649</v>
      </c>
    </row>
    <row r="16" spans="2:20" x14ac:dyDescent="0.25">
      <c r="B16" s="339" t="s">
        <v>354</v>
      </c>
      <c r="C16" s="340">
        <v>0.40538462151495447</v>
      </c>
      <c r="D16" s="340">
        <v>0.41646317196759453</v>
      </c>
      <c r="E16" s="340">
        <v>0.70120575431821808</v>
      </c>
      <c r="F16" s="340">
        <v>0.82781775574881511</v>
      </c>
      <c r="G16" s="340">
        <v>0.98331267769208652</v>
      </c>
      <c r="H16" s="340">
        <v>0.66152243271323219</v>
      </c>
      <c r="I16" s="340">
        <v>0.73941021177793254</v>
      </c>
      <c r="J16" s="340">
        <v>0.80983793944021087</v>
      </c>
      <c r="K16" s="340">
        <v>0.87940262594587448</v>
      </c>
      <c r="L16" s="340">
        <v>0.77705276173834104</v>
      </c>
      <c r="M16" s="340">
        <v>0.68743619012524315</v>
      </c>
      <c r="N16" s="340">
        <v>0.84856678582422529</v>
      </c>
      <c r="O16" s="340">
        <v>0.4389979078400138</v>
      </c>
      <c r="P16" s="340">
        <v>0.67121411603633263</v>
      </c>
      <c r="Q16" s="340">
        <v>0.92216373257421991</v>
      </c>
      <c r="R16" s="340">
        <v>1.2313790236937485</v>
      </c>
      <c r="S16" s="340">
        <f>S3/((([1]Balanço!S54+[1]Balanço!S55)*1000)/1253079108)</f>
        <v>1.3591583146214516</v>
      </c>
      <c r="T16" s="340">
        <v>1.2023169707521806</v>
      </c>
    </row>
    <row r="17" spans="2:10" ht="15.75" thickBot="1" x14ac:dyDescent="0.3"/>
    <row r="18" spans="2:10" x14ac:dyDescent="0.25">
      <c r="B18" s="331"/>
      <c r="C18" s="331">
        <v>2013</v>
      </c>
      <c r="D18" s="331">
        <v>2014</v>
      </c>
      <c r="E18" s="331">
        <v>2015</v>
      </c>
      <c r="F18" s="331">
        <v>2016</v>
      </c>
      <c r="G18" s="331">
        <v>2017</v>
      </c>
      <c r="H18" s="331">
        <v>2018</v>
      </c>
      <c r="I18" s="331">
        <v>2019</v>
      </c>
      <c r="J18" s="368">
        <v>2020</v>
      </c>
    </row>
    <row r="19" spans="2:10" x14ac:dyDescent="0.25">
      <c r="B19" s="339" t="s">
        <v>355</v>
      </c>
      <c r="C19" s="341">
        <v>0</v>
      </c>
      <c r="D19" s="341">
        <v>30.768611030000002</v>
      </c>
      <c r="E19" s="341">
        <v>0</v>
      </c>
      <c r="F19" s="341">
        <v>0</v>
      </c>
      <c r="G19" s="341">
        <v>55.382073669267612</v>
      </c>
      <c r="H19" s="341">
        <v>185.79384888708461</v>
      </c>
      <c r="I19" s="341">
        <v>50.6503203111684</v>
      </c>
      <c r="J19" s="341"/>
    </row>
    <row r="20" spans="2:10" x14ac:dyDescent="0.25">
      <c r="B20" s="339" t="s">
        <v>343</v>
      </c>
      <c r="C20" s="340">
        <v>14.21</v>
      </c>
      <c r="D20" s="340">
        <v>5.05</v>
      </c>
      <c r="E20" s="340">
        <v>1.55</v>
      </c>
      <c r="F20" s="340">
        <v>4.0999999999999996</v>
      </c>
      <c r="G20" s="340">
        <v>9.1</v>
      </c>
      <c r="H20" s="340">
        <v>9.2200000000000006</v>
      </c>
      <c r="I20" s="340">
        <v>9.51</v>
      </c>
      <c r="J20" s="340">
        <v>14.61</v>
      </c>
    </row>
    <row r="21" spans="2:10" x14ac:dyDescent="0.25">
      <c r="B21" s="339" t="s">
        <v>344</v>
      </c>
      <c r="C21" s="340">
        <v>12.4</v>
      </c>
      <c r="D21" s="340">
        <v>12.3</v>
      </c>
      <c r="E21" s="340">
        <v>4.0199999999999996</v>
      </c>
      <c r="F21" s="340">
        <v>8.26</v>
      </c>
      <c r="G21" s="340">
        <v>10.69</v>
      </c>
      <c r="H21" s="340">
        <v>11.44</v>
      </c>
      <c r="I21" s="340">
        <v>9.8699999999999992</v>
      </c>
      <c r="J21" s="340">
        <v>15.69</v>
      </c>
    </row>
    <row r="22" spans="2:10" x14ac:dyDescent="0.25">
      <c r="B22" s="339" t="s">
        <v>339</v>
      </c>
      <c r="C22" s="342">
        <v>0</v>
      </c>
      <c r="D22" s="342">
        <v>2.4554404293842876E-2</v>
      </c>
      <c r="E22" s="342">
        <v>0</v>
      </c>
      <c r="F22" s="342">
        <v>0</v>
      </c>
      <c r="G22" s="342">
        <v>4.4196789584706415E-2</v>
      </c>
      <c r="H22" s="342">
        <v>0.14826984800953572</v>
      </c>
      <c r="I22" s="342">
        <v>4.0420688516633066E-2</v>
      </c>
      <c r="J22" s="342">
        <v>0</v>
      </c>
    </row>
    <row r="23" spans="2:10" x14ac:dyDescent="0.25">
      <c r="B23" s="339" t="s">
        <v>345</v>
      </c>
      <c r="C23" s="340">
        <v>1.6562663967636015E-2</v>
      </c>
      <c r="D23" s="340">
        <v>0.20564395338626579</v>
      </c>
      <c r="E23" s="340">
        <v>-3.6348660460644071</v>
      </c>
      <c r="F23" s="340">
        <v>-0.46034044963105392</v>
      </c>
      <c r="G23" s="340">
        <v>0.25144461988747802</v>
      </c>
      <c r="H23" s="340">
        <v>0.66132696228784305</v>
      </c>
      <c r="I23" s="340">
        <v>0.30061230579546139</v>
      </c>
      <c r="J23" s="340">
        <v>1.03085510863054</v>
      </c>
    </row>
    <row r="24" spans="2:10" x14ac:dyDescent="0.25">
      <c r="B24" s="339" t="s">
        <v>346</v>
      </c>
      <c r="C24" s="341">
        <v>857.95377046632132</v>
      </c>
      <c r="D24" s="341">
        <v>24.557006986315169</v>
      </c>
      <c r="E24" s="341">
        <v>-0.42642561798893186</v>
      </c>
      <c r="F24" s="341">
        <v>-8.9064517430219308</v>
      </c>
      <c r="G24" s="341">
        <v>36.190871787482543</v>
      </c>
      <c r="H24" s="341">
        <v>13.941666567024058</v>
      </c>
      <c r="I24" s="341">
        <v>31.635431473223413</v>
      </c>
      <c r="J24" s="341">
        <v>14.172699807841031</v>
      </c>
    </row>
    <row r="25" spans="2:10" x14ac:dyDescent="0.25">
      <c r="B25" s="339" t="s">
        <v>340</v>
      </c>
      <c r="C25" s="342">
        <v>0</v>
      </c>
      <c r="D25" s="342">
        <v>0.14758614071441251</v>
      </c>
      <c r="E25" s="342" t="s">
        <v>341</v>
      </c>
      <c r="F25" s="342" t="s">
        <v>341</v>
      </c>
      <c r="G25" s="342">
        <v>0.17577146651411582</v>
      </c>
      <c r="H25" s="342">
        <v>0.22420051875187447</v>
      </c>
      <c r="I25" s="342">
        <v>0.13446119050141467</v>
      </c>
      <c r="J25" s="342">
        <v>0</v>
      </c>
    </row>
    <row r="26" spans="2:10" x14ac:dyDescent="0.25">
      <c r="B26" s="339" t="s">
        <v>337</v>
      </c>
      <c r="C26" s="342">
        <v>1.0047326732531079E-3</v>
      </c>
      <c r="D26" s="342">
        <v>1.24690902879388E-2</v>
      </c>
      <c r="E26" s="342">
        <v>-0.27481415809616511</v>
      </c>
      <c r="F26" s="342">
        <v>-4.261628843343622E-2</v>
      </c>
      <c r="G26" s="342">
        <v>2.2873661640699552E-2</v>
      </c>
      <c r="H26" s="342">
        <v>5.8087599179548893E-2</v>
      </c>
      <c r="I26" s="342">
        <v>2.6823303691699666E-2</v>
      </c>
      <c r="J26" s="342">
        <v>9.1982061638391149E-2</v>
      </c>
    </row>
    <row r="27" spans="2:10" x14ac:dyDescent="0.25">
      <c r="B27" s="339" t="s">
        <v>338</v>
      </c>
      <c r="C27" s="342">
        <v>1.6101068606948914E-2</v>
      </c>
      <c r="D27" s="342">
        <v>2.0207010967315288E-2</v>
      </c>
      <c r="E27" s="342">
        <v>-0.1800575540134064</v>
      </c>
      <c r="F27" s="342">
        <v>-1.9169889093249685E-2</v>
      </c>
      <c r="G27" s="342">
        <v>3.6039836015140672E-2</v>
      </c>
      <c r="H27" s="342">
        <v>4.0470365311492409E-2</v>
      </c>
      <c r="I27" s="342">
        <v>3.554170213480657E-2</v>
      </c>
      <c r="J27" s="342">
        <v>0.13535932502607959</v>
      </c>
    </row>
    <row r="28" spans="2:10" x14ac:dyDescent="0.25">
      <c r="B28" s="339" t="s">
        <v>347</v>
      </c>
      <c r="C28" s="341">
        <v>1.9</v>
      </c>
      <c r="D28" s="341">
        <v>2.1</v>
      </c>
      <c r="E28" s="341">
        <v>20.100000000000001</v>
      </c>
      <c r="F28" s="341">
        <v>7</v>
      </c>
      <c r="G28" s="341">
        <v>2</v>
      </c>
      <c r="H28" s="341">
        <v>1.6</v>
      </c>
      <c r="I28" s="341">
        <v>1.6</v>
      </c>
      <c r="J28" s="341">
        <v>2.6</v>
      </c>
    </row>
    <row r="29" spans="2:10" x14ac:dyDescent="0.25">
      <c r="B29" s="339" t="s">
        <v>348</v>
      </c>
      <c r="C29" s="341">
        <v>10.54426526293355</v>
      </c>
      <c r="D29" s="341">
        <v>7.8765410542593388</v>
      </c>
      <c r="E29" s="341">
        <v>35.222153359430749</v>
      </c>
      <c r="F29" s="341">
        <v>21.823714992602689</v>
      </c>
      <c r="G29" s="341">
        <v>8.36109456902172</v>
      </c>
      <c r="H29" s="341">
        <v>6.947751857263273</v>
      </c>
      <c r="I29" s="341">
        <v>8.5566460196957941</v>
      </c>
      <c r="J29" s="341">
        <v>7.4463584604931077</v>
      </c>
    </row>
    <row r="30" spans="2:10" x14ac:dyDescent="0.25">
      <c r="B30" s="339" t="s">
        <v>349</v>
      </c>
      <c r="C30" s="342">
        <v>9.3294870748927838E-3</v>
      </c>
      <c r="D30" s="342">
        <v>-8.4792142962759054E-2</v>
      </c>
      <c r="E30" s="342">
        <v>-0.13252496736185415</v>
      </c>
      <c r="F30" s="342">
        <v>-0.16998263229254718</v>
      </c>
      <c r="G30" s="342">
        <v>0.26967873956140154</v>
      </c>
      <c r="H30" s="342">
        <v>0.27973066813686964</v>
      </c>
      <c r="I30" s="342">
        <v>8.8225843319904573E-2</v>
      </c>
      <c r="J30" s="342">
        <v>7.6216095840720532E-2</v>
      </c>
    </row>
    <row r="31" spans="2:10" x14ac:dyDescent="0.25">
      <c r="B31" s="339" t="s">
        <v>350</v>
      </c>
      <c r="C31" s="342">
        <v>1.5932488070423263</v>
      </c>
      <c r="D31" s="342">
        <v>3.1357498175956344E-2</v>
      </c>
      <c r="E31" s="342">
        <v>-0.84355292954482142</v>
      </c>
      <c r="F31" s="342">
        <v>1.2656550200362298</v>
      </c>
      <c r="G31" s="342">
        <v>2.3099117925421164</v>
      </c>
      <c r="H31" s="342">
        <v>0.23208479524271164</v>
      </c>
      <c r="I31" s="342">
        <v>-0.26737515177845361</v>
      </c>
      <c r="J31" s="342">
        <v>0.61865373211489039</v>
      </c>
    </row>
    <row r="32" spans="2:10" x14ac:dyDescent="0.25">
      <c r="B32" s="339" t="s">
        <v>351</v>
      </c>
      <c r="C32" s="342">
        <v>0.14099999999999999</v>
      </c>
      <c r="D32" s="342">
        <v>0.159</v>
      </c>
      <c r="E32" s="342">
        <v>2.9000000000000001E-2</v>
      </c>
      <c r="F32" s="342">
        <v>7.8E-2</v>
      </c>
      <c r="G32" s="342">
        <v>0.20399999999999999</v>
      </c>
      <c r="H32" s="342">
        <v>0.19600000000000001</v>
      </c>
      <c r="I32" s="342">
        <v>0.13198522227891232</v>
      </c>
      <c r="J32" s="342">
        <v>0.19850880641111801</v>
      </c>
    </row>
    <row r="33" spans="2:10" x14ac:dyDescent="0.25">
      <c r="B33" s="339" t="s">
        <v>352</v>
      </c>
      <c r="C33" s="342">
        <v>4.1000000000000002E-2</v>
      </c>
      <c r="D33" s="342">
        <v>4.4999999999999998E-2</v>
      </c>
      <c r="E33" s="342">
        <v>-0.36599999999999999</v>
      </c>
      <c r="F33" s="342">
        <v>4.2999999999999997E-2</v>
      </c>
      <c r="G33" s="342">
        <v>6.8000000000000005E-2</v>
      </c>
      <c r="H33" s="342">
        <v>6.4000000000000001E-2</v>
      </c>
      <c r="I33" s="342">
        <v>5.1628236506419047E-2</v>
      </c>
      <c r="J33" s="342">
        <v>0.17209703200859869</v>
      </c>
    </row>
    <row r="34" spans="2:10" x14ac:dyDescent="0.25">
      <c r="B34" s="339" t="s">
        <v>353</v>
      </c>
      <c r="C34" s="342">
        <v>0.115</v>
      </c>
      <c r="D34" s="342">
        <v>8.7999999999999995E-2</v>
      </c>
      <c r="E34" s="342">
        <v>1.7000000000000001E-2</v>
      </c>
      <c r="F34" s="342">
        <v>5.8000000000000003E-2</v>
      </c>
      <c r="G34" s="342">
        <v>0.152</v>
      </c>
      <c r="H34" s="342">
        <v>0.161</v>
      </c>
      <c r="I34" s="342">
        <v>0.12540138054638661</v>
      </c>
      <c r="J34" s="342">
        <v>0.20241916174810973</v>
      </c>
    </row>
    <row r="35" spans="2:10" x14ac:dyDescent="0.25">
      <c r="B35" s="339" t="s">
        <v>354</v>
      </c>
      <c r="C35" s="340">
        <v>1.065483015145847</v>
      </c>
      <c r="D35" s="340">
        <v>0.37847946558016954</v>
      </c>
      <c r="E35" s="340">
        <v>0.14484866910811547</v>
      </c>
      <c r="F35" s="340">
        <v>0.37955991639910336</v>
      </c>
      <c r="G35" s="340">
        <v>0.82781775574881511</v>
      </c>
      <c r="H35" s="340">
        <v>0.80983793944021087</v>
      </c>
      <c r="I35" s="340">
        <v>0.84856678582422529</v>
      </c>
      <c r="J35" s="340">
        <v>1.3036341473072484</v>
      </c>
    </row>
  </sheetData>
  <pageMargins left="0.511811024" right="0.511811024" top="0.78740157499999996" bottom="0.78740157499999996" header="0.31496062000000002" footer="0.31496062000000002"/>
  <pageSetup paperSize="9" orientation="portrait" verticalDpi="0" r:id="rId1"/>
  <headerFooter>
    <oddFooter>&amp;L&amp;1#&amp;"Calibri"&amp;10 Classificação da informação: Pública</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20"/>
  <dimension ref="B1:B5"/>
  <sheetViews>
    <sheetView showGridLines="0" workbookViewId="0"/>
  </sheetViews>
  <sheetFormatPr defaultRowHeight="15" x14ac:dyDescent="0.25"/>
  <cols>
    <col min="1" max="1" width="5.5703125" customWidth="1"/>
    <col min="2" max="2" width="85" bestFit="1" customWidth="1"/>
  </cols>
  <sheetData>
    <row r="1" spans="2:2" ht="46.5" customHeight="1" x14ac:dyDescent="0.25"/>
    <row r="2" spans="2:2" ht="15" customHeight="1" x14ac:dyDescent="0.25">
      <c r="B2" s="180" t="s">
        <v>230</v>
      </c>
    </row>
    <row r="3" spans="2:2" x14ac:dyDescent="0.25">
      <c r="B3" s="181" t="s">
        <v>231</v>
      </c>
    </row>
    <row r="4" spans="2:2" x14ac:dyDescent="0.25">
      <c r="B4" s="181" t="s">
        <v>317</v>
      </c>
    </row>
    <row r="5" spans="2:2" x14ac:dyDescent="0.25">
      <c r="B5" s="181" t="s">
        <v>318</v>
      </c>
    </row>
  </sheetData>
  <hyperlinks>
    <hyperlink ref="B2" location="'Demons. EBITDA'!A1" display="Como é calculado o EBITDA Ajustado?" xr:uid="{00000000-0004-0000-1200-000000000000}"/>
    <hyperlink ref="B3" location="'Resultado OperacionalFinanceiro'!A1" display="Quais contas compõe o Resultado Financeiro? E o &quot;Outras receitas (despesas) operacionais&quot;?" xr:uid="{00000000-0004-0000-1200-000001000000}"/>
    <hyperlink ref="B4" location="'IS FAQ'!A1" display="What is the Adjustments column in the Income Statement per Business Units?" xr:uid="{00000000-0004-0000-1200-000002000000}"/>
    <hyperlink ref="B5" location="Consolidation!A1" display="How is the result of the group companies (MUSA, UMSA, SU and Unigal) consolidated?" xr:uid="{00000000-0004-0000-1200-000003000000}"/>
  </hyperlink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19">
    <tabColor rgb="FF92D050"/>
  </sheetPr>
  <dimension ref="A1"/>
  <sheetViews>
    <sheetView showGridLines="0" topLeftCell="A13" zoomScale="57" zoomScaleNormal="57" workbookViewId="0">
      <selection activeCell="AA24" sqref="AA24"/>
    </sheetView>
  </sheetViews>
  <sheetFormatPr defaultRowHeight="15" x14ac:dyDescent="0.2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ransitionEvaluation="1" transitionEntry="1" codeName="Plan21">
    <pageSetUpPr fitToPage="1"/>
  </sheetPr>
  <dimension ref="B2:U42"/>
  <sheetViews>
    <sheetView showGridLines="0" topLeftCell="A3" zoomScale="80" zoomScaleNormal="80" workbookViewId="0">
      <selection activeCell="F39" sqref="F39"/>
    </sheetView>
  </sheetViews>
  <sheetFormatPr defaultRowHeight="12.75" x14ac:dyDescent="0.25"/>
  <cols>
    <col min="1" max="1" width="7" style="197" customWidth="1"/>
    <col min="2" max="2" width="1.140625" style="197" customWidth="1"/>
    <col min="3" max="3" width="70" style="197" customWidth="1"/>
    <col min="4" max="4" width="1.28515625" style="197" customWidth="1"/>
    <col min="5" max="5" width="28.7109375" style="197" customWidth="1"/>
    <col min="6" max="6" width="1" style="197" customWidth="1"/>
    <col min="7" max="7" width="8.28515625" style="197" customWidth="1"/>
    <col min="8" max="8" width="9.140625" style="197"/>
    <col min="9" max="9" width="12.7109375" style="197" bestFit="1" customWidth="1"/>
    <col min="10" max="16" width="9.140625" style="197"/>
    <col min="17" max="17" width="11.85546875" style="197" bestFit="1" customWidth="1"/>
    <col min="18" max="245" width="9.140625" style="197"/>
    <col min="246" max="246" width="6.28515625" style="197" customWidth="1"/>
    <col min="247" max="247" width="6.7109375" style="197" customWidth="1"/>
    <col min="248" max="248" width="9.140625" style="197"/>
    <col min="249" max="249" width="64.5703125" style="197" customWidth="1"/>
    <col min="250" max="250" width="1.28515625" style="197" customWidth="1"/>
    <col min="251" max="251" width="28.7109375" style="197" customWidth="1"/>
    <col min="252" max="252" width="0.85546875" style="197" customWidth="1"/>
    <col min="253" max="253" width="31" style="197" customWidth="1"/>
    <col min="254" max="254" width="3.85546875" style="197" customWidth="1"/>
    <col min="255" max="255" width="22" style="197" customWidth="1"/>
    <col min="256" max="501" width="9.140625" style="197"/>
    <col min="502" max="502" width="6.28515625" style="197" customWidth="1"/>
    <col min="503" max="503" width="6.7109375" style="197" customWidth="1"/>
    <col min="504" max="504" width="9.140625" style="197"/>
    <col min="505" max="505" width="64.5703125" style="197" customWidth="1"/>
    <col min="506" max="506" width="1.28515625" style="197" customWidth="1"/>
    <col min="507" max="507" width="28.7109375" style="197" customWidth="1"/>
    <col min="508" max="508" width="0.85546875" style="197" customWidth="1"/>
    <col min="509" max="509" width="31" style="197" customWidth="1"/>
    <col min="510" max="510" width="3.85546875" style="197" customWidth="1"/>
    <col min="511" max="511" width="22" style="197" customWidth="1"/>
    <col min="512" max="757" width="9.140625" style="197"/>
    <col min="758" max="758" width="6.28515625" style="197" customWidth="1"/>
    <col min="759" max="759" width="6.7109375" style="197" customWidth="1"/>
    <col min="760" max="760" width="9.140625" style="197"/>
    <col min="761" max="761" width="64.5703125" style="197" customWidth="1"/>
    <col min="762" max="762" width="1.28515625" style="197" customWidth="1"/>
    <col min="763" max="763" width="28.7109375" style="197" customWidth="1"/>
    <col min="764" max="764" width="0.85546875" style="197" customWidth="1"/>
    <col min="765" max="765" width="31" style="197" customWidth="1"/>
    <col min="766" max="766" width="3.85546875" style="197" customWidth="1"/>
    <col min="767" max="767" width="22" style="197" customWidth="1"/>
    <col min="768" max="1013" width="9.140625" style="197"/>
    <col min="1014" max="1014" width="6.28515625" style="197" customWidth="1"/>
    <col min="1015" max="1015" width="6.7109375" style="197" customWidth="1"/>
    <col min="1016" max="1016" width="9.140625" style="197"/>
    <col min="1017" max="1017" width="64.5703125" style="197" customWidth="1"/>
    <col min="1018" max="1018" width="1.28515625" style="197" customWidth="1"/>
    <col min="1019" max="1019" width="28.7109375" style="197" customWidth="1"/>
    <col min="1020" max="1020" width="0.85546875" style="197" customWidth="1"/>
    <col min="1021" max="1021" width="31" style="197" customWidth="1"/>
    <col min="1022" max="1022" width="3.85546875" style="197" customWidth="1"/>
    <col min="1023" max="1023" width="22" style="197" customWidth="1"/>
    <col min="1024" max="1269" width="9.140625" style="197"/>
    <col min="1270" max="1270" width="6.28515625" style="197" customWidth="1"/>
    <col min="1271" max="1271" width="6.7109375" style="197" customWidth="1"/>
    <col min="1272" max="1272" width="9.140625" style="197"/>
    <col min="1273" max="1273" width="64.5703125" style="197" customWidth="1"/>
    <col min="1274" max="1274" width="1.28515625" style="197" customWidth="1"/>
    <col min="1275" max="1275" width="28.7109375" style="197" customWidth="1"/>
    <col min="1276" max="1276" width="0.85546875" style="197" customWidth="1"/>
    <col min="1277" max="1277" width="31" style="197" customWidth="1"/>
    <col min="1278" max="1278" width="3.85546875" style="197" customWidth="1"/>
    <col min="1279" max="1279" width="22" style="197" customWidth="1"/>
    <col min="1280" max="1525" width="9.140625" style="197"/>
    <col min="1526" max="1526" width="6.28515625" style="197" customWidth="1"/>
    <col min="1527" max="1527" width="6.7109375" style="197" customWidth="1"/>
    <col min="1528" max="1528" width="9.140625" style="197"/>
    <col min="1529" max="1529" width="64.5703125" style="197" customWidth="1"/>
    <col min="1530" max="1530" width="1.28515625" style="197" customWidth="1"/>
    <col min="1531" max="1531" width="28.7109375" style="197" customWidth="1"/>
    <col min="1532" max="1532" width="0.85546875" style="197" customWidth="1"/>
    <col min="1533" max="1533" width="31" style="197" customWidth="1"/>
    <col min="1534" max="1534" width="3.85546875" style="197" customWidth="1"/>
    <col min="1535" max="1535" width="22" style="197" customWidth="1"/>
    <col min="1536" max="1781" width="9.140625" style="197"/>
    <col min="1782" max="1782" width="6.28515625" style="197" customWidth="1"/>
    <col min="1783" max="1783" width="6.7109375" style="197" customWidth="1"/>
    <col min="1784" max="1784" width="9.140625" style="197"/>
    <col min="1785" max="1785" width="64.5703125" style="197" customWidth="1"/>
    <col min="1786" max="1786" width="1.28515625" style="197" customWidth="1"/>
    <col min="1787" max="1787" width="28.7109375" style="197" customWidth="1"/>
    <col min="1788" max="1788" width="0.85546875" style="197" customWidth="1"/>
    <col min="1789" max="1789" width="31" style="197" customWidth="1"/>
    <col min="1790" max="1790" width="3.85546875" style="197" customWidth="1"/>
    <col min="1791" max="1791" width="22" style="197" customWidth="1"/>
    <col min="1792" max="2037" width="9.140625" style="197"/>
    <col min="2038" max="2038" width="6.28515625" style="197" customWidth="1"/>
    <col min="2039" max="2039" width="6.7109375" style="197" customWidth="1"/>
    <col min="2040" max="2040" width="9.140625" style="197"/>
    <col min="2041" max="2041" width="64.5703125" style="197" customWidth="1"/>
    <col min="2042" max="2042" width="1.28515625" style="197" customWidth="1"/>
    <col min="2043" max="2043" width="28.7109375" style="197" customWidth="1"/>
    <col min="2044" max="2044" width="0.85546875" style="197" customWidth="1"/>
    <col min="2045" max="2045" width="31" style="197" customWidth="1"/>
    <col min="2046" max="2046" width="3.85546875" style="197" customWidth="1"/>
    <col min="2047" max="2047" width="22" style="197" customWidth="1"/>
    <col min="2048" max="2293" width="9.140625" style="197"/>
    <col min="2294" max="2294" width="6.28515625" style="197" customWidth="1"/>
    <col min="2295" max="2295" width="6.7109375" style="197" customWidth="1"/>
    <col min="2296" max="2296" width="9.140625" style="197"/>
    <col min="2297" max="2297" width="64.5703125" style="197" customWidth="1"/>
    <col min="2298" max="2298" width="1.28515625" style="197" customWidth="1"/>
    <col min="2299" max="2299" width="28.7109375" style="197" customWidth="1"/>
    <col min="2300" max="2300" width="0.85546875" style="197" customWidth="1"/>
    <col min="2301" max="2301" width="31" style="197" customWidth="1"/>
    <col min="2302" max="2302" width="3.85546875" style="197" customWidth="1"/>
    <col min="2303" max="2303" width="22" style="197" customWidth="1"/>
    <col min="2304" max="2549" width="9.140625" style="197"/>
    <col min="2550" max="2550" width="6.28515625" style="197" customWidth="1"/>
    <col min="2551" max="2551" width="6.7109375" style="197" customWidth="1"/>
    <col min="2552" max="2552" width="9.140625" style="197"/>
    <col min="2553" max="2553" width="64.5703125" style="197" customWidth="1"/>
    <col min="2554" max="2554" width="1.28515625" style="197" customWidth="1"/>
    <col min="2555" max="2555" width="28.7109375" style="197" customWidth="1"/>
    <col min="2556" max="2556" width="0.85546875" style="197" customWidth="1"/>
    <col min="2557" max="2557" width="31" style="197" customWidth="1"/>
    <col min="2558" max="2558" width="3.85546875" style="197" customWidth="1"/>
    <col min="2559" max="2559" width="22" style="197" customWidth="1"/>
    <col min="2560" max="2805" width="9.140625" style="197"/>
    <col min="2806" max="2806" width="6.28515625" style="197" customWidth="1"/>
    <col min="2807" max="2807" width="6.7109375" style="197" customWidth="1"/>
    <col min="2808" max="2808" width="9.140625" style="197"/>
    <col min="2809" max="2809" width="64.5703125" style="197" customWidth="1"/>
    <col min="2810" max="2810" width="1.28515625" style="197" customWidth="1"/>
    <col min="2811" max="2811" width="28.7109375" style="197" customWidth="1"/>
    <col min="2812" max="2812" width="0.85546875" style="197" customWidth="1"/>
    <col min="2813" max="2813" width="31" style="197" customWidth="1"/>
    <col min="2814" max="2814" width="3.85546875" style="197" customWidth="1"/>
    <col min="2815" max="2815" width="22" style="197" customWidth="1"/>
    <col min="2816" max="3061" width="9.140625" style="197"/>
    <col min="3062" max="3062" width="6.28515625" style="197" customWidth="1"/>
    <col min="3063" max="3063" width="6.7109375" style="197" customWidth="1"/>
    <col min="3064" max="3064" width="9.140625" style="197"/>
    <col min="3065" max="3065" width="64.5703125" style="197" customWidth="1"/>
    <col min="3066" max="3066" width="1.28515625" style="197" customWidth="1"/>
    <col min="3067" max="3067" width="28.7109375" style="197" customWidth="1"/>
    <col min="3068" max="3068" width="0.85546875" style="197" customWidth="1"/>
    <col min="3069" max="3069" width="31" style="197" customWidth="1"/>
    <col min="3070" max="3070" width="3.85546875" style="197" customWidth="1"/>
    <col min="3071" max="3071" width="22" style="197" customWidth="1"/>
    <col min="3072" max="3317" width="9.140625" style="197"/>
    <col min="3318" max="3318" width="6.28515625" style="197" customWidth="1"/>
    <col min="3319" max="3319" width="6.7109375" style="197" customWidth="1"/>
    <col min="3320" max="3320" width="9.140625" style="197"/>
    <col min="3321" max="3321" width="64.5703125" style="197" customWidth="1"/>
    <col min="3322" max="3322" width="1.28515625" style="197" customWidth="1"/>
    <col min="3323" max="3323" width="28.7109375" style="197" customWidth="1"/>
    <col min="3324" max="3324" width="0.85546875" style="197" customWidth="1"/>
    <col min="3325" max="3325" width="31" style="197" customWidth="1"/>
    <col min="3326" max="3326" width="3.85546875" style="197" customWidth="1"/>
    <col min="3327" max="3327" width="22" style="197" customWidth="1"/>
    <col min="3328" max="3573" width="9.140625" style="197"/>
    <col min="3574" max="3574" width="6.28515625" style="197" customWidth="1"/>
    <col min="3575" max="3575" width="6.7109375" style="197" customWidth="1"/>
    <col min="3576" max="3576" width="9.140625" style="197"/>
    <col min="3577" max="3577" width="64.5703125" style="197" customWidth="1"/>
    <col min="3578" max="3578" width="1.28515625" style="197" customWidth="1"/>
    <col min="3579" max="3579" width="28.7109375" style="197" customWidth="1"/>
    <col min="3580" max="3580" width="0.85546875" style="197" customWidth="1"/>
    <col min="3581" max="3581" width="31" style="197" customWidth="1"/>
    <col min="3582" max="3582" width="3.85546875" style="197" customWidth="1"/>
    <col min="3583" max="3583" width="22" style="197" customWidth="1"/>
    <col min="3584" max="3829" width="9.140625" style="197"/>
    <col min="3830" max="3830" width="6.28515625" style="197" customWidth="1"/>
    <col min="3831" max="3831" width="6.7109375" style="197" customWidth="1"/>
    <col min="3832" max="3832" width="9.140625" style="197"/>
    <col min="3833" max="3833" width="64.5703125" style="197" customWidth="1"/>
    <col min="3834" max="3834" width="1.28515625" style="197" customWidth="1"/>
    <col min="3835" max="3835" width="28.7109375" style="197" customWidth="1"/>
    <col min="3836" max="3836" width="0.85546875" style="197" customWidth="1"/>
    <col min="3837" max="3837" width="31" style="197" customWidth="1"/>
    <col min="3838" max="3838" width="3.85546875" style="197" customWidth="1"/>
    <col min="3839" max="3839" width="22" style="197" customWidth="1"/>
    <col min="3840" max="4085" width="9.140625" style="197"/>
    <col min="4086" max="4086" width="6.28515625" style="197" customWidth="1"/>
    <col min="4087" max="4087" width="6.7109375" style="197" customWidth="1"/>
    <col min="4088" max="4088" width="9.140625" style="197"/>
    <col min="4089" max="4089" width="64.5703125" style="197" customWidth="1"/>
    <col min="4090" max="4090" width="1.28515625" style="197" customWidth="1"/>
    <col min="4091" max="4091" width="28.7109375" style="197" customWidth="1"/>
    <col min="4092" max="4092" width="0.85546875" style="197" customWidth="1"/>
    <col min="4093" max="4093" width="31" style="197" customWidth="1"/>
    <col min="4094" max="4094" width="3.85546875" style="197" customWidth="1"/>
    <col min="4095" max="4095" width="22" style="197" customWidth="1"/>
    <col min="4096" max="4341" width="9.140625" style="197"/>
    <col min="4342" max="4342" width="6.28515625" style="197" customWidth="1"/>
    <col min="4343" max="4343" width="6.7109375" style="197" customWidth="1"/>
    <col min="4344" max="4344" width="9.140625" style="197"/>
    <col min="4345" max="4345" width="64.5703125" style="197" customWidth="1"/>
    <col min="4346" max="4346" width="1.28515625" style="197" customWidth="1"/>
    <col min="4347" max="4347" width="28.7109375" style="197" customWidth="1"/>
    <col min="4348" max="4348" width="0.85546875" style="197" customWidth="1"/>
    <col min="4349" max="4349" width="31" style="197" customWidth="1"/>
    <col min="4350" max="4350" width="3.85546875" style="197" customWidth="1"/>
    <col min="4351" max="4351" width="22" style="197" customWidth="1"/>
    <col min="4352" max="4597" width="9.140625" style="197"/>
    <col min="4598" max="4598" width="6.28515625" style="197" customWidth="1"/>
    <col min="4599" max="4599" width="6.7109375" style="197" customWidth="1"/>
    <col min="4600" max="4600" width="9.140625" style="197"/>
    <col min="4601" max="4601" width="64.5703125" style="197" customWidth="1"/>
    <col min="4602" max="4602" width="1.28515625" style="197" customWidth="1"/>
    <col min="4603" max="4603" width="28.7109375" style="197" customWidth="1"/>
    <col min="4604" max="4604" width="0.85546875" style="197" customWidth="1"/>
    <col min="4605" max="4605" width="31" style="197" customWidth="1"/>
    <col min="4606" max="4606" width="3.85546875" style="197" customWidth="1"/>
    <col min="4607" max="4607" width="22" style="197" customWidth="1"/>
    <col min="4608" max="4853" width="9.140625" style="197"/>
    <col min="4854" max="4854" width="6.28515625" style="197" customWidth="1"/>
    <col min="4855" max="4855" width="6.7109375" style="197" customWidth="1"/>
    <col min="4856" max="4856" width="9.140625" style="197"/>
    <col min="4857" max="4857" width="64.5703125" style="197" customWidth="1"/>
    <col min="4858" max="4858" width="1.28515625" style="197" customWidth="1"/>
    <col min="4859" max="4859" width="28.7109375" style="197" customWidth="1"/>
    <col min="4860" max="4860" width="0.85546875" style="197" customWidth="1"/>
    <col min="4861" max="4861" width="31" style="197" customWidth="1"/>
    <col min="4862" max="4862" width="3.85546875" style="197" customWidth="1"/>
    <col min="4863" max="4863" width="22" style="197" customWidth="1"/>
    <col min="4864" max="5109" width="9.140625" style="197"/>
    <col min="5110" max="5110" width="6.28515625" style="197" customWidth="1"/>
    <col min="5111" max="5111" width="6.7109375" style="197" customWidth="1"/>
    <col min="5112" max="5112" width="9.140625" style="197"/>
    <col min="5113" max="5113" width="64.5703125" style="197" customWidth="1"/>
    <col min="5114" max="5114" width="1.28515625" style="197" customWidth="1"/>
    <col min="5115" max="5115" width="28.7109375" style="197" customWidth="1"/>
    <col min="5116" max="5116" width="0.85546875" style="197" customWidth="1"/>
    <col min="5117" max="5117" width="31" style="197" customWidth="1"/>
    <col min="5118" max="5118" width="3.85546875" style="197" customWidth="1"/>
    <col min="5119" max="5119" width="22" style="197" customWidth="1"/>
    <col min="5120" max="5365" width="9.140625" style="197"/>
    <col min="5366" max="5366" width="6.28515625" style="197" customWidth="1"/>
    <col min="5367" max="5367" width="6.7109375" style="197" customWidth="1"/>
    <col min="5368" max="5368" width="9.140625" style="197"/>
    <col min="5369" max="5369" width="64.5703125" style="197" customWidth="1"/>
    <col min="5370" max="5370" width="1.28515625" style="197" customWidth="1"/>
    <col min="5371" max="5371" width="28.7109375" style="197" customWidth="1"/>
    <col min="5372" max="5372" width="0.85546875" style="197" customWidth="1"/>
    <col min="5373" max="5373" width="31" style="197" customWidth="1"/>
    <col min="5374" max="5374" width="3.85546875" style="197" customWidth="1"/>
    <col min="5375" max="5375" width="22" style="197" customWidth="1"/>
    <col min="5376" max="5621" width="9.140625" style="197"/>
    <col min="5622" max="5622" width="6.28515625" style="197" customWidth="1"/>
    <col min="5623" max="5623" width="6.7109375" style="197" customWidth="1"/>
    <col min="5624" max="5624" width="9.140625" style="197"/>
    <col min="5625" max="5625" width="64.5703125" style="197" customWidth="1"/>
    <col min="5626" max="5626" width="1.28515625" style="197" customWidth="1"/>
    <col min="5627" max="5627" width="28.7109375" style="197" customWidth="1"/>
    <col min="5628" max="5628" width="0.85546875" style="197" customWidth="1"/>
    <col min="5629" max="5629" width="31" style="197" customWidth="1"/>
    <col min="5630" max="5630" width="3.85546875" style="197" customWidth="1"/>
    <col min="5631" max="5631" width="22" style="197" customWidth="1"/>
    <col min="5632" max="5877" width="9.140625" style="197"/>
    <col min="5878" max="5878" width="6.28515625" style="197" customWidth="1"/>
    <col min="5879" max="5879" width="6.7109375" style="197" customWidth="1"/>
    <col min="5880" max="5880" width="9.140625" style="197"/>
    <col min="5881" max="5881" width="64.5703125" style="197" customWidth="1"/>
    <col min="5882" max="5882" width="1.28515625" style="197" customWidth="1"/>
    <col min="5883" max="5883" width="28.7109375" style="197" customWidth="1"/>
    <col min="5884" max="5884" width="0.85546875" style="197" customWidth="1"/>
    <col min="5885" max="5885" width="31" style="197" customWidth="1"/>
    <col min="5886" max="5886" width="3.85546875" style="197" customWidth="1"/>
    <col min="5887" max="5887" width="22" style="197" customWidth="1"/>
    <col min="5888" max="6133" width="9.140625" style="197"/>
    <col min="6134" max="6134" width="6.28515625" style="197" customWidth="1"/>
    <col min="6135" max="6135" width="6.7109375" style="197" customWidth="1"/>
    <col min="6136" max="6136" width="9.140625" style="197"/>
    <col min="6137" max="6137" width="64.5703125" style="197" customWidth="1"/>
    <col min="6138" max="6138" width="1.28515625" style="197" customWidth="1"/>
    <col min="6139" max="6139" width="28.7109375" style="197" customWidth="1"/>
    <col min="6140" max="6140" width="0.85546875" style="197" customWidth="1"/>
    <col min="6141" max="6141" width="31" style="197" customWidth="1"/>
    <col min="6142" max="6142" width="3.85546875" style="197" customWidth="1"/>
    <col min="6143" max="6143" width="22" style="197" customWidth="1"/>
    <col min="6144" max="6389" width="9.140625" style="197"/>
    <col min="6390" max="6390" width="6.28515625" style="197" customWidth="1"/>
    <col min="6391" max="6391" width="6.7109375" style="197" customWidth="1"/>
    <col min="6392" max="6392" width="9.140625" style="197"/>
    <col min="6393" max="6393" width="64.5703125" style="197" customWidth="1"/>
    <col min="6394" max="6394" width="1.28515625" style="197" customWidth="1"/>
    <col min="6395" max="6395" width="28.7109375" style="197" customWidth="1"/>
    <col min="6396" max="6396" width="0.85546875" style="197" customWidth="1"/>
    <col min="6397" max="6397" width="31" style="197" customWidth="1"/>
    <col min="6398" max="6398" width="3.85546875" style="197" customWidth="1"/>
    <col min="6399" max="6399" width="22" style="197" customWidth="1"/>
    <col min="6400" max="6645" width="9.140625" style="197"/>
    <col min="6646" max="6646" width="6.28515625" style="197" customWidth="1"/>
    <col min="6647" max="6647" width="6.7109375" style="197" customWidth="1"/>
    <col min="6648" max="6648" width="9.140625" style="197"/>
    <col min="6649" max="6649" width="64.5703125" style="197" customWidth="1"/>
    <col min="6650" max="6650" width="1.28515625" style="197" customWidth="1"/>
    <col min="6651" max="6651" width="28.7109375" style="197" customWidth="1"/>
    <col min="6652" max="6652" width="0.85546875" style="197" customWidth="1"/>
    <col min="6653" max="6653" width="31" style="197" customWidth="1"/>
    <col min="6654" max="6654" width="3.85546875" style="197" customWidth="1"/>
    <col min="6655" max="6655" width="22" style="197" customWidth="1"/>
    <col min="6656" max="6901" width="9.140625" style="197"/>
    <col min="6902" max="6902" width="6.28515625" style="197" customWidth="1"/>
    <col min="6903" max="6903" width="6.7109375" style="197" customWidth="1"/>
    <col min="6904" max="6904" width="9.140625" style="197"/>
    <col min="6905" max="6905" width="64.5703125" style="197" customWidth="1"/>
    <col min="6906" max="6906" width="1.28515625" style="197" customWidth="1"/>
    <col min="6907" max="6907" width="28.7109375" style="197" customWidth="1"/>
    <col min="6908" max="6908" width="0.85546875" style="197" customWidth="1"/>
    <col min="6909" max="6909" width="31" style="197" customWidth="1"/>
    <col min="6910" max="6910" width="3.85546875" style="197" customWidth="1"/>
    <col min="6911" max="6911" width="22" style="197" customWidth="1"/>
    <col min="6912" max="7157" width="9.140625" style="197"/>
    <col min="7158" max="7158" width="6.28515625" style="197" customWidth="1"/>
    <col min="7159" max="7159" width="6.7109375" style="197" customWidth="1"/>
    <col min="7160" max="7160" width="9.140625" style="197"/>
    <col min="7161" max="7161" width="64.5703125" style="197" customWidth="1"/>
    <col min="7162" max="7162" width="1.28515625" style="197" customWidth="1"/>
    <col min="7163" max="7163" width="28.7109375" style="197" customWidth="1"/>
    <col min="7164" max="7164" width="0.85546875" style="197" customWidth="1"/>
    <col min="7165" max="7165" width="31" style="197" customWidth="1"/>
    <col min="7166" max="7166" width="3.85546875" style="197" customWidth="1"/>
    <col min="7167" max="7167" width="22" style="197" customWidth="1"/>
    <col min="7168" max="7413" width="9.140625" style="197"/>
    <col min="7414" max="7414" width="6.28515625" style="197" customWidth="1"/>
    <col min="7415" max="7415" width="6.7109375" style="197" customWidth="1"/>
    <col min="7416" max="7416" width="9.140625" style="197"/>
    <col min="7417" max="7417" width="64.5703125" style="197" customWidth="1"/>
    <col min="7418" max="7418" width="1.28515625" style="197" customWidth="1"/>
    <col min="7419" max="7419" width="28.7109375" style="197" customWidth="1"/>
    <col min="7420" max="7420" width="0.85546875" style="197" customWidth="1"/>
    <col min="7421" max="7421" width="31" style="197" customWidth="1"/>
    <col min="7422" max="7422" width="3.85546875" style="197" customWidth="1"/>
    <col min="7423" max="7423" width="22" style="197" customWidth="1"/>
    <col min="7424" max="7669" width="9.140625" style="197"/>
    <col min="7670" max="7670" width="6.28515625" style="197" customWidth="1"/>
    <col min="7671" max="7671" width="6.7109375" style="197" customWidth="1"/>
    <col min="7672" max="7672" width="9.140625" style="197"/>
    <col min="7673" max="7673" width="64.5703125" style="197" customWidth="1"/>
    <col min="7674" max="7674" width="1.28515625" style="197" customWidth="1"/>
    <col min="7675" max="7675" width="28.7109375" style="197" customWidth="1"/>
    <col min="7676" max="7676" width="0.85546875" style="197" customWidth="1"/>
    <col min="7677" max="7677" width="31" style="197" customWidth="1"/>
    <col min="7678" max="7678" width="3.85546875" style="197" customWidth="1"/>
    <col min="7679" max="7679" width="22" style="197" customWidth="1"/>
    <col min="7680" max="7925" width="9.140625" style="197"/>
    <col min="7926" max="7926" width="6.28515625" style="197" customWidth="1"/>
    <col min="7927" max="7927" width="6.7109375" style="197" customWidth="1"/>
    <col min="7928" max="7928" width="9.140625" style="197"/>
    <col min="7929" max="7929" width="64.5703125" style="197" customWidth="1"/>
    <col min="7930" max="7930" width="1.28515625" style="197" customWidth="1"/>
    <col min="7931" max="7931" width="28.7109375" style="197" customWidth="1"/>
    <col min="7932" max="7932" width="0.85546875" style="197" customWidth="1"/>
    <col min="7933" max="7933" width="31" style="197" customWidth="1"/>
    <col min="7934" max="7934" width="3.85546875" style="197" customWidth="1"/>
    <col min="7935" max="7935" width="22" style="197" customWidth="1"/>
    <col min="7936" max="8181" width="9.140625" style="197"/>
    <col min="8182" max="8182" width="6.28515625" style="197" customWidth="1"/>
    <col min="8183" max="8183" width="6.7109375" style="197" customWidth="1"/>
    <col min="8184" max="8184" width="9.140625" style="197"/>
    <col min="8185" max="8185" width="64.5703125" style="197" customWidth="1"/>
    <col min="8186" max="8186" width="1.28515625" style="197" customWidth="1"/>
    <col min="8187" max="8187" width="28.7109375" style="197" customWidth="1"/>
    <col min="8188" max="8188" width="0.85546875" style="197" customWidth="1"/>
    <col min="8189" max="8189" width="31" style="197" customWidth="1"/>
    <col min="8190" max="8190" width="3.85546875" style="197" customWidth="1"/>
    <col min="8191" max="8191" width="22" style="197" customWidth="1"/>
    <col min="8192" max="8437" width="9.140625" style="197"/>
    <col min="8438" max="8438" width="6.28515625" style="197" customWidth="1"/>
    <col min="8439" max="8439" width="6.7109375" style="197" customWidth="1"/>
    <col min="8440" max="8440" width="9.140625" style="197"/>
    <col min="8441" max="8441" width="64.5703125" style="197" customWidth="1"/>
    <col min="8442" max="8442" width="1.28515625" style="197" customWidth="1"/>
    <col min="8443" max="8443" width="28.7109375" style="197" customWidth="1"/>
    <col min="8444" max="8444" width="0.85546875" style="197" customWidth="1"/>
    <col min="8445" max="8445" width="31" style="197" customWidth="1"/>
    <col min="8446" max="8446" width="3.85546875" style="197" customWidth="1"/>
    <col min="8447" max="8447" width="22" style="197" customWidth="1"/>
    <col min="8448" max="8693" width="9.140625" style="197"/>
    <col min="8694" max="8694" width="6.28515625" style="197" customWidth="1"/>
    <col min="8695" max="8695" width="6.7109375" style="197" customWidth="1"/>
    <col min="8696" max="8696" width="9.140625" style="197"/>
    <col min="8697" max="8697" width="64.5703125" style="197" customWidth="1"/>
    <col min="8698" max="8698" width="1.28515625" style="197" customWidth="1"/>
    <col min="8699" max="8699" width="28.7109375" style="197" customWidth="1"/>
    <col min="8700" max="8700" width="0.85546875" style="197" customWidth="1"/>
    <col min="8701" max="8701" width="31" style="197" customWidth="1"/>
    <col min="8702" max="8702" width="3.85546875" style="197" customWidth="1"/>
    <col min="8703" max="8703" width="22" style="197" customWidth="1"/>
    <col min="8704" max="8949" width="9.140625" style="197"/>
    <col min="8950" max="8950" width="6.28515625" style="197" customWidth="1"/>
    <col min="8951" max="8951" width="6.7109375" style="197" customWidth="1"/>
    <col min="8952" max="8952" width="9.140625" style="197"/>
    <col min="8953" max="8953" width="64.5703125" style="197" customWidth="1"/>
    <col min="8954" max="8954" width="1.28515625" style="197" customWidth="1"/>
    <col min="8955" max="8955" width="28.7109375" style="197" customWidth="1"/>
    <col min="8956" max="8956" width="0.85546875" style="197" customWidth="1"/>
    <col min="8957" max="8957" width="31" style="197" customWidth="1"/>
    <col min="8958" max="8958" width="3.85546875" style="197" customWidth="1"/>
    <col min="8959" max="8959" width="22" style="197" customWidth="1"/>
    <col min="8960" max="9205" width="9.140625" style="197"/>
    <col min="9206" max="9206" width="6.28515625" style="197" customWidth="1"/>
    <col min="9207" max="9207" width="6.7109375" style="197" customWidth="1"/>
    <col min="9208" max="9208" width="9.140625" style="197"/>
    <col min="9209" max="9209" width="64.5703125" style="197" customWidth="1"/>
    <col min="9210" max="9210" width="1.28515625" style="197" customWidth="1"/>
    <col min="9211" max="9211" width="28.7109375" style="197" customWidth="1"/>
    <col min="9212" max="9212" width="0.85546875" style="197" customWidth="1"/>
    <col min="9213" max="9213" width="31" style="197" customWidth="1"/>
    <col min="9214" max="9214" width="3.85546875" style="197" customWidth="1"/>
    <col min="9215" max="9215" width="22" style="197" customWidth="1"/>
    <col min="9216" max="9461" width="9.140625" style="197"/>
    <col min="9462" max="9462" width="6.28515625" style="197" customWidth="1"/>
    <col min="9463" max="9463" width="6.7109375" style="197" customWidth="1"/>
    <col min="9464" max="9464" width="9.140625" style="197"/>
    <col min="9465" max="9465" width="64.5703125" style="197" customWidth="1"/>
    <col min="9466" max="9466" width="1.28515625" style="197" customWidth="1"/>
    <col min="9467" max="9467" width="28.7109375" style="197" customWidth="1"/>
    <col min="9468" max="9468" width="0.85546875" style="197" customWidth="1"/>
    <col min="9469" max="9469" width="31" style="197" customWidth="1"/>
    <col min="9470" max="9470" width="3.85546875" style="197" customWidth="1"/>
    <col min="9471" max="9471" width="22" style="197" customWidth="1"/>
    <col min="9472" max="9717" width="9.140625" style="197"/>
    <col min="9718" max="9718" width="6.28515625" style="197" customWidth="1"/>
    <col min="9719" max="9719" width="6.7109375" style="197" customWidth="1"/>
    <col min="9720" max="9720" width="9.140625" style="197"/>
    <col min="9721" max="9721" width="64.5703125" style="197" customWidth="1"/>
    <col min="9722" max="9722" width="1.28515625" style="197" customWidth="1"/>
    <col min="9723" max="9723" width="28.7109375" style="197" customWidth="1"/>
    <col min="9724" max="9724" width="0.85546875" style="197" customWidth="1"/>
    <col min="9725" max="9725" width="31" style="197" customWidth="1"/>
    <col min="9726" max="9726" width="3.85546875" style="197" customWidth="1"/>
    <col min="9727" max="9727" width="22" style="197" customWidth="1"/>
    <col min="9728" max="9973" width="9.140625" style="197"/>
    <col min="9974" max="9974" width="6.28515625" style="197" customWidth="1"/>
    <col min="9975" max="9975" width="6.7109375" style="197" customWidth="1"/>
    <col min="9976" max="9976" width="9.140625" style="197"/>
    <col min="9977" max="9977" width="64.5703125" style="197" customWidth="1"/>
    <col min="9978" max="9978" width="1.28515625" style="197" customWidth="1"/>
    <col min="9979" max="9979" width="28.7109375" style="197" customWidth="1"/>
    <col min="9980" max="9980" width="0.85546875" style="197" customWidth="1"/>
    <col min="9981" max="9981" width="31" style="197" customWidth="1"/>
    <col min="9982" max="9982" width="3.85546875" style="197" customWidth="1"/>
    <col min="9983" max="9983" width="22" style="197" customWidth="1"/>
    <col min="9984" max="10229" width="9.140625" style="197"/>
    <col min="10230" max="10230" width="6.28515625" style="197" customWidth="1"/>
    <col min="10231" max="10231" width="6.7109375" style="197" customWidth="1"/>
    <col min="10232" max="10232" width="9.140625" style="197"/>
    <col min="10233" max="10233" width="64.5703125" style="197" customWidth="1"/>
    <col min="10234" max="10234" width="1.28515625" style="197" customWidth="1"/>
    <col min="10235" max="10235" width="28.7109375" style="197" customWidth="1"/>
    <col min="10236" max="10236" width="0.85546875" style="197" customWidth="1"/>
    <col min="10237" max="10237" width="31" style="197" customWidth="1"/>
    <col min="10238" max="10238" width="3.85546875" style="197" customWidth="1"/>
    <col min="10239" max="10239" width="22" style="197" customWidth="1"/>
    <col min="10240" max="10485" width="9.140625" style="197"/>
    <col min="10486" max="10486" width="6.28515625" style="197" customWidth="1"/>
    <col min="10487" max="10487" width="6.7109375" style="197" customWidth="1"/>
    <col min="10488" max="10488" width="9.140625" style="197"/>
    <col min="10489" max="10489" width="64.5703125" style="197" customWidth="1"/>
    <col min="10490" max="10490" width="1.28515625" style="197" customWidth="1"/>
    <col min="10491" max="10491" width="28.7109375" style="197" customWidth="1"/>
    <col min="10492" max="10492" width="0.85546875" style="197" customWidth="1"/>
    <col min="10493" max="10493" width="31" style="197" customWidth="1"/>
    <col min="10494" max="10494" width="3.85546875" style="197" customWidth="1"/>
    <col min="10495" max="10495" width="22" style="197" customWidth="1"/>
    <col min="10496" max="10741" width="9.140625" style="197"/>
    <col min="10742" max="10742" width="6.28515625" style="197" customWidth="1"/>
    <col min="10743" max="10743" width="6.7109375" style="197" customWidth="1"/>
    <col min="10744" max="10744" width="9.140625" style="197"/>
    <col min="10745" max="10745" width="64.5703125" style="197" customWidth="1"/>
    <col min="10746" max="10746" width="1.28515625" style="197" customWidth="1"/>
    <col min="10747" max="10747" width="28.7109375" style="197" customWidth="1"/>
    <col min="10748" max="10748" width="0.85546875" style="197" customWidth="1"/>
    <col min="10749" max="10749" width="31" style="197" customWidth="1"/>
    <col min="10750" max="10750" width="3.85546875" style="197" customWidth="1"/>
    <col min="10751" max="10751" width="22" style="197" customWidth="1"/>
    <col min="10752" max="10997" width="9.140625" style="197"/>
    <col min="10998" max="10998" width="6.28515625" style="197" customWidth="1"/>
    <col min="10999" max="10999" width="6.7109375" style="197" customWidth="1"/>
    <col min="11000" max="11000" width="9.140625" style="197"/>
    <col min="11001" max="11001" width="64.5703125" style="197" customWidth="1"/>
    <col min="11002" max="11002" width="1.28515625" style="197" customWidth="1"/>
    <col min="11003" max="11003" width="28.7109375" style="197" customWidth="1"/>
    <col min="11004" max="11004" width="0.85546875" style="197" customWidth="1"/>
    <col min="11005" max="11005" width="31" style="197" customWidth="1"/>
    <col min="11006" max="11006" width="3.85546875" style="197" customWidth="1"/>
    <col min="11007" max="11007" width="22" style="197" customWidth="1"/>
    <col min="11008" max="11253" width="9.140625" style="197"/>
    <col min="11254" max="11254" width="6.28515625" style="197" customWidth="1"/>
    <col min="11255" max="11255" width="6.7109375" style="197" customWidth="1"/>
    <col min="11256" max="11256" width="9.140625" style="197"/>
    <col min="11257" max="11257" width="64.5703125" style="197" customWidth="1"/>
    <col min="11258" max="11258" width="1.28515625" style="197" customWidth="1"/>
    <col min="11259" max="11259" width="28.7109375" style="197" customWidth="1"/>
    <col min="11260" max="11260" width="0.85546875" style="197" customWidth="1"/>
    <col min="11261" max="11261" width="31" style="197" customWidth="1"/>
    <col min="11262" max="11262" width="3.85546875" style="197" customWidth="1"/>
    <col min="11263" max="11263" width="22" style="197" customWidth="1"/>
    <col min="11264" max="11509" width="9.140625" style="197"/>
    <col min="11510" max="11510" width="6.28515625" style="197" customWidth="1"/>
    <col min="11511" max="11511" width="6.7109375" style="197" customWidth="1"/>
    <col min="11512" max="11512" width="9.140625" style="197"/>
    <col min="11513" max="11513" width="64.5703125" style="197" customWidth="1"/>
    <col min="11514" max="11514" width="1.28515625" style="197" customWidth="1"/>
    <col min="11515" max="11515" width="28.7109375" style="197" customWidth="1"/>
    <col min="11516" max="11516" width="0.85546875" style="197" customWidth="1"/>
    <col min="11517" max="11517" width="31" style="197" customWidth="1"/>
    <col min="11518" max="11518" width="3.85546875" style="197" customWidth="1"/>
    <col min="11519" max="11519" width="22" style="197" customWidth="1"/>
    <col min="11520" max="11765" width="9.140625" style="197"/>
    <col min="11766" max="11766" width="6.28515625" style="197" customWidth="1"/>
    <col min="11767" max="11767" width="6.7109375" style="197" customWidth="1"/>
    <col min="11768" max="11768" width="9.140625" style="197"/>
    <col min="11769" max="11769" width="64.5703125" style="197" customWidth="1"/>
    <col min="11770" max="11770" width="1.28515625" style="197" customWidth="1"/>
    <col min="11771" max="11771" width="28.7109375" style="197" customWidth="1"/>
    <col min="11772" max="11772" width="0.85546875" style="197" customWidth="1"/>
    <col min="11773" max="11773" width="31" style="197" customWidth="1"/>
    <col min="11774" max="11774" width="3.85546875" style="197" customWidth="1"/>
    <col min="11775" max="11775" width="22" style="197" customWidth="1"/>
    <col min="11776" max="12021" width="9.140625" style="197"/>
    <col min="12022" max="12022" width="6.28515625" style="197" customWidth="1"/>
    <col min="12023" max="12023" width="6.7109375" style="197" customWidth="1"/>
    <col min="12024" max="12024" width="9.140625" style="197"/>
    <col min="12025" max="12025" width="64.5703125" style="197" customWidth="1"/>
    <col min="12026" max="12026" width="1.28515625" style="197" customWidth="1"/>
    <col min="12027" max="12027" width="28.7109375" style="197" customWidth="1"/>
    <col min="12028" max="12028" width="0.85546875" style="197" customWidth="1"/>
    <col min="12029" max="12029" width="31" style="197" customWidth="1"/>
    <col min="12030" max="12030" width="3.85546875" style="197" customWidth="1"/>
    <col min="12031" max="12031" width="22" style="197" customWidth="1"/>
    <col min="12032" max="12277" width="9.140625" style="197"/>
    <col min="12278" max="12278" width="6.28515625" style="197" customWidth="1"/>
    <col min="12279" max="12279" width="6.7109375" style="197" customWidth="1"/>
    <col min="12280" max="12280" width="9.140625" style="197"/>
    <col min="12281" max="12281" width="64.5703125" style="197" customWidth="1"/>
    <col min="12282" max="12282" width="1.28515625" style="197" customWidth="1"/>
    <col min="12283" max="12283" width="28.7109375" style="197" customWidth="1"/>
    <col min="12284" max="12284" width="0.85546875" style="197" customWidth="1"/>
    <col min="12285" max="12285" width="31" style="197" customWidth="1"/>
    <col min="12286" max="12286" width="3.85546875" style="197" customWidth="1"/>
    <col min="12287" max="12287" width="22" style="197" customWidth="1"/>
    <col min="12288" max="12533" width="9.140625" style="197"/>
    <col min="12534" max="12534" width="6.28515625" style="197" customWidth="1"/>
    <col min="12535" max="12535" width="6.7109375" style="197" customWidth="1"/>
    <col min="12536" max="12536" width="9.140625" style="197"/>
    <col min="12537" max="12537" width="64.5703125" style="197" customWidth="1"/>
    <col min="12538" max="12538" width="1.28515625" style="197" customWidth="1"/>
    <col min="12539" max="12539" width="28.7109375" style="197" customWidth="1"/>
    <col min="12540" max="12540" width="0.85546875" style="197" customWidth="1"/>
    <col min="12541" max="12541" width="31" style="197" customWidth="1"/>
    <col min="12542" max="12542" width="3.85546875" style="197" customWidth="1"/>
    <col min="12543" max="12543" width="22" style="197" customWidth="1"/>
    <col min="12544" max="12789" width="9.140625" style="197"/>
    <col min="12790" max="12790" width="6.28515625" style="197" customWidth="1"/>
    <col min="12791" max="12791" width="6.7109375" style="197" customWidth="1"/>
    <col min="12792" max="12792" width="9.140625" style="197"/>
    <col min="12793" max="12793" width="64.5703125" style="197" customWidth="1"/>
    <col min="12794" max="12794" width="1.28515625" style="197" customWidth="1"/>
    <col min="12795" max="12795" width="28.7109375" style="197" customWidth="1"/>
    <col min="12796" max="12796" width="0.85546875" style="197" customWidth="1"/>
    <col min="12797" max="12797" width="31" style="197" customWidth="1"/>
    <col min="12798" max="12798" width="3.85546875" style="197" customWidth="1"/>
    <col min="12799" max="12799" width="22" style="197" customWidth="1"/>
    <col min="12800" max="13045" width="9.140625" style="197"/>
    <col min="13046" max="13046" width="6.28515625" style="197" customWidth="1"/>
    <col min="13047" max="13047" width="6.7109375" style="197" customWidth="1"/>
    <col min="13048" max="13048" width="9.140625" style="197"/>
    <col min="13049" max="13049" width="64.5703125" style="197" customWidth="1"/>
    <col min="13050" max="13050" width="1.28515625" style="197" customWidth="1"/>
    <col min="13051" max="13051" width="28.7109375" style="197" customWidth="1"/>
    <col min="13052" max="13052" width="0.85546875" style="197" customWidth="1"/>
    <col min="13053" max="13053" width="31" style="197" customWidth="1"/>
    <col min="13054" max="13054" width="3.85546875" style="197" customWidth="1"/>
    <col min="13055" max="13055" width="22" style="197" customWidth="1"/>
    <col min="13056" max="13301" width="9.140625" style="197"/>
    <col min="13302" max="13302" width="6.28515625" style="197" customWidth="1"/>
    <col min="13303" max="13303" width="6.7109375" style="197" customWidth="1"/>
    <col min="13304" max="13304" width="9.140625" style="197"/>
    <col min="13305" max="13305" width="64.5703125" style="197" customWidth="1"/>
    <col min="13306" max="13306" width="1.28515625" style="197" customWidth="1"/>
    <col min="13307" max="13307" width="28.7109375" style="197" customWidth="1"/>
    <col min="13308" max="13308" width="0.85546875" style="197" customWidth="1"/>
    <col min="13309" max="13309" width="31" style="197" customWidth="1"/>
    <col min="13310" max="13310" width="3.85546875" style="197" customWidth="1"/>
    <col min="13311" max="13311" width="22" style="197" customWidth="1"/>
    <col min="13312" max="13557" width="9.140625" style="197"/>
    <col min="13558" max="13558" width="6.28515625" style="197" customWidth="1"/>
    <col min="13559" max="13559" width="6.7109375" style="197" customWidth="1"/>
    <col min="13560" max="13560" width="9.140625" style="197"/>
    <col min="13561" max="13561" width="64.5703125" style="197" customWidth="1"/>
    <col min="13562" max="13562" width="1.28515625" style="197" customWidth="1"/>
    <col min="13563" max="13563" width="28.7109375" style="197" customWidth="1"/>
    <col min="13564" max="13564" width="0.85546875" style="197" customWidth="1"/>
    <col min="13565" max="13565" width="31" style="197" customWidth="1"/>
    <col min="13566" max="13566" width="3.85546875" style="197" customWidth="1"/>
    <col min="13567" max="13567" width="22" style="197" customWidth="1"/>
    <col min="13568" max="13813" width="9.140625" style="197"/>
    <col min="13814" max="13814" width="6.28515625" style="197" customWidth="1"/>
    <col min="13815" max="13815" width="6.7109375" style="197" customWidth="1"/>
    <col min="13816" max="13816" width="9.140625" style="197"/>
    <col min="13817" max="13817" width="64.5703125" style="197" customWidth="1"/>
    <col min="13818" max="13818" width="1.28515625" style="197" customWidth="1"/>
    <col min="13819" max="13819" width="28.7109375" style="197" customWidth="1"/>
    <col min="13820" max="13820" width="0.85546875" style="197" customWidth="1"/>
    <col min="13821" max="13821" width="31" style="197" customWidth="1"/>
    <col min="13822" max="13822" width="3.85546875" style="197" customWidth="1"/>
    <col min="13823" max="13823" width="22" style="197" customWidth="1"/>
    <col min="13824" max="14069" width="9.140625" style="197"/>
    <col min="14070" max="14070" width="6.28515625" style="197" customWidth="1"/>
    <col min="14071" max="14071" width="6.7109375" style="197" customWidth="1"/>
    <col min="14072" max="14072" width="9.140625" style="197"/>
    <col min="14073" max="14073" width="64.5703125" style="197" customWidth="1"/>
    <col min="14074" max="14074" width="1.28515625" style="197" customWidth="1"/>
    <col min="14075" max="14075" width="28.7109375" style="197" customWidth="1"/>
    <col min="14076" max="14076" width="0.85546875" style="197" customWidth="1"/>
    <col min="14077" max="14077" width="31" style="197" customWidth="1"/>
    <col min="14078" max="14078" width="3.85546875" style="197" customWidth="1"/>
    <col min="14079" max="14079" width="22" style="197" customWidth="1"/>
    <col min="14080" max="14325" width="9.140625" style="197"/>
    <col min="14326" max="14326" width="6.28515625" style="197" customWidth="1"/>
    <col min="14327" max="14327" width="6.7109375" style="197" customWidth="1"/>
    <col min="14328" max="14328" width="9.140625" style="197"/>
    <col min="14329" max="14329" width="64.5703125" style="197" customWidth="1"/>
    <col min="14330" max="14330" width="1.28515625" style="197" customWidth="1"/>
    <col min="14331" max="14331" width="28.7109375" style="197" customWidth="1"/>
    <col min="14332" max="14332" width="0.85546875" style="197" customWidth="1"/>
    <col min="14333" max="14333" width="31" style="197" customWidth="1"/>
    <col min="14334" max="14334" width="3.85546875" style="197" customWidth="1"/>
    <col min="14335" max="14335" width="22" style="197" customWidth="1"/>
    <col min="14336" max="14581" width="9.140625" style="197"/>
    <col min="14582" max="14582" width="6.28515625" style="197" customWidth="1"/>
    <col min="14583" max="14583" width="6.7109375" style="197" customWidth="1"/>
    <col min="14584" max="14584" width="9.140625" style="197"/>
    <col min="14585" max="14585" width="64.5703125" style="197" customWidth="1"/>
    <col min="14586" max="14586" width="1.28515625" style="197" customWidth="1"/>
    <col min="14587" max="14587" width="28.7109375" style="197" customWidth="1"/>
    <col min="14588" max="14588" width="0.85546875" style="197" customWidth="1"/>
    <col min="14589" max="14589" width="31" style="197" customWidth="1"/>
    <col min="14590" max="14590" width="3.85546875" style="197" customWidth="1"/>
    <col min="14591" max="14591" width="22" style="197" customWidth="1"/>
    <col min="14592" max="14837" width="9.140625" style="197"/>
    <col min="14838" max="14838" width="6.28515625" style="197" customWidth="1"/>
    <col min="14839" max="14839" width="6.7109375" style="197" customWidth="1"/>
    <col min="14840" max="14840" width="9.140625" style="197"/>
    <col min="14841" max="14841" width="64.5703125" style="197" customWidth="1"/>
    <col min="14842" max="14842" width="1.28515625" style="197" customWidth="1"/>
    <col min="14843" max="14843" width="28.7109375" style="197" customWidth="1"/>
    <col min="14844" max="14844" width="0.85546875" style="197" customWidth="1"/>
    <col min="14845" max="14845" width="31" style="197" customWidth="1"/>
    <col min="14846" max="14846" width="3.85546875" style="197" customWidth="1"/>
    <col min="14847" max="14847" width="22" style="197" customWidth="1"/>
    <col min="14848" max="15093" width="9.140625" style="197"/>
    <col min="15094" max="15094" width="6.28515625" style="197" customWidth="1"/>
    <col min="15095" max="15095" width="6.7109375" style="197" customWidth="1"/>
    <col min="15096" max="15096" width="9.140625" style="197"/>
    <col min="15097" max="15097" width="64.5703125" style="197" customWidth="1"/>
    <col min="15098" max="15098" width="1.28515625" style="197" customWidth="1"/>
    <col min="15099" max="15099" width="28.7109375" style="197" customWidth="1"/>
    <col min="15100" max="15100" width="0.85546875" style="197" customWidth="1"/>
    <col min="15101" max="15101" width="31" style="197" customWidth="1"/>
    <col min="15102" max="15102" width="3.85546875" style="197" customWidth="1"/>
    <col min="15103" max="15103" width="22" style="197" customWidth="1"/>
    <col min="15104" max="15349" width="9.140625" style="197"/>
    <col min="15350" max="15350" width="6.28515625" style="197" customWidth="1"/>
    <col min="15351" max="15351" width="6.7109375" style="197" customWidth="1"/>
    <col min="15352" max="15352" width="9.140625" style="197"/>
    <col min="15353" max="15353" width="64.5703125" style="197" customWidth="1"/>
    <col min="15354" max="15354" width="1.28515625" style="197" customWidth="1"/>
    <col min="15355" max="15355" width="28.7109375" style="197" customWidth="1"/>
    <col min="15356" max="15356" width="0.85546875" style="197" customWidth="1"/>
    <col min="15357" max="15357" width="31" style="197" customWidth="1"/>
    <col min="15358" max="15358" width="3.85546875" style="197" customWidth="1"/>
    <col min="15359" max="15359" width="22" style="197" customWidth="1"/>
    <col min="15360" max="15605" width="9.140625" style="197"/>
    <col min="15606" max="15606" width="6.28515625" style="197" customWidth="1"/>
    <col min="15607" max="15607" width="6.7109375" style="197" customWidth="1"/>
    <col min="15608" max="15608" width="9.140625" style="197"/>
    <col min="15609" max="15609" width="64.5703125" style="197" customWidth="1"/>
    <col min="15610" max="15610" width="1.28515625" style="197" customWidth="1"/>
    <col min="15611" max="15611" width="28.7109375" style="197" customWidth="1"/>
    <col min="15612" max="15612" width="0.85546875" style="197" customWidth="1"/>
    <col min="15613" max="15613" width="31" style="197" customWidth="1"/>
    <col min="15614" max="15614" width="3.85546875" style="197" customWidth="1"/>
    <col min="15615" max="15615" width="22" style="197" customWidth="1"/>
    <col min="15616" max="15861" width="9.140625" style="197"/>
    <col min="15862" max="15862" width="6.28515625" style="197" customWidth="1"/>
    <col min="15863" max="15863" width="6.7109375" style="197" customWidth="1"/>
    <col min="15864" max="15864" width="9.140625" style="197"/>
    <col min="15865" max="15865" width="64.5703125" style="197" customWidth="1"/>
    <col min="15866" max="15866" width="1.28515625" style="197" customWidth="1"/>
    <col min="15867" max="15867" width="28.7109375" style="197" customWidth="1"/>
    <col min="15868" max="15868" width="0.85546875" style="197" customWidth="1"/>
    <col min="15869" max="15869" width="31" style="197" customWidth="1"/>
    <col min="15870" max="15870" width="3.85546875" style="197" customWidth="1"/>
    <col min="15871" max="15871" width="22" style="197" customWidth="1"/>
    <col min="15872" max="16117" width="9.140625" style="197"/>
    <col min="16118" max="16118" width="6.28515625" style="197" customWidth="1"/>
    <col min="16119" max="16119" width="6.7109375" style="197" customWidth="1"/>
    <col min="16120" max="16120" width="9.140625" style="197"/>
    <col min="16121" max="16121" width="64.5703125" style="197" customWidth="1"/>
    <col min="16122" max="16122" width="1.28515625" style="197" customWidth="1"/>
    <col min="16123" max="16123" width="28.7109375" style="197" customWidth="1"/>
    <col min="16124" max="16124" width="0.85546875" style="197" customWidth="1"/>
    <col min="16125" max="16125" width="31" style="197" customWidth="1"/>
    <col min="16126" max="16126" width="3.85546875" style="197" customWidth="1"/>
    <col min="16127" max="16127" width="22" style="197" customWidth="1"/>
    <col min="16128" max="16384" width="9.140625" style="197"/>
  </cols>
  <sheetData>
    <row r="2" spans="2:21" s="185" customFormat="1" x14ac:dyDescent="0.2">
      <c r="B2" s="182"/>
      <c r="C2" s="183" t="s">
        <v>232</v>
      </c>
      <c r="D2" s="183"/>
      <c r="E2" s="183"/>
      <c r="F2" s="184"/>
    </row>
    <row r="3" spans="2:21" s="191" customFormat="1" x14ac:dyDescent="0.25">
      <c r="B3" s="186"/>
      <c r="C3" s="187" t="s">
        <v>233</v>
      </c>
      <c r="D3" s="188"/>
      <c r="E3" s="189"/>
      <c r="F3" s="190"/>
    </row>
    <row r="4" spans="2:21" x14ac:dyDescent="0.25">
      <c r="B4" s="192"/>
      <c r="C4" s="193"/>
      <c r="D4" s="194"/>
      <c r="E4" s="195"/>
      <c r="F4" s="196"/>
    </row>
    <row r="5" spans="2:21" s="203" customFormat="1" ht="12.75" customHeight="1" x14ac:dyDescent="0.25">
      <c r="B5" s="198"/>
      <c r="C5" s="199" t="s">
        <v>234</v>
      </c>
      <c r="D5" s="200"/>
      <c r="E5" s="201">
        <v>-19050</v>
      </c>
      <c r="F5" s="202"/>
      <c r="H5" s="457" t="s">
        <v>235</v>
      </c>
      <c r="I5" s="458"/>
      <c r="J5" s="458"/>
      <c r="K5" s="458"/>
      <c r="L5" s="458"/>
      <c r="M5" s="458"/>
      <c r="N5" s="458"/>
      <c r="O5" s="458"/>
      <c r="P5" s="458"/>
      <c r="Q5" s="458"/>
      <c r="R5" s="458"/>
      <c r="S5" s="458"/>
      <c r="T5" s="458"/>
      <c r="U5" s="458"/>
    </row>
    <row r="6" spans="2:21" s="203" customFormat="1" x14ac:dyDescent="0.25">
      <c r="B6" s="198"/>
      <c r="C6" s="199" t="s">
        <v>236</v>
      </c>
      <c r="D6" s="200"/>
      <c r="E6" s="201">
        <v>-17132</v>
      </c>
      <c r="F6" s="202"/>
      <c r="H6" s="458"/>
      <c r="I6" s="458"/>
      <c r="J6" s="458"/>
      <c r="K6" s="458"/>
      <c r="L6" s="458"/>
      <c r="M6" s="458"/>
      <c r="N6" s="458"/>
      <c r="O6" s="458"/>
      <c r="P6" s="458"/>
      <c r="Q6" s="458"/>
      <c r="R6" s="458"/>
      <c r="S6" s="458"/>
      <c r="T6" s="458"/>
      <c r="U6" s="458"/>
    </row>
    <row r="7" spans="2:21" s="203" customFormat="1" x14ac:dyDescent="0.25">
      <c r="B7" s="198"/>
      <c r="C7" s="199" t="s">
        <v>94</v>
      </c>
      <c r="D7" s="200"/>
      <c r="E7" s="201">
        <v>276578</v>
      </c>
      <c r="F7" s="202"/>
      <c r="H7" s="458"/>
      <c r="I7" s="458"/>
      <c r="J7" s="458"/>
      <c r="K7" s="458"/>
      <c r="L7" s="458"/>
      <c r="M7" s="458"/>
      <c r="N7" s="458"/>
      <c r="O7" s="458"/>
      <c r="P7" s="458"/>
      <c r="Q7" s="458"/>
      <c r="R7" s="458"/>
      <c r="S7" s="458"/>
      <c r="T7" s="458"/>
      <c r="U7" s="458"/>
    </row>
    <row r="8" spans="2:21" s="203" customFormat="1" x14ac:dyDescent="0.25">
      <c r="B8" s="198"/>
      <c r="C8" s="204" t="s">
        <v>237</v>
      </c>
      <c r="D8" s="200"/>
      <c r="E8" s="201">
        <v>256332</v>
      </c>
      <c r="F8" s="202"/>
    </row>
    <row r="9" spans="2:21" s="210" customFormat="1" x14ac:dyDescent="0.25">
      <c r="B9" s="205"/>
      <c r="C9" s="206" t="s">
        <v>238</v>
      </c>
      <c r="D9" s="207"/>
      <c r="E9" s="208">
        <v>496728</v>
      </c>
      <c r="F9" s="209"/>
    </row>
    <row r="10" spans="2:21" s="214" customFormat="1" ht="12.75" customHeight="1" x14ac:dyDescent="0.25">
      <c r="B10" s="211"/>
      <c r="C10" s="212" t="s">
        <v>98</v>
      </c>
      <c r="D10" s="200"/>
      <c r="E10" s="201">
        <v>-31341</v>
      </c>
      <c r="F10" s="213"/>
    </row>
    <row r="11" spans="2:21" ht="12.75" customHeight="1" x14ac:dyDescent="0.25">
      <c r="B11" s="192"/>
      <c r="C11" s="204" t="s">
        <v>239</v>
      </c>
      <c r="D11" s="194"/>
      <c r="E11" s="201">
        <v>53426</v>
      </c>
      <c r="F11" s="196"/>
      <c r="H11" s="215"/>
    </row>
    <row r="12" spans="2:21" s="210" customFormat="1" ht="12.75" customHeight="1" x14ac:dyDescent="0.25">
      <c r="B12" s="205"/>
      <c r="C12" s="206" t="s">
        <v>67</v>
      </c>
      <c r="D12" s="207"/>
      <c r="E12" s="208">
        <v>518813</v>
      </c>
      <c r="F12" s="209"/>
      <c r="H12" s="459" t="s">
        <v>240</v>
      </c>
      <c r="I12" s="459"/>
      <c r="J12" s="459"/>
      <c r="K12" s="459"/>
      <c r="L12" s="459"/>
      <c r="M12" s="459"/>
      <c r="N12" s="459"/>
      <c r="O12" s="459"/>
      <c r="P12" s="459"/>
      <c r="Q12" s="459"/>
      <c r="R12" s="459"/>
      <c r="S12" s="459"/>
      <c r="T12" s="459"/>
      <c r="U12" s="459"/>
    </row>
    <row r="13" spans="2:21" s="203" customFormat="1" x14ac:dyDescent="0.25">
      <c r="B13" s="216"/>
      <c r="C13" s="217"/>
      <c r="D13" s="218"/>
      <c r="E13" s="219"/>
      <c r="F13" s="220"/>
      <c r="H13" s="459"/>
      <c r="I13" s="459"/>
      <c r="J13" s="459"/>
      <c r="K13" s="459"/>
      <c r="L13" s="459"/>
      <c r="M13" s="459"/>
      <c r="N13" s="459"/>
      <c r="O13" s="459"/>
      <c r="P13" s="459"/>
      <c r="Q13" s="459"/>
      <c r="R13" s="459"/>
      <c r="S13" s="459"/>
      <c r="T13" s="459"/>
      <c r="U13" s="459"/>
    </row>
    <row r="14" spans="2:21" s="203" customFormat="1" x14ac:dyDescent="0.25">
      <c r="B14" s="221"/>
      <c r="C14" s="199"/>
      <c r="D14" s="200"/>
      <c r="E14" s="222"/>
      <c r="F14" s="221"/>
      <c r="H14" s="459"/>
      <c r="I14" s="459"/>
      <c r="J14" s="459"/>
      <c r="K14" s="459"/>
      <c r="L14" s="459"/>
      <c r="M14" s="459"/>
      <c r="N14" s="459"/>
      <c r="O14" s="459"/>
      <c r="P14" s="459"/>
      <c r="Q14" s="459"/>
      <c r="R14" s="459"/>
      <c r="S14" s="459"/>
      <c r="T14" s="459"/>
      <c r="U14" s="459"/>
    </row>
    <row r="15" spans="2:21" x14ac:dyDescent="0.25">
      <c r="H15" s="459"/>
      <c r="I15" s="459"/>
      <c r="J15" s="459"/>
      <c r="K15" s="459"/>
      <c r="L15" s="459"/>
      <c r="M15" s="459"/>
      <c r="N15" s="459"/>
      <c r="O15" s="459"/>
      <c r="P15" s="459"/>
      <c r="Q15" s="459"/>
      <c r="R15" s="459"/>
      <c r="S15" s="459"/>
      <c r="T15" s="459"/>
      <c r="U15" s="459"/>
    </row>
    <row r="16" spans="2:21" x14ac:dyDescent="0.25">
      <c r="B16" s="223"/>
      <c r="C16" s="224" t="s">
        <v>241</v>
      </c>
      <c r="D16" s="225"/>
      <c r="E16" s="224"/>
      <c r="F16" s="226"/>
    </row>
    <row r="17" spans="2:6" x14ac:dyDescent="0.25">
      <c r="B17" s="192"/>
      <c r="C17" s="227" t="s">
        <v>111</v>
      </c>
      <c r="D17" s="228"/>
      <c r="E17" s="229" t="s">
        <v>45</v>
      </c>
      <c r="F17" s="196"/>
    </row>
    <row r="18" spans="2:6" x14ac:dyDescent="0.25">
      <c r="B18" s="192"/>
      <c r="C18" s="230" t="s">
        <v>74</v>
      </c>
      <c r="D18" s="228"/>
      <c r="E18" s="231">
        <v>3204060</v>
      </c>
      <c r="F18" s="196"/>
    </row>
    <row r="19" spans="2:6" x14ac:dyDescent="0.25">
      <c r="B19" s="192"/>
      <c r="C19" s="232" t="s">
        <v>77</v>
      </c>
      <c r="D19" s="228"/>
      <c r="E19" s="233">
        <v>-2621270</v>
      </c>
      <c r="F19" s="196"/>
    </row>
    <row r="20" spans="2:6" x14ac:dyDescent="0.25">
      <c r="B20" s="192"/>
      <c r="C20" s="230" t="s">
        <v>78</v>
      </c>
      <c r="D20" s="228"/>
      <c r="E20" s="234">
        <v>582790</v>
      </c>
      <c r="F20" s="196"/>
    </row>
    <row r="21" spans="2:6" x14ac:dyDescent="0.25">
      <c r="B21" s="192"/>
      <c r="C21" s="235" t="s">
        <v>79</v>
      </c>
      <c r="D21" s="228"/>
      <c r="E21" s="236">
        <v>0.182</v>
      </c>
      <c r="F21" s="196"/>
    </row>
    <row r="22" spans="2:6" x14ac:dyDescent="0.25">
      <c r="B22" s="192"/>
      <c r="C22" s="230" t="s">
        <v>62</v>
      </c>
      <c r="D22" s="228"/>
      <c r="E22" s="237">
        <v>-373735</v>
      </c>
      <c r="F22" s="196"/>
    </row>
    <row r="23" spans="2:6" x14ac:dyDescent="0.25">
      <c r="B23" s="192"/>
      <c r="C23" s="232" t="s">
        <v>80</v>
      </c>
      <c r="D23" s="228"/>
      <c r="E23" s="233">
        <v>-73674</v>
      </c>
      <c r="F23" s="196"/>
    </row>
    <row r="24" spans="2:6" x14ac:dyDescent="0.25">
      <c r="B24" s="192"/>
      <c r="C24" s="238" t="s">
        <v>83</v>
      </c>
      <c r="D24" s="228"/>
      <c r="E24" s="233">
        <v>-112907</v>
      </c>
      <c r="F24" s="196"/>
    </row>
    <row r="25" spans="2:6" x14ac:dyDescent="0.25">
      <c r="B25" s="192"/>
      <c r="C25" s="239" t="s">
        <v>84</v>
      </c>
      <c r="D25" s="228"/>
      <c r="E25" s="233">
        <v>-187154</v>
      </c>
      <c r="F25" s="196"/>
    </row>
    <row r="26" spans="2:6" x14ac:dyDescent="0.25">
      <c r="B26" s="192"/>
      <c r="C26" s="230" t="s">
        <v>66</v>
      </c>
      <c r="D26" s="228"/>
      <c r="E26" s="234">
        <v>209055</v>
      </c>
      <c r="F26" s="196"/>
    </row>
    <row r="27" spans="2:6" x14ac:dyDescent="0.25">
      <c r="B27" s="192"/>
      <c r="C27" s="235" t="s">
        <v>93</v>
      </c>
      <c r="D27" s="228"/>
      <c r="E27" s="240">
        <v>6.6000000000000003E-2</v>
      </c>
      <c r="F27" s="196"/>
    </row>
    <row r="28" spans="2:6" x14ac:dyDescent="0.25">
      <c r="B28" s="192"/>
      <c r="C28" s="230" t="s">
        <v>94</v>
      </c>
      <c r="D28" s="228"/>
      <c r="E28" s="234">
        <v>-276578</v>
      </c>
      <c r="F28" s="196"/>
    </row>
    <row r="29" spans="2:6" x14ac:dyDescent="0.25">
      <c r="B29" s="192"/>
      <c r="C29" s="238" t="s">
        <v>98</v>
      </c>
      <c r="D29" s="228"/>
      <c r="E29" s="233">
        <v>31341</v>
      </c>
      <c r="F29" s="196"/>
    </row>
    <row r="30" spans="2:6" x14ac:dyDescent="0.25">
      <c r="B30" s="192"/>
      <c r="C30" s="230" t="s">
        <v>99</v>
      </c>
      <c r="D30" s="228"/>
      <c r="E30" s="234">
        <v>-36182</v>
      </c>
      <c r="F30" s="196"/>
    </row>
    <row r="31" spans="2:6" x14ac:dyDescent="0.25">
      <c r="B31" s="192"/>
      <c r="C31" s="232" t="s">
        <v>100</v>
      </c>
      <c r="D31" s="228"/>
      <c r="E31" s="233">
        <v>17132</v>
      </c>
      <c r="F31" s="196"/>
    </row>
    <row r="32" spans="2:6" x14ac:dyDescent="0.25">
      <c r="B32" s="192"/>
      <c r="C32" s="241" t="s">
        <v>101</v>
      </c>
      <c r="D32" s="228"/>
      <c r="E32" s="234">
        <v>-19050</v>
      </c>
      <c r="F32" s="196"/>
    </row>
    <row r="33" spans="2:6" x14ac:dyDescent="0.25">
      <c r="B33" s="192"/>
      <c r="C33" s="235" t="s">
        <v>242</v>
      </c>
      <c r="D33" s="228"/>
      <c r="E33" s="240">
        <v>-5.0000000000000001E-3</v>
      </c>
      <c r="F33" s="196"/>
    </row>
    <row r="34" spans="2:6" x14ac:dyDescent="0.2">
      <c r="B34" s="192"/>
      <c r="C34" s="242" t="s">
        <v>103</v>
      </c>
      <c r="D34" s="228"/>
      <c r="E34" s="242"/>
      <c r="F34" s="196"/>
    </row>
    <row r="35" spans="2:6" x14ac:dyDescent="0.25">
      <c r="B35" s="192"/>
      <c r="C35" s="230" t="s">
        <v>104</v>
      </c>
      <c r="D35" s="228"/>
      <c r="E35" s="243">
        <v>-32179</v>
      </c>
      <c r="F35" s="196"/>
    </row>
    <row r="36" spans="2:6" x14ac:dyDescent="0.25">
      <c r="B36" s="192"/>
      <c r="C36" s="230" t="s">
        <v>105</v>
      </c>
      <c r="D36" s="228"/>
      <c r="E36" s="243">
        <v>13129</v>
      </c>
      <c r="F36" s="196"/>
    </row>
    <row r="37" spans="2:6" x14ac:dyDescent="0.25">
      <c r="B37" s="192"/>
      <c r="C37" s="230" t="s">
        <v>106</v>
      </c>
      <c r="D37" s="228"/>
      <c r="E37" s="244">
        <v>496728</v>
      </c>
      <c r="F37" s="196"/>
    </row>
    <row r="38" spans="2:6" x14ac:dyDescent="0.25">
      <c r="B38" s="192"/>
      <c r="C38" s="235" t="s">
        <v>107</v>
      </c>
      <c r="D38" s="228"/>
      <c r="E38" s="245">
        <v>0.155</v>
      </c>
      <c r="F38" s="196"/>
    </row>
    <row r="39" spans="2:6" x14ac:dyDescent="0.25">
      <c r="B39" s="192"/>
      <c r="C39" s="230" t="s">
        <v>108</v>
      </c>
      <c r="D39" s="228"/>
      <c r="E39" s="244">
        <v>518813</v>
      </c>
      <c r="F39" s="196"/>
    </row>
    <row r="40" spans="2:6" x14ac:dyDescent="0.25">
      <c r="B40" s="192"/>
      <c r="C40" s="235" t="s">
        <v>109</v>
      </c>
      <c r="D40" s="228"/>
      <c r="E40" s="245">
        <v>0.16200000000000001</v>
      </c>
      <c r="F40" s="196"/>
    </row>
    <row r="41" spans="2:6" x14ac:dyDescent="0.25">
      <c r="B41" s="192"/>
      <c r="C41" s="238" t="s">
        <v>110</v>
      </c>
      <c r="D41" s="228"/>
      <c r="E41" s="246">
        <v>256332</v>
      </c>
      <c r="F41" s="196"/>
    </row>
    <row r="42" spans="2:6" ht="5.25" customHeight="1" x14ac:dyDescent="0.25">
      <c r="B42" s="247"/>
      <c r="C42" s="248"/>
      <c r="D42" s="248"/>
      <c r="E42" s="248"/>
      <c r="F42" s="249"/>
    </row>
  </sheetData>
  <mergeCells count="2">
    <mergeCell ref="H5:U7"/>
    <mergeCell ref="H12:U15"/>
  </mergeCells>
  <printOptions horizontalCentered="1"/>
  <pageMargins left="0.39370078740157483" right="0.39370078740157483" top="0.74803149606299213" bottom="0.39370078740157483" header="0.31496062992125984" footer="0.19685039370078741"/>
  <pageSetup paperSize="9" orientation="landscape" r:id="rId1"/>
  <headerFooter>
    <oddFooter>&amp;R&amp;D&amp;T&amp;L&amp;1#&amp;"Calibri"&amp;10 Classificação da informação: Pública</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22"/>
  <dimension ref="B6:P41"/>
  <sheetViews>
    <sheetView showGridLines="0" zoomScaleNormal="100" workbookViewId="0"/>
  </sheetViews>
  <sheetFormatPr defaultRowHeight="15" x14ac:dyDescent="0.25"/>
  <cols>
    <col min="2" max="2" width="3.140625" customWidth="1"/>
    <col min="10" max="10" width="3.5703125" customWidth="1"/>
  </cols>
  <sheetData>
    <row r="6" spans="2:16" x14ac:dyDescent="0.25">
      <c r="B6" s="131" t="s">
        <v>243</v>
      </c>
    </row>
    <row r="7" spans="2:16" x14ac:dyDescent="0.25">
      <c r="C7" t="s">
        <v>244</v>
      </c>
      <c r="J7" s="250" t="s">
        <v>245</v>
      </c>
    </row>
    <row r="8" spans="2:16" x14ac:dyDescent="0.25">
      <c r="C8" t="s">
        <v>246</v>
      </c>
      <c r="K8" s="251" t="s">
        <v>247</v>
      </c>
    </row>
    <row r="9" spans="2:16" x14ac:dyDescent="0.25">
      <c r="C9" t="s">
        <v>248</v>
      </c>
      <c r="K9" s="251" t="s">
        <v>249</v>
      </c>
    </row>
    <row r="10" spans="2:16" x14ac:dyDescent="0.25">
      <c r="C10" t="s">
        <v>250</v>
      </c>
      <c r="K10" s="251" t="s">
        <v>251</v>
      </c>
    </row>
    <row r="11" spans="2:16" x14ac:dyDescent="0.25">
      <c r="C11" t="s">
        <v>252</v>
      </c>
      <c r="K11" s="251" t="s">
        <v>253</v>
      </c>
    </row>
    <row r="12" spans="2:16" x14ac:dyDescent="0.25">
      <c r="C12" t="s">
        <v>254</v>
      </c>
      <c r="K12" s="251" t="s">
        <v>255</v>
      </c>
    </row>
    <row r="13" spans="2:16" ht="30" customHeight="1" x14ac:dyDescent="0.25">
      <c r="C13" s="460" t="s">
        <v>256</v>
      </c>
      <c r="D13" s="460"/>
      <c r="E13" s="460"/>
      <c r="F13" s="460"/>
      <c r="G13" s="460"/>
      <c r="H13" s="460"/>
      <c r="K13" s="461" t="s">
        <v>257</v>
      </c>
      <c r="L13" s="461"/>
      <c r="M13" s="461"/>
      <c r="N13" s="461"/>
      <c r="O13" s="461"/>
      <c r="P13" s="461"/>
    </row>
    <row r="14" spans="2:16" ht="15.75" customHeight="1" x14ac:dyDescent="0.25">
      <c r="C14" t="s">
        <v>258</v>
      </c>
      <c r="K14" s="251" t="s">
        <v>259</v>
      </c>
    </row>
    <row r="15" spans="2:16" x14ac:dyDescent="0.25">
      <c r="K15" s="251" t="s">
        <v>260</v>
      </c>
    </row>
    <row r="16" spans="2:16" x14ac:dyDescent="0.25">
      <c r="B16" s="131" t="s">
        <v>261</v>
      </c>
      <c r="K16" s="251" t="s">
        <v>262</v>
      </c>
    </row>
    <row r="17" spans="2:16" x14ac:dyDescent="0.25">
      <c r="C17" t="s">
        <v>263</v>
      </c>
      <c r="K17" s="251" t="s">
        <v>264</v>
      </c>
    </row>
    <row r="18" spans="2:16" x14ac:dyDescent="0.25">
      <c r="C18" t="s">
        <v>265</v>
      </c>
      <c r="K18" s="251" t="s">
        <v>266</v>
      </c>
    </row>
    <row r="19" spans="2:16" x14ac:dyDescent="0.25">
      <c r="C19" t="s">
        <v>248</v>
      </c>
      <c r="K19" s="251" t="s">
        <v>267</v>
      </c>
    </row>
    <row r="20" spans="2:16" x14ac:dyDescent="0.25">
      <c r="C20" t="s">
        <v>268</v>
      </c>
      <c r="K20" s="252"/>
    </row>
    <row r="21" spans="2:16" x14ac:dyDescent="0.25">
      <c r="C21" t="s">
        <v>269</v>
      </c>
      <c r="J21" s="250" t="s">
        <v>270</v>
      </c>
    </row>
    <row r="22" spans="2:16" x14ac:dyDescent="0.25">
      <c r="C22" t="s">
        <v>271</v>
      </c>
      <c r="K22" s="251" t="s">
        <v>272</v>
      </c>
    </row>
    <row r="23" spans="2:16" x14ac:dyDescent="0.25">
      <c r="C23" t="s">
        <v>273</v>
      </c>
      <c r="K23" s="251" t="s">
        <v>274</v>
      </c>
    </row>
    <row r="24" spans="2:16" x14ac:dyDescent="0.25">
      <c r="C24" t="s">
        <v>275</v>
      </c>
      <c r="K24" s="251" t="s">
        <v>276</v>
      </c>
    </row>
    <row r="25" spans="2:16" x14ac:dyDescent="0.25">
      <c r="C25" t="s">
        <v>277</v>
      </c>
      <c r="K25" s="251" t="s">
        <v>278</v>
      </c>
    </row>
    <row r="26" spans="2:16" x14ac:dyDescent="0.25">
      <c r="K26" s="251" t="s">
        <v>279</v>
      </c>
    </row>
    <row r="27" spans="2:16" x14ac:dyDescent="0.25">
      <c r="B27" s="131" t="s">
        <v>280</v>
      </c>
      <c r="K27" s="251" t="s">
        <v>281</v>
      </c>
    </row>
    <row r="28" spans="2:16" ht="15" customHeight="1" x14ac:dyDescent="0.25">
      <c r="B28" s="462" t="s">
        <v>282</v>
      </c>
      <c r="C28" s="462"/>
      <c r="D28" s="462"/>
      <c r="E28" s="462"/>
      <c r="F28" s="462"/>
      <c r="G28" s="462"/>
      <c r="K28" s="251" t="s">
        <v>283</v>
      </c>
    </row>
    <row r="29" spans="2:16" x14ac:dyDescent="0.25">
      <c r="B29" s="462"/>
      <c r="C29" s="462"/>
      <c r="D29" s="462"/>
      <c r="E29" s="462"/>
      <c r="F29" s="462"/>
      <c r="G29" s="462"/>
      <c r="K29" s="251" t="s">
        <v>284</v>
      </c>
    </row>
    <row r="30" spans="2:16" x14ac:dyDescent="0.25">
      <c r="K30" s="251" t="s">
        <v>285</v>
      </c>
    </row>
    <row r="31" spans="2:16" x14ac:dyDescent="0.25">
      <c r="K31" s="251" t="s">
        <v>286</v>
      </c>
    </row>
    <row r="32" spans="2:16" ht="24" customHeight="1" x14ac:dyDescent="0.25">
      <c r="K32" s="461" t="s">
        <v>287</v>
      </c>
      <c r="L32" s="461"/>
      <c r="M32" s="461"/>
      <c r="N32" s="461"/>
      <c r="O32" s="461"/>
      <c r="P32" s="461"/>
    </row>
    <row r="33" spans="11:16" x14ac:dyDescent="0.25">
      <c r="K33" s="251" t="s">
        <v>288</v>
      </c>
    </row>
    <row r="34" spans="11:16" x14ac:dyDescent="0.25">
      <c r="K34" s="251" t="s">
        <v>289</v>
      </c>
    </row>
    <row r="35" spans="11:16" x14ac:dyDescent="0.25">
      <c r="K35" s="251" t="s">
        <v>290</v>
      </c>
    </row>
    <row r="36" spans="11:16" x14ac:dyDescent="0.25">
      <c r="K36" s="251" t="s">
        <v>291</v>
      </c>
    </row>
    <row r="37" spans="11:16" x14ac:dyDescent="0.25">
      <c r="K37" s="251" t="s">
        <v>292</v>
      </c>
    </row>
    <row r="38" spans="11:16" x14ac:dyDescent="0.25">
      <c r="K38" s="251" t="s">
        <v>293</v>
      </c>
    </row>
    <row r="39" spans="11:16" x14ac:dyDescent="0.25">
      <c r="K39" s="253" t="s">
        <v>294</v>
      </c>
    </row>
    <row r="40" spans="11:16" x14ac:dyDescent="0.25">
      <c r="K40" s="253"/>
    </row>
    <row r="41" spans="11:16" ht="33.75" customHeight="1" x14ac:dyDescent="0.25">
      <c r="K41" s="462" t="s">
        <v>295</v>
      </c>
      <c r="L41" s="462"/>
      <c r="M41" s="462"/>
      <c r="N41" s="462"/>
      <c r="O41" s="462"/>
      <c r="P41" s="462"/>
    </row>
  </sheetData>
  <mergeCells count="5">
    <mergeCell ref="C13:H13"/>
    <mergeCell ref="K13:P13"/>
    <mergeCell ref="B28:G29"/>
    <mergeCell ref="K32:P32"/>
    <mergeCell ref="K41:P41"/>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
  <sheetViews>
    <sheetView showGridLines="0" zoomScaleNormal="100" workbookViewId="0"/>
  </sheetViews>
  <sheetFormatPr defaultRowHeight="15" x14ac:dyDescent="0.2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
  <sheetViews>
    <sheetView showGridLines="0" zoomScale="80" zoomScaleNormal="80" workbookViewId="0"/>
  </sheetViews>
  <sheetFormatPr defaultRowHeight="15" x14ac:dyDescent="0.2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3">
    <tabColor rgb="FF92D050"/>
  </sheetPr>
  <dimension ref="A1:M5"/>
  <sheetViews>
    <sheetView showGridLines="0" topLeftCell="A7" zoomScale="50" zoomScaleNormal="50" workbookViewId="0"/>
  </sheetViews>
  <sheetFormatPr defaultRowHeight="15" x14ac:dyDescent="0.25"/>
  <cols>
    <col min="5" max="5" width="17.7109375" bestFit="1" customWidth="1"/>
    <col min="6" max="6" width="34" bestFit="1" customWidth="1"/>
    <col min="9" max="9" width="17.7109375" bestFit="1" customWidth="1"/>
    <col min="10" max="10" width="30.28515625" bestFit="1" customWidth="1"/>
  </cols>
  <sheetData>
    <row r="1" spans="1:13" ht="71.25" customHeight="1" x14ac:dyDescent="0.25"/>
    <row r="2" spans="1:13" ht="33.75" x14ac:dyDescent="0.25">
      <c r="A2" s="418" t="s">
        <v>5</v>
      </c>
      <c r="B2" s="418"/>
      <c r="C2" s="418"/>
      <c r="D2" s="418"/>
      <c r="E2" s="418"/>
      <c r="F2" s="418"/>
      <c r="G2" s="418"/>
      <c r="H2" s="418"/>
      <c r="I2" s="418"/>
      <c r="J2" s="418"/>
      <c r="K2" s="418"/>
      <c r="L2" s="418"/>
      <c r="M2" s="418"/>
    </row>
    <row r="3" spans="1:13" ht="33.75" x14ac:dyDescent="0.25">
      <c r="A3" s="419">
        <v>1253079108</v>
      </c>
      <c r="B3" s="419"/>
      <c r="C3" s="419"/>
      <c r="D3" s="419"/>
      <c r="E3" s="419"/>
      <c r="F3" s="419"/>
      <c r="G3" s="419"/>
      <c r="H3" s="419"/>
      <c r="I3" s="419"/>
      <c r="J3" s="419"/>
      <c r="K3" s="419"/>
      <c r="L3" s="419"/>
      <c r="M3" s="419"/>
    </row>
    <row r="4" spans="1:13" ht="33.75" x14ac:dyDescent="0.5">
      <c r="D4" s="420" t="s">
        <v>6</v>
      </c>
      <c r="E4" s="421"/>
      <c r="F4" s="422"/>
      <c r="G4" s="2"/>
      <c r="H4" s="423" t="s">
        <v>7</v>
      </c>
      <c r="I4" s="424"/>
      <c r="J4" s="425"/>
    </row>
    <row r="5" spans="1:13" ht="33.75" x14ac:dyDescent="0.5">
      <c r="D5" s="3" t="s">
        <v>8</v>
      </c>
      <c r="E5" s="4">
        <v>0.56279999999999997</v>
      </c>
      <c r="F5" s="5">
        <v>705260684</v>
      </c>
      <c r="G5" s="2"/>
      <c r="H5" s="3" t="s">
        <v>9</v>
      </c>
      <c r="I5" s="4">
        <v>0.43719999999999998</v>
      </c>
      <c r="J5" s="5">
        <v>547818424</v>
      </c>
    </row>
  </sheetData>
  <mergeCells count="4">
    <mergeCell ref="A2:M2"/>
    <mergeCell ref="A3:M3"/>
    <mergeCell ref="D4:F4"/>
    <mergeCell ref="H4:J4"/>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4">
    <tabColor rgb="FF92D050"/>
  </sheetPr>
  <dimension ref="B2:F37"/>
  <sheetViews>
    <sheetView showGridLines="0" topLeftCell="A16" zoomScale="50" zoomScaleNormal="50" workbookViewId="0"/>
  </sheetViews>
  <sheetFormatPr defaultRowHeight="15" x14ac:dyDescent="0.25"/>
  <cols>
    <col min="2" max="2" width="75.5703125" bestFit="1" customWidth="1"/>
    <col min="3" max="3" width="37.28515625" bestFit="1" customWidth="1"/>
    <col min="4" max="4" width="24.140625" bestFit="1" customWidth="1"/>
    <col min="5" max="5" width="77.28515625" bestFit="1" customWidth="1"/>
    <col min="6" max="6" width="35.85546875" bestFit="1" customWidth="1"/>
    <col min="7" max="7" width="35.140625" bestFit="1" customWidth="1"/>
    <col min="8" max="8" width="37" bestFit="1" customWidth="1"/>
  </cols>
  <sheetData>
    <row r="2" spans="2:6" ht="60" customHeight="1" x14ac:dyDescent="0.25"/>
    <row r="14" spans="2:6" ht="22.5" x14ac:dyDescent="0.25">
      <c r="B14" s="6" t="s">
        <v>10</v>
      </c>
      <c r="C14" s="7" t="s">
        <v>11</v>
      </c>
      <c r="E14" s="6" t="s">
        <v>10</v>
      </c>
      <c r="F14" s="7" t="s">
        <v>11</v>
      </c>
    </row>
    <row r="15" spans="2:6" ht="22.5" x14ac:dyDescent="0.25">
      <c r="B15" s="8" t="s">
        <v>12</v>
      </c>
      <c r="C15" s="412">
        <v>7894</v>
      </c>
      <c r="E15" s="8" t="s">
        <v>12</v>
      </c>
      <c r="F15" s="412">
        <v>1626.9</v>
      </c>
    </row>
    <row r="16" spans="2:6" ht="22.5" x14ac:dyDescent="0.25">
      <c r="B16" s="8" t="s">
        <v>13</v>
      </c>
      <c r="C16" s="412">
        <v>2589.3000000000002</v>
      </c>
      <c r="E16" s="8" t="s">
        <v>13</v>
      </c>
      <c r="F16" s="412">
        <v>120.8</v>
      </c>
    </row>
    <row r="17" spans="2:6" ht="22.5" x14ac:dyDescent="0.25">
      <c r="B17" s="8" t="s">
        <v>14</v>
      </c>
      <c r="C17" s="412">
        <v>981.14</v>
      </c>
      <c r="E17" s="8" t="s">
        <v>14</v>
      </c>
      <c r="F17" s="412">
        <v>13.7</v>
      </c>
    </row>
    <row r="18" spans="2:6" ht="22.5" x14ac:dyDescent="0.25">
      <c r="B18" s="10" t="s">
        <v>15</v>
      </c>
      <c r="C18" s="413">
        <v>11464.44</v>
      </c>
      <c r="E18" s="10" t="s">
        <v>15</v>
      </c>
      <c r="F18" s="413">
        <v>1761.4</v>
      </c>
    </row>
    <row r="19" spans="2:6" ht="22.5" x14ac:dyDescent="0.25">
      <c r="B19" s="8"/>
      <c r="C19" s="11"/>
      <c r="E19" s="275"/>
      <c r="F19" s="294"/>
    </row>
    <row r="20" spans="2:6" x14ac:dyDescent="0.25">
      <c r="E20" s="275"/>
      <c r="F20" s="275"/>
    </row>
    <row r="22" spans="2:6" ht="22.5" x14ac:dyDescent="0.25">
      <c r="B22" s="12" t="s">
        <v>16</v>
      </c>
    </row>
    <row r="23" spans="2:6" ht="22.5" x14ac:dyDescent="0.25">
      <c r="B23" s="12"/>
    </row>
    <row r="24" spans="2:6" ht="22.5" x14ac:dyDescent="0.25">
      <c r="B24" s="12"/>
    </row>
    <row r="25" spans="2:6" ht="22.5" x14ac:dyDescent="0.25">
      <c r="B25" s="6" t="s">
        <v>10</v>
      </c>
      <c r="C25" s="7" t="s">
        <v>17</v>
      </c>
    </row>
    <row r="26" spans="2:6" ht="22.5" x14ac:dyDescent="0.25">
      <c r="B26" s="8" t="s">
        <v>18</v>
      </c>
      <c r="C26" s="9">
        <v>1.6</v>
      </c>
    </row>
    <row r="27" spans="2:6" ht="22.5" x14ac:dyDescent="0.25">
      <c r="B27" s="8" t="s">
        <v>19</v>
      </c>
      <c r="C27" s="9">
        <v>0.6</v>
      </c>
    </row>
    <row r="28" spans="2:6" ht="22.5" x14ac:dyDescent="0.25">
      <c r="B28" s="8" t="s">
        <v>20</v>
      </c>
      <c r="C28" s="9">
        <v>0.5</v>
      </c>
    </row>
    <row r="29" spans="2:6" ht="22.5" x14ac:dyDescent="0.25">
      <c r="B29" s="12" t="s">
        <v>391</v>
      </c>
    </row>
    <row r="30" spans="2:6" ht="22.5" x14ac:dyDescent="0.25">
      <c r="B30" s="12"/>
    </row>
    <row r="34" spans="2:6" ht="22.5" x14ac:dyDescent="0.25">
      <c r="B34" s="6" t="s">
        <v>21</v>
      </c>
      <c r="C34" s="7" t="s">
        <v>10</v>
      </c>
      <c r="D34" s="7" t="s">
        <v>22</v>
      </c>
      <c r="E34" s="7" t="s">
        <v>23</v>
      </c>
      <c r="F34" s="7" t="s">
        <v>15</v>
      </c>
    </row>
    <row r="35" spans="2:6" ht="22.5" x14ac:dyDescent="0.25">
      <c r="B35" s="343" t="s">
        <v>26</v>
      </c>
      <c r="C35" s="414">
        <f>17817721+924342</f>
        <v>18742063</v>
      </c>
      <c r="D35" s="414">
        <v>740410</v>
      </c>
      <c r="E35" s="414">
        <v>42883</v>
      </c>
      <c r="F35" s="414">
        <v>19525356</v>
      </c>
    </row>
    <row r="37" spans="2:6" ht="27" x14ac:dyDescent="0.35">
      <c r="B37" s="13" t="s">
        <v>392</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5">
    <tabColor rgb="FF92D050"/>
  </sheetPr>
  <dimension ref="B1:AG32"/>
  <sheetViews>
    <sheetView showGridLines="0" topLeftCell="A7" zoomScale="50" zoomScaleNormal="50" workbookViewId="0">
      <selection activeCell="W27" sqref="W27"/>
    </sheetView>
  </sheetViews>
  <sheetFormatPr defaultRowHeight="15" x14ac:dyDescent="0.25"/>
  <cols>
    <col min="5" max="5" width="9" bestFit="1" customWidth="1"/>
    <col min="6" max="6" width="9.85546875" bestFit="1" customWidth="1"/>
    <col min="7" max="7" width="9" customWidth="1"/>
    <col min="8" max="10" width="9.85546875" bestFit="1" customWidth="1"/>
    <col min="11" max="11" width="10.42578125" customWidth="1"/>
    <col min="12" max="12" width="20.140625" customWidth="1"/>
    <col min="13" max="13" width="17.28515625" customWidth="1"/>
    <col min="14" max="15" width="10.42578125" customWidth="1"/>
    <col min="16" max="16" width="24.7109375" customWidth="1"/>
    <col min="17" max="17" width="27.85546875" customWidth="1"/>
    <col min="18" max="18" width="16.42578125" customWidth="1"/>
    <col min="19" max="19" width="16.5703125" customWidth="1"/>
    <col min="20" max="20" width="10" customWidth="1"/>
    <col min="21" max="21" width="13.28515625" customWidth="1"/>
    <col min="22" max="22" width="16.140625" customWidth="1"/>
    <col min="23" max="24" width="15" bestFit="1" customWidth="1"/>
    <col min="25" max="26" width="15" customWidth="1"/>
    <col min="27" max="27" width="15" bestFit="1" customWidth="1"/>
    <col min="28" max="29" width="15" customWidth="1"/>
    <col min="30" max="32" width="9.85546875" bestFit="1" customWidth="1"/>
  </cols>
  <sheetData>
    <row r="1" spans="4:23" ht="30" customHeight="1" x14ac:dyDescent="0.25"/>
    <row r="2" spans="4:23" ht="33.75" x14ac:dyDescent="0.25">
      <c r="D2" s="14"/>
      <c r="E2" s="14"/>
      <c r="F2" s="14"/>
      <c r="G2" s="14"/>
      <c r="H2" s="14"/>
      <c r="I2" s="14"/>
      <c r="J2" s="14"/>
      <c r="K2" s="14"/>
      <c r="L2" s="14"/>
      <c r="M2" s="14"/>
      <c r="N2" s="14"/>
      <c r="O2" s="14"/>
      <c r="P2" s="14"/>
      <c r="Q2" s="14"/>
      <c r="R2" s="14"/>
      <c r="S2" s="14"/>
      <c r="T2" s="14"/>
      <c r="U2" s="14"/>
      <c r="V2" s="14"/>
      <c r="W2" s="14"/>
    </row>
    <row r="3" spans="4:23" ht="66.75" customHeight="1" x14ac:dyDescent="0.25">
      <c r="D3" s="426" t="s">
        <v>27</v>
      </c>
      <c r="E3" s="426"/>
      <c r="F3" s="426"/>
      <c r="G3" s="426"/>
      <c r="H3" s="426"/>
      <c r="I3" s="426"/>
      <c r="J3" s="426"/>
      <c r="K3" s="426"/>
      <c r="L3" s="426"/>
      <c r="M3" s="426"/>
      <c r="N3" s="426"/>
      <c r="O3" s="426"/>
      <c r="P3" s="426"/>
      <c r="Q3" s="426"/>
      <c r="R3" s="426"/>
      <c r="S3" s="426"/>
      <c r="T3" s="426"/>
      <c r="U3" s="426"/>
      <c r="V3" s="426"/>
      <c r="W3" s="15"/>
    </row>
    <row r="18" spans="2:33" ht="21" x14ac:dyDescent="0.35">
      <c r="L18" s="16"/>
      <c r="M18" s="16"/>
      <c r="N18" s="16"/>
      <c r="O18" s="16"/>
      <c r="P18" s="16"/>
      <c r="Q18" s="434" t="s">
        <v>28</v>
      </c>
      <c r="R18" s="435"/>
      <c r="S18" s="16"/>
    </row>
    <row r="19" spans="2:33" ht="21" x14ac:dyDescent="0.25">
      <c r="L19" s="17" t="s">
        <v>29</v>
      </c>
      <c r="M19" s="18" t="s">
        <v>30</v>
      </c>
      <c r="N19" s="436" t="s">
        <v>31</v>
      </c>
      <c r="O19" s="437"/>
      <c r="P19" s="254" t="s">
        <v>32</v>
      </c>
      <c r="Q19" s="17" t="s">
        <v>33</v>
      </c>
      <c r="R19" s="254" t="s">
        <v>15</v>
      </c>
    </row>
    <row r="20" spans="2:33" ht="56.25" customHeight="1" x14ac:dyDescent="0.25">
      <c r="D20" s="427" t="s">
        <v>34</v>
      </c>
      <c r="E20" s="428"/>
      <c r="F20" s="428"/>
      <c r="G20" s="428"/>
      <c r="H20" s="428"/>
      <c r="I20" s="428"/>
      <c r="J20" s="428"/>
      <c r="K20" s="429"/>
      <c r="L20" s="20">
        <v>1900</v>
      </c>
      <c r="M20" s="20">
        <v>4200</v>
      </c>
      <c r="N20" s="438">
        <v>2200</v>
      </c>
      <c r="O20" s="439"/>
      <c r="P20" s="20">
        <v>350</v>
      </c>
      <c r="Q20" s="20">
        <v>1020</v>
      </c>
      <c r="R20" s="20">
        <v>9670</v>
      </c>
    </row>
    <row r="21" spans="2:33" ht="45.75" customHeight="1" x14ac:dyDescent="0.25">
      <c r="D21" s="430" t="s">
        <v>35</v>
      </c>
      <c r="E21" s="430"/>
      <c r="F21" s="430"/>
      <c r="G21" s="430"/>
      <c r="H21" s="430"/>
      <c r="I21" s="430"/>
      <c r="J21" s="430"/>
      <c r="K21" s="430"/>
      <c r="L21" s="20">
        <v>900</v>
      </c>
      <c r="M21" s="20">
        <v>2070</v>
      </c>
      <c r="N21" s="438">
        <v>2135</v>
      </c>
      <c r="O21" s="439"/>
      <c r="P21" s="20">
        <v>350</v>
      </c>
      <c r="Q21" s="20">
        <v>965</v>
      </c>
      <c r="R21" s="20">
        <v>6420</v>
      </c>
    </row>
    <row r="22" spans="2:33" ht="15" customHeight="1" x14ac:dyDescent="0.25">
      <c r="D22" s="21" t="s">
        <v>36</v>
      </c>
      <c r="E22" s="22"/>
      <c r="F22" s="22"/>
      <c r="G22" s="22"/>
      <c r="H22" s="22"/>
      <c r="I22" s="22"/>
      <c r="J22" s="22"/>
      <c r="K22" s="22"/>
      <c r="L22" s="22"/>
      <c r="M22" s="22"/>
      <c r="N22" s="22"/>
      <c r="O22" s="22"/>
      <c r="P22" s="22"/>
    </row>
    <row r="23" spans="2:33" ht="20.25" x14ac:dyDescent="0.25">
      <c r="D23" s="21" t="s">
        <v>37</v>
      </c>
    </row>
    <row r="24" spans="2:33" x14ac:dyDescent="0.25">
      <c r="AB24" s="23"/>
    </row>
    <row r="25" spans="2:33" ht="30.75" customHeight="1" x14ac:dyDescent="0.25">
      <c r="B25" s="440" t="s">
        <v>38</v>
      </c>
      <c r="C25" s="440"/>
      <c r="D25" s="440"/>
      <c r="E25" s="440"/>
      <c r="F25" s="440"/>
      <c r="G25" s="440"/>
      <c r="H25" s="440"/>
      <c r="I25" s="440"/>
      <c r="J25" s="440"/>
      <c r="K25" s="440"/>
      <c r="L25" s="440"/>
      <c r="M25" s="440"/>
      <c r="N25" s="440"/>
      <c r="O25" s="440"/>
      <c r="P25" s="440"/>
      <c r="Q25" s="440"/>
      <c r="R25" s="440"/>
      <c r="S25" s="440"/>
      <c r="T25" s="440"/>
      <c r="U25" s="440"/>
      <c r="V25" s="440"/>
      <c r="W25" s="440"/>
      <c r="X25" s="440"/>
      <c r="Y25" s="440"/>
      <c r="Z25" s="440"/>
      <c r="AA25" s="440"/>
      <c r="AB25" s="440"/>
      <c r="AC25" s="440"/>
    </row>
    <row r="26" spans="2:33" ht="23.25" x14ac:dyDescent="0.35">
      <c r="B26" s="431" t="s">
        <v>39</v>
      </c>
      <c r="C26" s="432"/>
      <c r="D26" s="433"/>
      <c r="E26" s="24" t="s">
        <v>40</v>
      </c>
      <c r="F26" s="24" t="s">
        <v>41</v>
      </c>
      <c r="G26" s="24" t="s">
        <v>42</v>
      </c>
      <c r="H26" s="24" t="s">
        <v>43</v>
      </c>
      <c r="I26" s="24" t="s">
        <v>44</v>
      </c>
      <c r="J26" s="24" t="s">
        <v>45</v>
      </c>
      <c r="K26" s="24" t="s">
        <v>46</v>
      </c>
      <c r="L26" s="28" t="s">
        <v>296</v>
      </c>
      <c r="M26" s="28" t="s">
        <v>309</v>
      </c>
      <c r="N26" s="28" t="s">
        <v>310</v>
      </c>
      <c r="O26" s="301" t="s">
        <v>319</v>
      </c>
      <c r="P26" s="301" t="s">
        <v>326</v>
      </c>
      <c r="Q26" s="301" t="s">
        <v>334</v>
      </c>
      <c r="R26" s="301" t="s">
        <v>342</v>
      </c>
      <c r="S26" s="301" t="s">
        <v>363</v>
      </c>
      <c r="T26" s="301" t="s">
        <v>364</v>
      </c>
      <c r="U26" s="301" t="s">
        <v>388</v>
      </c>
      <c r="V26" s="28" t="s">
        <v>389</v>
      </c>
      <c r="W26" s="25"/>
      <c r="X26" s="431" t="s">
        <v>39</v>
      </c>
      <c r="Y26" s="433"/>
      <c r="Z26" s="24">
        <v>2013</v>
      </c>
      <c r="AA26" s="24">
        <v>2014</v>
      </c>
      <c r="AB26" s="24">
        <v>2015</v>
      </c>
      <c r="AC26" s="24">
        <v>2016</v>
      </c>
      <c r="AD26" s="24">
        <v>2017</v>
      </c>
      <c r="AE26" s="24">
        <v>2018</v>
      </c>
      <c r="AF26" s="28">
        <v>2019</v>
      </c>
      <c r="AG26" s="28">
        <v>2020</v>
      </c>
    </row>
    <row r="27" spans="2:33" ht="23.25" x14ac:dyDescent="0.35">
      <c r="B27" s="446" t="s">
        <v>47</v>
      </c>
      <c r="C27" s="447"/>
      <c r="D27" s="448"/>
      <c r="E27" s="26">
        <v>737</v>
      </c>
      <c r="F27" s="26">
        <v>769</v>
      </c>
      <c r="G27" s="26">
        <v>760</v>
      </c>
      <c r="H27" s="26">
        <v>747</v>
      </c>
      <c r="I27" s="26">
        <v>715</v>
      </c>
      <c r="J27" s="26">
        <v>813</v>
      </c>
      <c r="K27" s="26">
        <v>845</v>
      </c>
      <c r="L27" s="26">
        <v>714</v>
      </c>
      <c r="M27" s="26">
        <v>800</v>
      </c>
      <c r="N27" s="26">
        <v>833</v>
      </c>
      <c r="O27" s="302">
        <v>845</v>
      </c>
      <c r="P27" s="302">
        <v>797</v>
      </c>
      <c r="Q27" s="302">
        <v>771</v>
      </c>
      <c r="R27" s="302">
        <v>533</v>
      </c>
      <c r="S27" s="302">
        <v>696</v>
      </c>
      <c r="T27" s="302">
        <v>760</v>
      </c>
      <c r="U27" s="302">
        <v>780</v>
      </c>
      <c r="V27" s="302">
        <v>751</v>
      </c>
      <c r="X27" s="449" t="s">
        <v>47</v>
      </c>
      <c r="Y27" s="450"/>
      <c r="Z27" s="26">
        <v>6859</v>
      </c>
      <c r="AA27" s="26">
        <v>6055</v>
      </c>
      <c r="AB27" s="26">
        <v>5007</v>
      </c>
      <c r="AC27" s="26">
        <v>3143</v>
      </c>
      <c r="AD27" s="26">
        <v>3013</v>
      </c>
      <c r="AE27" s="26">
        <v>3087</v>
      </c>
      <c r="AF27" s="26">
        <v>3264</v>
      </c>
      <c r="AG27" s="26">
        <v>2760</v>
      </c>
    </row>
    <row r="28" spans="2:33" ht="23.25" x14ac:dyDescent="0.35">
      <c r="B28" s="449" t="s">
        <v>48</v>
      </c>
      <c r="C28" s="451"/>
      <c r="D28" s="450"/>
      <c r="E28" s="26">
        <v>965</v>
      </c>
      <c r="F28" s="26">
        <v>1000</v>
      </c>
      <c r="G28" s="26">
        <v>983</v>
      </c>
      <c r="H28" s="26">
        <v>1096</v>
      </c>
      <c r="I28" s="26">
        <v>1072</v>
      </c>
      <c r="J28" s="26">
        <v>1058</v>
      </c>
      <c r="K28" s="26">
        <v>1066</v>
      </c>
      <c r="L28" s="26">
        <v>1048</v>
      </c>
      <c r="M28" s="26">
        <v>977</v>
      </c>
      <c r="N28" s="26">
        <v>1110</v>
      </c>
      <c r="O28" s="302">
        <v>1066</v>
      </c>
      <c r="P28" s="302">
        <v>944</v>
      </c>
      <c r="Q28" s="302">
        <v>1075</v>
      </c>
      <c r="R28" s="302">
        <v>676</v>
      </c>
      <c r="S28" s="302">
        <v>801</v>
      </c>
      <c r="T28" s="302">
        <v>1143</v>
      </c>
      <c r="U28" s="302">
        <v>1292</v>
      </c>
      <c r="V28" s="302">
        <v>1324</v>
      </c>
      <c r="X28" s="449" t="s">
        <v>48</v>
      </c>
      <c r="Y28" s="450"/>
      <c r="Z28" s="26">
        <v>6306</v>
      </c>
      <c r="AA28" s="26">
        <v>5524</v>
      </c>
      <c r="AB28" s="26">
        <v>4848</v>
      </c>
      <c r="AC28" s="26">
        <v>3618</v>
      </c>
      <c r="AD28" s="26">
        <v>4044</v>
      </c>
      <c r="AE28" s="26">
        <v>4244</v>
      </c>
      <c r="AF28" s="26">
        <v>4064</v>
      </c>
      <c r="AG28" s="26">
        <v>3695</v>
      </c>
    </row>
    <row r="29" spans="2:33" ht="47.25" customHeight="1" x14ac:dyDescent="0.35">
      <c r="B29" s="441" t="s">
        <v>327</v>
      </c>
      <c r="C29" s="442"/>
      <c r="D29" s="443"/>
      <c r="E29" s="26">
        <v>313</v>
      </c>
      <c r="F29" s="26">
        <v>279</v>
      </c>
      <c r="G29" s="26">
        <v>356</v>
      </c>
      <c r="H29" s="26">
        <v>433</v>
      </c>
      <c r="I29" s="26">
        <v>423</v>
      </c>
      <c r="J29" s="26">
        <v>405</v>
      </c>
      <c r="K29" s="26">
        <v>343</v>
      </c>
      <c r="L29" s="26">
        <v>324</v>
      </c>
      <c r="M29" s="302">
        <v>356</v>
      </c>
      <c r="N29" s="302">
        <v>384</v>
      </c>
      <c r="O29" s="302">
        <v>309</v>
      </c>
      <c r="P29" s="302">
        <v>223</v>
      </c>
      <c r="Q29" s="302">
        <v>368</v>
      </c>
      <c r="R29" s="302">
        <v>116</v>
      </c>
      <c r="S29" s="302">
        <v>240.02845350291045</v>
      </c>
      <c r="T29" s="302">
        <v>521</v>
      </c>
      <c r="U29" s="302">
        <v>670</v>
      </c>
      <c r="V29" s="302">
        <v>652</v>
      </c>
      <c r="X29" s="444" t="s">
        <v>327</v>
      </c>
      <c r="Y29" s="445"/>
      <c r="Z29" s="26"/>
      <c r="AA29" s="26"/>
      <c r="AB29" s="26"/>
      <c r="AC29" s="26">
        <v>798.59370473110334</v>
      </c>
      <c r="AD29" s="26">
        <v>1381</v>
      </c>
      <c r="AE29" s="26">
        <v>1495</v>
      </c>
      <c r="AF29" s="26">
        <v>1272</v>
      </c>
      <c r="AG29" s="26">
        <v>1245</v>
      </c>
    </row>
    <row r="32" spans="2:33" x14ac:dyDescent="0.25">
      <c r="T32" s="27"/>
    </row>
  </sheetData>
  <mergeCells count="16">
    <mergeCell ref="B29:D29"/>
    <mergeCell ref="X29:Y29"/>
    <mergeCell ref="B27:D27"/>
    <mergeCell ref="X27:Y27"/>
    <mergeCell ref="B28:D28"/>
    <mergeCell ref="X28:Y28"/>
    <mergeCell ref="D3:V3"/>
    <mergeCell ref="D20:K20"/>
    <mergeCell ref="D21:K21"/>
    <mergeCell ref="B26:D26"/>
    <mergeCell ref="X26:Y26"/>
    <mergeCell ref="Q18:R18"/>
    <mergeCell ref="N19:O19"/>
    <mergeCell ref="N20:O20"/>
    <mergeCell ref="N21:O21"/>
    <mergeCell ref="B25:AC25"/>
  </mergeCells>
  <phoneticPr fontId="64" type="noConversion"/>
  <pageMargins left="0.7" right="0.7" top="0.75" bottom="0.75" header="0.3" footer="0.3"/>
  <pageSetup paperSize="9" orientation="portrait" r:id="rId1"/>
  <headerFooter>
    <oddFooter>&amp;L&amp;1#&amp;"Calibri"&amp;10 Classificação da informação: Pública</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B1:AD15"/>
  <sheetViews>
    <sheetView showGridLines="0" zoomScale="50" zoomScaleNormal="50" workbookViewId="0">
      <selection activeCell="T9" sqref="T9"/>
    </sheetView>
  </sheetViews>
  <sheetFormatPr defaultRowHeight="15" x14ac:dyDescent="0.25"/>
  <cols>
    <col min="1" max="1" width="9.140625" customWidth="1"/>
    <col min="2" max="2" width="59.42578125" customWidth="1"/>
    <col min="3" max="9" width="12.140625" customWidth="1"/>
    <col min="10" max="16" width="11.5703125" customWidth="1"/>
    <col min="17" max="17" width="12" bestFit="1" customWidth="1"/>
    <col min="18" max="19" width="11.42578125" customWidth="1"/>
    <col min="20" max="20" width="13.5703125" customWidth="1"/>
    <col min="21" max="22" width="11.28515625" customWidth="1"/>
    <col min="23" max="25" width="11.28515625" bestFit="1" customWidth="1"/>
    <col min="26" max="27" width="11.28515625" customWidth="1"/>
    <col min="28" max="29" width="11.85546875" bestFit="1" customWidth="1"/>
  </cols>
  <sheetData>
    <row r="1" spans="2:30" ht="59.25" customHeight="1" x14ac:dyDescent="0.25"/>
    <row r="2" spans="2:30" ht="21" x14ac:dyDescent="0.35">
      <c r="B2" s="29" t="s">
        <v>304</v>
      </c>
      <c r="C2" s="254" t="s">
        <v>40</v>
      </c>
      <c r="D2" s="254" t="s">
        <v>41</v>
      </c>
      <c r="E2" s="254" t="s">
        <v>42</v>
      </c>
      <c r="F2" s="254" t="s">
        <v>43</v>
      </c>
      <c r="G2" s="254" t="s">
        <v>44</v>
      </c>
      <c r="H2" s="30" t="s">
        <v>45</v>
      </c>
      <c r="I2" s="30" t="s">
        <v>46</v>
      </c>
      <c r="J2" s="30" t="s">
        <v>296</v>
      </c>
      <c r="K2" s="30" t="s">
        <v>309</v>
      </c>
      <c r="L2" s="30" t="s">
        <v>310</v>
      </c>
      <c r="M2" s="30" t="s">
        <v>319</v>
      </c>
      <c r="N2" s="30" t="s">
        <v>326</v>
      </c>
      <c r="O2" s="30" t="s">
        <v>334</v>
      </c>
      <c r="P2" s="30" t="s">
        <v>342</v>
      </c>
      <c r="Q2" s="30" t="s">
        <v>363</v>
      </c>
      <c r="R2" s="369" t="s">
        <v>364</v>
      </c>
      <c r="S2" s="369" t="s">
        <v>388</v>
      </c>
      <c r="T2" s="369" t="s">
        <v>389</v>
      </c>
      <c r="V2" s="29" t="s">
        <v>304</v>
      </c>
      <c r="W2" s="30">
        <v>2013</v>
      </c>
      <c r="X2" s="254">
        <v>2014</v>
      </c>
      <c r="Y2" s="254">
        <v>2015</v>
      </c>
      <c r="Z2" s="254">
        <v>2016</v>
      </c>
      <c r="AA2" s="254">
        <v>2017</v>
      </c>
      <c r="AB2" s="28">
        <v>2018</v>
      </c>
      <c r="AC2" s="28">
        <v>2019</v>
      </c>
      <c r="AD2" s="28">
        <v>2020</v>
      </c>
    </row>
    <row r="3" spans="2:30" ht="21" x14ac:dyDescent="0.35">
      <c r="B3" s="31" t="s">
        <v>305</v>
      </c>
      <c r="C3" s="264">
        <v>0.318</v>
      </c>
      <c r="D3" s="265">
        <v>0.33900000000000002</v>
      </c>
      <c r="E3" s="265">
        <v>0.36699999999999999</v>
      </c>
      <c r="F3" s="265">
        <v>0.39800000000000002</v>
      </c>
      <c r="G3" s="265">
        <v>0.35099999999999998</v>
      </c>
      <c r="H3" s="265">
        <v>0.42399999999999999</v>
      </c>
      <c r="I3" s="265">
        <v>0.36699999999999999</v>
      </c>
      <c r="J3" s="265">
        <v>0.372</v>
      </c>
      <c r="K3" s="265">
        <v>0.35899999999999999</v>
      </c>
      <c r="L3" s="280">
        <v>0.34899999999999998</v>
      </c>
      <c r="M3" s="280">
        <v>0.375</v>
      </c>
      <c r="N3" s="280">
        <v>0.32400000000000001</v>
      </c>
      <c r="O3" s="280">
        <v>0.36699999999999999</v>
      </c>
      <c r="P3" s="280">
        <v>0.22800000000000001</v>
      </c>
      <c r="Q3" s="280">
        <v>0.27200000000000002</v>
      </c>
      <c r="R3" s="280">
        <v>0.33</v>
      </c>
      <c r="S3" s="280">
        <v>0.35499999999999998</v>
      </c>
      <c r="T3" s="280">
        <v>0.315</v>
      </c>
      <c r="V3" s="281" t="s">
        <v>305</v>
      </c>
      <c r="W3" s="265">
        <v>0.31</v>
      </c>
      <c r="X3" s="265">
        <v>0.3</v>
      </c>
      <c r="Y3" s="265">
        <v>0.28999999999999998</v>
      </c>
      <c r="Z3" s="265">
        <v>0.31</v>
      </c>
      <c r="AA3" s="265">
        <v>0.3566888610986419</v>
      </c>
      <c r="AB3" s="265">
        <v>0.37696478615815771</v>
      </c>
      <c r="AC3" s="265">
        <v>0.35199999999999998</v>
      </c>
      <c r="AD3" s="265">
        <v>0.31</v>
      </c>
    </row>
    <row r="4" spans="2:30" ht="21" x14ac:dyDescent="0.35">
      <c r="B4" s="31" t="s">
        <v>307</v>
      </c>
      <c r="C4" s="266">
        <v>0.371</v>
      </c>
      <c r="D4" s="265">
        <v>0.33</v>
      </c>
      <c r="E4" s="265">
        <v>0.33400000000000002</v>
      </c>
      <c r="F4" s="265">
        <v>0.3</v>
      </c>
      <c r="G4" s="265">
        <v>0.34</v>
      </c>
      <c r="H4" s="265">
        <v>0.30399999999999999</v>
      </c>
      <c r="I4" s="265">
        <v>0.34200000000000003</v>
      </c>
      <c r="J4" s="265">
        <v>0.34899999999999998</v>
      </c>
      <c r="K4" s="265">
        <v>0.38600000000000001</v>
      </c>
      <c r="L4" s="280">
        <v>0.36799999999999999</v>
      </c>
      <c r="M4" s="280">
        <v>0.313</v>
      </c>
      <c r="N4" s="280">
        <v>0.38800000000000001</v>
      </c>
      <c r="O4" s="280">
        <v>0.317</v>
      </c>
      <c r="P4" s="280">
        <v>0.38600000000000001</v>
      </c>
      <c r="Q4" s="280">
        <v>0.35199999999999998</v>
      </c>
      <c r="R4" s="280">
        <v>0.33100000000000002</v>
      </c>
      <c r="S4" s="280">
        <v>0.32900000000000001</v>
      </c>
      <c r="T4" s="280">
        <v>0.34899999999999998</v>
      </c>
      <c r="V4" s="281" t="s">
        <v>307</v>
      </c>
      <c r="W4" s="265">
        <v>0.36</v>
      </c>
      <c r="X4" s="265">
        <v>0.37</v>
      </c>
      <c r="Y4" s="265">
        <v>0.37</v>
      </c>
      <c r="Z4" s="265">
        <v>0.38</v>
      </c>
      <c r="AA4" s="265">
        <v>0.33354556929831447</v>
      </c>
      <c r="AB4" s="265">
        <v>0.33453584918797541</v>
      </c>
      <c r="AC4" s="265">
        <v>0.36299999999999999</v>
      </c>
      <c r="AD4" s="265">
        <v>0.34100000000000003</v>
      </c>
    </row>
    <row r="5" spans="2:30" ht="21" x14ac:dyDescent="0.35">
      <c r="B5" s="31" t="s">
        <v>306</v>
      </c>
      <c r="C5" s="266">
        <v>0.311</v>
      </c>
      <c r="D5" s="265">
        <v>0.33100000000000002</v>
      </c>
      <c r="E5" s="265">
        <v>0.29899999999999999</v>
      </c>
      <c r="F5" s="265">
        <v>0.30199999999999999</v>
      </c>
      <c r="G5" s="265">
        <v>0.309</v>
      </c>
      <c r="H5" s="265">
        <v>0.27200000000000002</v>
      </c>
      <c r="I5" s="265">
        <v>0.29099999999999998</v>
      </c>
      <c r="J5" s="265">
        <v>0.28000000000000003</v>
      </c>
      <c r="K5" s="265">
        <v>0.254</v>
      </c>
      <c r="L5" s="280">
        <v>0.28299999999999997</v>
      </c>
      <c r="M5" s="280">
        <v>0.312</v>
      </c>
      <c r="N5" s="280">
        <v>0.28799999999999998</v>
      </c>
      <c r="O5" s="280">
        <v>0.316</v>
      </c>
      <c r="P5" s="280">
        <v>0.38600000000000001</v>
      </c>
      <c r="Q5" s="280">
        <v>0.376</v>
      </c>
      <c r="R5" s="280">
        <v>0.33900000000000002</v>
      </c>
      <c r="S5" s="280">
        <v>0.315</v>
      </c>
      <c r="T5" s="280">
        <v>0.33600000000000002</v>
      </c>
      <c r="U5" s="27"/>
      <c r="V5" s="281" t="s">
        <v>306</v>
      </c>
      <c r="W5" s="265">
        <v>0.33</v>
      </c>
      <c r="X5" s="266">
        <v>0.33</v>
      </c>
      <c r="Y5" s="266">
        <v>0.34</v>
      </c>
      <c r="Z5" s="266">
        <v>0.31</v>
      </c>
      <c r="AA5" s="266">
        <v>0.30976556960304352</v>
      </c>
      <c r="AB5" s="266">
        <v>0.28849936465386689</v>
      </c>
      <c r="AC5" s="266">
        <v>0.28499999999999998</v>
      </c>
      <c r="AD5" s="266">
        <v>0.34899999999999998</v>
      </c>
    </row>
    <row r="6" spans="2:30" ht="21" x14ac:dyDescent="0.35">
      <c r="B6" s="268" t="s">
        <v>54</v>
      </c>
      <c r="C6" s="267">
        <v>1</v>
      </c>
      <c r="D6" s="267">
        <v>1</v>
      </c>
      <c r="E6" s="267">
        <v>1</v>
      </c>
      <c r="F6" s="267">
        <v>1</v>
      </c>
      <c r="G6" s="267">
        <v>1</v>
      </c>
      <c r="H6" s="267">
        <v>1</v>
      </c>
      <c r="I6" s="267">
        <v>1</v>
      </c>
      <c r="J6" s="267">
        <v>1</v>
      </c>
      <c r="K6" s="267">
        <v>1</v>
      </c>
      <c r="L6" s="282">
        <f>SUM(L3:L5)</f>
        <v>1</v>
      </c>
      <c r="M6" s="282">
        <v>1</v>
      </c>
      <c r="N6" s="282">
        <v>1</v>
      </c>
      <c r="O6" s="282">
        <v>1</v>
      </c>
      <c r="P6" s="282">
        <v>1</v>
      </c>
      <c r="Q6" s="282">
        <v>1</v>
      </c>
      <c r="R6" s="282">
        <v>1</v>
      </c>
      <c r="S6" s="282">
        <v>1</v>
      </c>
      <c r="T6" s="282">
        <v>1</v>
      </c>
      <c r="V6" s="283" t="s">
        <v>54</v>
      </c>
      <c r="W6" s="267">
        <v>1</v>
      </c>
      <c r="X6" s="267">
        <v>1</v>
      </c>
      <c r="Y6" s="267">
        <v>1</v>
      </c>
      <c r="Z6" s="267">
        <v>1</v>
      </c>
      <c r="AA6" s="284">
        <v>1</v>
      </c>
      <c r="AB6" s="284">
        <v>1</v>
      </c>
      <c r="AC6" s="284">
        <v>1</v>
      </c>
      <c r="AD6" s="284">
        <v>1</v>
      </c>
    </row>
    <row r="10" spans="2:30" ht="21" x14ac:dyDescent="0.35">
      <c r="B10" s="285" t="s">
        <v>311</v>
      </c>
      <c r="C10" s="279"/>
      <c r="D10" s="279"/>
      <c r="E10" s="279"/>
      <c r="F10" s="279"/>
      <c r="G10" s="279"/>
      <c r="H10" s="279"/>
      <c r="I10" s="279"/>
      <c r="J10" s="279"/>
      <c r="K10" s="286"/>
      <c r="L10" s="286"/>
      <c r="M10" s="286"/>
      <c r="N10" s="286"/>
      <c r="O10" s="286"/>
      <c r="P10" s="286"/>
      <c r="Q10" s="286"/>
      <c r="R10" s="286"/>
      <c r="S10" s="286"/>
      <c r="T10" s="286"/>
    </row>
    <row r="11" spans="2:30" ht="21" x14ac:dyDescent="0.35">
      <c r="B11" s="29" t="s">
        <v>312</v>
      </c>
      <c r="C11" s="254" t="s">
        <v>40</v>
      </c>
      <c r="D11" s="254" t="s">
        <v>41</v>
      </c>
      <c r="E11" s="254" t="s">
        <v>42</v>
      </c>
      <c r="F11" s="254" t="s">
        <v>43</v>
      </c>
      <c r="G11" s="254" t="s">
        <v>44</v>
      </c>
      <c r="H11" s="30" t="s">
        <v>45</v>
      </c>
      <c r="I11" s="30" t="s">
        <v>46</v>
      </c>
      <c r="J11" s="30" t="s">
        <v>296</v>
      </c>
      <c r="K11" s="30" t="s">
        <v>309</v>
      </c>
      <c r="L11" s="30" t="s">
        <v>310</v>
      </c>
      <c r="M11" s="30" t="s">
        <v>319</v>
      </c>
      <c r="N11" s="30" t="s">
        <v>326</v>
      </c>
      <c r="O11" s="30" t="s">
        <v>334</v>
      </c>
      <c r="P11" s="30" t="s">
        <v>342</v>
      </c>
      <c r="Q11" s="30" t="s">
        <v>363</v>
      </c>
      <c r="R11" s="369" t="s">
        <v>364</v>
      </c>
      <c r="S11" s="369" t="s">
        <v>388</v>
      </c>
      <c r="T11" s="369" t="s">
        <v>389</v>
      </c>
      <c r="V11" s="29" t="s">
        <v>312</v>
      </c>
      <c r="W11" s="254">
        <v>2013</v>
      </c>
      <c r="X11" s="254">
        <v>2014</v>
      </c>
      <c r="Y11" s="254">
        <v>2015</v>
      </c>
      <c r="Z11" s="254">
        <v>2016</v>
      </c>
      <c r="AA11" s="254">
        <v>2017</v>
      </c>
      <c r="AB11" s="28">
        <v>2018</v>
      </c>
      <c r="AC11" s="28">
        <v>2019</v>
      </c>
      <c r="AD11" s="28">
        <v>2020</v>
      </c>
    </row>
    <row r="12" spans="2:30" ht="21" x14ac:dyDescent="0.35">
      <c r="B12" s="287" t="s">
        <v>313</v>
      </c>
      <c r="C12" s="288">
        <v>825</v>
      </c>
      <c r="D12" s="288">
        <v>840</v>
      </c>
      <c r="E12" s="288">
        <v>882</v>
      </c>
      <c r="F12" s="288">
        <v>894</v>
      </c>
      <c r="G12" s="288">
        <v>919</v>
      </c>
      <c r="H12" s="288">
        <v>834</v>
      </c>
      <c r="I12" s="288">
        <v>992</v>
      </c>
      <c r="J12" s="288">
        <v>905</v>
      </c>
      <c r="K12" s="288">
        <v>885</v>
      </c>
      <c r="L12" s="288">
        <v>948.6</v>
      </c>
      <c r="M12" s="288">
        <v>945</v>
      </c>
      <c r="N12" s="288">
        <v>902.61199999999997</v>
      </c>
      <c r="O12" s="288">
        <v>902</v>
      </c>
      <c r="P12" s="288">
        <v>506</v>
      </c>
      <c r="Q12" s="288">
        <v>801</v>
      </c>
      <c r="R12" s="288">
        <v>1093.2270000000001</v>
      </c>
      <c r="S12" s="288">
        <v>1167</v>
      </c>
      <c r="T12" s="288">
        <v>1250</v>
      </c>
      <c r="U12" s="289"/>
      <c r="V12" s="287" t="s">
        <v>313</v>
      </c>
      <c r="W12" s="288">
        <v>5407.2</v>
      </c>
      <c r="X12" s="288">
        <v>4572.2</v>
      </c>
      <c r="Y12" s="288">
        <v>3590</v>
      </c>
      <c r="Z12" s="288">
        <v>3176</v>
      </c>
      <c r="AA12" s="288">
        <v>3441</v>
      </c>
      <c r="AB12" s="288">
        <v>3650</v>
      </c>
      <c r="AC12" s="288">
        <v>3681.6120000000001</v>
      </c>
      <c r="AD12" s="288">
        <v>3302.4629999999997</v>
      </c>
    </row>
    <row r="13" spans="2:30" ht="21" x14ac:dyDescent="0.35">
      <c r="B13" s="281" t="s">
        <v>314</v>
      </c>
      <c r="C13" s="288">
        <v>105</v>
      </c>
      <c r="D13" s="288">
        <v>150</v>
      </c>
      <c r="E13" s="288">
        <v>134</v>
      </c>
      <c r="F13" s="288">
        <v>196</v>
      </c>
      <c r="G13" s="288">
        <v>170</v>
      </c>
      <c r="H13" s="288">
        <v>143</v>
      </c>
      <c r="I13" s="288">
        <v>115</v>
      </c>
      <c r="J13" s="288">
        <v>120</v>
      </c>
      <c r="K13" s="288">
        <v>119</v>
      </c>
      <c r="L13" s="288">
        <v>110.1</v>
      </c>
      <c r="M13" s="288">
        <v>88</v>
      </c>
      <c r="N13" s="288">
        <v>106.83799999999999</v>
      </c>
      <c r="O13" s="288">
        <v>145</v>
      </c>
      <c r="P13" s="288">
        <v>102</v>
      </c>
      <c r="Q13" s="288">
        <v>133</v>
      </c>
      <c r="R13" s="288">
        <v>40.188000000000002</v>
      </c>
      <c r="S13" s="288">
        <v>87</v>
      </c>
      <c r="T13" s="288">
        <v>65</v>
      </c>
      <c r="U13" s="373"/>
      <c r="V13" s="281" t="s">
        <v>314</v>
      </c>
      <c r="W13" s="288">
        <v>812.7</v>
      </c>
      <c r="X13" s="288">
        <v>968.4</v>
      </c>
      <c r="Y13" s="288">
        <v>1325</v>
      </c>
      <c r="Z13" s="288">
        <v>477</v>
      </c>
      <c r="AA13" s="288">
        <v>585</v>
      </c>
      <c r="AB13" s="288">
        <v>548</v>
      </c>
      <c r="AC13" s="288">
        <v>423.83799999999997</v>
      </c>
      <c r="AD13" s="288">
        <v>420.57899999999995</v>
      </c>
    </row>
    <row r="14" spans="2:30" ht="21" x14ac:dyDescent="0.35">
      <c r="B14" s="290" t="s">
        <v>15</v>
      </c>
      <c r="C14" s="291">
        <v>930</v>
      </c>
      <c r="D14" s="291">
        <v>990</v>
      </c>
      <c r="E14" s="291">
        <v>1016</v>
      </c>
      <c r="F14" s="291">
        <v>1090</v>
      </c>
      <c r="G14" s="291">
        <v>1089</v>
      </c>
      <c r="H14" s="291">
        <v>977</v>
      </c>
      <c r="I14" s="291">
        <v>1107</v>
      </c>
      <c r="J14" s="291">
        <v>1026</v>
      </c>
      <c r="K14" s="291">
        <v>1004</v>
      </c>
      <c r="L14" s="291">
        <v>1059</v>
      </c>
      <c r="M14" s="291">
        <v>1033</v>
      </c>
      <c r="N14" s="291">
        <v>1009.456</v>
      </c>
      <c r="O14" s="291">
        <v>1048</v>
      </c>
      <c r="P14" s="291">
        <v>608</v>
      </c>
      <c r="Q14" s="291">
        <v>934</v>
      </c>
      <c r="R14" s="291">
        <v>1133.415</v>
      </c>
      <c r="S14" s="291">
        <v>1254</v>
      </c>
      <c r="T14" s="291">
        <v>1315</v>
      </c>
      <c r="U14" s="289"/>
      <c r="V14" s="292" t="s">
        <v>15</v>
      </c>
      <c r="W14" s="291">
        <v>6220</v>
      </c>
      <c r="X14" s="291">
        <v>5541</v>
      </c>
      <c r="Y14" s="291">
        <v>4915</v>
      </c>
      <c r="Z14" s="291">
        <v>3652</v>
      </c>
      <c r="AA14" s="291">
        <v>4026</v>
      </c>
      <c r="AB14" s="291">
        <v>4198</v>
      </c>
      <c r="AC14" s="291">
        <v>4105.4560000000001</v>
      </c>
      <c r="AD14" s="291">
        <v>3723.0419999999999</v>
      </c>
    </row>
    <row r="15" spans="2:30" ht="21" x14ac:dyDescent="0.35">
      <c r="B15" s="293"/>
      <c r="C15" s="279"/>
      <c r="D15" s="279"/>
      <c r="E15" s="279"/>
      <c r="F15" s="279"/>
      <c r="G15" s="279"/>
      <c r="H15" s="279"/>
      <c r="I15" s="279"/>
      <c r="J15" s="279"/>
      <c r="K15" s="286"/>
      <c r="L15" s="286"/>
      <c r="M15" s="286"/>
      <c r="N15" s="286"/>
      <c r="O15" s="286"/>
      <c r="P15" s="286"/>
    </row>
  </sheetData>
  <sortState xmlns:xlrd2="http://schemas.microsoft.com/office/spreadsheetml/2017/richdata2" ref="B2:AC5">
    <sortCondition descending="1" ref="O2:O5"/>
  </sortState>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EE847-7DB7-4343-9BC7-C69BDE201B66}">
  <sheetPr>
    <tabColor rgb="FF92D050"/>
  </sheetPr>
  <dimension ref="B1:AD39"/>
  <sheetViews>
    <sheetView showGridLines="0" zoomScale="60" zoomScaleNormal="60" workbookViewId="0">
      <pane xSplit="2" ySplit="3" topLeftCell="O13" activePane="bottomRight" state="frozen"/>
      <selection pane="topRight"/>
      <selection pane="bottomLeft"/>
      <selection pane="bottomRight" activeCell="S13" sqref="S13"/>
    </sheetView>
  </sheetViews>
  <sheetFormatPr defaultRowHeight="15" x14ac:dyDescent="0.25"/>
  <cols>
    <col min="1" max="1" width="9.140625" style="374" customWidth="1"/>
    <col min="2" max="2" width="59.42578125" style="374" bestFit="1" customWidth="1"/>
    <col min="3" max="16" width="12.140625" style="374" customWidth="1"/>
    <col min="17" max="20" width="12.28515625" style="374" customWidth="1"/>
    <col min="21" max="21" width="5.7109375" style="374" customWidth="1"/>
    <col min="22" max="22" width="50.140625" style="374" bestFit="1" customWidth="1"/>
    <col min="23" max="27" width="11.85546875" style="374" bestFit="1" customWidth="1"/>
    <col min="28" max="29" width="12.7109375" style="374" bestFit="1" customWidth="1"/>
    <col min="30" max="30" width="12.28515625" style="374" customWidth="1"/>
    <col min="31" max="16384" width="9.140625" style="374"/>
  </cols>
  <sheetData>
    <row r="1" spans="2:30" ht="59.25" customHeight="1" x14ac:dyDescent="0.25"/>
    <row r="2" spans="2:30" ht="30.75" customHeight="1" x14ac:dyDescent="0.35">
      <c r="B2" s="375"/>
    </row>
    <row r="3" spans="2:30" ht="21" x14ac:dyDescent="0.35">
      <c r="B3" s="376" t="s">
        <v>374</v>
      </c>
      <c r="C3" s="377" t="s">
        <v>365</v>
      </c>
      <c r="D3" s="377" t="s">
        <v>366</v>
      </c>
      <c r="E3" s="377" t="s">
        <v>367</v>
      </c>
      <c r="F3" s="377" t="s">
        <v>368</v>
      </c>
      <c r="G3" s="377" t="s">
        <v>369</v>
      </c>
      <c r="H3" s="378" t="s">
        <v>370</v>
      </c>
      <c r="I3" s="378" t="s">
        <v>371</v>
      </c>
      <c r="J3" s="378" t="s">
        <v>297</v>
      </c>
      <c r="K3" s="378" t="s">
        <v>309</v>
      </c>
      <c r="L3" s="378" t="s">
        <v>310</v>
      </c>
      <c r="M3" s="378" t="s">
        <v>319</v>
      </c>
      <c r="N3" s="378" t="s">
        <v>326</v>
      </c>
      <c r="O3" s="378" t="s">
        <v>334</v>
      </c>
      <c r="P3" s="378" t="s">
        <v>342</v>
      </c>
      <c r="Q3" s="378" t="s">
        <v>363</v>
      </c>
      <c r="R3" s="378" t="s">
        <v>364</v>
      </c>
      <c r="S3" s="378" t="s">
        <v>388</v>
      </c>
      <c r="T3" s="378" t="s">
        <v>390</v>
      </c>
      <c r="V3" s="376" t="s">
        <v>374</v>
      </c>
      <c r="W3" s="379">
        <v>2013</v>
      </c>
      <c r="X3" s="380">
        <v>2014</v>
      </c>
      <c r="Y3" s="380">
        <v>2015</v>
      </c>
      <c r="Z3" s="380">
        <v>2016</v>
      </c>
      <c r="AA3" s="380">
        <v>2017</v>
      </c>
      <c r="AB3" s="380">
        <v>2018</v>
      </c>
      <c r="AC3" s="380">
        <v>2019</v>
      </c>
      <c r="AD3" s="380">
        <v>2020</v>
      </c>
    </row>
    <row r="4" spans="2:30" ht="21" x14ac:dyDescent="0.35">
      <c r="B4" s="381" t="s">
        <v>29</v>
      </c>
      <c r="C4" s="382">
        <v>112</v>
      </c>
      <c r="D4" s="382">
        <v>126</v>
      </c>
      <c r="E4" s="382">
        <v>131</v>
      </c>
      <c r="F4" s="382">
        <v>112</v>
      </c>
      <c r="G4" s="382">
        <v>111</v>
      </c>
      <c r="H4" s="382">
        <v>98</v>
      </c>
      <c r="I4" s="382">
        <v>149</v>
      </c>
      <c r="J4" s="382">
        <v>113</v>
      </c>
      <c r="K4" s="383">
        <v>117</v>
      </c>
      <c r="L4" s="383">
        <v>112</v>
      </c>
      <c r="M4" s="383">
        <v>129</v>
      </c>
      <c r="N4" s="383">
        <v>96</v>
      </c>
      <c r="O4" s="383">
        <v>108</v>
      </c>
      <c r="P4" s="383">
        <v>80</v>
      </c>
      <c r="Q4" s="383">
        <v>87</v>
      </c>
      <c r="R4" s="383">
        <v>90</v>
      </c>
      <c r="S4" s="383">
        <v>138</v>
      </c>
      <c r="T4" s="384"/>
      <c r="V4" s="381" t="s">
        <v>29</v>
      </c>
      <c r="W4" s="382">
        <v>1278</v>
      </c>
      <c r="X4" s="382">
        <v>1217</v>
      </c>
      <c r="Y4" s="382">
        <v>890</v>
      </c>
      <c r="Z4" s="382">
        <v>518</v>
      </c>
      <c r="AA4" s="382">
        <v>481</v>
      </c>
      <c r="AB4" s="382">
        <v>471</v>
      </c>
      <c r="AC4" s="382">
        <v>453</v>
      </c>
      <c r="AD4" s="382">
        <f>SUM(O4:R4)</f>
        <v>365</v>
      </c>
    </row>
    <row r="5" spans="2:30" ht="21" x14ac:dyDescent="0.35">
      <c r="B5" s="381" t="s">
        <v>30</v>
      </c>
      <c r="C5" s="382">
        <v>266</v>
      </c>
      <c r="D5" s="382">
        <v>288</v>
      </c>
      <c r="E5" s="382">
        <v>299</v>
      </c>
      <c r="F5" s="382">
        <v>286</v>
      </c>
      <c r="G5" s="382">
        <v>338</v>
      </c>
      <c r="H5" s="382">
        <v>302</v>
      </c>
      <c r="I5" s="382">
        <v>320</v>
      </c>
      <c r="J5" s="382">
        <v>312</v>
      </c>
      <c r="K5" s="383">
        <v>259</v>
      </c>
      <c r="L5" s="383">
        <v>340</v>
      </c>
      <c r="M5" s="383">
        <v>325</v>
      </c>
      <c r="N5" s="383">
        <v>322</v>
      </c>
      <c r="O5" s="383">
        <v>278</v>
      </c>
      <c r="P5" s="383">
        <v>185</v>
      </c>
      <c r="Q5" s="383">
        <v>307</v>
      </c>
      <c r="R5" s="383">
        <v>423</v>
      </c>
      <c r="S5" s="383">
        <v>438</v>
      </c>
      <c r="T5" s="384"/>
      <c r="V5" s="381" t="s">
        <v>30</v>
      </c>
      <c r="W5" s="382">
        <v>2165</v>
      </c>
      <c r="X5" s="382">
        <v>1863</v>
      </c>
      <c r="Y5" s="382">
        <v>1580</v>
      </c>
      <c r="Z5" s="382">
        <v>975</v>
      </c>
      <c r="AA5" s="382">
        <v>1139</v>
      </c>
      <c r="AB5" s="382">
        <v>1273</v>
      </c>
      <c r="AC5" s="382">
        <v>1245</v>
      </c>
      <c r="AD5" s="382">
        <f t="shared" ref="AD5:AD9" si="0">SUM(O5:R5)</f>
        <v>1193</v>
      </c>
    </row>
    <row r="6" spans="2:30" ht="21" x14ac:dyDescent="0.35">
      <c r="B6" s="381" t="s">
        <v>31</v>
      </c>
      <c r="C6" s="382">
        <v>296</v>
      </c>
      <c r="D6" s="382">
        <v>308</v>
      </c>
      <c r="E6" s="382">
        <v>311</v>
      </c>
      <c r="F6" s="382">
        <v>404</v>
      </c>
      <c r="G6" s="382">
        <v>368</v>
      </c>
      <c r="H6" s="382">
        <v>320</v>
      </c>
      <c r="I6" s="382">
        <v>329</v>
      </c>
      <c r="J6" s="382">
        <v>324</v>
      </c>
      <c r="K6" s="383">
        <v>353</v>
      </c>
      <c r="L6" s="383">
        <v>317</v>
      </c>
      <c r="M6" s="383">
        <v>277</v>
      </c>
      <c r="N6" s="383">
        <v>290</v>
      </c>
      <c r="O6" s="383">
        <v>338</v>
      </c>
      <c r="P6" s="383">
        <v>163</v>
      </c>
      <c r="Q6" s="383">
        <v>240</v>
      </c>
      <c r="R6" s="383">
        <v>319</v>
      </c>
      <c r="S6" s="383">
        <v>373</v>
      </c>
      <c r="T6" s="384"/>
      <c r="V6" s="381" t="s">
        <v>31</v>
      </c>
      <c r="W6" s="382">
        <v>1462</v>
      </c>
      <c r="X6" s="382">
        <v>1309</v>
      </c>
      <c r="Y6" s="382">
        <v>1125</v>
      </c>
      <c r="Z6" s="382">
        <v>1155</v>
      </c>
      <c r="AA6" s="382">
        <v>1319</v>
      </c>
      <c r="AB6" s="382">
        <v>1341</v>
      </c>
      <c r="AC6" s="382">
        <v>1236</v>
      </c>
      <c r="AD6" s="382">
        <f t="shared" si="0"/>
        <v>1060</v>
      </c>
    </row>
    <row r="7" spans="2:30" ht="21" x14ac:dyDescent="0.35">
      <c r="B7" s="381" t="s">
        <v>28</v>
      </c>
      <c r="C7" s="382">
        <v>232</v>
      </c>
      <c r="D7" s="382">
        <v>257</v>
      </c>
      <c r="E7" s="382">
        <v>264</v>
      </c>
      <c r="F7" s="382">
        <v>276</v>
      </c>
      <c r="G7" s="382">
        <v>260</v>
      </c>
      <c r="H7" s="382">
        <v>253</v>
      </c>
      <c r="I7" s="382">
        <v>301</v>
      </c>
      <c r="J7" s="382">
        <v>271</v>
      </c>
      <c r="K7" s="383">
        <v>269</v>
      </c>
      <c r="L7" s="383">
        <v>270</v>
      </c>
      <c r="M7" s="383">
        <v>282</v>
      </c>
      <c r="N7" s="383">
        <v>286</v>
      </c>
      <c r="O7" s="383">
        <v>300</v>
      </c>
      <c r="P7" s="383">
        <v>154</v>
      </c>
      <c r="Q7" s="383">
        <v>284</v>
      </c>
      <c r="R7" s="383">
        <v>288</v>
      </c>
      <c r="S7" s="383">
        <v>295</v>
      </c>
      <c r="T7" s="384"/>
      <c r="V7" s="381" t="s">
        <v>28</v>
      </c>
      <c r="W7" s="382">
        <v>911</v>
      </c>
      <c r="X7" s="382">
        <v>878</v>
      </c>
      <c r="Y7" s="382">
        <v>850</v>
      </c>
      <c r="Z7" s="382">
        <v>919</v>
      </c>
      <c r="AA7" s="382">
        <v>1028</v>
      </c>
      <c r="AB7" s="382">
        <v>1086</v>
      </c>
      <c r="AC7" s="382">
        <v>1107</v>
      </c>
      <c r="AD7" s="382">
        <f t="shared" si="0"/>
        <v>1026</v>
      </c>
    </row>
    <row r="8" spans="2:30" ht="21" x14ac:dyDescent="0.35">
      <c r="B8" s="381" t="s">
        <v>377</v>
      </c>
      <c r="C8" s="382">
        <v>23</v>
      </c>
      <c r="D8" s="382">
        <v>10</v>
      </c>
      <c r="E8" s="382">
        <v>11</v>
      </c>
      <c r="F8" s="382">
        <v>12</v>
      </c>
      <c r="G8" s="382">
        <v>12</v>
      </c>
      <c r="H8" s="382">
        <v>4</v>
      </c>
      <c r="I8" s="382">
        <v>6</v>
      </c>
      <c r="J8" s="382">
        <v>5</v>
      </c>
      <c r="K8" s="383">
        <v>5</v>
      </c>
      <c r="L8" s="383">
        <v>20</v>
      </c>
      <c r="M8" s="383">
        <v>19</v>
      </c>
      <c r="N8" s="383">
        <v>16</v>
      </c>
      <c r="O8" s="383">
        <v>24</v>
      </c>
      <c r="P8" s="383">
        <v>25</v>
      </c>
      <c r="Q8" s="383">
        <v>16</v>
      </c>
      <c r="R8" s="383">
        <v>13</v>
      </c>
      <c r="S8" s="383">
        <v>11</v>
      </c>
      <c r="T8" s="384"/>
      <c r="V8" s="381" t="s">
        <v>377</v>
      </c>
      <c r="W8" s="382">
        <v>405</v>
      </c>
      <c r="X8" s="385">
        <v>274</v>
      </c>
      <c r="Y8" s="385">
        <v>466</v>
      </c>
      <c r="Z8" s="385">
        <v>84</v>
      </c>
      <c r="AA8" s="385">
        <v>58</v>
      </c>
      <c r="AB8" s="385">
        <v>27</v>
      </c>
      <c r="AC8" s="385">
        <v>64</v>
      </c>
      <c r="AD8" s="385">
        <f t="shared" si="0"/>
        <v>78</v>
      </c>
    </row>
    <row r="9" spans="2:30" ht="21" x14ac:dyDescent="0.35">
      <c r="B9" s="386" t="s">
        <v>15</v>
      </c>
      <c r="C9" s="387">
        <v>930</v>
      </c>
      <c r="D9" s="387">
        <v>990</v>
      </c>
      <c r="E9" s="387">
        <v>1016</v>
      </c>
      <c r="F9" s="387">
        <v>1090</v>
      </c>
      <c r="G9" s="387">
        <v>1089</v>
      </c>
      <c r="H9" s="387">
        <v>977</v>
      </c>
      <c r="I9" s="387">
        <v>1107</v>
      </c>
      <c r="J9" s="387">
        <v>1026</v>
      </c>
      <c r="K9" s="387">
        <v>1004</v>
      </c>
      <c r="L9" s="387">
        <v>1059</v>
      </c>
      <c r="M9" s="387">
        <v>1033</v>
      </c>
      <c r="N9" s="387">
        <v>1009</v>
      </c>
      <c r="O9" s="387">
        <v>1048</v>
      </c>
      <c r="P9" s="387">
        <v>608</v>
      </c>
      <c r="Q9" s="387">
        <v>934</v>
      </c>
      <c r="R9" s="387">
        <v>1133</v>
      </c>
      <c r="S9" s="387">
        <v>1254</v>
      </c>
      <c r="T9" s="388"/>
      <c r="V9" s="386" t="s">
        <v>15</v>
      </c>
      <c r="W9" s="389">
        <v>6220</v>
      </c>
      <c r="X9" s="390">
        <v>5540</v>
      </c>
      <c r="Y9" s="390">
        <v>4911</v>
      </c>
      <c r="Z9" s="390">
        <v>3652</v>
      </c>
      <c r="AA9" s="390">
        <v>4025</v>
      </c>
      <c r="AB9" s="390">
        <v>4198</v>
      </c>
      <c r="AC9" s="390">
        <v>4105</v>
      </c>
      <c r="AD9" s="390">
        <f t="shared" si="0"/>
        <v>3723</v>
      </c>
    </row>
    <row r="10" spans="2:30" ht="15.75" customHeight="1" x14ac:dyDescent="0.35">
      <c r="B10" s="391"/>
      <c r="C10" s="392"/>
      <c r="D10" s="392"/>
      <c r="E10" s="392"/>
      <c r="F10" s="392"/>
      <c r="G10" s="392"/>
      <c r="H10" s="392"/>
      <c r="I10" s="392"/>
      <c r="J10" s="392"/>
      <c r="K10" s="393"/>
      <c r="L10" s="393"/>
      <c r="M10" s="393"/>
      <c r="N10" s="393"/>
      <c r="O10" s="393"/>
      <c r="P10" s="393"/>
      <c r="Q10" s="393"/>
      <c r="R10" s="393"/>
      <c r="S10" s="393"/>
      <c r="T10" s="393"/>
      <c r="V10" s="391"/>
    </row>
    <row r="11" spans="2:30" ht="21" x14ac:dyDescent="0.35">
      <c r="B11" s="376" t="s">
        <v>375</v>
      </c>
      <c r="C11" s="377" t="s">
        <v>365</v>
      </c>
      <c r="D11" s="377" t="s">
        <v>366</v>
      </c>
      <c r="E11" s="377" t="s">
        <v>367</v>
      </c>
      <c r="F11" s="377" t="s">
        <v>368</v>
      </c>
      <c r="G11" s="377" t="s">
        <v>369</v>
      </c>
      <c r="H11" s="378" t="s">
        <v>370</v>
      </c>
      <c r="I11" s="378" t="s">
        <v>371</v>
      </c>
      <c r="J11" s="378" t="s">
        <v>297</v>
      </c>
      <c r="K11" s="378" t="s">
        <v>309</v>
      </c>
      <c r="L11" s="378" t="s">
        <v>310</v>
      </c>
      <c r="M11" s="378" t="s">
        <v>319</v>
      </c>
      <c r="N11" s="378" t="s">
        <v>326</v>
      </c>
      <c r="O11" s="378" t="s">
        <v>334</v>
      </c>
      <c r="P11" s="378" t="s">
        <v>342</v>
      </c>
      <c r="Q11" s="378" t="s">
        <v>363</v>
      </c>
      <c r="R11" s="378" t="s">
        <v>364</v>
      </c>
      <c r="S11" s="378" t="str">
        <f>S3</f>
        <v>1Q21</v>
      </c>
      <c r="T11" s="378" t="str">
        <f>T3</f>
        <v>2Q21*</v>
      </c>
      <c r="V11" s="376" t="s">
        <v>375</v>
      </c>
      <c r="W11" s="379">
        <v>2013</v>
      </c>
      <c r="X11" s="380">
        <v>2014</v>
      </c>
      <c r="Y11" s="380">
        <v>2015</v>
      </c>
      <c r="Z11" s="380">
        <v>2016</v>
      </c>
      <c r="AA11" s="380">
        <v>2017</v>
      </c>
      <c r="AB11" s="380">
        <v>2018</v>
      </c>
      <c r="AC11" s="380">
        <v>2019</v>
      </c>
      <c r="AD11" s="380">
        <v>2020</v>
      </c>
    </row>
    <row r="12" spans="2:30" ht="21" x14ac:dyDescent="0.35">
      <c r="B12" s="381" t="s">
        <v>29</v>
      </c>
      <c r="C12" s="394">
        <v>107</v>
      </c>
      <c r="D12" s="382">
        <v>118</v>
      </c>
      <c r="E12" s="382">
        <v>114</v>
      </c>
      <c r="F12" s="382">
        <v>95</v>
      </c>
      <c r="G12" s="382">
        <v>103</v>
      </c>
      <c r="H12" s="382">
        <v>90</v>
      </c>
      <c r="I12" s="382">
        <v>117</v>
      </c>
      <c r="J12" s="382">
        <v>106</v>
      </c>
      <c r="K12" s="383">
        <v>94</v>
      </c>
      <c r="L12" s="383">
        <v>100</v>
      </c>
      <c r="M12" s="383">
        <v>120</v>
      </c>
      <c r="N12" s="383">
        <v>88</v>
      </c>
      <c r="O12" s="383">
        <v>94</v>
      </c>
      <c r="P12" s="383">
        <v>68</v>
      </c>
      <c r="Q12" s="383">
        <v>71</v>
      </c>
      <c r="R12" s="383">
        <v>79</v>
      </c>
      <c r="S12" s="383">
        <v>122</v>
      </c>
      <c r="T12" s="384"/>
      <c r="V12" s="381" t="s">
        <v>29</v>
      </c>
      <c r="W12" s="382">
        <v>1150</v>
      </c>
      <c r="X12" s="382">
        <v>968</v>
      </c>
      <c r="Y12" s="382">
        <v>775</v>
      </c>
      <c r="Z12" s="382">
        <v>491</v>
      </c>
      <c r="AA12" s="382">
        <v>434</v>
      </c>
      <c r="AB12" s="382">
        <v>416</v>
      </c>
      <c r="AC12" s="382">
        <v>400</v>
      </c>
      <c r="AD12" s="382">
        <f>SUM(O12:R12)</f>
        <v>312</v>
      </c>
    </row>
    <row r="13" spans="2:30" ht="21" x14ac:dyDescent="0.35">
      <c r="B13" s="381" t="s">
        <v>30</v>
      </c>
      <c r="C13" s="385">
        <v>256</v>
      </c>
      <c r="D13" s="382">
        <v>273</v>
      </c>
      <c r="E13" s="382">
        <v>280</v>
      </c>
      <c r="F13" s="382">
        <v>276</v>
      </c>
      <c r="G13" s="382">
        <v>304</v>
      </c>
      <c r="H13" s="382">
        <v>285</v>
      </c>
      <c r="I13" s="382">
        <v>298</v>
      </c>
      <c r="J13" s="382">
        <v>299</v>
      </c>
      <c r="K13" s="383">
        <v>251</v>
      </c>
      <c r="L13" s="383">
        <v>330</v>
      </c>
      <c r="M13" s="383">
        <v>310</v>
      </c>
      <c r="N13" s="383">
        <v>311</v>
      </c>
      <c r="O13" s="383">
        <v>266</v>
      </c>
      <c r="P13" s="383">
        <v>171</v>
      </c>
      <c r="Q13" s="383">
        <v>289</v>
      </c>
      <c r="R13" s="383">
        <v>420</v>
      </c>
      <c r="S13" s="383">
        <v>433</v>
      </c>
      <c r="T13" s="384"/>
      <c r="V13" s="381" t="s">
        <v>30</v>
      </c>
      <c r="W13" s="382">
        <v>1910</v>
      </c>
      <c r="X13" s="382">
        <v>1521</v>
      </c>
      <c r="Y13" s="382">
        <v>1025</v>
      </c>
      <c r="Z13" s="382">
        <v>885</v>
      </c>
      <c r="AA13" s="382">
        <v>1084</v>
      </c>
      <c r="AB13" s="382">
        <v>1187</v>
      </c>
      <c r="AC13" s="382">
        <v>1201</v>
      </c>
      <c r="AD13" s="382">
        <f t="shared" ref="AD13:AD17" si="1">SUM(O13:R13)</f>
        <v>1146</v>
      </c>
    </row>
    <row r="14" spans="2:30" ht="21" x14ac:dyDescent="0.35">
      <c r="B14" s="381" t="s">
        <v>31</v>
      </c>
      <c r="C14" s="385">
        <v>242</v>
      </c>
      <c r="D14" s="382">
        <v>238</v>
      </c>
      <c r="E14" s="382">
        <v>253</v>
      </c>
      <c r="F14" s="382">
        <v>268</v>
      </c>
      <c r="G14" s="382">
        <v>283</v>
      </c>
      <c r="H14" s="382">
        <v>230</v>
      </c>
      <c r="I14" s="382">
        <v>295</v>
      </c>
      <c r="J14" s="382">
        <v>266</v>
      </c>
      <c r="K14" s="383">
        <v>296</v>
      </c>
      <c r="L14" s="383">
        <v>257</v>
      </c>
      <c r="M14" s="383">
        <v>260</v>
      </c>
      <c r="N14" s="383">
        <v>266</v>
      </c>
      <c r="O14" s="383">
        <v>259</v>
      </c>
      <c r="P14" s="383">
        <v>140</v>
      </c>
      <c r="Q14" s="383">
        <v>211</v>
      </c>
      <c r="R14" s="383">
        <v>311</v>
      </c>
      <c r="S14" s="383">
        <v>335</v>
      </c>
      <c r="T14" s="384"/>
      <c r="V14" s="381" t="s">
        <v>31</v>
      </c>
      <c r="W14" s="382">
        <v>1343</v>
      </c>
      <c r="X14" s="382">
        <v>1163</v>
      </c>
      <c r="Y14" s="382">
        <v>978</v>
      </c>
      <c r="Z14" s="382">
        <v>968</v>
      </c>
      <c r="AA14" s="382">
        <v>1000</v>
      </c>
      <c r="AB14" s="382">
        <v>1075</v>
      </c>
      <c r="AC14" s="382">
        <v>1079</v>
      </c>
      <c r="AD14" s="382">
        <f t="shared" si="1"/>
        <v>921</v>
      </c>
    </row>
    <row r="15" spans="2:30" ht="21" x14ac:dyDescent="0.35">
      <c r="B15" s="381" t="s">
        <v>28</v>
      </c>
      <c r="C15" s="385">
        <v>200</v>
      </c>
      <c r="D15" s="382">
        <v>202</v>
      </c>
      <c r="E15" s="382">
        <v>227</v>
      </c>
      <c r="F15" s="382">
        <v>247</v>
      </c>
      <c r="G15" s="382">
        <v>224</v>
      </c>
      <c r="H15" s="382">
        <v>225</v>
      </c>
      <c r="I15" s="382">
        <v>275</v>
      </c>
      <c r="J15" s="382">
        <v>229</v>
      </c>
      <c r="K15" s="383">
        <v>238</v>
      </c>
      <c r="L15" s="383">
        <v>250</v>
      </c>
      <c r="M15" s="383">
        <v>248</v>
      </c>
      <c r="N15" s="383">
        <v>229</v>
      </c>
      <c r="O15" s="383">
        <v>272</v>
      </c>
      <c r="P15" s="383">
        <v>113</v>
      </c>
      <c r="Q15" s="383">
        <v>216</v>
      </c>
      <c r="R15" s="383">
        <v>270</v>
      </c>
      <c r="S15" s="383">
        <v>265</v>
      </c>
      <c r="T15" s="384"/>
      <c r="V15" s="381" t="s">
        <v>28</v>
      </c>
      <c r="W15" s="382">
        <v>802</v>
      </c>
      <c r="X15" s="382">
        <v>785</v>
      </c>
      <c r="Y15" s="382">
        <v>717</v>
      </c>
      <c r="Z15" s="382">
        <v>764</v>
      </c>
      <c r="AA15" s="382">
        <v>876</v>
      </c>
      <c r="AB15" s="382">
        <v>953</v>
      </c>
      <c r="AC15" s="382">
        <v>965</v>
      </c>
      <c r="AD15" s="382">
        <f t="shared" si="1"/>
        <v>871</v>
      </c>
    </row>
    <row r="16" spans="2:30" ht="21" x14ac:dyDescent="0.35">
      <c r="B16" s="381" t="s">
        <v>377</v>
      </c>
      <c r="C16" s="385">
        <v>20</v>
      </c>
      <c r="D16" s="382">
        <v>10</v>
      </c>
      <c r="E16" s="382">
        <v>8</v>
      </c>
      <c r="F16" s="382">
        <v>7</v>
      </c>
      <c r="G16" s="382">
        <v>6</v>
      </c>
      <c r="H16" s="382">
        <v>4</v>
      </c>
      <c r="I16" s="382">
        <v>6</v>
      </c>
      <c r="J16" s="382">
        <v>5</v>
      </c>
      <c r="K16" s="383">
        <v>5</v>
      </c>
      <c r="L16" s="383">
        <v>12</v>
      </c>
      <c r="M16" s="383">
        <v>6</v>
      </c>
      <c r="N16" s="383">
        <v>9</v>
      </c>
      <c r="O16" s="383">
        <v>12</v>
      </c>
      <c r="P16" s="383">
        <v>14</v>
      </c>
      <c r="Q16" s="383">
        <v>13</v>
      </c>
      <c r="R16" s="383">
        <v>13</v>
      </c>
      <c r="S16" s="383">
        <v>11</v>
      </c>
      <c r="T16" s="384"/>
      <c r="V16" s="381" t="s">
        <v>377</v>
      </c>
      <c r="W16" s="382">
        <v>202</v>
      </c>
      <c r="X16" s="385">
        <v>135</v>
      </c>
      <c r="Y16" s="385">
        <v>92</v>
      </c>
      <c r="Z16" s="385">
        <v>68</v>
      </c>
      <c r="AA16" s="385">
        <v>46</v>
      </c>
      <c r="AB16" s="385">
        <v>20</v>
      </c>
      <c r="AC16" s="385">
        <v>36</v>
      </c>
      <c r="AD16" s="385">
        <f t="shared" si="1"/>
        <v>52</v>
      </c>
    </row>
    <row r="17" spans="2:30" ht="21" x14ac:dyDescent="0.35">
      <c r="B17" s="386" t="s">
        <v>15</v>
      </c>
      <c r="C17" s="387">
        <v>825</v>
      </c>
      <c r="D17" s="387">
        <v>840</v>
      </c>
      <c r="E17" s="387">
        <v>882</v>
      </c>
      <c r="F17" s="387">
        <v>894</v>
      </c>
      <c r="G17" s="387">
        <v>919</v>
      </c>
      <c r="H17" s="387">
        <v>834</v>
      </c>
      <c r="I17" s="387">
        <v>992</v>
      </c>
      <c r="J17" s="387">
        <v>905</v>
      </c>
      <c r="K17" s="387">
        <v>885</v>
      </c>
      <c r="L17" s="387">
        <v>949</v>
      </c>
      <c r="M17" s="387">
        <v>945</v>
      </c>
      <c r="N17" s="387">
        <v>903</v>
      </c>
      <c r="O17" s="387">
        <v>902</v>
      </c>
      <c r="P17" s="387">
        <v>506</v>
      </c>
      <c r="Q17" s="387">
        <v>801</v>
      </c>
      <c r="R17" s="387">
        <v>1093</v>
      </c>
      <c r="S17" s="387">
        <v>1167</v>
      </c>
      <c r="T17" s="388"/>
      <c r="V17" s="386" t="s">
        <v>15</v>
      </c>
      <c r="W17" s="389">
        <v>5407</v>
      </c>
      <c r="X17" s="390">
        <v>4572</v>
      </c>
      <c r="Y17" s="390">
        <v>3587</v>
      </c>
      <c r="Z17" s="390">
        <v>3176</v>
      </c>
      <c r="AA17" s="390">
        <v>3441</v>
      </c>
      <c r="AB17" s="390">
        <v>3650</v>
      </c>
      <c r="AC17" s="390">
        <v>3681</v>
      </c>
      <c r="AD17" s="390">
        <f t="shared" si="1"/>
        <v>3302</v>
      </c>
    </row>
    <row r="18" spans="2:30" ht="21" x14ac:dyDescent="0.35">
      <c r="B18" s="375"/>
      <c r="C18" s="392"/>
      <c r="D18" s="392"/>
      <c r="E18" s="392"/>
      <c r="F18" s="392"/>
      <c r="G18" s="392"/>
      <c r="H18" s="392"/>
      <c r="I18" s="392"/>
      <c r="J18" s="392"/>
      <c r="K18" s="393"/>
      <c r="L18" s="393"/>
      <c r="M18" s="393"/>
      <c r="N18" s="393"/>
      <c r="O18" s="393"/>
      <c r="P18" s="393"/>
      <c r="Q18" s="393"/>
      <c r="R18" s="393"/>
      <c r="S18" s="393"/>
      <c r="T18" s="393"/>
      <c r="V18" s="375"/>
    </row>
    <row r="19" spans="2:30" ht="21" x14ac:dyDescent="0.35">
      <c r="B19" s="376" t="s">
        <v>376</v>
      </c>
      <c r="C19" s="377" t="s">
        <v>365</v>
      </c>
      <c r="D19" s="377" t="s">
        <v>366</v>
      </c>
      <c r="E19" s="377" t="s">
        <v>367</v>
      </c>
      <c r="F19" s="377" t="s">
        <v>368</v>
      </c>
      <c r="G19" s="377" t="s">
        <v>369</v>
      </c>
      <c r="H19" s="378" t="s">
        <v>370</v>
      </c>
      <c r="I19" s="378" t="s">
        <v>371</v>
      </c>
      <c r="J19" s="378" t="s">
        <v>297</v>
      </c>
      <c r="K19" s="378" t="s">
        <v>309</v>
      </c>
      <c r="L19" s="378" t="s">
        <v>310</v>
      </c>
      <c r="M19" s="378" t="s">
        <v>319</v>
      </c>
      <c r="N19" s="378" t="s">
        <v>326</v>
      </c>
      <c r="O19" s="378" t="s">
        <v>334</v>
      </c>
      <c r="P19" s="378" t="s">
        <v>342</v>
      </c>
      <c r="Q19" s="378" t="s">
        <v>363</v>
      </c>
      <c r="R19" s="378" t="s">
        <v>364</v>
      </c>
      <c r="S19" s="378" t="str">
        <f>S11</f>
        <v>1Q21</v>
      </c>
      <c r="T19" s="378" t="str">
        <f>T11</f>
        <v>2Q21*</v>
      </c>
      <c r="V19" s="376" t="s">
        <v>376</v>
      </c>
      <c r="W19" s="379">
        <v>2013</v>
      </c>
      <c r="X19" s="380">
        <v>2014</v>
      </c>
      <c r="Y19" s="380">
        <v>2015</v>
      </c>
      <c r="Z19" s="380">
        <v>2016</v>
      </c>
      <c r="AA19" s="380">
        <v>2017</v>
      </c>
      <c r="AB19" s="380">
        <v>2018</v>
      </c>
      <c r="AC19" s="380">
        <v>2019</v>
      </c>
      <c r="AD19" s="380">
        <v>2020</v>
      </c>
    </row>
    <row r="20" spans="2:30" ht="21" x14ac:dyDescent="0.35">
      <c r="B20" s="381" t="s">
        <v>29</v>
      </c>
      <c r="C20" s="394">
        <v>5</v>
      </c>
      <c r="D20" s="382">
        <v>9</v>
      </c>
      <c r="E20" s="382">
        <v>17</v>
      </c>
      <c r="F20" s="382">
        <v>16</v>
      </c>
      <c r="G20" s="382">
        <v>8</v>
      </c>
      <c r="H20" s="382">
        <v>9</v>
      </c>
      <c r="I20" s="382">
        <v>32</v>
      </c>
      <c r="J20" s="382">
        <v>7</v>
      </c>
      <c r="K20" s="383">
        <v>23</v>
      </c>
      <c r="L20" s="383">
        <v>12</v>
      </c>
      <c r="M20" s="383">
        <v>9</v>
      </c>
      <c r="N20" s="383">
        <v>8</v>
      </c>
      <c r="O20" s="383">
        <v>14</v>
      </c>
      <c r="P20" s="383">
        <v>12</v>
      </c>
      <c r="Q20" s="383">
        <v>16</v>
      </c>
      <c r="R20" s="383">
        <v>12</v>
      </c>
      <c r="S20" s="383">
        <v>16</v>
      </c>
      <c r="T20" s="384"/>
      <c r="V20" s="381" t="s">
        <v>29</v>
      </c>
      <c r="W20" s="382">
        <v>128</v>
      </c>
      <c r="X20" s="382">
        <v>249</v>
      </c>
      <c r="Y20" s="382">
        <v>115</v>
      </c>
      <c r="Z20" s="382">
        <v>27</v>
      </c>
      <c r="AA20" s="382">
        <v>47</v>
      </c>
      <c r="AB20" s="382">
        <v>56</v>
      </c>
      <c r="AC20" s="382">
        <v>53</v>
      </c>
      <c r="AD20" s="382">
        <f>SUM(O20:R20)</f>
        <v>54</v>
      </c>
    </row>
    <row r="21" spans="2:30" ht="21" x14ac:dyDescent="0.35">
      <c r="B21" s="381" t="s">
        <v>30</v>
      </c>
      <c r="C21" s="385">
        <v>10</v>
      </c>
      <c r="D21" s="382">
        <v>16</v>
      </c>
      <c r="E21" s="382">
        <v>20</v>
      </c>
      <c r="F21" s="382">
        <v>10</v>
      </c>
      <c r="G21" s="382">
        <v>34</v>
      </c>
      <c r="H21" s="382">
        <v>17</v>
      </c>
      <c r="I21" s="382">
        <v>23</v>
      </c>
      <c r="J21" s="382">
        <v>13</v>
      </c>
      <c r="K21" s="383">
        <v>8</v>
      </c>
      <c r="L21" s="383">
        <v>10</v>
      </c>
      <c r="M21" s="383">
        <v>14</v>
      </c>
      <c r="N21" s="383">
        <v>11</v>
      </c>
      <c r="O21" s="383">
        <v>13</v>
      </c>
      <c r="P21" s="383">
        <v>14</v>
      </c>
      <c r="Q21" s="383">
        <v>18</v>
      </c>
      <c r="R21" s="383">
        <v>3</v>
      </c>
      <c r="S21" s="383">
        <v>4</v>
      </c>
      <c r="T21" s="384"/>
      <c r="V21" s="381" t="s">
        <v>30</v>
      </c>
      <c r="W21" s="382">
        <v>254</v>
      </c>
      <c r="X21" s="382">
        <v>342</v>
      </c>
      <c r="Y21" s="382">
        <v>555</v>
      </c>
      <c r="Z21" s="382">
        <v>91</v>
      </c>
      <c r="AA21" s="382">
        <v>55</v>
      </c>
      <c r="AB21" s="382">
        <v>87</v>
      </c>
      <c r="AC21" s="382">
        <v>44</v>
      </c>
      <c r="AD21" s="382">
        <f t="shared" ref="AD21:AD25" si="2">SUM(O21:R21)</f>
        <v>48</v>
      </c>
    </row>
    <row r="22" spans="2:30" ht="21" x14ac:dyDescent="0.35">
      <c r="B22" s="381" t="s">
        <v>31</v>
      </c>
      <c r="C22" s="385">
        <v>54</v>
      </c>
      <c r="D22" s="382">
        <v>70</v>
      </c>
      <c r="E22" s="382">
        <v>59</v>
      </c>
      <c r="F22" s="382">
        <v>135</v>
      </c>
      <c r="G22" s="382">
        <v>85</v>
      </c>
      <c r="H22" s="382">
        <v>89</v>
      </c>
      <c r="I22" s="382">
        <v>33</v>
      </c>
      <c r="J22" s="382">
        <v>58</v>
      </c>
      <c r="K22" s="383">
        <v>56</v>
      </c>
      <c r="L22" s="383">
        <v>60</v>
      </c>
      <c r="M22" s="383">
        <v>18</v>
      </c>
      <c r="N22" s="383">
        <v>23</v>
      </c>
      <c r="O22" s="383">
        <v>79</v>
      </c>
      <c r="P22" s="383">
        <v>24</v>
      </c>
      <c r="Q22" s="383">
        <v>29</v>
      </c>
      <c r="R22" s="383">
        <v>8</v>
      </c>
      <c r="S22" s="383">
        <v>38</v>
      </c>
      <c r="T22" s="384"/>
      <c r="V22" s="381" t="s">
        <v>31</v>
      </c>
      <c r="W22" s="382">
        <v>119</v>
      </c>
      <c r="X22" s="382">
        <v>146</v>
      </c>
      <c r="Y22" s="382">
        <v>147</v>
      </c>
      <c r="Z22" s="382">
        <v>187</v>
      </c>
      <c r="AA22" s="382">
        <v>318</v>
      </c>
      <c r="AB22" s="382">
        <v>266</v>
      </c>
      <c r="AC22" s="382">
        <v>157</v>
      </c>
      <c r="AD22" s="382">
        <f t="shared" si="2"/>
        <v>140</v>
      </c>
    </row>
    <row r="23" spans="2:30" ht="21" x14ac:dyDescent="0.35">
      <c r="B23" s="381" t="s">
        <v>28</v>
      </c>
      <c r="C23" s="385">
        <v>32</v>
      </c>
      <c r="D23" s="382">
        <v>55</v>
      </c>
      <c r="E23" s="382">
        <v>36</v>
      </c>
      <c r="F23" s="382">
        <v>29</v>
      </c>
      <c r="G23" s="382">
        <v>36</v>
      </c>
      <c r="H23" s="382">
        <v>28</v>
      </c>
      <c r="I23" s="382">
        <v>27</v>
      </c>
      <c r="J23" s="382">
        <v>42</v>
      </c>
      <c r="K23" s="383">
        <v>31</v>
      </c>
      <c r="L23" s="383">
        <v>19</v>
      </c>
      <c r="M23" s="383">
        <v>34</v>
      </c>
      <c r="N23" s="383">
        <v>57</v>
      </c>
      <c r="O23" s="383">
        <v>28</v>
      </c>
      <c r="P23" s="383">
        <v>41</v>
      </c>
      <c r="Q23" s="383">
        <v>68</v>
      </c>
      <c r="R23" s="383">
        <v>18</v>
      </c>
      <c r="S23" s="383">
        <v>30</v>
      </c>
      <c r="T23" s="384"/>
      <c r="V23" s="381" t="s">
        <v>28</v>
      </c>
      <c r="W23" s="382">
        <v>109</v>
      </c>
      <c r="X23" s="382">
        <v>93</v>
      </c>
      <c r="Y23" s="382">
        <v>133</v>
      </c>
      <c r="Z23" s="382">
        <v>155</v>
      </c>
      <c r="AA23" s="382">
        <v>152</v>
      </c>
      <c r="AB23" s="382">
        <v>133</v>
      </c>
      <c r="AC23" s="382">
        <v>142</v>
      </c>
      <c r="AD23" s="382">
        <f t="shared" si="2"/>
        <v>155</v>
      </c>
    </row>
    <row r="24" spans="2:30" ht="21" x14ac:dyDescent="0.35">
      <c r="B24" s="381" t="s">
        <v>377</v>
      </c>
      <c r="C24" s="385">
        <v>3</v>
      </c>
      <c r="D24" s="382">
        <v>0</v>
      </c>
      <c r="E24" s="382">
        <v>3</v>
      </c>
      <c r="F24" s="382">
        <v>5</v>
      </c>
      <c r="G24" s="382">
        <v>7</v>
      </c>
      <c r="H24" s="382">
        <v>0</v>
      </c>
      <c r="I24" s="382">
        <v>0</v>
      </c>
      <c r="J24" s="382">
        <v>0</v>
      </c>
      <c r="K24" s="383">
        <v>0</v>
      </c>
      <c r="L24" s="383">
        <v>8</v>
      </c>
      <c r="M24" s="383">
        <v>13</v>
      </c>
      <c r="N24" s="383">
        <v>7</v>
      </c>
      <c r="O24" s="383">
        <v>12</v>
      </c>
      <c r="P24" s="383">
        <v>11</v>
      </c>
      <c r="Q24" s="383">
        <v>3</v>
      </c>
      <c r="R24" s="383">
        <v>0</v>
      </c>
      <c r="S24" s="383" t="s">
        <v>25</v>
      </c>
      <c r="T24" s="384"/>
      <c r="V24" s="381" t="s">
        <v>377</v>
      </c>
      <c r="W24" s="382">
        <v>203</v>
      </c>
      <c r="X24" s="385">
        <v>139</v>
      </c>
      <c r="Y24" s="385">
        <v>374</v>
      </c>
      <c r="Z24" s="385">
        <v>16</v>
      </c>
      <c r="AA24" s="385">
        <v>12</v>
      </c>
      <c r="AB24" s="385">
        <v>7</v>
      </c>
      <c r="AC24" s="385">
        <v>28</v>
      </c>
      <c r="AD24" s="385">
        <f t="shared" si="2"/>
        <v>26</v>
      </c>
    </row>
    <row r="25" spans="2:30" ht="21" x14ac:dyDescent="0.35">
      <c r="B25" s="386" t="s">
        <v>15</v>
      </c>
      <c r="C25" s="387">
        <v>105</v>
      </c>
      <c r="D25" s="387">
        <v>150</v>
      </c>
      <c r="E25" s="387">
        <v>134</v>
      </c>
      <c r="F25" s="387">
        <v>196</v>
      </c>
      <c r="G25" s="387">
        <v>170</v>
      </c>
      <c r="H25" s="387">
        <v>143</v>
      </c>
      <c r="I25" s="387">
        <v>115</v>
      </c>
      <c r="J25" s="387">
        <v>120</v>
      </c>
      <c r="K25" s="387">
        <v>119</v>
      </c>
      <c r="L25" s="387">
        <v>110</v>
      </c>
      <c r="M25" s="387">
        <v>88</v>
      </c>
      <c r="N25" s="387">
        <v>107</v>
      </c>
      <c r="O25" s="387">
        <v>145</v>
      </c>
      <c r="P25" s="387">
        <v>102</v>
      </c>
      <c r="Q25" s="387">
        <v>133</v>
      </c>
      <c r="R25" s="387">
        <v>40</v>
      </c>
      <c r="S25" s="387">
        <v>87</v>
      </c>
      <c r="T25" s="388"/>
      <c r="V25" s="386" t="s">
        <v>15</v>
      </c>
      <c r="W25" s="389">
        <v>813</v>
      </c>
      <c r="X25" s="390">
        <v>968</v>
      </c>
      <c r="Y25" s="390">
        <v>1324</v>
      </c>
      <c r="Z25" s="390">
        <v>477</v>
      </c>
      <c r="AA25" s="390">
        <v>584</v>
      </c>
      <c r="AB25" s="390">
        <v>548</v>
      </c>
      <c r="AC25" s="390">
        <v>424</v>
      </c>
      <c r="AD25" s="390">
        <f t="shared" si="2"/>
        <v>420</v>
      </c>
    </row>
    <row r="26" spans="2:30" ht="21" x14ac:dyDescent="0.35">
      <c r="B26" s="391" t="s">
        <v>378</v>
      </c>
      <c r="C26" s="392"/>
      <c r="D26" s="392"/>
      <c r="E26" s="392"/>
      <c r="F26" s="392"/>
      <c r="G26" s="392"/>
      <c r="H26" s="392"/>
      <c r="I26" s="392"/>
      <c r="J26" s="392"/>
      <c r="K26" s="393"/>
      <c r="L26" s="393"/>
      <c r="M26" s="393"/>
      <c r="N26" s="393"/>
      <c r="O26" s="393"/>
      <c r="P26" s="393"/>
    </row>
    <row r="39" ht="28.5" customHeight="1" x14ac:dyDescent="0.25"/>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0940FD-E270-42C5-80EB-036B53865E8F}">
  <sheetPr>
    <tabColor rgb="FF92D050"/>
  </sheetPr>
  <dimension ref="B1:AB33"/>
  <sheetViews>
    <sheetView showGridLines="0" topLeftCell="L7" zoomScale="70" zoomScaleNormal="70" workbookViewId="0">
      <selection activeCell="S8" sqref="S8"/>
    </sheetView>
  </sheetViews>
  <sheetFormatPr defaultRowHeight="15" x14ac:dyDescent="0.25"/>
  <cols>
    <col min="2" max="2" width="59.42578125" bestFit="1" customWidth="1"/>
    <col min="3" max="3" width="17" bestFit="1" customWidth="1"/>
    <col min="4" max="14" width="13.85546875" bestFit="1" customWidth="1"/>
    <col min="15" max="15" width="13.85546875" customWidth="1"/>
    <col min="16" max="17" width="13.85546875" bestFit="1" customWidth="1"/>
    <col min="18" max="18" width="17" bestFit="1" customWidth="1"/>
    <col min="19" max="20" width="17" customWidth="1"/>
    <col min="21" max="21" width="5.7109375" customWidth="1"/>
    <col min="22" max="22" width="57.85546875" bestFit="1" customWidth="1"/>
    <col min="23" max="25" width="13.85546875" bestFit="1" customWidth="1"/>
    <col min="26" max="26" width="17" bestFit="1" customWidth="1"/>
  </cols>
  <sheetData>
    <row r="1" spans="2:28" ht="59.25" customHeight="1" x14ac:dyDescent="0.25"/>
    <row r="2" spans="2:28" ht="30.75" customHeight="1" x14ac:dyDescent="0.35">
      <c r="B2" s="285"/>
    </row>
    <row r="3" spans="2:28" ht="21" x14ac:dyDescent="0.35">
      <c r="B3" s="29" t="s">
        <v>379</v>
      </c>
      <c r="C3" s="254" t="s">
        <v>40</v>
      </c>
      <c r="D3" s="254" t="s">
        <v>41</v>
      </c>
      <c r="E3" s="254" t="s">
        <v>42</v>
      </c>
      <c r="F3" s="254" t="s">
        <v>43</v>
      </c>
      <c r="G3" s="254" t="s">
        <v>44</v>
      </c>
      <c r="H3" s="30" t="s">
        <v>45</v>
      </c>
      <c r="I3" s="30" t="s">
        <v>46</v>
      </c>
      <c r="J3" s="30" t="s">
        <v>296</v>
      </c>
      <c r="K3" s="30" t="s">
        <v>309</v>
      </c>
      <c r="L3" s="30" t="s">
        <v>310</v>
      </c>
      <c r="M3" s="30" t="s">
        <v>319</v>
      </c>
      <c r="N3" s="30" t="s">
        <v>326</v>
      </c>
      <c r="O3" s="30" t="s">
        <v>334</v>
      </c>
      <c r="P3" s="30" t="s">
        <v>342</v>
      </c>
      <c r="Q3" s="30" t="s">
        <v>363</v>
      </c>
      <c r="R3" s="30" t="s">
        <v>364</v>
      </c>
      <c r="S3" s="30" t="s">
        <v>388</v>
      </c>
      <c r="T3" s="30" t="s">
        <v>390</v>
      </c>
      <c r="V3" s="29" t="s">
        <v>379</v>
      </c>
      <c r="W3" s="254">
        <v>2017</v>
      </c>
      <c r="X3" s="28">
        <v>2018</v>
      </c>
      <c r="Y3" s="28">
        <v>2019</v>
      </c>
      <c r="Z3" s="28">
        <v>2020</v>
      </c>
    </row>
    <row r="4" spans="2:28" ht="21" x14ac:dyDescent="0.35">
      <c r="B4" s="395" t="s">
        <v>380</v>
      </c>
      <c r="C4" s="264">
        <v>0.16</v>
      </c>
      <c r="D4" s="265">
        <v>0.183</v>
      </c>
      <c r="E4" s="265">
        <v>0.161</v>
      </c>
      <c r="F4" s="265">
        <v>0.13900000000000001</v>
      </c>
      <c r="G4" s="265">
        <v>0.14099999999999999</v>
      </c>
      <c r="H4" s="265">
        <v>0.14299999999999999</v>
      </c>
      <c r="I4" s="265">
        <v>0.15</v>
      </c>
      <c r="J4" s="265">
        <v>0.16500000000000001</v>
      </c>
      <c r="K4" s="280">
        <v>0.192</v>
      </c>
      <c r="L4" s="280">
        <v>0.17399999999999999</v>
      </c>
      <c r="M4" s="280">
        <v>0.17100000000000001</v>
      </c>
      <c r="N4" s="280">
        <v>0.184</v>
      </c>
      <c r="O4" s="280">
        <v>0.14899999999999999</v>
      </c>
      <c r="P4" s="280">
        <v>0.185</v>
      </c>
      <c r="Q4" s="280">
        <v>0.14699999999999999</v>
      </c>
      <c r="R4" s="280">
        <v>0.10199999999999999</v>
      </c>
      <c r="S4" s="280">
        <v>0.08</v>
      </c>
      <c r="T4" s="396"/>
      <c r="U4" s="397"/>
      <c r="V4" s="395" t="s">
        <v>380</v>
      </c>
      <c r="W4" s="280">
        <v>0.16</v>
      </c>
      <c r="X4" s="280">
        <v>0.15</v>
      </c>
      <c r="Y4" s="280">
        <v>0.18</v>
      </c>
      <c r="Z4" s="280">
        <v>0.13800000000000001</v>
      </c>
      <c r="AA4" s="397"/>
      <c r="AB4" s="397"/>
    </row>
    <row r="5" spans="2:28" ht="21" x14ac:dyDescent="0.35">
      <c r="B5" s="395" t="s">
        <v>381</v>
      </c>
      <c r="C5" s="266">
        <v>6.8000000000000005E-2</v>
      </c>
      <c r="D5" s="265">
        <v>6.5000000000000002E-2</v>
      </c>
      <c r="E5" s="265">
        <v>6.4000000000000001E-2</v>
      </c>
      <c r="F5" s="265">
        <v>5.8000000000000003E-2</v>
      </c>
      <c r="G5" s="265">
        <v>5.8000000000000003E-2</v>
      </c>
      <c r="H5" s="265">
        <v>5.2999999999999999E-2</v>
      </c>
      <c r="I5" s="265">
        <v>0.05</v>
      </c>
      <c r="J5" s="265">
        <v>0.05</v>
      </c>
      <c r="K5" s="280">
        <v>5.0999999999999997E-2</v>
      </c>
      <c r="L5" s="280">
        <v>4.7E-2</v>
      </c>
      <c r="M5" s="280">
        <v>4.8000000000000001E-2</v>
      </c>
      <c r="N5" s="280">
        <v>5.1999999999999998E-2</v>
      </c>
      <c r="O5" s="280">
        <v>0.05</v>
      </c>
      <c r="P5" s="280">
        <v>5.5E-2</v>
      </c>
      <c r="Q5" s="280">
        <v>4.2999999999999997E-2</v>
      </c>
      <c r="R5" s="280">
        <v>3.6999999999999998E-2</v>
      </c>
      <c r="S5" s="280">
        <v>0.03</v>
      </c>
      <c r="T5" s="396"/>
      <c r="U5" s="397"/>
      <c r="V5" s="395" t="s">
        <v>381</v>
      </c>
      <c r="W5" s="280">
        <v>6.8000000000000005E-2</v>
      </c>
      <c r="X5" s="280">
        <v>5.2999999999999999E-2</v>
      </c>
      <c r="Y5" s="280">
        <v>4.9000000000000002E-2</v>
      </c>
      <c r="Z5" s="280">
        <v>4.4999999999999998E-2</v>
      </c>
      <c r="AB5" s="397"/>
    </row>
    <row r="6" spans="2:28" ht="21" x14ac:dyDescent="0.35">
      <c r="B6" s="395" t="s">
        <v>382</v>
      </c>
      <c r="C6" s="266">
        <v>9.6000000000000002E-2</v>
      </c>
      <c r="D6" s="265">
        <v>9.2999999999999999E-2</v>
      </c>
      <c r="E6" s="265">
        <v>0.10100000000000001</v>
      </c>
      <c r="F6" s="265">
        <v>9.2999999999999999E-2</v>
      </c>
      <c r="G6" s="265">
        <v>9.2999999999999999E-2</v>
      </c>
      <c r="H6" s="265">
        <v>8.5999999999999993E-2</v>
      </c>
      <c r="I6" s="265">
        <v>9.4E-2</v>
      </c>
      <c r="J6" s="265">
        <v>9.7000000000000003E-2</v>
      </c>
      <c r="K6" s="280">
        <v>0.10299999999999999</v>
      </c>
      <c r="L6" s="280">
        <v>0.10299999999999999</v>
      </c>
      <c r="M6" s="280">
        <v>0.104</v>
      </c>
      <c r="N6" s="280">
        <v>0.114</v>
      </c>
      <c r="O6" s="280">
        <v>0.105</v>
      </c>
      <c r="P6" s="280">
        <v>0.107</v>
      </c>
      <c r="Q6" s="280">
        <v>0.09</v>
      </c>
      <c r="R6" s="280">
        <v>8.3000000000000004E-2</v>
      </c>
      <c r="S6" s="280">
        <v>7.0000000000000007E-2</v>
      </c>
      <c r="T6" s="396"/>
      <c r="U6" s="397"/>
      <c r="V6" s="395" t="s">
        <v>382</v>
      </c>
      <c r="W6" s="280">
        <v>9.6000000000000002E-2</v>
      </c>
      <c r="X6" s="280">
        <v>9.2999999999999999E-2</v>
      </c>
      <c r="Y6" s="280">
        <v>0.106</v>
      </c>
      <c r="Z6" s="280">
        <v>9.4E-2</v>
      </c>
      <c r="AB6" s="397"/>
    </row>
    <row r="7" spans="2:28" ht="21" x14ac:dyDescent="0.35">
      <c r="B7" s="395" t="s">
        <v>383</v>
      </c>
      <c r="C7" s="266">
        <v>8.5000000000000006E-2</v>
      </c>
      <c r="D7" s="265">
        <v>8.4000000000000005E-2</v>
      </c>
      <c r="E7" s="265">
        <v>8.3000000000000004E-2</v>
      </c>
      <c r="F7" s="265">
        <v>7.5999999999999998E-2</v>
      </c>
      <c r="G7" s="265">
        <v>8.2000000000000003E-2</v>
      </c>
      <c r="H7" s="265">
        <v>8.1000000000000003E-2</v>
      </c>
      <c r="I7" s="265">
        <v>7.8E-2</v>
      </c>
      <c r="J7" s="265">
        <v>8.3000000000000004E-2</v>
      </c>
      <c r="K7" s="280">
        <v>8.3000000000000004E-2</v>
      </c>
      <c r="L7" s="280">
        <v>8.1000000000000003E-2</v>
      </c>
      <c r="M7" s="280">
        <v>0.09</v>
      </c>
      <c r="N7" s="280">
        <v>0.105</v>
      </c>
      <c r="O7" s="280">
        <v>8.7999999999999995E-2</v>
      </c>
      <c r="P7" s="280">
        <v>0.10100000000000001</v>
      </c>
      <c r="Q7" s="280">
        <v>8.6999999999999994E-2</v>
      </c>
      <c r="R7" s="280">
        <v>7.3999999999999996E-2</v>
      </c>
      <c r="S7" s="280">
        <v>6.0999999999999999E-2</v>
      </c>
      <c r="T7" s="396"/>
      <c r="U7" s="397"/>
      <c r="V7" s="395" t="s">
        <v>383</v>
      </c>
      <c r="W7" s="280">
        <v>8.4000000000000005E-2</v>
      </c>
      <c r="X7" s="280">
        <v>8.1000000000000003E-2</v>
      </c>
      <c r="Y7" s="280">
        <v>8.8999999999999996E-2</v>
      </c>
      <c r="Z7" s="280">
        <v>8.4999999999999964E-2</v>
      </c>
      <c r="AB7" s="397"/>
    </row>
    <row r="8" spans="2:28" ht="21" x14ac:dyDescent="0.35">
      <c r="B8" s="395" t="s">
        <v>384</v>
      </c>
      <c r="C8" s="266">
        <v>0.16400000000000001</v>
      </c>
      <c r="D8" s="265">
        <v>0.17100000000000001</v>
      </c>
      <c r="E8" s="265">
        <v>0.17</v>
      </c>
      <c r="F8" s="265">
        <v>0.159</v>
      </c>
      <c r="G8" s="265">
        <v>0.121</v>
      </c>
      <c r="H8" s="265">
        <v>0.11700000000000001</v>
      </c>
      <c r="I8" s="265">
        <v>0.111</v>
      </c>
      <c r="J8" s="265">
        <v>0.121</v>
      </c>
      <c r="K8" s="280">
        <v>0.104</v>
      </c>
      <c r="L8" s="280">
        <v>0.104</v>
      </c>
      <c r="M8" s="280">
        <v>0.112</v>
      </c>
      <c r="N8" s="280">
        <v>0.12</v>
      </c>
      <c r="O8" s="280">
        <v>0.111</v>
      </c>
      <c r="P8" s="280">
        <v>0.14299999999999999</v>
      </c>
      <c r="Q8" s="280">
        <v>0.111</v>
      </c>
      <c r="R8" s="280">
        <v>8.5999999999999993E-2</v>
      </c>
      <c r="S8" s="280">
        <v>7.0000000000000007E-2</v>
      </c>
      <c r="T8" s="396"/>
      <c r="U8" s="397"/>
      <c r="V8" s="395" t="s">
        <v>384</v>
      </c>
      <c r="W8" s="280">
        <v>0.13600000000000001</v>
      </c>
      <c r="X8" s="280">
        <v>0.11799999999999999</v>
      </c>
      <c r="Y8" s="280">
        <v>0.11</v>
      </c>
      <c r="Z8" s="280">
        <v>0.108</v>
      </c>
      <c r="AB8" s="397"/>
    </row>
    <row r="9" spans="2:28" ht="21" x14ac:dyDescent="0.35">
      <c r="B9" s="395" t="s">
        <v>385</v>
      </c>
      <c r="C9" s="266">
        <v>0.115</v>
      </c>
      <c r="D9" s="265">
        <v>0.114</v>
      </c>
      <c r="E9" s="265">
        <v>9.6000000000000002E-2</v>
      </c>
      <c r="F9" s="265">
        <v>9.1999999999999998E-2</v>
      </c>
      <c r="G9" s="265">
        <v>8.2000000000000003E-2</v>
      </c>
      <c r="H9" s="265">
        <v>8.3000000000000004E-2</v>
      </c>
      <c r="I9" s="265">
        <v>0.09</v>
      </c>
      <c r="J9" s="265">
        <v>0.10199999999999999</v>
      </c>
      <c r="K9" s="280">
        <v>0.106</v>
      </c>
      <c r="L9" s="280">
        <v>0.129</v>
      </c>
      <c r="M9" s="280">
        <v>0.14499999999999999</v>
      </c>
      <c r="N9" s="280">
        <v>0.14199999999999999</v>
      </c>
      <c r="O9" s="280">
        <v>0.129</v>
      </c>
      <c r="P9" s="280">
        <v>0.13400000000000001</v>
      </c>
      <c r="Q9" s="280">
        <v>0.17199999999999999</v>
      </c>
      <c r="R9" s="280">
        <v>0.14699999999999999</v>
      </c>
      <c r="S9" s="280">
        <v>0.14299999999999999</v>
      </c>
      <c r="T9" s="396"/>
      <c r="U9" s="397"/>
      <c r="V9" s="395" t="s">
        <v>385</v>
      </c>
      <c r="W9" s="280">
        <v>0.10299999999999999</v>
      </c>
      <c r="X9" s="280">
        <v>0.09</v>
      </c>
      <c r="Y9" s="280">
        <v>0.13100000000000001</v>
      </c>
      <c r="Z9" s="280">
        <v>0.14599999999999999</v>
      </c>
      <c r="AB9" s="397"/>
    </row>
    <row r="10" spans="2:28" ht="21" x14ac:dyDescent="0.35">
      <c r="B10" s="290" t="s">
        <v>386</v>
      </c>
      <c r="C10" s="267">
        <v>0.311</v>
      </c>
      <c r="D10" s="267">
        <v>0.28999999999999998</v>
      </c>
      <c r="E10" s="267">
        <v>0.32500000000000001</v>
      </c>
      <c r="F10" s="267">
        <v>0.38300000000000001</v>
      </c>
      <c r="G10" s="267">
        <v>0.42199999999999999</v>
      </c>
      <c r="H10" s="267">
        <v>0.437</v>
      </c>
      <c r="I10" s="267">
        <v>0.42699999999999999</v>
      </c>
      <c r="J10" s="267">
        <v>0.38100000000000001</v>
      </c>
      <c r="K10" s="282">
        <v>0.36099999999999999</v>
      </c>
      <c r="L10" s="282">
        <v>0.36299999999999999</v>
      </c>
      <c r="M10" s="282">
        <v>0.33</v>
      </c>
      <c r="N10" s="282">
        <v>0.28499999999999998</v>
      </c>
      <c r="O10" s="282">
        <v>0.36799999999999999</v>
      </c>
      <c r="P10" s="282">
        <v>0.27600000000000002</v>
      </c>
      <c r="Q10" s="282">
        <v>0.35</v>
      </c>
      <c r="R10" s="282">
        <f>100%-SUM(R4:R9)</f>
        <v>0.47099999999999997</v>
      </c>
      <c r="S10" s="282">
        <f>100%-SUM(S4:S9)</f>
        <v>0.54600000000000004</v>
      </c>
      <c r="T10" s="398"/>
      <c r="U10" s="397"/>
      <c r="V10" s="290" t="s">
        <v>386</v>
      </c>
      <c r="W10" s="282">
        <v>0.35299999999999998</v>
      </c>
      <c r="X10" s="282">
        <v>0.41699999999999998</v>
      </c>
      <c r="Y10" s="282">
        <v>0.33600000000000002</v>
      </c>
      <c r="Z10" s="282">
        <v>0.38400000000000001</v>
      </c>
    </row>
    <row r="11" spans="2:28" ht="21" x14ac:dyDescent="0.35">
      <c r="B11" s="285"/>
      <c r="C11" s="279"/>
      <c r="D11" s="279"/>
      <c r="E11" s="279"/>
      <c r="F11" s="279"/>
      <c r="G11" s="279"/>
      <c r="H11" s="279"/>
      <c r="I11" s="279"/>
      <c r="J11" s="279"/>
      <c r="K11" s="286"/>
      <c r="L11" s="286"/>
      <c r="M11" s="286"/>
      <c r="N11" s="286"/>
      <c r="O11" s="286"/>
      <c r="P11" s="286"/>
      <c r="Q11" s="286"/>
      <c r="R11" s="286"/>
      <c r="S11" s="286"/>
      <c r="T11" s="286"/>
      <c r="V11" s="285"/>
    </row>
    <row r="12" spans="2:28" ht="21" x14ac:dyDescent="0.35">
      <c r="B12" s="29" t="s">
        <v>320</v>
      </c>
      <c r="C12" s="254" t="s">
        <v>40</v>
      </c>
      <c r="D12" s="254" t="s">
        <v>41</v>
      </c>
      <c r="E12" s="254" t="s">
        <v>42</v>
      </c>
      <c r="F12" s="254" t="s">
        <v>43</v>
      </c>
      <c r="G12" s="254" t="s">
        <v>44</v>
      </c>
      <c r="H12" s="30" t="s">
        <v>45</v>
      </c>
      <c r="I12" s="30" t="s">
        <v>46</v>
      </c>
      <c r="J12" s="30" t="s">
        <v>296</v>
      </c>
      <c r="K12" s="30" t="s">
        <v>309</v>
      </c>
      <c r="L12" s="30" t="s">
        <v>310</v>
      </c>
      <c r="M12" s="30" t="s">
        <v>319</v>
      </c>
      <c r="N12" s="30" t="s">
        <v>326</v>
      </c>
      <c r="O12" s="30" t="s">
        <v>334</v>
      </c>
      <c r="P12" s="30" t="s">
        <v>342</v>
      </c>
      <c r="Q12" s="30" t="s">
        <v>363</v>
      </c>
      <c r="R12" s="30" t="s">
        <v>364</v>
      </c>
      <c r="S12" s="30" t="s">
        <v>388</v>
      </c>
      <c r="T12" s="30" t="s">
        <v>389</v>
      </c>
      <c r="V12" s="29" t="s">
        <v>320</v>
      </c>
      <c r="W12" s="254">
        <v>2017</v>
      </c>
      <c r="X12" s="28">
        <v>2018</v>
      </c>
      <c r="Y12" s="28">
        <v>2019</v>
      </c>
      <c r="Z12" s="28">
        <v>2020</v>
      </c>
    </row>
    <row r="13" spans="2:28" ht="21" x14ac:dyDescent="0.35">
      <c r="B13" s="287" t="s">
        <v>321</v>
      </c>
      <c r="C13" s="288">
        <v>1613.7</v>
      </c>
      <c r="D13" s="288">
        <v>1726.7</v>
      </c>
      <c r="E13" s="288">
        <v>1648.8</v>
      </c>
      <c r="F13" s="288">
        <v>1769.9</v>
      </c>
      <c r="G13" s="288">
        <v>1869.6</v>
      </c>
      <c r="H13" s="288">
        <v>2014.7</v>
      </c>
      <c r="I13" s="288">
        <v>2109.3000000000002</v>
      </c>
      <c r="J13" s="288">
        <v>2274.4</v>
      </c>
      <c r="K13" s="288">
        <v>2127.3000000000002</v>
      </c>
      <c r="L13" s="288">
        <v>2292.4</v>
      </c>
      <c r="M13" s="288">
        <v>2335.6999999999998</v>
      </c>
      <c r="N13" s="288">
        <v>2318.3000000000002</v>
      </c>
      <c r="O13" s="288">
        <v>2278.9</v>
      </c>
      <c r="P13" s="288">
        <v>2594</v>
      </c>
      <c r="Q13" s="288">
        <v>2445.3000000000002</v>
      </c>
      <c r="R13" s="288">
        <v>2723.7</v>
      </c>
      <c r="S13" s="288">
        <v>3152</v>
      </c>
      <c r="T13" s="288">
        <v>3827</v>
      </c>
      <c r="U13" s="289"/>
      <c r="V13" s="287" t="s">
        <v>321</v>
      </c>
      <c r="W13" s="288">
        <v>1685.8</v>
      </c>
      <c r="X13" s="288">
        <v>2062.8000000000002</v>
      </c>
      <c r="Y13" s="288">
        <v>2266.8000000000002</v>
      </c>
      <c r="Z13" s="288">
        <v>2511.1999999999998</v>
      </c>
    </row>
    <row r="14" spans="2:28" ht="21" x14ac:dyDescent="0.35">
      <c r="B14" s="281" t="s">
        <v>372</v>
      </c>
      <c r="C14" s="288">
        <v>1731.7</v>
      </c>
      <c r="D14" s="288">
        <v>1847</v>
      </c>
      <c r="E14" s="288">
        <v>1760.7</v>
      </c>
      <c r="F14" s="288">
        <v>1879</v>
      </c>
      <c r="G14" s="288">
        <v>1985.4</v>
      </c>
      <c r="H14" s="288">
        <v>2126.5</v>
      </c>
      <c r="I14" s="288">
        <v>2220.3000000000002</v>
      </c>
      <c r="J14" s="288">
        <v>2394.8000000000002</v>
      </c>
      <c r="K14" s="288">
        <v>2241.3000000000002</v>
      </c>
      <c r="L14" s="288">
        <v>2404.5</v>
      </c>
      <c r="M14" s="288">
        <v>2454.8000000000002</v>
      </c>
      <c r="N14" s="288">
        <v>2444.9</v>
      </c>
      <c r="O14" s="288">
        <v>2399.1999999999998</v>
      </c>
      <c r="P14" s="288">
        <v>2743.8</v>
      </c>
      <c r="Q14" s="288">
        <v>2556</v>
      </c>
      <c r="R14" s="288">
        <v>2827.9</v>
      </c>
      <c r="S14" s="288">
        <v>3249</v>
      </c>
      <c r="T14" s="288">
        <v>3926</v>
      </c>
      <c r="U14" s="289"/>
      <c r="V14" s="281" t="s">
        <v>372</v>
      </c>
      <c r="W14" s="288">
        <v>1808.2</v>
      </c>
      <c r="X14" s="288">
        <v>2177.5</v>
      </c>
      <c r="Y14" s="288">
        <v>2384.3000000000002</v>
      </c>
      <c r="Z14" s="288">
        <v>2628.8</v>
      </c>
    </row>
    <row r="15" spans="2:28" ht="21" x14ac:dyDescent="0.35">
      <c r="B15" s="290" t="s">
        <v>60</v>
      </c>
      <c r="C15" s="291">
        <v>1933.2</v>
      </c>
      <c r="D15" s="291">
        <v>2133.1999999999998</v>
      </c>
      <c r="E15" s="291">
        <v>2174.1999999999998</v>
      </c>
      <c r="F15" s="291">
        <v>2176.1</v>
      </c>
      <c r="G15" s="291">
        <v>2258.8000000000002</v>
      </c>
      <c r="H15" s="291">
        <v>2445.3000000000002</v>
      </c>
      <c r="I15" s="291">
        <v>2605.6</v>
      </c>
      <c r="J15" s="291">
        <v>2801</v>
      </c>
      <c r="K15" s="291">
        <v>2783.5</v>
      </c>
      <c r="L15" s="291">
        <v>2764.7</v>
      </c>
      <c r="M15" s="291">
        <v>2931.6</v>
      </c>
      <c r="N15" s="291">
        <v>2996.7</v>
      </c>
      <c r="O15" s="291">
        <v>2821.4</v>
      </c>
      <c r="P15" s="291">
        <v>3234.9</v>
      </c>
      <c r="Q15" s="291">
        <v>3065.9</v>
      </c>
      <c r="R15" s="291">
        <v>3257.7</v>
      </c>
      <c r="S15" s="291">
        <v>3556</v>
      </c>
      <c r="T15" s="291">
        <v>4335</v>
      </c>
      <c r="U15" s="289"/>
      <c r="V15" s="290" t="s">
        <v>60</v>
      </c>
      <c r="W15" s="291">
        <v>2109</v>
      </c>
      <c r="X15" s="291">
        <v>2526</v>
      </c>
      <c r="Y15" s="291">
        <v>2868.3</v>
      </c>
      <c r="Z15" s="291">
        <v>3083</v>
      </c>
    </row>
    <row r="16" spans="2:28" s="400" customFormat="1" ht="21" x14ac:dyDescent="0.35">
      <c r="B16" s="391" t="s">
        <v>378</v>
      </c>
      <c r="C16" s="399"/>
      <c r="D16" s="399"/>
      <c r="E16" s="399"/>
      <c r="F16" s="399"/>
      <c r="G16" s="399"/>
      <c r="H16" s="399"/>
      <c r="I16" s="399"/>
      <c r="J16" s="399"/>
      <c r="K16" s="399"/>
      <c r="L16" s="399"/>
      <c r="M16" s="399"/>
      <c r="N16" s="399"/>
      <c r="O16" s="399"/>
      <c r="P16" s="399"/>
      <c r="Q16" s="399"/>
      <c r="R16" s="399"/>
      <c r="S16" s="399"/>
      <c r="T16" s="399"/>
      <c r="W16" s="399"/>
      <c r="X16" s="399"/>
      <c r="Y16" s="399"/>
      <c r="Z16" s="399"/>
    </row>
    <row r="17" spans="2:26" s="400" customFormat="1" ht="21" x14ac:dyDescent="0.35">
      <c r="B17" s="452" t="s">
        <v>387</v>
      </c>
      <c r="C17" s="452"/>
      <c r="D17" s="452"/>
      <c r="E17" s="452"/>
      <c r="F17" s="452"/>
      <c r="G17" s="452"/>
      <c r="H17" s="452"/>
      <c r="I17" s="452"/>
      <c r="J17" s="452"/>
      <c r="K17" s="452"/>
      <c r="L17" s="452"/>
      <c r="M17" s="452"/>
      <c r="N17" s="452"/>
      <c r="O17" s="452"/>
      <c r="P17" s="452"/>
      <c r="Q17" s="452"/>
      <c r="R17" s="452"/>
      <c r="S17" s="404"/>
      <c r="T17" s="409"/>
      <c r="W17" s="399"/>
      <c r="X17" s="399"/>
      <c r="Y17" s="399"/>
      <c r="Z17" s="399"/>
    </row>
    <row r="18" spans="2:26" s="400" customFormat="1" ht="21" x14ac:dyDescent="0.35">
      <c r="B18" s="401"/>
      <c r="C18" s="401"/>
      <c r="D18" s="401"/>
      <c r="E18" s="401"/>
      <c r="F18" s="401"/>
      <c r="G18" s="401"/>
      <c r="H18" s="401"/>
      <c r="I18" s="401"/>
      <c r="J18" s="401"/>
      <c r="K18" s="401"/>
      <c r="L18" s="401"/>
      <c r="M18" s="401"/>
      <c r="N18" s="401"/>
      <c r="O18" s="401"/>
      <c r="P18" s="401"/>
      <c r="Q18" s="401"/>
      <c r="R18" s="401"/>
      <c r="S18" s="404"/>
      <c r="T18" s="409"/>
      <c r="W18" s="399"/>
      <c r="X18" s="399"/>
      <c r="Y18" s="399"/>
      <c r="Z18" s="399"/>
    </row>
    <row r="19" spans="2:26" s="400" customFormat="1" ht="21" x14ac:dyDescent="0.25">
      <c r="C19" s="399"/>
      <c r="D19" s="399"/>
      <c r="E19" s="399"/>
      <c r="F19" s="399"/>
      <c r="G19" s="399"/>
      <c r="H19" s="399"/>
      <c r="I19" s="399"/>
      <c r="J19" s="399"/>
      <c r="K19" s="399"/>
      <c r="L19" s="399"/>
      <c r="M19" s="399"/>
      <c r="N19" s="399"/>
      <c r="O19" s="399"/>
      <c r="P19" s="399"/>
      <c r="Q19" s="399"/>
      <c r="R19" s="399"/>
      <c r="S19" s="399"/>
      <c r="T19" s="399"/>
      <c r="W19" s="399"/>
      <c r="X19" s="399"/>
      <c r="Y19" s="399"/>
      <c r="Z19" s="399"/>
    </row>
    <row r="26" spans="2:26" x14ac:dyDescent="0.25">
      <c r="M26" s="402"/>
      <c r="N26" s="402"/>
    </row>
    <row r="27" spans="2:26" x14ac:dyDescent="0.25">
      <c r="M27" s="402"/>
      <c r="N27" s="402"/>
    </row>
    <row r="28" spans="2:26" x14ac:dyDescent="0.25">
      <c r="N28" s="402"/>
    </row>
    <row r="30" spans="2:26" ht="28.5" customHeight="1" x14ac:dyDescent="0.25">
      <c r="C30" s="403"/>
    </row>
    <row r="33" spans="9:9" x14ac:dyDescent="0.25">
      <c r="I33" t="s">
        <v>373</v>
      </c>
    </row>
  </sheetData>
  <mergeCells count="1">
    <mergeCell ref="B17:R17"/>
  </mergeCells>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8">
    <tabColor rgb="FF92D050"/>
  </sheetPr>
  <dimension ref="B1:T11"/>
  <sheetViews>
    <sheetView showGridLines="0" topLeftCell="C1" zoomScale="80" zoomScaleNormal="80" workbookViewId="0"/>
  </sheetViews>
  <sheetFormatPr defaultRowHeight="15" x14ac:dyDescent="0.25"/>
  <cols>
    <col min="1" max="1" width="9.140625" customWidth="1"/>
    <col min="2" max="2" width="59.42578125" bestFit="1" customWidth="1"/>
    <col min="3" max="9" width="12.140625" customWidth="1"/>
  </cols>
  <sheetData>
    <row r="1" spans="2:20" ht="59.25" customHeight="1" x14ac:dyDescent="0.25"/>
    <row r="2" spans="2:20" ht="21" x14ac:dyDescent="0.35">
      <c r="B2" s="29" t="s">
        <v>50</v>
      </c>
      <c r="C2" s="19" t="s">
        <v>40</v>
      </c>
      <c r="D2" s="19" t="s">
        <v>41</v>
      </c>
      <c r="E2" s="19" t="s">
        <v>42</v>
      </c>
      <c r="F2" s="19" t="s">
        <v>43</v>
      </c>
      <c r="G2" s="19" t="s">
        <v>44</v>
      </c>
      <c r="H2" s="30" t="s">
        <v>45</v>
      </c>
      <c r="I2" s="30" t="s">
        <v>46</v>
      </c>
      <c r="J2" s="30" t="s">
        <v>296</v>
      </c>
      <c r="K2" s="30" t="s">
        <v>309</v>
      </c>
      <c r="L2" s="30" t="s">
        <v>310</v>
      </c>
      <c r="M2" s="30" t="s">
        <v>319</v>
      </c>
      <c r="N2" s="30" t="s">
        <v>326</v>
      </c>
      <c r="O2" s="30" t="s">
        <v>334</v>
      </c>
      <c r="P2" s="30" t="s">
        <v>342</v>
      </c>
      <c r="Q2" s="30" t="s">
        <v>363</v>
      </c>
      <c r="R2" s="369" t="s">
        <v>364</v>
      </c>
      <c r="S2" s="30" t="s">
        <v>388</v>
      </c>
      <c r="T2" s="30" t="s">
        <v>389</v>
      </c>
    </row>
    <row r="3" spans="2:20" ht="21" x14ac:dyDescent="0.35">
      <c r="B3" s="31" t="s">
        <v>38</v>
      </c>
      <c r="C3" s="32">
        <v>681</v>
      </c>
      <c r="D3" s="32">
        <v>689</v>
      </c>
      <c r="E3" s="32">
        <v>1053</v>
      </c>
      <c r="F3" s="32">
        <v>1539</v>
      </c>
      <c r="G3" s="32">
        <v>1361</v>
      </c>
      <c r="H3" s="33">
        <v>1338</v>
      </c>
      <c r="I3" s="33">
        <v>1507</v>
      </c>
      <c r="J3" s="33">
        <v>1439</v>
      </c>
      <c r="K3" s="33">
        <v>1337</v>
      </c>
      <c r="L3" s="33">
        <v>1748</v>
      </c>
      <c r="M3" s="33">
        <v>2260</v>
      </c>
      <c r="N3" s="303">
        <v>2044</v>
      </c>
      <c r="O3" s="303">
        <v>2159</v>
      </c>
      <c r="P3" s="303">
        <v>2015</v>
      </c>
      <c r="Q3" s="303">
        <v>2319</v>
      </c>
      <c r="R3" s="303">
        <v>2242</v>
      </c>
      <c r="S3" s="303">
        <v>1983</v>
      </c>
      <c r="T3" s="303">
        <v>2179</v>
      </c>
    </row>
    <row r="4" spans="2:20" ht="21" x14ac:dyDescent="0.35">
      <c r="B4" s="31" t="s">
        <v>51</v>
      </c>
      <c r="C4" s="32">
        <v>28</v>
      </c>
      <c r="D4" s="32">
        <v>33</v>
      </c>
      <c r="E4" s="32">
        <v>53.364000000000004</v>
      </c>
      <c r="F4" s="32">
        <v>179</v>
      </c>
      <c r="G4" s="32">
        <v>167</v>
      </c>
      <c r="H4" s="33">
        <v>136</v>
      </c>
      <c r="I4" s="33">
        <v>221</v>
      </c>
      <c r="J4" s="33">
        <v>235</v>
      </c>
      <c r="K4" s="33">
        <v>416</v>
      </c>
      <c r="L4" s="33">
        <v>540</v>
      </c>
      <c r="M4" s="33">
        <v>600</v>
      </c>
      <c r="N4" s="303">
        <v>244</v>
      </c>
      <c r="O4" s="303">
        <v>173</v>
      </c>
      <c r="P4" s="303">
        <v>124</v>
      </c>
      <c r="Q4" s="303">
        <v>197</v>
      </c>
      <c r="R4" s="303">
        <v>111</v>
      </c>
      <c r="S4" s="303">
        <v>62</v>
      </c>
      <c r="T4" s="303">
        <v>73</v>
      </c>
    </row>
    <row r="5" spans="2:20" ht="21" x14ac:dyDescent="0.35">
      <c r="B5" s="31" t="s">
        <v>52</v>
      </c>
      <c r="C5" s="32">
        <v>0</v>
      </c>
      <c r="D5" s="32">
        <v>0</v>
      </c>
      <c r="E5" s="32">
        <v>174.6</v>
      </c>
      <c r="F5" s="32">
        <v>716</v>
      </c>
      <c r="G5" s="32">
        <v>1084</v>
      </c>
      <c r="H5" s="33">
        <v>681</v>
      </c>
      <c r="I5" s="33">
        <v>839</v>
      </c>
      <c r="J5" s="33">
        <v>670</v>
      </c>
      <c r="K5" s="33">
        <v>868</v>
      </c>
      <c r="L5" s="33">
        <v>683</v>
      </c>
      <c r="M5" s="33">
        <v>1373</v>
      </c>
      <c r="N5" s="303">
        <v>1707</v>
      </c>
      <c r="O5" s="303">
        <v>1436</v>
      </c>
      <c r="P5" s="303">
        <v>1346</v>
      </c>
      <c r="Q5" s="303">
        <v>1558</v>
      </c>
      <c r="R5" s="303">
        <v>1576</v>
      </c>
      <c r="S5" s="303">
        <v>1530</v>
      </c>
      <c r="T5" s="303">
        <v>1661</v>
      </c>
    </row>
    <row r="6" spans="2:20" ht="21" x14ac:dyDescent="0.35">
      <c r="B6" s="31" t="s">
        <v>53</v>
      </c>
      <c r="C6" s="32">
        <v>615</v>
      </c>
      <c r="D6" s="32">
        <v>596</v>
      </c>
      <c r="E6" s="32">
        <v>676</v>
      </c>
      <c r="F6" s="32">
        <v>605.5</v>
      </c>
      <c r="G6" s="32">
        <v>555</v>
      </c>
      <c r="H6" s="33">
        <v>569</v>
      </c>
      <c r="I6" s="33">
        <v>708</v>
      </c>
      <c r="J6" s="33">
        <v>609</v>
      </c>
      <c r="K6" s="33">
        <v>612</v>
      </c>
      <c r="L6" s="33">
        <v>549</v>
      </c>
      <c r="M6" s="33">
        <v>480</v>
      </c>
      <c r="N6" s="303">
        <v>544</v>
      </c>
      <c r="O6" s="303">
        <v>604</v>
      </c>
      <c r="P6" s="303">
        <v>432</v>
      </c>
      <c r="Q6" s="303">
        <v>538</v>
      </c>
      <c r="R6" s="303">
        <v>587</v>
      </c>
      <c r="S6" s="303">
        <v>357</v>
      </c>
      <c r="T6" s="303">
        <v>320</v>
      </c>
    </row>
    <row r="7" spans="2:20" ht="21" x14ac:dyDescent="0.35">
      <c r="B7" s="34" t="s">
        <v>54</v>
      </c>
      <c r="C7" s="35">
        <v>643</v>
      </c>
      <c r="D7" s="35">
        <v>629</v>
      </c>
      <c r="E7" s="35">
        <v>904</v>
      </c>
      <c r="F7" s="35">
        <v>1500</v>
      </c>
      <c r="G7" s="35">
        <v>1806</v>
      </c>
      <c r="H7" s="36">
        <v>1386</v>
      </c>
      <c r="I7" s="36">
        <v>1768</v>
      </c>
      <c r="J7" s="36">
        <v>1514</v>
      </c>
      <c r="K7" s="36">
        <v>1896</v>
      </c>
      <c r="L7" s="36">
        <v>1772</v>
      </c>
      <c r="M7" s="36">
        <v>2453</v>
      </c>
      <c r="N7" s="304">
        <v>2495</v>
      </c>
      <c r="O7" s="304">
        <v>2213</v>
      </c>
      <c r="P7" s="304">
        <v>1902</v>
      </c>
      <c r="Q7" s="304">
        <v>2293</v>
      </c>
      <c r="R7" s="304">
        <v>2275</v>
      </c>
      <c r="S7" s="304">
        <v>1949</v>
      </c>
      <c r="T7" s="304">
        <v>2054</v>
      </c>
    </row>
    <row r="9" spans="2:20" ht="21" x14ac:dyDescent="0.35">
      <c r="B9" s="29" t="s">
        <v>320</v>
      </c>
      <c r="C9" s="254" t="s">
        <v>40</v>
      </c>
      <c r="D9" s="254" t="s">
        <v>41</v>
      </c>
      <c r="E9" s="254" t="s">
        <v>42</v>
      </c>
      <c r="F9" s="254" t="s">
        <v>43</v>
      </c>
      <c r="G9" s="254" t="s">
        <v>44</v>
      </c>
      <c r="H9" s="30" t="s">
        <v>45</v>
      </c>
      <c r="I9" s="30" t="s">
        <v>46</v>
      </c>
      <c r="J9" s="30" t="s">
        <v>296</v>
      </c>
      <c r="K9" s="30" t="s">
        <v>309</v>
      </c>
      <c r="L9" s="30" t="s">
        <v>310</v>
      </c>
      <c r="M9" s="30" t="s">
        <v>319</v>
      </c>
      <c r="N9" s="30" t="s">
        <v>326</v>
      </c>
      <c r="O9" s="30" t="s">
        <v>334</v>
      </c>
      <c r="P9" s="30" t="s">
        <v>342</v>
      </c>
      <c r="Q9" s="30" t="s">
        <v>363</v>
      </c>
      <c r="R9" s="369" t="s">
        <v>364</v>
      </c>
      <c r="S9" s="30" t="s">
        <v>388</v>
      </c>
      <c r="T9" s="30" t="s">
        <v>389</v>
      </c>
    </row>
    <row r="10" spans="2:20" ht="21" x14ac:dyDescent="0.35">
      <c r="B10" s="31" t="s">
        <v>321</v>
      </c>
      <c r="C10" s="314">
        <v>61.8</v>
      </c>
      <c r="D10" s="314">
        <v>73.2</v>
      </c>
      <c r="E10" s="314">
        <v>60.2</v>
      </c>
      <c r="F10" s="314">
        <v>50.2</v>
      </c>
      <c r="G10" s="314">
        <v>58.1</v>
      </c>
      <c r="H10" s="314">
        <v>63.3</v>
      </c>
      <c r="I10" s="314">
        <v>60.2</v>
      </c>
      <c r="J10" s="314">
        <v>61.8</v>
      </c>
      <c r="K10" s="314">
        <v>77.2</v>
      </c>
      <c r="L10" s="314">
        <v>69.8</v>
      </c>
      <c r="M10" s="314">
        <v>67.3</v>
      </c>
      <c r="N10" s="314">
        <v>47</v>
      </c>
      <c r="O10" s="314">
        <v>62.8</v>
      </c>
      <c r="P10" s="314">
        <v>74.400000000000006</v>
      </c>
      <c r="Q10" s="314">
        <v>66.7</v>
      </c>
      <c r="R10" s="314">
        <v>72.7</v>
      </c>
      <c r="S10" s="314">
        <v>87.5</v>
      </c>
      <c r="T10" s="314">
        <v>89.7</v>
      </c>
    </row>
    <row r="11" spans="2:20" ht="21" x14ac:dyDescent="0.35">
      <c r="B11" s="34" t="s">
        <v>60</v>
      </c>
      <c r="C11" s="315">
        <v>82</v>
      </c>
      <c r="D11" s="315">
        <v>84</v>
      </c>
      <c r="E11" s="315">
        <v>90.3</v>
      </c>
      <c r="F11" s="315">
        <v>102.2</v>
      </c>
      <c r="G11" s="315">
        <v>98.6</v>
      </c>
      <c r="H11" s="315">
        <v>101</v>
      </c>
      <c r="I11" s="315">
        <v>118</v>
      </c>
      <c r="J11" s="315">
        <v>145.4</v>
      </c>
      <c r="K11" s="315">
        <v>122.9</v>
      </c>
      <c r="L11" s="315">
        <v>119</v>
      </c>
      <c r="M11" s="315">
        <v>134</v>
      </c>
      <c r="N11" s="315">
        <v>148.5</v>
      </c>
      <c r="O11" s="315">
        <v>151.4</v>
      </c>
      <c r="P11" s="315">
        <v>171.4</v>
      </c>
      <c r="Q11" s="315">
        <v>185</v>
      </c>
      <c r="R11" s="315">
        <v>173.7</v>
      </c>
      <c r="S11" s="315">
        <v>187.8</v>
      </c>
      <c r="T11" s="315">
        <v>264.60000000000002</v>
      </c>
    </row>
  </sheetData>
  <pageMargins left="0.511811024" right="0.511811024" top="0.78740157499999996" bottom="0.78740157499999996" header="0.31496062000000002" footer="0.31496062000000002"/>
  <pageSetup paperSize="9" orientation="portrait" r:id="rId1"/>
  <headerFooter>
    <oddFooter>&amp;L&amp;1#&amp;"Calibri"&amp;10 Classificação da informação: Pública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26</vt:i4>
      </vt:variant>
      <vt:variant>
        <vt:lpstr>Intervalos Nomeados</vt:lpstr>
      </vt:variant>
      <vt:variant>
        <vt:i4>1</vt:i4>
      </vt:variant>
    </vt:vector>
  </HeadingPairs>
  <TitlesOfParts>
    <vt:vector size="27" baseType="lpstr">
      <vt:lpstr>CAPA</vt:lpstr>
      <vt:lpstr>Usiminas</vt:lpstr>
      <vt:lpstr>Shareholding Composition</vt:lpstr>
      <vt:lpstr>Raw Materials and Energy</vt:lpstr>
      <vt:lpstr>Production and Capacity</vt:lpstr>
      <vt:lpstr>End M.S. of Volume</vt:lpstr>
      <vt:lpstr>Sales by product</vt:lpstr>
      <vt:lpstr>CPP Siderurgia</vt:lpstr>
      <vt:lpstr>Mineração Usiminas</vt:lpstr>
      <vt:lpstr>IS per BU Q</vt:lpstr>
      <vt:lpstr>IS per BU A</vt:lpstr>
      <vt:lpstr>Income Statement Q </vt:lpstr>
      <vt:lpstr>Income Statement A </vt:lpstr>
      <vt:lpstr>Balance Sheet</vt:lpstr>
      <vt:lpstr>Cash Flow - Quarter</vt:lpstr>
      <vt:lpstr>Cash Flow - Annually</vt:lpstr>
      <vt:lpstr>CAPEX</vt:lpstr>
      <vt:lpstr>Working Capital</vt:lpstr>
      <vt:lpstr>Debt</vt:lpstr>
      <vt:lpstr>Main Indicators</vt:lpstr>
      <vt:lpstr>FAQ</vt:lpstr>
      <vt:lpstr>Contact</vt:lpstr>
      <vt:lpstr>Demons. EBITDA</vt:lpstr>
      <vt:lpstr>Resultado OperacionalFinanceiro</vt:lpstr>
      <vt:lpstr>IS FAQ</vt:lpstr>
      <vt:lpstr>Consolidation</vt:lpstr>
      <vt:lpstr>'Demons. EBITDA'!Area_de_impressao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2021-07-30T00:21:56Z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696b7258-1c3a-437a-bd4b-3a2f26408cc0_Enabled">
    <vt:lpwstr>True</vt:lpwstr>
  </property>
  <property fmtid="{D5CDD505-2E9C-101B-9397-08002B2CF9AE}" pid="3" name="MSIP_Label_696b7258-1c3a-437a-bd4b-3a2f26408cc0_SiteId">
    <vt:lpwstr>f42fc9cf-67de-42f2-a997-d920d85e69a6</vt:lpwstr>
  </property>
  <property fmtid="{D5CDD505-2E9C-101B-9397-08002B2CF9AE}" pid="4" name="MSIP_Label_696b7258-1c3a-437a-bd4b-3a2f26408cc0_Owner">
    <vt:lpwstr>UB83014@usiminas.com</vt:lpwstr>
  </property>
  <property fmtid="{D5CDD505-2E9C-101B-9397-08002B2CF9AE}" pid="5" name="MSIP_Label_696b7258-1c3a-437a-bd4b-3a2f26408cc0_SetDate">
    <vt:lpwstr>2019-07-19T18:53:43.4876261Z</vt:lpwstr>
  </property>
  <property fmtid="{D5CDD505-2E9C-101B-9397-08002B2CF9AE}" pid="6" name="MSIP_Label_696b7258-1c3a-437a-bd4b-3a2f26408cc0_Name">
    <vt:lpwstr>Pública</vt:lpwstr>
  </property>
  <property fmtid="{D5CDD505-2E9C-101B-9397-08002B2CF9AE}" pid="7" name="MSIP_Label_696b7258-1c3a-437a-bd4b-3a2f26408cc0_Application">
    <vt:lpwstr>Microsoft Azure Information Protection</vt:lpwstr>
  </property>
  <property fmtid="{D5CDD505-2E9C-101B-9397-08002B2CF9AE}" pid="8" name="MSIP_Label_696b7258-1c3a-437a-bd4b-3a2f26408cc0_Extended_MSFT_Method">
    <vt:lpwstr>Manual</vt:lpwstr>
  </property>
  <property fmtid="{D5CDD505-2E9C-101B-9397-08002B2CF9AE}" pid="9" name="Sensitivity">
    <vt:lpwstr>Pública</vt:lpwstr>
  </property>
</Properties>
</file>