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Z:\RI\5 - Sites de RI\Sites MZ 2019\1 - Conteúdo\1 - Invepar\1 - Planilha de Resultados\2021\3T21\"/>
    </mc:Choice>
  </mc:AlternateContent>
  <xr:revisionPtr revIDLastSave="0" documentId="13_ncr:1_{C306DD2F-14FB-4091-80B4-12E21F422811}" xr6:coauthVersionLast="47" xr6:coauthVersionMax="47" xr10:uidLastSave="{00000000-0000-0000-0000-000000000000}"/>
  <bookViews>
    <workbookView xWindow="-120" yWindow="-120" windowWidth="20730" windowHeight="11160" tabRatio="797" firstSheet="1" activeTab="2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87" l="1"/>
  <c r="E16" i="787" l="1"/>
  <c r="L16" i="787" l="1"/>
  <c r="H16" i="787"/>
  <c r="L11" i="787" l="1"/>
  <c r="K16" i="787" l="1"/>
  <c r="E37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11" i="1" l="1"/>
  <c r="F225" i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<sst xmlns="http://schemas.openxmlformats.org/spreadsheetml/2006/main" count="419" uniqueCount="175">
  <si>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</si>
  <si>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</si>
  <si>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</si>
  <si>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</si>
  <si>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</si>
  <si>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</si>
  <si>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</si>
  <si>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</si>
  <si>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</si>
  <si>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</si>
  <si>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</si>
  <si>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</si>
  <si>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</si>
  <si>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</si>
  <si>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</si>
  <si>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</si>
  <si>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</si>
  <si>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</si>
  <si>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</si>
  <si>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</si>
  <si>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</si>
  <si>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</si>
  <si>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</si>
  <si>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</si>
  <si>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</si>
  <si>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</si>
  <si>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</si>
  <si>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</si>
  <si>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</si>
  <si>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</si>
  <si>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</si>
  <si>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</si>
  <si>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</si>
  <si>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</si>
  <si>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</si>
  <si>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</si>
  <si>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</si>
  <si>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</si>
  <si>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</si>
  <si>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</si>
  <si>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</si>
  <si>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</si>
  <si>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</si>
  <si>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</si>
  <si>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</si>
  <si>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</si>
  <si>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</si>
  <si>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</si>
  <si>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</si>
  <si>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</si>
  <si>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</si>
  <si>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</si>
  <si>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</si>
  <si>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</si>
  <si>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</si>
  <si>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</si>
  <si>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</si>
  <si>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</si>
  <si>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</si>
  <si>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</si>
  <si>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</si>
  <si>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</si>
  <si>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</si>
  <si>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</si>
  <si>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</si>
  <si>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</si>
  <si>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</si>
  <si>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</si>
  <si>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</si>
  <si>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</si>
  <si>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</si>
  <si>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</si>
  <si>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</si>
  <si>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</si>
  <si>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</si>
  <si>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</si>
  <si>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</si>
  <si>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</si>
  <si>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</si>
  <si>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</si>
  <si>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</si>
  <si>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</si>
  <si>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</si>
  <si>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</si>
  <si>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</si>
  <si>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</si>
  <si>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</si>
  <si>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</si>
  <si>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</si>
  <si>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</si>
  <si>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</si>
  <si>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</si>
  <si>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</si>
  <si>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</si>
  <si>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</si>
  <si>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</si>
  <si>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</si>
  <si>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</si>
  <si>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</si>
  <si>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</si>
  <si>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</si>
  <si>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</si>
  <si>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</si>
  <si>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</si>
  <si>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</si>
  <si>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</si>
  <si>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</si>
  <si>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</si>
  <si>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</si>
  <si>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</si>
  <si>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</si>
  <si>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</si>
  <si>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</si>
  <si>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</si>
  <si>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</si>
  <si>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</si>
  <si>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1T19</t>
  </si>
  <si>
    <t>2T19</t>
  </si>
  <si>
    <t>Trimestre</t>
  </si>
  <si>
    <t>Ano</t>
  </si>
  <si>
    <t>Balanço Patrimonial - R$ milhões</t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</si>
  <si>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</si>
  <si>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</si>
  <si>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</si>
  <si>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</si>
  <si>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</si>
  <si>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</si>
  <si>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t>Disclaimer:</t>
  </si>
  <si>
    <t>1T20¹</t>
  </si>
  <si>
    <t>1T20</t>
  </si>
  <si>
    <t>2T20¹</t>
  </si>
  <si>
    <t>2T20</t>
  </si>
  <si>
    <t>4T19¹</t>
  </si>
  <si>
    <t>3T19¹</t>
  </si>
  <si>
    <t>2T19¹</t>
  </si>
  <si>
    <t>1T19¹</t>
  </si>
  <si>
    <t>4T18¹</t>
  </si>
  <si>
    <t>3T18¹</t>
  </si>
  <si>
    <t>2T18¹</t>
  </si>
  <si>
    <t>1T18¹</t>
  </si>
  <si>
    <t>2019¹</t>
  </si>
  <si>
    <t>2018¹</t>
  </si>
  <si>
    <t>Notas</t>
  </si>
  <si>
    <t>(1) Nestes períodos deixaram de ser consolidados os resultados da CART, cuja venda foi conluída em abril de 2020, e da Via 040, operação descontinuada</t>
  </si>
  <si>
    <r>
      <t xml:space="preserve">(3) Desconsidera os impactos do IFRS em relação ao Custo de Construção e à Provisão para Manutenção e os lançamentos de </t>
    </r>
    <r>
      <rPr>
        <i/>
        <sz val="10"/>
        <color theme="1"/>
        <rFont val="Calibri"/>
        <family val="2"/>
        <scheme val="minor"/>
      </rPr>
      <t>Impairment</t>
    </r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</si>
  <si>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</si>
  <si>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t>3T20¹</t>
  </si>
  <si>
    <t>3T20</t>
  </si>
  <si>
    <t>4T20</t>
  </si>
  <si>
    <t>4T20¹ ²</t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</si>
  <si>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</si>
  <si>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</si>
  <si>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t>(2) Desconsidera os impactos do IFRS em relação à Receita de Construção, efeito da venda da LAMSAC e da PEX Peru, ocorrido em 2016</t>
  </si>
  <si>
    <t>(4) Inclui lançamentos de impairments</t>
  </si>
  <si>
    <r>
      <t>Despesas Adm. e outras Receitas/Despesas Operacionais</t>
    </r>
    <r>
      <rPr>
        <vertAlign val="superscript"/>
        <sz val="11"/>
        <color theme="1" tint="0.249977111117893"/>
        <rFont val="Calibri"/>
        <family val="2"/>
        <scheme val="minor"/>
      </rPr>
      <t>(4)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</si>
  <si>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</si>
  <si>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</si>
  <si>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</si>
  <si>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</si>
  <si>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</t>
  </si>
  <si>
    <t>(5) Nestes períodos deixaram de ser consolidados os resultador de LAMSA, METRÔRIO E METROBARRA</t>
  </si>
  <si>
    <t>(2) Neste período deixaram de ser consolicados os resultados de LAMSA e METRÔRIO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</si>
  <si>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</si>
  <si>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¹ Os resultados de Rodovias ndesconsideram os VEPs da CART, cuja venda foi conluída em abril de 2020, da CRA e da CBN, ativos mantidos para venda, e da Via 040, operação descontinuada</t>
  </si>
  <si>
    <t>1T21¹ ²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</si>
  <si>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</si>
  <si>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</si>
  <si>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2T21¹ ²</t>
  </si>
  <si>
    <t>2T21</t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</si>
  <si>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</si>
  <si>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² O resultado de 2020, do 4T20, 1T21, 2T21 e 3T21 desconsideram os VEPs da LAMSA e passageiros de Metrôrio e Metrôbarra</t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</si>
  <si>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</si>
  <si>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3T21¹ ²</t>
  </si>
  <si>
    <t>3T21</t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</si>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</sst>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b/>
      <vertAlign val="superscript"/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69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0" fillId="0" borderId="0" xfId="0" applyBorder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Border="1" applyAlignment="1">
      <alignment vertical="center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 applyBorder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0" fillId="0" borderId="25" xfId="1" applyNumberFormat="1" applyFont="1" applyBorder="1" applyAlignment="1">
      <alignment vertical="center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6" fontId="0" fillId="0" borderId="0" xfId="0" applyNumberFormat="1" applyFill="1" applyBorder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Fill="1" applyBorder="1" applyAlignment="1">
      <alignment horizontal="right" vertical="center"/>
    </xf>
    <xf numFmtId="3" fontId="109" fillId="0" borderId="11" xfId="0" applyNumberFormat="1" applyFont="1" applyFill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7" borderId="19" xfId="0" applyFont="1" applyFill="1" applyBorder="1" applyAlignment="1" applyProtection="1">
      <alignment horizontal="left" vertical="center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Fill="1" applyBorder="1"/>
    <xf numFmtId="0" fontId="0" fillId="0" borderId="18" xfId="0" applyFill="1" applyBorder="1"/>
    <xf numFmtId="0" fontId="0" fillId="0" borderId="76" xfId="0" applyFill="1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9" fillId="0" borderId="61" xfId="0" applyFont="1" applyFill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Fill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Fill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Fill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center" vertical="center"/>
    </xf>
    <xf numFmtId="180" fontId="5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25" fillId="0" borderId="0" xfId="0" applyFont="1" applyBorder="1"/>
    <xf numFmtId="0" fontId="125" fillId="0" borderId="78" xfId="0" applyFont="1" applyBorder="1"/>
    <xf numFmtId="0" fontId="0" fillId="0" borderId="0" xfId="0" applyFont="1" applyBorder="1"/>
    <xf numFmtId="169" fontId="126" fillId="55" borderId="0" xfId="0" applyNumberFormat="1" applyFont="1" applyFill="1" applyBorder="1" applyAlignment="1" applyProtection="1">
      <alignment horizontal="left" vertical="center"/>
      <protection locked="0"/>
    </xf>
    <xf numFmtId="165" fontId="126" fillId="55" borderId="0" xfId="0" applyNumberFormat="1" applyFont="1" applyFill="1" applyBorder="1" applyAlignment="1" applyProtection="1">
      <alignment horizontal="right" vertical="center"/>
      <protection locked="0"/>
    </xf>
    <xf numFmtId="169" fontId="126" fillId="71" borderId="0" xfId="0" applyNumberFormat="1" applyFont="1" applyFill="1" applyBorder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Fill="1" applyBorder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2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2"/>
      <protection locked="0"/>
    </xf>
    <xf numFmtId="175" fontId="127" fillId="0" borderId="0" xfId="0" applyNumberFormat="1" applyFont="1" applyFill="1" applyBorder="1" applyAlignment="1">
      <alignment horizontal="right"/>
    </xf>
    <xf numFmtId="169" fontId="127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1"/>
      <protection locked="0"/>
    </xf>
    <xf numFmtId="0" fontId="127" fillId="71" borderId="0" xfId="0" applyNumberFormat="1" applyFont="1" applyFill="1" applyBorder="1" applyAlignment="1">
      <alignment horizontal="left" vertical="center" indent="1"/>
    </xf>
    <xf numFmtId="0" fontId="128" fillId="0" borderId="0" xfId="0" applyFont="1" applyBorder="1"/>
    <xf numFmtId="0" fontId="129" fillId="0" borderId="0" xfId="0" applyFont="1" applyFill="1" applyBorder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1"/>
      <protection locked="0"/>
    </xf>
    <xf numFmtId="179" fontId="131" fillId="71" borderId="0" xfId="2307" applyNumberFormat="1" applyFont="1" applyFill="1" applyBorder="1" applyAlignment="1" applyProtection="1">
      <alignment horizontal="right" vertical="center"/>
    </xf>
    <xf numFmtId="0" fontId="131" fillId="0" borderId="0" xfId="0" applyFont="1" applyFill="1" applyBorder="1" applyAlignment="1" applyProtection="1">
      <alignment horizontal="left" vertical="center" indent="1"/>
      <protection locked="0"/>
    </xf>
    <xf numFmtId="179" fontId="131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Border="1" applyAlignment="1" applyProtection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Border="1" applyAlignment="1" applyProtection="1">
      <alignment horizontal="left" vertical="center" indent="1"/>
    </xf>
    <xf numFmtId="344" fontId="131" fillId="55" borderId="0" xfId="2307" applyNumberFormat="1" applyFont="1" applyFill="1" applyBorder="1" applyAlignment="1" applyProtection="1">
      <alignment horizontal="right" vertical="center"/>
    </xf>
    <xf numFmtId="169" fontId="131" fillId="71" borderId="0" xfId="0" applyNumberFormat="1" applyFont="1" applyFill="1" applyBorder="1" applyAlignment="1" applyProtection="1">
      <alignment horizontal="left" vertical="center" indent="1"/>
    </xf>
    <xf numFmtId="344" fontId="131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Fill="1" applyBorder="1" applyAlignment="1" applyProtection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Border="1" applyAlignment="1" applyProtection="1">
      <alignment horizontal="left" vertical="center"/>
    </xf>
    <xf numFmtId="169" fontId="131" fillId="0" borderId="0" xfId="0" applyNumberFormat="1" applyFont="1" applyFill="1" applyBorder="1" applyAlignment="1" applyProtection="1">
      <alignment horizontal="left" vertical="center" indent="1"/>
    </xf>
    <xf numFmtId="344" fontId="131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 applyFont="1" applyBorder="1"/>
    <xf numFmtId="169" fontId="129" fillId="55" borderId="0" xfId="0" applyNumberFormat="1" applyFont="1" applyFill="1" applyBorder="1" applyAlignment="1" applyProtection="1">
      <alignment horizontal="left" vertical="center" indent="1"/>
    </xf>
    <xf numFmtId="179" fontId="129" fillId="55" borderId="0" xfId="0" applyNumberFormat="1" applyFont="1" applyFill="1" applyBorder="1" applyAlignment="1" applyProtection="1">
      <alignment horizontal="center" vertical="center"/>
    </xf>
    <xf numFmtId="169" fontId="131" fillId="55" borderId="0" xfId="0" applyNumberFormat="1" applyFont="1" applyFill="1" applyBorder="1" applyAlignment="1" applyProtection="1">
      <alignment horizontal="left" vertical="center" indent="2"/>
    </xf>
    <xf numFmtId="179" fontId="131" fillId="55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/>
    <xf numFmtId="0" fontId="133" fillId="0" borderId="0" xfId="0" applyFont="1" applyBorder="1"/>
    <xf numFmtId="0" fontId="134" fillId="0" borderId="0" xfId="0" applyFont="1" applyBorder="1"/>
    <xf numFmtId="0" fontId="132" fillId="76" borderId="0" xfId="0" applyFont="1" applyFill="1" applyBorder="1" applyAlignment="1" applyProtection="1">
      <alignment horizontal="left" vertical="center"/>
      <protection locked="0"/>
    </xf>
    <xf numFmtId="0" fontId="132" fillId="76" borderId="0" xfId="0" applyFont="1" applyFill="1" applyBorder="1" applyAlignment="1" applyProtection="1">
      <alignment horizontal="center" vertical="center"/>
      <protection locked="0"/>
    </xf>
    <xf numFmtId="0" fontId="132" fillId="76" borderId="0" xfId="0" applyFont="1" applyFill="1" applyBorder="1" applyAlignment="1" applyProtection="1">
      <alignment horizontal="left" vertical="center" wrapText="1"/>
    </xf>
    <xf numFmtId="0" fontId="132" fillId="76" borderId="0" xfId="0" applyFont="1" applyFill="1" applyBorder="1" applyAlignment="1" applyProtection="1">
      <alignment horizontal="center" vertical="center" wrapText="1"/>
    </xf>
    <xf numFmtId="0" fontId="132" fillId="76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169" fontId="126" fillId="71" borderId="0" xfId="0" applyNumberFormat="1" applyFont="1" applyFill="1" applyBorder="1" applyAlignment="1" applyProtection="1">
      <alignment horizontal="left" vertical="center"/>
      <protection locked="0"/>
    </xf>
    <xf numFmtId="175" fontId="127" fillId="71" borderId="0" xfId="0" applyNumberFormat="1" applyFont="1" applyFill="1" applyBorder="1" applyAlignment="1">
      <alignment horizontal="right"/>
    </xf>
    <xf numFmtId="0" fontId="127" fillId="0" borderId="0" xfId="0" applyNumberFormat="1" applyFont="1" applyFill="1" applyBorder="1" applyAlignment="1">
      <alignment horizontal="left" vertical="center" indent="1"/>
    </xf>
    <xf numFmtId="17" fontId="132" fillId="76" borderId="0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/>
    <xf numFmtId="0" fontId="135" fillId="0" borderId="0" xfId="0" applyFont="1" applyBorder="1"/>
    <xf numFmtId="0" fontId="10" fillId="0" borderId="0" xfId="0" applyFont="1" applyBorder="1"/>
    <xf numFmtId="179" fontId="131" fillId="73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/>
      <protection locked="0"/>
    </xf>
    <xf numFmtId="344" fontId="129" fillId="71" borderId="0" xfId="0" applyNumberFormat="1" applyFont="1" applyFill="1" applyBorder="1" applyAlignment="1" applyProtection="1">
      <alignment horizontal="right" vertical="center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1" fillId="0" borderId="0" xfId="0" applyNumberFormat="1" applyFont="1" applyFill="1" applyBorder="1" applyAlignment="1" applyProtection="1">
      <alignment horizontal="left" vertical="center" indent="1"/>
      <protection locked="0"/>
    </xf>
    <xf numFmtId="169" fontId="129" fillId="0" borderId="0" xfId="0" applyNumberFormat="1" applyFont="1" applyFill="1" applyBorder="1" applyAlignment="1" applyProtection="1">
      <alignment horizontal="lef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2"/>
    </xf>
    <xf numFmtId="179" fontId="131" fillId="71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 indent="1"/>
    </xf>
    <xf numFmtId="179" fontId="129" fillId="71" borderId="0" xfId="0" applyNumberFormat="1" applyFont="1" applyFill="1" applyBorder="1" applyAlignment="1" applyProtection="1">
      <alignment horizontal="center" vertical="center"/>
    </xf>
    <xf numFmtId="0" fontId="132" fillId="76" borderId="0" xfId="0" quotePrefix="1" applyFont="1" applyFill="1" applyBorder="1" applyAlignment="1" applyProtection="1">
      <alignment horizontal="center" vertical="center" wrapText="1"/>
    </xf>
    <xf numFmtId="0" fontId="132" fillId="76" borderId="0" xfId="0" quotePrefix="1" applyFont="1" applyFill="1" applyBorder="1" applyAlignment="1" applyProtection="1">
      <alignment horizontal="center" vertical="center"/>
      <protection locked="0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152400</xdr:rowOff>
    </xdr:from>
    <xdr:to>
      <xdr:col>5</xdr:col>
      <xdr:colOff>171450</xdr:colOff>
      <xdr:row>12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6</xdr:row>
      <xdr:rowOff>152400</xdr:rowOff>
    </xdr:from>
    <xdr:to>
      <xdr:col>11</xdr:col>
      <xdr:colOff>123825</xdr:colOff>
      <xdr:row>12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13</xdr:row>
      <xdr:rowOff>57150</xdr:rowOff>
    </xdr:from>
    <xdr:to>
      <xdr:col>5</xdr:col>
      <xdr:colOff>152400</xdr:colOff>
      <xdr:row>18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13</xdr:row>
      <xdr:rowOff>66675</xdr:rowOff>
    </xdr:from>
    <xdr:to>
      <xdr:col>11</xdr:col>
      <xdr:colOff>123825</xdr:colOff>
      <xdr:row>18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  <sheetName val="Resumo"/>
      <sheetName val="Mapa Imobilizado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  <sheetName val="Lista"/>
      <sheetName val="Biblioteca"/>
      <sheetName val="CORP e SUDECAP"/>
      <sheetName val="Deferred 30.09.05"/>
      <sheetName val="Teste"/>
      <sheetName val="STATO "/>
      <sheetName val="OutrosCreditos"/>
      <sheetName val="Partes Relacionadas"/>
      <sheetName val="201904 ATIVO"/>
      <sheetName val="201904 PASSIVO"/>
      <sheetName val="201904 RESULTADO"/>
      <sheetName val="042019 Balancete"/>
      <sheetName val="Julho"/>
      <sheetName val="RGR Semesa"/>
      <sheetName val="Debêntures Reperfilamento"/>
      <sheetName val="ACUMULADO"/>
      <sheetName val="bal"/>
      <sheetName val=""/>
      <sheetName val="Prova do CTA"/>
      <sheetName val="LUCRO REAL"/>
      <sheetName val="Conciliação RH"/>
      <sheetName val="Estoques"/>
      <sheetName val="DMPL"/>
      <sheetName val="Sispec99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  <sheetName val="SCG"/>
      <sheetName val="LATASA"/>
      <sheetName val="Production Cost Adjust - R$"/>
      <sheetName val="Parc. de ICMS"/>
      <sheetName val="Sheet2"/>
      <sheetName val="Séries IGP-M e IPCA"/>
      <sheetName val="114 RAZAO 01 - 03"/>
      <sheetName val="Tavola 9-10 investimenti"/>
      <sheetName val="Insurance"/>
      <sheetName val="pl atual"/>
      <sheetName val="UFIR"/>
      <sheetName val="Classif"/>
      <sheetName val="INFO"/>
      <sheetName val="Plano de Contas"/>
      <sheetName val="Medições a faturar"/>
      <sheetName val="Teste Drpc"/>
      <sheetName val="DropDowns"/>
      <sheetName val="A4"/>
      <sheetName val="OUT02.REPORT"/>
      <sheetName val="sum"/>
      <sheetName val="tutti"/>
      <sheetName val="BAL_L1_OUT12"/>
      <sheetName val="Volume"/>
      <sheetName val="DRE"/>
      <sheetName val="Informe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  <sheetName val="consolid soc"/>
      <sheetName val="Cel.ePap. Mucuri"/>
      <sheetName val="tabela"/>
      <sheetName val="integral"/>
      <sheetName val="bal"/>
      <sheetName val="Depreciação"/>
      <sheetName val="INFO"/>
      <sheetName val="Inventário PA"/>
      <sheetName val="Abertura Nov'03"/>
      <sheetName val="Worksheet%20in%205331%20Contas%"/>
      <sheetName val="Worksheet in 5331 Contas a Rece"/>
      <sheetName val="DFC"/>
      <sheetName val="6310-Lead"/>
      <sheetName val="WL"/>
      <sheetName val="Pas Juros e V.M.C."/>
      <sheetName val="Adições"/>
      <sheetName val="Saldo Inicial"/>
      <sheetName val="PDD"/>
      <sheetName val="circularização"/>
      <sheetName val="Mapa de Moviment."/>
      <sheetName val="ce"/>
      <sheetName val=""/>
      <sheetName val="H.MUNDIAL - 27.01.06 - Ajustado"/>
      <sheetName val="Fev"/>
      <sheetName val="n"/>
      <sheetName val="Plano de Contas"/>
      <sheetName val="Future Weighted Income"/>
      <sheetName val="U_P&amp;L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  <sheetName val="APOIO"/>
      <sheetName val="Mapa de Mov. Financ. 31.01.00"/>
      <sheetName val="DMPL"/>
      <sheetName val="consolid soc"/>
      <sheetName val="Aplic. Financ."/>
      <sheetName val="H.MUNDIAL - 27.01.06 - Ajustado"/>
      <sheetName val="Escalonamento 31.12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1.Conciliação bancaria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4. Covernants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Base"/>
      <sheetName val="Pendências"/>
      <sheetName val="2.ResumoDebêntures"/>
      <sheetName val="3.Mapa"/>
      <sheetName val="6.Adição"/>
      <sheetName val="10.Adições e Baixas"/>
      <sheetName val="7.Escalonamento (2)"/>
      <sheetName val="3.DMPL - OAS Imóveis"/>
      <sheetName val="Depreciação"/>
      <sheetName val="Lista Funcionários"/>
      <sheetName val="Balanço"/>
      <sheetName val="Global Férias"/>
      <sheetName val="Global 13  Salário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383"/>
  <sheetViews>
    <sheetView showGridLines="0" topLeftCell="A105" zoomScale="90" zoomScaleNormal="90" workbookViewId="0"/>
  </sheetViews>
  <sheetFormatPr defaultColWidth="0" defaultRowHeight="15" zeroHeight="1"/>
  <cols>
    <col min="1" max="1" width="2.7109375" style="12" customWidth="1"/>
    <col min="2" max="2" width="43.5703125" style="45" customWidth="1"/>
    <col min="3" max="3" width="20.85546875" style="45" customWidth="1"/>
    <col min="4" max="4" width="11.28515625" style="45" customWidth="1"/>
    <col min="5" max="5" width="12.140625" style="12" customWidth="1"/>
    <col min="6" max="6" width="15.42578125" style="12" customWidth="1"/>
    <col min="7" max="7" width="16.7109375" style="12" customWidth="1"/>
    <col min="8" max="8" width="16.140625" style="12" customWidth="1"/>
    <col min="9" max="9" width="14.7109375" style="12" customWidth="1"/>
    <col min="10" max="10" width="17.7109375" style="12" customWidth="1"/>
    <col min="11" max="12" width="14.7109375" style="12" customWidth="1"/>
    <col min="13" max="13" width="2.7109375" style="97" customWidth="1"/>
    <col min="14" max="22" width="9.140625" style="12" customWidth="1"/>
    <col min="23" max="23" width="3" style="12" customWidth="1"/>
    <col min="24" max="38" width="9.140625" style="12" customWidth="1"/>
    <col min="39" max="65" width="0" style="12" hidden="1" customWidth="1"/>
    <col min="66" max="16384" width="9.140625" style="12" hidden="1"/>
  </cols>
  <sheetData>
    <row r="1" spans="1:38">
      <c r="A1" s="38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16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61"/>
      <c r="AL1" s="161"/>
    </row>
    <row r="2" spans="1:38">
      <c r="B2" s="174" t="s">
        <v>75</v>
      </c>
      <c r="M2" s="167"/>
      <c r="AK2" s="161"/>
      <c r="AL2" s="161"/>
    </row>
    <row r="3" spans="1:38" ht="15.75" thickBot="1">
      <c r="M3" s="167"/>
      <c r="AK3" s="161"/>
      <c r="AL3" s="161"/>
    </row>
    <row r="4" spans="1:38" ht="15.75" thickBot="1">
      <c r="B4" s="191" t="s">
        <v>5</v>
      </c>
      <c r="C4" s="163" t="s">
        <v>79</v>
      </c>
      <c r="D4" s="164" t="s">
        <v>53</v>
      </c>
      <c r="E4" s="165" t="s">
        <v>3</v>
      </c>
      <c r="F4" s="161"/>
      <c r="G4" s="161"/>
      <c r="M4" s="167"/>
      <c r="AK4" s="161"/>
      <c r="AL4" s="161"/>
    </row>
    <row r="5" spans="1:38" ht="15.75" thickBot="1">
      <c r="B5" s="171" t="s">
        <v>17</v>
      </c>
      <c r="C5" s="177" t="e">
        <f>-#REF!</f>
        <v>#REF!</v>
      </c>
      <c r="D5" s="177" t="e">
        <f>-#REF!</f>
        <v>#REF!</v>
      </c>
      <c r="E5" s="181" t="e">
        <f t="shared" ref="E5:E14" si="0">C5/D5-1</f>
        <v>#REF!</v>
      </c>
      <c r="F5" s="161"/>
      <c r="G5" s="161"/>
      <c r="M5" s="167"/>
      <c r="AK5" s="161"/>
      <c r="AL5" s="161"/>
    </row>
    <row r="6" spans="1:38" ht="15.75" thickBot="1">
      <c r="B6" s="172" t="s">
        <v>11</v>
      </c>
      <c r="C6" s="178" t="e">
        <f>-#REF!</f>
        <v>#REF!</v>
      </c>
      <c r="D6" s="178" t="e">
        <f>-#REF!</f>
        <v>#REF!</v>
      </c>
      <c r="E6" s="182" t="e">
        <f t="shared" si="0"/>
        <v>#REF!</v>
      </c>
      <c r="F6" s="161"/>
      <c r="G6" s="161"/>
      <c r="M6" s="167"/>
      <c r="AK6" s="161"/>
      <c r="AL6" s="161"/>
    </row>
    <row r="7" spans="1:38" ht="15.75" thickBot="1">
      <c r="B7" s="173" t="s">
        <v>13</v>
      </c>
      <c r="C7" s="179" t="e">
        <f>-#REF!</f>
        <v>#REF!</v>
      </c>
      <c r="D7" s="179" t="e">
        <f>-#REF!</f>
        <v>#REF!</v>
      </c>
      <c r="E7" s="181" t="e">
        <f t="shared" si="0"/>
        <v>#REF!</v>
      </c>
      <c r="F7" s="161"/>
      <c r="G7" s="161"/>
      <c r="M7" s="167"/>
      <c r="AK7" s="161"/>
      <c r="AL7" s="161"/>
    </row>
    <row r="8" spans="1:38" ht="15.75" thickBot="1">
      <c r="B8" s="172" t="s">
        <v>14</v>
      </c>
      <c r="C8" s="178" t="e">
        <f>-#REF!</f>
        <v>#REF!</v>
      </c>
      <c r="D8" s="178" t="e">
        <f>-#REF!</f>
        <v>#REF!</v>
      </c>
      <c r="E8" s="182" t="e">
        <f t="shared" si="0"/>
        <v>#REF!</v>
      </c>
      <c r="F8" s="161"/>
      <c r="G8" s="161"/>
      <c r="M8" s="167"/>
      <c r="AK8" s="161"/>
      <c r="AL8" s="161"/>
    </row>
    <row r="9" spans="1:38" ht="15.75" thickBot="1">
      <c r="B9" s="173" t="s">
        <v>15</v>
      </c>
      <c r="C9" s="179" t="e">
        <f>-#REF!</f>
        <v>#REF!</v>
      </c>
      <c r="D9" s="179" t="e">
        <f>-#REF!</f>
        <v>#REF!</v>
      </c>
      <c r="E9" s="181" t="e">
        <f t="shared" si="0"/>
        <v>#REF!</v>
      </c>
      <c r="F9" s="161"/>
      <c r="G9" s="161"/>
      <c r="M9" s="167"/>
      <c r="AK9" s="161"/>
      <c r="AL9" s="161"/>
    </row>
    <row r="10" spans="1:38" ht="15.75" thickBot="1">
      <c r="B10" s="172" t="s">
        <v>20</v>
      </c>
      <c r="C10" s="178" t="e">
        <f>-#REF!</f>
        <v>#REF!</v>
      </c>
      <c r="D10" s="178" t="e">
        <f>-#REF!</f>
        <v>#REF!</v>
      </c>
      <c r="E10" s="182" t="e">
        <f t="shared" si="0"/>
        <v>#REF!</v>
      </c>
      <c r="F10" s="161"/>
      <c r="G10" s="161"/>
      <c r="M10" s="167"/>
      <c r="AK10" s="161"/>
      <c r="AL10" s="161"/>
    </row>
    <row r="11" spans="1:38" ht="15.75" thickBot="1">
      <c r="B11" s="173" t="s">
        <v>16</v>
      </c>
      <c r="C11" s="179" t="e">
        <f>-#REF!</f>
        <v>#REF!</v>
      </c>
      <c r="D11" s="179" t="e">
        <f>-#REF!</f>
        <v>#REF!</v>
      </c>
      <c r="E11" s="181" t="e">
        <f t="shared" si="0"/>
        <v>#REF!</v>
      </c>
      <c r="F11" s="161"/>
      <c r="G11" s="161"/>
      <c r="M11" s="167"/>
      <c r="AK11" s="161"/>
      <c r="AL11" s="161"/>
    </row>
    <row r="12" spans="1:38" ht="15.75" thickBot="1">
      <c r="B12" s="172" t="s">
        <v>18</v>
      </c>
      <c r="C12" s="178" t="e">
        <f>-#REF!</f>
        <v>#REF!</v>
      </c>
      <c r="D12" s="178" t="e">
        <f>-#REF!</f>
        <v>#REF!</v>
      </c>
      <c r="E12" s="182" t="e">
        <f t="shared" si="0"/>
        <v>#REF!</v>
      </c>
      <c r="F12" s="161"/>
      <c r="G12" s="161"/>
      <c r="M12" s="167"/>
      <c r="AK12" s="161"/>
      <c r="AL12" s="161"/>
    </row>
    <row r="13" spans="1:38" ht="15.75" thickBot="1">
      <c r="B13" s="176" t="s">
        <v>19</v>
      </c>
      <c r="C13" s="179" t="e">
        <f>-#REF!</f>
        <v>#REF!</v>
      </c>
      <c r="D13" s="179" t="e">
        <f>-#REF!</f>
        <v>#REF!</v>
      </c>
      <c r="E13" s="181" t="e">
        <f t="shared" si="0"/>
        <v>#REF!</v>
      </c>
      <c r="F13" s="161"/>
      <c r="G13" s="161"/>
      <c r="M13" s="167"/>
      <c r="AK13" s="161"/>
      <c r="AL13" s="161"/>
    </row>
    <row r="14" spans="1:38" ht="16.5" thickTop="1" thickBot="1">
      <c r="B14" s="175" t="s">
        <v>25</v>
      </c>
      <c r="C14" s="180" t="e">
        <f>-#REF!</f>
        <v>#REF!</v>
      </c>
      <c r="D14" s="180" t="e">
        <f>-#REF!</f>
        <v>#REF!</v>
      </c>
      <c r="E14" s="183" t="e">
        <f t="shared" si="0"/>
        <v>#REF!</v>
      </c>
      <c r="F14" s="161"/>
      <c r="G14" s="161"/>
      <c r="M14" s="167"/>
      <c r="AK14" s="161"/>
      <c r="AL14" s="161"/>
    </row>
    <row r="15" spans="1:38" ht="15.75" thickTop="1">
      <c r="M15" s="167"/>
      <c r="AK15" s="161"/>
      <c r="AL15" s="161"/>
    </row>
    <row r="16" spans="1:38" ht="16.5" customHeight="1" thickBot="1">
      <c r="A16"/>
      <c r="B16" s="4"/>
      <c r="C16" s="4"/>
      <c r="D16" s="4"/>
      <c r="E16"/>
      <c r="F16"/>
      <c r="G16"/>
      <c r="H16"/>
      <c r="I16"/>
      <c r="J16"/>
      <c r="K16"/>
      <c r="L16"/>
      <c r="M16" s="16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 thickBot="1">
      <c r="A17"/>
      <c r="B17" s="191" t="s">
        <v>5</v>
      </c>
      <c r="C17" s="163">
        <v>2012</v>
      </c>
      <c r="D17" s="163" t="s">
        <v>53</v>
      </c>
      <c r="E17" s="163" t="s">
        <v>79</v>
      </c>
      <c r="F17" s="115"/>
      <c r="G17"/>
      <c r="H17"/>
      <c r="I17"/>
      <c r="J17"/>
      <c r="K17"/>
      <c r="L17"/>
      <c r="M17" s="16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 thickBot="1">
      <c r="A18"/>
      <c r="B18" s="113" t="s">
        <v>25</v>
      </c>
      <c r="C18" s="117">
        <v>914.3</v>
      </c>
      <c r="D18" s="117" t="e">
        <f>-#REF!</f>
        <v>#REF!</v>
      </c>
      <c r="E18" s="118" t="e">
        <f>-#REF!</f>
        <v>#REF!</v>
      </c>
      <c r="F18" s="116"/>
      <c r="G18"/>
      <c r="H18"/>
      <c r="I18"/>
      <c r="J18"/>
      <c r="K18"/>
      <c r="L18"/>
      <c r="M18" s="16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.75" thickTop="1">
      <c r="A19"/>
      <c r="B19" s="4"/>
      <c r="C19" s="4"/>
      <c r="D19" s="4"/>
      <c r="E19"/>
      <c r="F19"/>
      <c r="G19"/>
      <c r="H19"/>
      <c r="I19"/>
      <c r="J19"/>
      <c r="K19"/>
      <c r="L19"/>
      <c r="M19" s="16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>
      <c r="B20" s="12"/>
      <c r="C20" s="12"/>
      <c r="D20" s="12"/>
      <c r="M20" s="12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>
      <c r="B21" s="12"/>
      <c r="C21" s="12"/>
      <c r="D21" s="12"/>
      <c r="M21" s="12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>
      <c r="A22" s="38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16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61"/>
      <c r="AL22" s="161"/>
    </row>
    <row r="23" spans="1:38">
      <c r="M23" s="169"/>
      <c r="AK23" s="161"/>
      <c r="AL23" s="161"/>
    </row>
    <row r="24" spans="1:38">
      <c r="B24" s="174" t="s">
        <v>76</v>
      </c>
      <c r="M24" s="167"/>
      <c r="AK24" s="161"/>
      <c r="AL24" s="161"/>
    </row>
    <row r="25" spans="1:38" ht="15.75" thickBot="1">
      <c r="M25" s="167"/>
      <c r="AK25" s="161"/>
      <c r="AL25" s="161"/>
    </row>
    <row r="26" spans="1:38" ht="15.75" thickBot="1">
      <c r="B26" s="170" t="s">
        <v>5</v>
      </c>
      <c r="C26" s="163" t="s">
        <v>79</v>
      </c>
      <c r="D26" s="164" t="s">
        <v>53</v>
      </c>
      <c r="E26" s="165" t="s">
        <v>3</v>
      </c>
      <c r="F26" s="161"/>
      <c r="G26" s="161"/>
      <c r="M26" s="167"/>
      <c r="AK26" s="161"/>
      <c r="AL26" s="161"/>
    </row>
    <row r="27" spans="1:38" ht="15.75" thickBot="1">
      <c r="B27" s="171" t="s">
        <v>17</v>
      </c>
      <c r="C27" s="177" t="e">
        <f>-#REF!</f>
        <v>#REF!</v>
      </c>
      <c r="D27" s="177" t="e">
        <f>-#REF!</f>
        <v>#REF!</v>
      </c>
      <c r="E27" s="181" t="e">
        <f t="shared" ref="E27:E36" si="1">C27/D27-1</f>
        <v>#REF!</v>
      </c>
      <c r="F27" s="161"/>
      <c r="G27" s="161"/>
      <c r="M27" s="167"/>
      <c r="AK27" s="161"/>
      <c r="AL27" s="161"/>
    </row>
    <row r="28" spans="1:38" ht="15.75" thickBot="1">
      <c r="B28" s="172" t="s">
        <v>11</v>
      </c>
      <c r="C28" s="178" t="e">
        <f>-#REF!</f>
        <v>#REF!</v>
      </c>
      <c r="D28" s="178" t="e">
        <f>-#REF!</f>
        <v>#REF!</v>
      </c>
      <c r="E28" s="182" t="e">
        <f t="shared" si="1"/>
        <v>#REF!</v>
      </c>
      <c r="F28" s="161"/>
      <c r="G28" s="161"/>
      <c r="M28" s="167"/>
      <c r="AK28" s="161"/>
      <c r="AL28" s="161"/>
    </row>
    <row r="29" spans="1:38" ht="15.75" thickBot="1">
      <c r="B29" s="173" t="s">
        <v>13</v>
      </c>
      <c r="C29" s="179" t="e">
        <f>-#REF!</f>
        <v>#REF!</v>
      </c>
      <c r="D29" s="179" t="e">
        <f>-#REF!</f>
        <v>#REF!</v>
      </c>
      <c r="E29" s="181" t="e">
        <f t="shared" si="1"/>
        <v>#REF!</v>
      </c>
      <c r="F29" s="161"/>
      <c r="G29" s="161"/>
      <c r="M29" s="167"/>
      <c r="AK29" s="161"/>
      <c r="AL29" s="161"/>
    </row>
    <row r="30" spans="1:38" ht="15.75" thickBot="1">
      <c r="B30" s="172" t="s">
        <v>14</v>
      </c>
      <c r="C30" s="178" t="e">
        <f>-#REF!</f>
        <v>#REF!</v>
      </c>
      <c r="D30" s="178" t="e">
        <f>-#REF!</f>
        <v>#REF!</v>
      </c>
      <c r="E30" s="182" t="e">
        <f t="shared" si="1"/>
        <v>#REF!</v>
      </c>
      <c r="F30" s="161"/>
      <c r="G30" s="161"/>
      <c r="M30" s="167"/>
      <c r="AK30" s="161"/>
      <c r="AL30" s="161"/>
    </row>
    <row r="31" spans="1:38" ht="15.75" thickBot="1">
      <c r="B31" s="173" t="s">
        <v>15</v>
      </c>
      <c r="C31" s="179" t="e">
        <f>-#REF!</f>
        <v>#REF!</v>
      </c>
      <c r="D31" s="179" t="e">
        <f>-#REF!</f>
        <v>#REF!</v>
      </c>
      <c r="E31" s="181" t="e">
        <f t="shared" si="1"/>
        <v>#REF!</v>
      </c>
      <c r="F31" s="161"/>
      <c r="G31" s="161"/>
      <c r="M31" s="167"/>
      <c r="AK31" s="161"/>
      <c r="AL31" s="161"/>
    </row>
    <row r="32" spans="1:38" ht="15.75" thickBot="1">
      <c r="B32" s="172" t="s">
        <v>20</v>
      </c>
      <c r="C32" s="178" t="e">
        <f>-#REF!</f>
        <v>#REF!</v>
      </c>
      <c r="D32" s="178" t="e">
        <f>-#REF!</f>
        <v>#REF!</v>
      </c>
      <c r="E32" s="182" t="e">
        <f t="shared" si="1"/>
        <v>#REF!</v>
      </c>
      <c r="F32" s="161"/>
      <c r="G32" s="161"/>
      <c r="M32" s="167"/>
      <c r="AK32" s="161"/>
      <c r="AL32" s="161"/>
    </row>
    <row r="33" spans="2:38" ht="15.75" thickBot="1">
      <c r="B33" s="173" t="s">
        <v>16</v>
      </c>
      <c r="C33" s="179" t="e">
        <f>-#REF!</f>
        <v>#REF!</v>
      </c>
      <c r="D33" s="179" t="e">
        <f>-#REF!</f>
        <v>#REF!</v>
      </c>
      <c r="E33" s="181" t="e">
        <f t="shared" si="1"/>
        <v>#REF!</v>
      </c>
      <c r="F33" s="161"/>
      <c r="G33" s="161"/>
      <c r="M33" s="167"/>
      <c r="AK33" s="161"/>
      <c r="AL33" s="161"/>
    </row>
    <row r="34" spans="2:38" ht="15.75" thickBot="1">
      <c r="B34" s="172" t="s">
        <v>18</v>
      </c>
      <c r="C34" s="178" t="e">
        <f>-#REF!</f>
        <v>#REF!</v>
      </c>
      <c r="D34" s="178" t="e">
        <f>-#REF!</f>
        <v>#REF!</v>
      </c>
      <c r="E34" s="182" t="e">
        <f t="shared" si="1"/>
        <v>#REF!</v>
      </c>
      <c r="F34" s="161"/>
      <c r="G34" s="161"/>
      <c r="M34" s="167"/>
      <c r="AK34" s="161"/>
      <c r="AL34" s="161"/>
    </row>
    <row r="35" spans="2:38" ht="15.75" thickBot="1">
      <c r="B35" s="176" t="s">
        <v>19</v>
      </c>
      <c r="C35" s="179" t="e">
        <f>-#REF!</f>
        <v>#REF!</v>
      </c>
      <c r="D35" s="179" t="e">
        <f>-#REF!</f>
        <v>#REF!</v>
      </c>
      <c r="E35" s="181" t="e">
        <f t="shared" si="1"/>
        <v>#REF!</v>
      </c>
      <c r="F35" s="161"/>
      <c r="G35" s="161"/>
      <c r="M35" s="167"/>
      <c r="AK35" s="161"/>
      <c r="AL35" s="161"/>
    </row>
    <row r="36" spans="2:38" ht="16.5" thickTop="1" thickBot="1">
      <c r="B36" s="175" t="s">
        <v>25</v>
      </c>
      <c r="C36" s="180" t="e">
        <f>-#REF!</f>
        <v>#REF!</v>
      </c>
      <c r="D36" s="180" t="e">
        <f>-#REF!</f>
        <v>#REF!</v>
      </c>
      <c r="E36" s="183" t="e">
        <f t="shared" si="1"/>
        <v>#REF!</v>
      </c>
      <c r="F36" s="161"/>
      <c r="G36" s="161"/>
      <c r="M36" s="167"/>
      <c r="AK36" s="161"/>
      <c r="AL36" s="161"/>
    </row>
    <row r="37" spans="2:38" ht="15.75" thickTop="1">
      <c r="M37" s="167"/>
      <c r="AK37" s="161"/>
      <c r="AL37" s="161"/>
    </row>
    <row r="38" spans="2:38" ht="15.75" thickBot="1">
      <c r="M38" s="167"/>
      <c r="AK38" s="161"/>
      <c r="AL38" s="161"/>
    </row>
    <row r="39" spans="2:38" ht="15.75" thickBot="1">
      <c r="B39" s="191" t="s">
        <v>5</v>
      </c>
      <c r="C39" s="164" t="s">
        <v>53</v>
      </c>
      <c r="D39" s="192" t="s">
        <v>79</v>
      </c>
      <c r="E39" s="194"/>
      <c r="M39" s="167"/>
      <c r="AK39" s="161"/>
      <c r="AL39" s="161"/>
    </row>
    <row r="40" spans="2:38" ht="17.25" thickBot="1">
      <c r="B40" s="113" t="s">
        <v>25</v>
      </c>
      <c r="C40" s="117" t="e">
        <f>D36</f>
        <v>#REF!</v>
      </c>
      <c r="D40" s="193" t="e">
        <f>C36</f>
        <v>#REF!</v>
      </c>
      <c r="E40" s="195"/>
      <c r="M40" s="167"/>
      <c r="AK40" s="161"/>
      <c r="AL40" s="161"/>
    </row>
    <row r="41" spans="2:38" ht="15.75" thickTop="1">
      <c r="E41" s="97"/>
      <c r="M41" s="167"/>
      <c r="AK41" s="161"/>
      <c r="AL41" s="161"/>
    </row>
    <row r="42" spans="2:38" ht="15.75" thickBot="1">
      <c r="M42" s="167"/>
      <c r="AK42" s="161"/>
      <c r="AL42" s="161"/>
    </row>
    <row r="43" spans="2:38" ht="18" thickTop="1" thickBot="1">
      <c r="B43" s="191" t="s">
        <v>5</v>
      </c>
      <c r="C43" s="192" t="s">
        <v>79</v>
      </c>
      <c r="D43" s="160" t="s">
        <v>51</v>
      </c>
      <c r="M43" s="167"/>
      <c r="AK43" s="161"/>
      <c r="AL43" s="161"/>
    </row>
    <row r="44" spans="2:38" ht="16.5">
      <c r="B44" s="47" t="e">
        <f>#REF!</f>
        <v>#REF!</v>
      </c>
      <c r="C44" s="48" t="e">
        <f>#REF!</f>
        <v>#REF!</v>
      </c>
      <c r="D44" s="69" t="e">
        <f>C44/$C$48</f>
        <v>#REF!</v>
      </c>
      <c r="M44" s="167"/>
      <c r="AK44" s="161"/>
      <c r="AL44" s="161"/>
    </row>
    <row r="45" spans="2:38" ht="16.5">
      <c r="B45" s="95" t="e">
        <f>#REF!</f>
        <v>#REF!</v>
      </c>
      <c r="C45" s="94" t="e">
        <f>#REF!</f>
        <v>#REF!</v>
      </c>
      <c r="D45" s="83" t="e">
        <f>C45/$C$48</f>
        <v>#REF!</v>
      </c>
      <c r="M45" s="167"/>
      <c r="AK45" s="161"/>
      <c r="AL45" s="161"/>
    </row>
    <row r="46" spans="2:38" ht="16.5">
      <c r="B46" s="47" t="e">
        <f>#REF!</f>
        <v>#REF!</v>
      </c>
      <c r="C46" s="48" t="e">
        <f>#REF!</f>
        <v>#REF!</v>
      </c>
      <c r="D46" s="69" t="e">
        <f>C46/$C$48</f>
        <v>#REF!</v>
      </c>
      <c r="M46" s="167"/>
      <c r="AK46" s="161"/>
      <c r="AL46" s="161"/>
    </row>
    <row r="47" spans="2:38" ht="17.25" thickBot="1">
      <c r="B47" s="95" t="e">
        <f>#REF!</f>
        <v>#REF!</v>
      </c>
      <c r="C47" s="94" t="e">
        <f>#REF!</f>
        <v>#REF!</v>
      </c>
      <c r="D47" s="83" t="e">
        <f>C47/$C$48</f>
        <v>#REF!</v>
      </c>
      <c r="M47" s="167"/>
      <c r="AK47" s="161"/>
      <c r="AL47" s="161"/>
    </row>
    <row r="48" spans="2:38" ht="18" thickTop="1" thickBot="1">
      <c r="B48" s="7" t="s">
        <v>0</v>
      </c>
      <c r="C48" s="67" t="e">
        <f>SUM(C44:C47)</f>
        <v>#REF!</v>
      </c>
      <c r="D48" s="69" t="e">
        <f>C48/$C$48</f>
        <v>#REF!</v>
      </c>
      <c r="M48" s="167"/>
      <c r="AK48" s="161"/>
      <c r="AL48" s="161"/>
    </row>
    <row r="49" spans="1:38" ht="15.75" thickTop="1">
      <c r="M49" s="167"/>
      <c r="AK49" s="161"/>
      <c r="AL49" s="161"/>
    </row>
    <row r="50" spans="1:38">
      <c r="M50" s="167"/>
      <c r="AK50" s="161"/>
      <c r="AL50" s="161"/>
    </row>
    <row r="51" spans="1:38">
      <c r="M51" s="167"/>
      <c r="AK51" s="161"/>
      <c r="AL51" s="161"/>
    </row>
    <row r="52" spans="1:38">
      <c r="A52" s="38"/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16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1"/>
      <c r="AL52" s="161"/>
    </row>
    <row r="53" spans="1:38" ht="16.5" customHeight="1">
      <c r="A53"/>
      <c r="B53"/>
      <c r="C53"/>
      <c r="D53"/>
      <c r="E53"/>
      <c r="F53"/>
      <c r="G53"/>
      <c r="H53"/>
      <c r="I53"/>
      <c r="J53"/>
      <c r="K53"/>
      <c r="L53"/>
      <c r="M53" s="167"/>
      <c r="N53"/>
      <c r="O53"/>
      <c r="P53"/>
      <c r="Q53"/>
      <c r="R53"/>
      <c r="S53"/>
      <c r="T53"/>
      <c r="U53"/>
      <c r="V53"/>
      <c r="W53"/>
      <c r="X53"/>
      <c r="Y53"/>
      <c r="Z53" s="3"/>
      <c r="AA53" s="2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 s="55" t="s">
        <v>70</v>
      </c>
      <c r="C54" s="4"/>
      <c r="D54" s="4"/>
      <c r="E54"/>
      <c r="F54" s="97"/>
      <c r="G54" s="97"/>
      <c r="H54" s="97"/>
      <c r="I54" s="97"/>
      <c r="J54" s="97"/>
      <c r="K54"/>
      <c r="L54"/>
      <c r="M54" s="167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 thickBot="1">
      <c r="A55"/>
      <c r="B55" s="4"/>
      <c r="C55" s="4"/>
      <c r="D55" s="4"/>
      <c r="E55"/>
      <c r="F55" s="97"/>
      <c r="G55" s="97"/>
      <c r="H55" s="97"/>
      <c r="I55" s="97"/>
      <c r="J55" s="97"/>
      <c r="K55"/>
      <c r="L55"/>
      <c r="M55" s="16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 thickBot="1">
      <c r="A56"/>
      <c r="B56" s="112" t="e">
        <f>#REF!</f>
        <v>#REF!</v>
      </c>
      <c r="C56" s="112">
        <v>2012</v>
      </c>
      <c r="D56" s="112" t="s">
        <v>53</v>
      </c>
      <c r="E56" s="114" t="s">
        <v>79</v>
      </c>
      <c r="F56" s="96"/>
      <c r="G56" s="96"/>
      <c r="H56" s="97"/>
      <c r="I56" s="97"/>
      <c r="J56" s="97"/>
      <c r="K56"/>
      <c r="L56"/>
      <c r="M56" s="16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>
      <c r="A57"/>
      <c r="B57" s="41" t="s">
        <v>21</v>
      </c>
      <c r="C57" s="125">
        <v>406.8</v>
      </c>
      <c r="D57" s="125" t="e">
        <f>#REF!</f>
        <v>#REF!</v>
      </c>
      <c r="E57" s="125" t="e">
        <f>#REF!</f>
        <v>#REF!</v>
      </c>
      <c r="F57" s="119"/>
      <c r="G57" s="119"/>
      <c r="H57" s="97"/>
      <c r="I57" s="97"/>
      <c r="J57" s="97"/>
      <c r="K57"/>
      <c r="L57"/>
      <c r="M57" s="16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/>
      <c r="B58" s="18" t="s">
        <v>38</v>
      </c>
      <c r="C58" s="85">
        <v>0.371</v>
      </c>
      <c r="D58" s="85" t="e">
        <f>#REF!</f>
        <v>#REF!</v>
      </c>
      <c r="E58" s="85" t="e">
        <f>#REF!</f>
        <v>#REF!</v>
      </c>
      <c r="F58" s="120"/>
      <c r="G58" s="120"/>
      <c r="H58" s="97"/>
      <c r="I58" s="97"/>
      <c r="J58" s="97"/>
      <c r="K58"/>
      <c r="L58"/>
      <c r="M58" s="16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>
      <c r="A59"/>
      <c r="B59" s="35" t="s">
        <v>56</v>
      </c>
      <c r="C59" s="46"/>
      <c r="D59" s="46"/>
      <c r="E59" s="46"/>
      <c r="F59" s="98"/>
      <c r="G59" s="121"/>
      <c r="H59" s="97"/>
      <c r="I59" s="97"/>
      <c r="J59" s="97"/>
      <c r="K59"/>
      <c r="L59"/>
      <c r="M59" s="167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>
      <c r="A60"/>
      <c r="B60" s="4"/>
      <c r="C60" s="4"/>
      <c r="D60" s="4"/>
      <c r="E60"/>
      <c r="F60" s="97"/>
      <c r="G60" s="97"/>
      <c r="H60" s="97"/>
      <c r="I60" s="97"/>
      <c r="J60" s="97"/>
      <c r="K60"/>
      <c r="L60"/>
      <c r="M60" s="167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/>
      <c r="B61" s="4"/>
      <c r="C61" s="4"/>
      <c r="D61" s="124"/>
      <c r="E61" s="97"/>
      <c r="F61" s="97"/>
      <c r="G61" s="97"/>
      <c r="H61" s="97"/>
      <c r="I61" s="97"/>
      <c r="J61" s="97"/>
      <c r="L61"/>
      <c r="M61" s="16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>
      <c r="A62"/>
      <c r="B62" s="4"/>
      <c r="C62" s="4"/>
      <c r="D62" s="96"/>
      <c r="E62" s="96"/>
      <c r="F62" s="96"/>
      <c r="G62" s="96"/>
      <c r="H62" s="96"/>
      <c r="I62" s="96"/>
      <c r="J62" s="97"/>
      <c r="L62"/>
      <c r="M62" s="16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/>
      <c r="B63" s="4"/>
      <c r="C63" s="4"/>
      <c r="D63" s="122"/>
      <c r="E63" s="122"/>
      <c r="F63" s="122"/>
      <c r="G63" s="122"/>
      <c r="H63" s="122"/>
      <c r="I63" s="122"/>
      <c r="J63" s="123"/>
      <c r="K63"/>
      <c r="L63"/>
      <c r="M63" s="167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>
      <c r="A64"/>
      <c r="B64" s="4"/>
      <c r="C64" s="4"/>
      <c r="D64" s="122"/>
      <c r="E64" s="122"/>
      <c r="F64" s="122"/>
      <c r="G64" s="122"/>
      <c r="H64" s="122"/>
      <c r="I64" s="122"/>
      <c r="J64" s="123"/>
      <c r="K64"/>
      <c r="L64"/>
      <c r="M64" s="167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/>
      <c r="B65" s="4"/>
      <c r="C65" s="4"/>
      <c r="D65" s="122"/>
      <c r="E65" s="122"/>
      <c r="F65" s="122"/>
      <c r="G65" s="122"/>
      <c r="H65" s="122"/>
      <c r="I65" s="122"/>
      <c r="J65" s="123"/>
      <c r="K65"/>
      <c r="L65"/>
      <c r="M65" s="167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>
      <c r="A66"/>
      <c r="B66" s="4"/>
      <c r="C66" s="4"/>
      <c r="D66" s="122"/>
      <c r="E66" s="122"/>
      <c r="F66" s="122"/>
      <c r="G66" s="122"/>
      <c r="H66" s="122"/>
      <c r="I66" s="122"/>
      <c r="J66" s="123"/>
      <c r="K66"/>
      <c r="L66"/>
      <c r="M66" s="16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/>
      <c r="B67" s="4"/>
      <c r="C67" s="4"/>
      <c r="D67" s="122"/>
      <c r="E67" s="122"/>
      <c r="F67" s="122"/>
      <c r="G67" s="122"/>
      <c r="H67" s="122"/>
      <c r="I67" s="122"/>
      <c r="J67" s="123"/>
      <c r="K67"/>
      <c r="L67"/>
      <c r="M67" s="1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>
      <c r="A68"/>
      <c r="B68" s="4"/>
      <c r="C68" s="4"/>
      <c r="D68" s="122"/>
      <c r="E68" s="122"/>
      <c r="F68" s="122"/>
      <c r="G68" s="122"/>
      <c r="H68" s="122"/>
      <c r="I68" s="122"/>
      <c r="J68" s="123"/>
      <c r="K68"/>
      <c r="L68"/>
      <c r="M68" s="167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/>
      <c r="B69" s="4"/>
      <c r="C69" s="4"/>
      <c r="D69" s="122"/>
      <c r="E69" s="122"/>
      <c r="F69" s="122"/>
      <c r="G69" s="122"/>
      <c r="H69" s="122"/>
      <c r="I69" s="122"/>
      <c r="J69" s="97"/>
      <c r="K69"/>
      <c r="L69"/>
      <c r="M69" s="167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>
      <c r="A70"/>
      <c r="B70" s="4"/>
      <c r="C70" s="4"/>
      <c r="D70" s="5"/>
      <c r="E70"/>
      <c r="F70"/>
      <c r="G70"/>
      <c r="H70"/>
      <c r="I70"/>
      <c r="J70"/>
      <c r="K70"/>
      <c r="L70"/>
      <c r="M70" s="167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>
      <c r="A71"/>
      <c r="B71" s="4"/>
      <c r="C71" s="4"/>
      <c r="D71" s="5"/>
      <c r="E71"/>
      <c r="F71"/>
      <c r="G71"/>
      <c r="H71"/>
      <c r="I71"/>
      <c r="J71"/>
      <c r="K71"/>
      <c r="L71"/>
      <c r="M71" s="16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 s="38"/>
      <c r="B72" s="37"/>
      <c r="C72" s="37"/>
      <c r="D72" s="74"/>
      <c r="E72" s="38"/>
      <c r="F72" s="38"/>
      <c r="G72" s="38"/>
      <c r="H72" s="38"/>
      <c r="I72" s="38"/>
      <c r="J72" s="38"/>
      <c r="K72" s="38"/>
      <c r="L72" s="38"/>
      <c r="M72" s="16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>
      <c r="D73" s="184"/>
      <c r="M73" s="167"/>
    </row>
    <row r="74" spans="1:38" ht="16.5" customHeight="1">
      <c r="A74" s="161"/>
      <c r="B74" s="55" t="s">
        <v>77</v>
      </c>
      <c r="C74" s="4"/>
      <c r="D74" s="4"/>
      <c r="E74" s="161"/>
      <c r="F74" s="97"/>
      <c r="G74" s="97"/>
      <c r="H74" s="97"/>
      <c r="I74" s="97"/>
      <c r="J74" s="97"/>
      <c r="K74" s="161"/>
      <c r="L74" s="161"/>
      <c r="M74" s="167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ht="16.5" customHeight="1" thickBot="1">
      <c r="A75" s="161"/>
      <c r="B75" s="4"/>
      <c r="C75" s="4"/>
      <c r="D75" s="4"/>
      <c r="E75" s="161"/>
      <c r="F75" s="97"/>
      <c r="G75" s="97"/>
      <c r="H75" s="97"/>
      <c r="I75" s="97"/>
      <c r="J75" s="97"/>
      <c r="K75" s="161"/>
      <c r="L75" s="161"/>
      <c r="M75" s="167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ht="16.5" customHeight="1" thickBot="1">
      <c r="A76" s="161"/>
      <c r="B76" s="112" t="e">
        <f>#REF!</f>
        <v>#REF!</v>
      </c>
      <c r="C76" s="112"/>
      <c r="D76" s="112" t="s">
        <v>53</v>
      </c>
      <c r="E76" s="114" t="s">
        <v>79</v>
      </c>
      <c r="F76" s="96"/>
      <c r="G76" s="96"/>
      <c r="H76" s="97"/>
      <c r="I76" s="97"/>
      <c r="J76" s="97"/>
      <c r="K76" s="161"/>
      <c r="L76" s="161"/>
      <c r="M76" s="167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  <row r="77" spans="1:38" ht="16.5" customHeight="1">
      <c r="A77" s="161"/>
      <c r="B77" s="185" t="s">
        <v>21</v>
      </c>
      <c r="C77" s="186"/>
      <c r="D77" s="186" t="e">
        <f>#REF!</f>
        <v>#REF!</v>
      </c>
      <c r="E77" s="186" t="e">
        <f>#REF!</f>
        <v>#REF!</v>
      </c>
      <c r="F77" s="119"/>
      <c r="G77" s="119"/>
      <c r="H77" s="97"/>
      <c r="I77" s="97"/>
      <c r="J77" s="97"/>
      <c r="K77" s="161"/>
      <c r="L77" s="161"/>
      <c r="M77" s="167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</row>
    <row r="78" spans="1:38" ht="16.5" customHeight="1">
      <c r="A78" s="161"/>
      <c r="B78" s="189" t="s">
        <v>38</v>
      </c>
      <c r="C78" s="190"/>
      <c r="D78" s="190" t="e">
        <f>#REF!</f>
        <v>#REF!</v>
      </c>
      <c r="E78" s="190" t="e">
        <f>#REF!</f>
        <v>#REF!</v>
      </c>
      <c r="F78" s="120"/>
      <c r="G78" s="120"/>
      <c r="H78" s="97"/>
      <c r="I78" s="97"/>
      <c r="J78" s="97"/>
      <c r="K78" s="161"/>
      <c r="L78" s="161"/>
      <c r="M78" s="167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</row>
    <row r="79" spans="1:38" ht="16.5" customHeight="1">
      <c r="A79" s="161"/>
      <c r="B79" s="187" t="s">
        <v>56</v>
      </c>
      <c r="C79" s="188"/>
      <c r="D79" s="188"/>
      <c r="E79" s="188"/>
      <c r="F79" s="98"/>
      <c r="G79" s="121"/>
      <c r="H79" s="97"/>
      <c r="I79" s="97"/>
      <c r="J79" s="97"/>
      <c r="K79" s="161"/>
      <c r="L79" s="161"/>
      <c r="M79" s="167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</row>
    <row r="80" spans="1:38" ht="16.5" customHeight="1">
      <c r="A80" s="161"/>
      <c r="B80" s="4"/>
      <c r="C80" s="4"/>
      <c r="D80" s="4"/>
      <c r="E80" s="161"/>
      <c r="F80" s="97"/>
      <c r="G80" s="97"/>
      <c r="H80" s="97"/>
      <c r="I80" s="97"/>
      <c r="J80" s="97"/>
      <c r="K80" s="161"/>
      <c r="L80" s="161"/>
      <c r="M80" s="167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</row>
    <row r="81" spans="1:38" ht="16.5" customHeight="1">
      <c r="A81" s="161"/>
      <c r="B81" s="4"/>
      <c r="C81" s="4"/>
      <c r="D81" s="124"/>
      <c r="E81" s="97"/>
      <c r="F81" s="97"/>
      <c r="G81" s="97"/>
      <c r="H81" s="97"/>
      <c r="I81" s="97"/>
      <c r="J81" s="97"/>
      <c r="L81" s="161"/>
      <c r="M81" s="167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</row>
    <row r="82" spans="1:38" ht="16.5" customHeight="1">
      <c r="A82" s="161"/>
      <c r="B82" s="4"/>
      <c r="C82" s="4"/>
      <c r="D82" s="96"/>
      <c r="E82" s="96"/>
      <c r="F82" s="96"/>
      <c r="G82" s="96"/>
      <c r="H82" s="96"/>
      <c r="I82" s="96"/>
      <c r="J82" s="97"/>
      <c r="L82" s="161"/>
      <c r="M82" s="167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</row>
    <row r="83" spans="1:38" ht="16.5" customHeight="1">
      <c r="A83" s="161"/>
      <c r="B83" s="4"/>
      <c r="C83" s="4"/>
      <c r="D83" s="122"/>
      <c r="E83" s="122"/>
      <c r="F83" s="122"/>
      <c r="G83" s="122"/>
      <c r="H83" s="122"/>
      <c r="I83" s="122"/>
      <c r="J83" s="123"/>
      <c r="K83" s="161"/>
      <c r="L83" s="161"/>
      <c r="M83" s="167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</row>
    <row r="84" spans="1:38" ht="16.5" customHeight="1">
      <c r="A84" s="161"/>
      <c r="B84" s="4"/>
      <c r="C84" s="4"/>
      <c r="D84" s="122"/>
      <c r="E84" s="122"/>
      <c r="F84" s="122"/>
      <c r="G84" s="122"/>
      <c r="H84" s="122"/>
      <c r="I84" s="122"/>
      <c r="J84" s="123"/>
      <c r="K84" s="161"/>
      <c r="L84" s="161"/>
      <c r="M84" s="167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</row>
    <row r="85" spans="1:38" ht="16.5" customHeight="1">
      <c r="A85" s="161"/>
      <c r="B85" s="4"/>
      <c r="C85" s="4"/>
      <c r="D85" s="122"/>
      <c r="E85" s="122"/>
      <c r="F85" s="122"/>
      <c r="G85" s="122"/>
      <c r="H85" s="122"/>
      <c r="I85" s="122"/>
      <c r="J85" s="123"/>
      <c r="K85" s="161"/>
      <c r="L85" s="161"/>
      <c r="M85" s="167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</row>
    <row r="86" spans="1:38" ht="16.5" customHeight="1">
      <c r="A86" s="161"/>
      <c r="B86" s="4"/>
      <c r="C86" s="4"/>
      <c r="D86" s="122"/>
      <c r="E86" s="122"/>
      <c r="F86" s="122"/>
      <c r="G86" s="122"/>
      <c r="H86" s="122"/>
      <c r="I86" s="122"/>
      <c r="J86" s="123"/>
      <c r="K86" s="161"/>
      <c r="L86" s="161"/>
      <c r="M86" s="167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</row>
    <row r="87" spans="1:38" ht="16.5" customHeight="1">
      <c r="A87" s="161"/>
      <c r="B87" s="4"/>
      <c r="C87" s="4"/>
      <c r="D87" s="122"/>
      <c r="E87" s="122"/>
      <c r="F87" s="122"/>
      <c r="G87" s="122"/>
      <c r="H87" s="122"/>
      <c r="I87" s="122"/>
      <c r="J87" s="123"/>
      <c r="K87" s="161"/>
      <c r="L87" s="161"/>
      <c r="M87" s="167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</row>
    <row r="88" spans="1:38" ht="16.5" customHeight="1">
      <c r="A88" s="161"/>
      <c r="B88" s="4"/>
      <c r="C88" s="4"/>
      <c r="D88" s="122"/>
      <c r="E88" s="122"/>
      <c r="F88" s="122"/>
      <c r="G88" s="122"/>
      <c r="H88" s="122"/>
      <c r="I88" s="122"/>
      <c r="J88" s="123"/>
      <c r="K88" s="161"/>
      <c r="L88" s="161"/>
      <c r="M88" s="167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</row>
    <row r="89" spans="1:38" ht="16.5" customHeight="1">
      <c r="A89" s="161"/>
      <c r="B89" s="4"/>
      <c r="C89" s="4"/>
      <c r="D89" s="122"/>
      <c r="E89" s="122"/>
      <c r="F89" s="122"/>
      <c r="G89" s="122"/>
      <c r="H89" s="122"/>
      <c r="I89" s="122"/>
      <c r="J89" s="97"/>
      <c r="K89" s="161"/>
      <c r="L89" s="161"/>
      <c r="M89" s="167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</row>
    <row r="90" spans="1:38" ht="16.5" customHeight="1">
      <c r="A90" s="161"/>
      <c r="B90" s="4"/>
      <c r="C90" s="4"/>
      <c r="D90" s="5"/>
      <c r="E90" s="161"/>
      <c r="F90" s="161"/>
      <c r="G90" s="161"/>
      <c r="H90" s="161"/>
      <c r="I90" s="161"/>
      <c r="J90" s="161"/>
      <c r="K90" s="161"/>
      <c r="L90" s="161"/>
      <c r="M90" s="167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</row>
    <row r="91" spans="1:38" ht="16.5" customHeight="1">
      <c r="A91" s="161"/>
      <c r="B91" s="4"/>
      <c r="C91" s="4"/>
      <c r="D91" s="5"/>
      <c r="E91" s="161"/>
      <c r="F91" s="161"/>
      <c r="G91" s="161"/>
      <c r="H91" s="161"/>
      <c r="I91" s="161"/>
      <c r="J91" s="161"/>
      <c r="K91" s="161"/>
      <c r="L91" s="161"/>
      <c r="M91" s="167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</row>
    <row r="92" spans="1:38" ht="16.5" customHeight="1">
      <c r="A92" s="38"/>
      <c r="B92" s="37"/>
      <c r="C92" s="37"/>
      <c r="D92" s="74"/>
      <c r="E92" s="38"/>
      <c r="F92" s="38"/>
      <c r="G92" s="38"/>
      <c r="H92" s="38"/>
      <c r="I92" s="38"/>
      <c r="J92" s="38"/>
      <c r="K92" s="38"/>
      <c r="L92" s="38"/>
      <c r="M92" s="16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6.5" customHeight="1">
      <c r="A93" s="38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16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6.5" customHeight="1">
      <c r="M94" s="167"/>
    </row>
    <row r="95" spans="1:38" ht="16.5" customHeight="1">
      <c r="M95" s="167"/>
    </row>
    <row r="96" spans="1:38" ht="16.5" customHeight="1">
      <c r="B96" s="4"/>
      <c r="C96" s="4"/>
      <c r="D96" s="4"/>
      <c r="E96"/>
      <c r="F96"/>
      <c r="M96" s="167"/>
    </row>
    <row r="97" spans="1:38" ht="16.5" customHeight="1">
      <c r="B97" s="55" t="s">
        <v>71</v>
      </c>
      <c r="C97" s="4"/>
      <c r="D97" s="4"/>
      <c r="E97"/>
      <c r="F97"/>
      <c r="M97" s="167"/>
    </row>
    <row r="98" spans="1:38" ht="16.5" customHeight="1" thickBot="1">
      <c r="B98" s="4"/>
      <c r="C98" s="4"/>
      <c r="D98" s="4"/>
      <c r="E98"/>
      <c r="F98" s="159"/>
      <c r="M98" s="167"/>
    </row>
    <row r="99" spans="1:38" ht="16.5" customHeight="1" thickTop="1">
      <c r="B99" s="134" t="s">
        <v>37</v>
      </c>
      <c r="C99" s="135"/>
      <c r="D99" s="136" t="s">
        <v>79</v>
      </c>
      <c r="E99" s="136" t="s">
        <v>53</v>
      </c>
      <c r="F99" s="158" t="s">
        <v>3</v>
      </c>
      <c r="M99" s="167"/>
    </row>
    <row r="100" spans="1:38" ht="16.5" customHeight="1">
      <c r="B100" s="137" t="s">
        <v>26</v>
      </c>
      <c r="C100" s="135"/>
      <c r="D100" s="145" t="e">
        <f>#REF!</f>
        <v>#REF!</v>
      </c>
      <c r="E100" s="145">
        <v>6147.6</v>
      </c>
      <c r="F100" s="149" t="str">
        <f>IFERROR((D100/E100)-1,"n.m.")</f>
        <v>n.m.</v>
      </c>
      <c r="M100" s="167"/>
    </row>
    <row r="101" spans="1:38" ht="16.5" customHeight="1">
      <c r="B101" s="138" t="s">
        <v>27</v>
      </c>
      <c r="C101" s="135"/>
      <c r="D101" s="146" t="e">
        <f>#REF!</f>
        <v>#REF!</v>
      </c>
      <c r="E101" s="146">
        <v>463.2</v>
      </c>
      <c r="F101" s="150" t="str">
        <f t="shared" ref="F101:F107" si="2">IFERROR((D101/E101)-1,"n.m.")</f>
        <v>n.m.</v>
      </c>
      <c r="M101" s="167"/>
    </row>
    <row r="102" spans="1:38" ht="16.5" customHeight="1">
      <c r="B102" s="139" t="s">
        <v>28</v>
      </c>
      <c r="C102" s="135"/>
      <c r="D102" s="147" t="e">
        <f>#REF!</f>
        <v>#REF!</v>
      </c>
      <c r="E102" s="147">
        <v>5684.5</v>
      </c>
      <c r="F102" s="151" t="str">
        <f t="shared" si="2"/>
        <v>n.m.</v>
      </c>
      <c r="M102" s="167"/>
    </row>
    <row r="103" spans="1:38" ht="16.5" customHeight="1">
      <c r="B103" s="140" t="s">
        <v>29</v>
      </c>
      <c r="C103" s="135"/>
      <c r="D103" s="148" t="e">
        <f>#REF!</f>
        <v>#REF!</v>
      </c>
      <c r="E103" s="148">
        <v>1968.5</v>
      </c>
      <c r="F103" s="150" t="str">
        <f t="shared" si="2"/>
        <v>n.m.</v>
      </c>
      <c r="M103" s="167"/>
    </row>
    <row r="104" spans="1:38" ht="16.5" customHeight="1">
      <c r="B104" s="139" t="s">
        <v>30</v>
      </c>
      <c r="C104" s="135"/>
      <c r="D104" s="147" t="e">
        <f>#REF!</f>
        <v>#REF!</v>
      </c>
      <c r="E104" s="147">
        <v>1410.6</v>
      </c>
      <c r="F104" s="151" t="str">
        <f t="shared" si="2"/>
        <v>n.m.</v>
      </c>
      <c r="M104" s="167"/>
    </row>
    <row r="105" spans="1:38" ht="16.5" customHeight="1" thickBot="1">
      <c r="B105" s="157" t="s">
        <v>31</v>
      </c>
      <c r="C105" s="135"/>
      <c r="D105" s="155" t="e">
        <f>#REF!</f>
        <v>#REF!</v>
      </c>
      <c r="E105" s="155">
        <v>557.9</v>
      </c>
      <c r="F105" s="156" t="str">
        <f t="shared" si="2"/>
        <v>n.m.</v>
      </c>
      <c r="M105" s="167"/>
    </row>
    <row r="106" spans="1:38" ht="16.5" customHeight="1" thickTop="1">
      <c r="B106" s="152" t="s">
        <v>32</v>
      </c>
      <c r="C106" s="135"/>
      <c r="D106" s="153" t="e">
        <f>#REF!</f>
        <v>#REF!</v>
      </c>
      <c r="E106" s="153">
        <v>4179.2</v>
      </c>
      <c r="F106" s="154" t="str">
        <f t="shared" si="2"/>
        <v>n.m.</v>
      </c>
      <c r="M106" s="167"/>
    </row>
    <row r="107" spans="1:38" ht="16.5" customHeight="1">
      <c r="B107" s="142" t="s">
        <v>21</v>
      </c>
      <c r="C107" s="143"/>
      <c r="D107" s="148" t="e">
        <f>#REF!</f>
        <v>#REF!</v>
      </c>
      <c r="E107" s="148" t="e">
        <f>#REF!</f>
        <v>#REF!</v>
      </c>
      <c r="F107" s="150" t="str">
        <f t="shared" si="2"/>
        <v>n.m.</v>
      </c>
      <c r="M107" s="167"/>
    </row>
    <row r="108" spans="1:38" ht="16.5" customHeight="1">
      <c r="B108" s="141" t="s">
        <v>72</v>
      </c>
      <c r="C108" s="135"/>
      <c r="D108" s="145" t="e">
        <f>D106/D107</f>
        <v>#REF!</v>
      </c>
      <c r="E108" s="145" t="e">
        <f>E106/E107</f>
        <v>#REF!</v>
      </c>
      <c r="F108" s="144" t="s">
        <v>73</v>
      </c>
      <c r="M108" s="167"/>
    </row>
    <row r="109" spans="1:38" ht="16.5" customHeight="1">
      <c r="B109" s="4"/>
      <c r="C109" s="4"/>
      <c r="D109" s="4"/>
      <c r="E109"/>
      <c r="F109"/>
      <c r="M109" s="167"/>
    </row>
    <row r="110" spans="1:38" ht="16.5" customHeight="1">
      <c r="A110"/>
      <c r="B110" s="55"/>
      <c r="C110" s="4"/>
      <c r="D110" s="4"/>
      <c r="E110"/>
      <c r="F110"/>
      <c r="G110"/>
      <c r="H110"/>
      <c r="I110"/>
      <c r="J110"/>
      <c r="K110"/>
      <c r="L110"/>
      <c r="M110" s="167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/>
      <c r="B111" s="4"/>
      <c r="C111" s="4"/>
      <c r="D111" s="4"/>
      <c r="E111"/>
      <c r="F111"/>
      <c r="G111"/>
      <c r="H111"/>
      <c r="I111"/>
      <c r="J111"/>
      <c r="K111"/>
      <c r="L111"/>
      <c r="M111" s="167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 thickBot="1">
      <c r="A112"/>
      <c r="B112" s="112" t="e">
        <f>#REF!</f>
        <v>#REF!</v>
      </c>
      <c r="C112" s="112">
        <v>2012</v>
      </c>
      <c r="D112" s="112" t="s">
        <v>53</v>
      </c>
      <c r="E112" s="114" t="s">
        <v>79</v>
      </c>
      <c r="F112"/>
      <c r="G112"/>
      <c r="H112"/>
      <c r="I112"/>
      <c r="J112"/>
      <c r="K112"/>
      <c r="L112"/>
      <c r="M112" s="167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 s="41" t="s">
        <v>32</v>
      </c>
      <c r="C113" s="132">
        <v>1801.9</v>
      </c>
      <c r="D113" s="132">
        <f>E106</f>
        <v>4179.2</v>
      </c>
      <c r="E113" s="132" t="e">
        <f>D106</f>
        <v>#REF!</v>
      </c>
      <c r="F113"/>
      <c r="G113"/>
      <c r="H113"/>
      <c r="I113"/>
      <c r="J113"/>
      <c r="K113"/>
      <c r="L113"/>
      <c r="M113" s="167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/>
      <c r="B114" s="18" t="s">
        <v>72</v>
      </c>
      <c r="C114" s="126">
        <f>C113/C57</f>
        <v>4.4294493608652905</v>
      </c>
      <c r="D114" s="126" t="e">
        <f>E108</f>
        <v>#REF!</v>
      </c>
      <c r="E114" s="126" t="e">
        <f>D108</f>
        <v>#REF!</v>
      </c>
      <c r="F114"/>
      <c r="G114"/>
      <c r="H114"/>
      <c r="I114"/>
      <c r="J114"/>
      <c r="K114"/>
      <c r="L114"/>
      <c r="M114" s="167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/>
      <c r="B115" s="35" t="s">
        <v>56</v>
      </c>
      <c r="C115" s="46"/>
      <c r="D115" s="46"/>
      <c r="E115" s="46"/>
      <c r="F115"/>
      <c r="G115"/>
      <c r="H115"/>
      <c r="I115"/>
      <c r="J115"/>
      <c r="K115"/>
      <c r="L115"/>
      <c r="M115" s="167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>
      <c r="A116"/>
      <c r="B116" s="4"/>
      <c r="C116" s="4"/>
      <c r="D116" s="4"/>
      <c r="E116"/>
      <c r="F116"/>
      <c r="G116"/>
      <c r="H116"/>
      <c r="I116"/>
      <c r="J116"/>
      <c r="K116"/>
      <c r="L116"/>
      <c r="M116" s="16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/>
      <c r="B117" s="4"/>
      <c r="C117" s="4"/>
      <c r="D117" s="4"/>
      <c r="E117"/>
      <c r="F117"/>
      <c r="G117"/>
      <c r="H117"/>
      <c r="I117"/>
      <c r="J117"/>
      <c r="K117"/>
      <c r="L117"/>
      <c r="M117" s="16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>
      <c r="A118"/>
      <c r="B118" s="4"/>
      <c r="C118" s="4"/>
      <c r="D118" s="4"/>
      <c r="E118"/>
      <c r="F118"/>
      <c r="G118"/>
      <c r="H118"/>
      <c r="I118"/>
      <c r="J118"/>
      <c r="K118"/>
      <c r="L118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>
      <c r="A119" s="38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16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6.5" customHeight="1">
      <c r="M120" s="167"/>
    </row>
    <row r="121" spans="1:38" ht="16.5" customHeight="1">
      <c r="M121" s="167"/>
    </row>
    <row r="122" spans="1:38" ht="16.5" customHeight="1">
      <c r="A122"/>
      <c r="B122" s="55" t="s">
        <v>74</v>
      </c>
      <c r="C122" s="4"/>
      <c r="D122" s="4"/>
      <c r="E122" s="161"/>
      <c r="F122" s="161"/>
      <c r="G122"/>
      <c r="H122"/>
      <c r="I122"/>
      <c r="J122"/>
      <c r="K122"/>
      <c r="L122"/>
      <c r="M122" s="16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/>
      <c r="B123" s="4"/>
      <c r="C123" s="4"/>
      <c r="D123" s="4"/>
      <c r="E123" s="161"/>
      <c r="F123" s="159"/>
      <c r="G123"/>
      <c r="H123"/>
      <c r="I123"/>
      <c r="J123"/>
      <c r="K123"/>
      <c r="L123"/>
      <c r="M123" s="16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 thickTop="1">
      <c r="A124"/>
      <c r="B124" s="134" t="s">
        <v>37</v>
      </c>
      <c r="C124" s="135"/>
      <c r="D124" s="136" t="s">
        <v>79</v>
      </c>
      <c r="E124" s="136" t="s">
        <v>53</v>
      </c>
      <c r="F124" s="158" t="s">
        <v>3</v>
      </c>
      <c r="G124"/>
      <c r="H124"/>
      <c r="I124"/>
      <c r="J124"/>
      <c r="K124"/>
      <c r="L124"/>
      <c r="M124" s="16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>
      <c r="A125"/>
      <c r="B125" s="137" t="s">
        <v>26</v>
      </c>
      <c r="C125" s="135"/>
      <c r="D125" s="145" t="e">
        <f>#REF!</f>
        <v>#REF!</v>
      </c>
      <c r="E125" s="145">
        <v>5616.6</v>
      </c>
      <c r="F125" s="149" t="str">
        <f>IFERROR((D125/E125)-1,"n.m.")</f>
        <v>n.m.</v>
      </c>
      <c r="G125"/>
      <c r="H125"/>
      <c r="I125"/>
      <c r="J125"/>
      <c r="K125"/>
      <c r="L125"/>
      <c r="M125" s="16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/>
      <c r="B126" s="138" t="s">
        <v>27</v>
      </c>
      <c r="C126" s="135"/>
      <c r="D126" s="146" t="e">
        <f>#REF!</f>
        <v>#REF!</v>
      </c>
      <c r="E126" s="146">
        <v>651</v>
      </c>
      <c r="F126" s="150" t="str">
        <f t="shared" ref="F126:F132" si="3">IFERROR((D126/E126)-1,"n.m.")</f>
        <v>n.m.</v>
      </c>
      <c r="G126"/>
      <c r="H126"/>
      <c r="I126"/>
      <c r="J126"/>
      <c r="K126"/>
      <c r="L126"/>
      <c r="M126" s="16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>
      <c r="A127"/>
      <c r="B127" s="139" t="s">
        <v>28</v>
      </c>
      <c r="C127" s="135"/>
      <c r="D127" s="147" t="e">
        <f>#REF!</f>
        <v>#REF!</v>
      </c>
      <c r="E127" s="147">
        <v>4965.6000000000004</v>
      </c>
      <c r="F127" s="151" t="str">
        <f t="shared" si="3"/>
        <v>n.m.</v>
      </c>
      <c r="G127"/>
      <c r="H127"/>
      <c r="I127"/>
      <c r="J127"/>
      <c r="K127"/>
      <c r="L127"/>
      <c r="M127" s="16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/>
      <c r="B128" s="140" t="s">
        <v>29</v>
      </c>
      <c r="C128" s="135"/>
      <c r="D128" s="148" t="e">
        <f>#REF!</f>
        <v>#REF!</v>
      </c>
      <c r="E128" s="148">
        <v>1731</v>
      </c>
      <c r="F128" s="150" t="str">
        <f t="shared" si="3"/>
        <v>n.m.</v>
      </c>
      <c r="G128"/>
      <c r="H128"/>
      <c r="I128"/>
      <c r="J128"/>
      <c r="K128"/>
      <c r="L128"/>
      <c r="M128" s="167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>
      <c r="A129"/>
      <c r="B129" s="139" t="s">
        <v>30</v>
      </c>
      <c r="C129" s="135"/>
      <c r="D129" s="147" t="e">
        <f>#REF!</f>
        <v>#REF!</v>
      </c>
      <c r="E129" s="147">
        <v>1090.7</v>
      </c>
      <c r="F129" s="151" t="str">
        <f t="shared" si="3"/>
        <v>n.m.</v>
      </c>
      <c r="G129"/>
      <c r="H129"/>
      <c r="I129"/>
      <c r="J129"/>
      <c r="K129"/>
      <c r="L129"/>
      <c r="M129" s="167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/>
      <c r="B130" s="157" t="s">
        <v>31</v>
      </c>
      <c r="C130" s="135"/>
      <c r="D130" s="155" t="e">
        <f>#REF!</f>
        <v>#REF!</v>
      </c>
      <c r="E130" s="155">
        <v>640.29999999999995</v>
      </c>
      <c r="F130" s="156" t="str">
        <f t="shared" si="3"/>
        <v>n.m.</v>
      </c>
      <c r="G130"/>
      <c r="H130"/>
      <c r="I130"/>
      <c r="J130"/>
      <c r="K130"/>
      <c r="L130"/>
      <c r="M130" s="167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 thickTop="1">
      <c r="A131"/>
      <c r="B131" s="152" t="s">
        <v>32</v>
      </c>
      <c r="C131" s="135"/>
      <c r="D131" s="153" t="e">
        <f>#REF!</f>
        <v>#REF!</v>
      </c>
      <c r="E131" s="153">
        <v>3885.6</v>
      </c>
      <c r="F131" s="154" t="str">
        <f t="shared" si="3"/>
        <v>n.m.</v>
      </c>
      <c r="G131"/>
      <c r="H131"/>
      <c r="I131"/>
      <c r="J131"/>
      <c r="K131"/>
      <c r="L131"/>
      <c r="M131" s="16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 s="142" t="s">
        <v>21</v>
      </c>
      <c r="C132" s="143"/>
      <c r="D132" s="148" t="e">
        <f>#REF!</f>
        <v>#REF!</v>
      </c>
      <c r="E132" s="148" t="e">
        <f>#REF!</f>
        <v>#REF!</v>
      </c>
      <c r="F132" s="150" t="str">
        <f t="shared" si="3"/>
        <v>n.m.</v>
      </c>
      <c r="G132"/>
      <c r="H132"/>
      <c r="I132"/>
      <c r="J132"/>
      <c r="K132"/>
      <c r="L132"/>
      <c r="M132" s="167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 s="141" t="s">
        <v>72</v>
      </c>
      <c r="C133" s="135"/>
      <c r="D133" s="145" t="e">
        <f>D131/D132</f>
        <v>#REF!</v>
      </c>
      <c r="E133" s="145" t="e">
        <f>E131/E132</f>
        <v>#REF!</v>
      </c>
      <c r="F133" s="144" t="s">
        <v>73</v>
      </c>
      <c r="G133"/>
      <c r="H133"/>
      <c r="I133"/>
      <c r="J133"/>
      <c r="K133"/>
      <c r="L133"/>
      <c r="M133" s="16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 s="4"/>
      <c r="C134" s="4"/>
      <c r="D134" s="4"/>
      <c r="E134"/>
      <c r="F134"/>
      <c r="G134"/>
      <c r="H134"/>
      <c r="I134"/>
      <c r="J134"/>
      <c r="K134"/>
      <c r="L134"/>
      <c r="M134" s="167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 s="161"/>
      <c r="B135" s="4"/>
      <c r="C135" s="4"/>
      <c r="D135" s="4"/>
      <c r="E135" s="161"/>
      <c r="F135" s="161"/>
      <c r="G135" s="161"/>
      <c r="H135" s="161"/>
      <c r="I135" s="161"/>
      <c r="J135" s="161"/>
      <c r="K135" s="161"/>
      <c r="L135" s="161"/>
      <c r="M135" s="167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</row>
    <row r="136" spans="1:38" ht="16.5" customHeight="1" thickBot="1">
      <c r="A136" s="161"/>
      <c r="B136" s="4"/>
      <c r="C136" s="4"/>
      <c r="D136" s="4"/>
      <c r="E136" s="161"/>
      <c r="F136" s="161"/>
      <c r="G136" s="161"/>
      <c r="H136" s="161"/>
      <c r="I136" s="161"/>
      <c r="J136" s="161"/>
      <c r="K136" s="161"/>
      <c r="L136" s="161"/>
      <c r="M136" s="167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</row>
    <row r="137" spans="1:38" ht="16.5" customHeight="1" thickBot="1">
      <c r="A137" s="161"/>
      <c r="B137" s="112" t="e">
        <f>#REF!</f>
        <v>#REF!</v>
      </c>
      <c r="C137" s="112"/>
      <c r="D137" s="112" t="s">
        <v>53</v>
      </c>
      <c r="E137" s="114" t="s">
        <v>79</v>
      </c>
      <c r="F137" s="161"/>
      <c r="G137" s="161"/>
      <c r="H137" s="161"/>
      <c r="I137" s="161"/>
      <c r="J137" s="161"/>
      <c r="K137" s="161"/>
      <c r="L137" s="161"/>
      <c r="M137" s="167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</row>
    <row r="138" spans="1:38" ht="16.5" customHeight="1">
      <c r="A138" s="161"/>
      <c r="B138" s="41" t="s">
        <v>32</v>
      </c>
      <c r="C138" s="132"/>
      <c r="D138" s="132">
        <f>E131</f>
        <v>3885.6</v>
      </c>
      <c r="E138" s="132" t="e">
        <f>D131</f>
        <v>#REF!</v>
      </c>
      <c r="F138" s="161"/>
      <c r="G138" s="161"/>
      <c r="H138" s="161"/>
      <c r="I138" s="161"/>
      <c r="J138" s="161"/>
      <c r="K138" s="161"/>
      <c r="L138" s="161"/>
      <c r="M138" s="167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</row>
    <row r="139" spans="1:38" ht="16.5" customHeight="1">
      <c r="A139" s="161"/>
      <c r="B139" s="162" t="s">
        <v>72</v>
      </c>
      <c r="C139" s="126"/>
      <c r="D139" s="126" t="e">
        <f>E133</f>
        <v>#REF!</v>
      </c>
      <c r="E139" s="126" t="e">
        <f>D133</f>
        <v>#REF!</v>
      </c>
      <c r="F139" s="161"/>
      <c r="G139" s="161"/>
      <c r="H139" s="161"/>
      <c r="I139" s="161"/>
      <c r="J139" s="161"/>
      <c r="K139" s="161"/>
      <c r="L139" s="161"/>
      <c r="M139" s="16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</row>
    <row r="140" spans="1:38" ht="16.5" customHeight="1">
      <c r="A140" s="161"/>
      <c r="B140" s="35" t="s">
        <v>56</v>
      </c>
      <c r="C140" s="46"/>
      <c r="D140" s="46"/>
      <c r="E140" s="46"/>
      <c r="F140" s="161"/>
      <c r="G140" s="161"/>
      <c r="H140" s="161"/>
      <c r="I140" s="161"/>
      <c r="J140" s="161"/>
      <c r="K140" s="161"/>
      <c r="L140" s="161"/>
      <c r="M140" s="167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</row>
    <row r="141" spans="1:38" ht="16.5" customHeight="1">
      <c r="A141" s="161"/>
      <c r="B141" s="4"/>
      <c r="C141" s="4"/>
      <c r="D141" s="4"/>
      <c r="E141" s="161"/>
      <c r="F141" s="161"/>
      <c r="G141" s="161"/>
      <c r="H141" s="161"/>
      <c r="I141" s="161"/>
      <c r="J141" s="161"/>
      <c r="K141" s="161"/>
      <c r="L141" s="161"/>
      <c r="M141" s="167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</row>
    <row r="142" spans="1:38" ht="16.5" customHeight="1">
      <c r="A142" s="161"/>
      <c r="B142" s="4"/>
      <c r="C142" s="4"/>
      <c r="D142" s="4"/>
      <c r="E142" s="161"/>
      <c r="F142" s="161"/>
      <c r="G142" s="161"/>
      <c r="H142" s="161"/>
      <c r="I142" s="161"/>
      <c r="J142" s="161"/>
      <c r="K142" s="161"/>
      <c r="L142" s="161"/>
      <c r="M142" s="16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</row>
    <row r="143" spans="1:38" ht="16.5" customHeight="1">
      <c r="A143" s="38"/>
      <c r="B143" s="37"/>
      <c r="C143" s="37"/>
      <c r="D143" s="37"/>
      <c r="E143" s="38"/>
      <c r="F143" s="38"/>
      <c r="G143" s="38"/>
      <c r="H143" s="38"/>
      <c r="I143" s="38"/>
      <c r="J143" s="38"/>
      <c r="K143" s="38"/>
      <c r="L143" s="38"/>
      <c r="M143" s="16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6.5" customHeight="1">
      <c r="A144" s="38"/>
      <c r="B144" s="37"/>
      <c r="C144" s="37"/>
      <c r="D144" s="37"/>
      <c r="E144" s="38"/>
      <c r="F144" s="38"/>
      <c r="G144" s="38"/>
      <c r="H144" s="38"/>
      <c r="I144" s="38"/>
      <c r="J144" s="38"/>
      <c r="K144" s="38"/>
      <c r="L144" s="38"/>
      <c r="M144" s="16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6.5" customHeight="1">
      <c r="M145" s="167"/>
    </row>
    <row r="146" spans="1:38" ht="16.5" customHeight="1">
      <c r="M146" s="167"/>
    </row>
    <row r="147" spans="1:38" ht="16.5" customHeight="1">
      <c r="M147" s="167"/>
    </row>
    <row r="148" spans="1:38" ht="16.5" customHeight="1">
      <c r="A148"/>
      <c r="B148" s="20" t="s">
        <v>80</v>
      </c>
      <c r="C148" s="4"/>
      <c r="D148" s="4"/>
      <c r="E148"/>
      <c r="F148"/>
      <c r="G148"/>
      <c r="H148"/>
      <c r="I148"/>
      <c r="J148"/>
      <c r="K148"/>
      <c r="L148"/>
      <c r="M148" s="167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 thickBot="1">
      <c r="A149"/>
      <c r="B149" s="4"/>
      <c r="C149" s="4"/>
      <c r="D149" s="4"/>
      <c r="E149"/>
      <c r="F149"/>
      <c r="G149"/>
      <c r="H149"/>
      <c r="I149"/>
      <c r="J149"/>
      <c r="K149"/>
      <c r="L149"/>
      <c r="M149" s="167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 thickTop="1">
      <c r="A150"/>
      <c r="B150" s="22" t="s">
        <v>39</v>
      </c>
      <c r="C150" s="23">
        <v>2008</v>
      </c>
      <c r="D150" s="23">
        <v>2009</v>
      </c>
      <c r="E150" s="24">
        <v>2010</v>
      </c>
      <c r="F150" s="24">
        <v>2011</v>
      </c>
      <c r="G150" s="24">
        <v>2012</v>
      </c>
      <c r="H150" s="24" t="s">
        <v>53</v>
      </c>
      <c r="I150" s="25" t="s">
        <v>79</v>
      </c>
      <c r="J150" s="27" t="e">
        <f>#REF!</f>
        <v>#REF!</v>
      </c>
      <c r="K150" s="27" t="e">
        <f>#REF!</f>
        <v>#REF!</v>
      </c>
      <c r="L150"/>
      <c r="M150" s="167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 s="18" t="s">
        <v>10</v>
      </c>
      <c r="C151" s="26">
        <v>156</v>
      </c>
      <c r="D151" s="26">
        <v>468</v>
      </c>
      <c r="E151" s="26">
        <f>738447.25/1000</f>
        <v>738.44725000000005</v>
      </c>
      <c r="F151" s="26">
        <f>902310.1150584/1000</f>
        <v>902.31011505840002</v>
      </c>
      <c r="G151" s="26">
        <f>1096630.755244/1000</f>
        <v>1096.6307552440001</v>
      </c>
      <c r="H151" s="16">
        <v>1856.66956</v>
      </c>
      <c r="I151" s="16">
        <v>2297.4108308200002</v>
      </c>
      <c r="J151" s="16" t="e">
        <f>#REF!</f>
        <v>#REF!</v>
      </c>
      <c r="K151" s="16" t="e">
        <f>#REF!</f>
        <v>#REF!</v>
      </c>
      <c r="L151"/>
      <c r="M151" s="167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 s="30" t="s">
        <v>81</v>
      </c>
      <c r="C152" s="31" t="e">
        <f>+(I151/C151)^(1/(I150-C150))-1</f>
        <v>#VALUE!</v>
      </c>
      <c r="D152" s="32"/>
      <c r="E152" s="32"/>
      <c r="F152" s="32"/>
      <c r="G152" s="32"/>
      <c r="H152" s="32"/>
      <c r="I152" s="32"/>
      <c r="J152" s="33"/>
      <c r="K152" s="34"/>
      <c r="L152"/>
      <c r="M152" s="167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 s="35" t="s">
        <v>43</v>
      </c>
      <c r="C153" s="36" t="e">
        <f>(K151/J151)-1</f>
        <v>#REF!</v>
      </c>
      <c r="D153" s="37"/>
      <c r="E153" s="38"/>
      <c r="F153" s="38"/>
      <c r="G153" s="38"/>
      <c r="H153" s="38"/>
      <c r="I153" s="38"/>
      <c r="J153" s="38"/>
      <c r="K153" s="39"/>
      <c r="L153"/>
      <c r="M153" s="167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/>
      <c r="B154" s="40" t="s">
        <v>41</v>
      </c>
      <c r="C154" s="4"/>
      <c r="D154" s="4"/>
      <c r="E154"/>
      <c r="F154"/>
      <c r="G154"/>
      <c r="H154"/>
      <c r="I154"/>
      <c r="J154"/>
      <c r="K154"/>
      <c r="L154"/>
      <c r="M154" s="167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6.5" customHeight="1">
      <c r="A155"/>
      <c r="B155" s="40" t="s">
        <v>40</v>
      </c>
      <c r="C155" s="4"/>
      <c r="D155" s="4"/>
      <c r="E155"/>
      <c r="F155"/>
      <c r="G155"/>
      <c r="H155"/>
      <c r="I155"/>
      <c r="J155"/>
      <c r="K155"/>
      <c r="L155"/>
      <c r="M155" s="167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6.5" customHeight="1">
      <c r="A156"/>
      <c r="B156" s="40"/>
      <c r="C156" s="4"/>
      <c r="D156" s="4"/>
      <c r="E156"/>
      <c r="F156"/>
      <c r="G156"/>
      <c r="H156"/>
      <c r="I156"/>
      <c r="J156"/>
      <c r="K156"/>
      <c r="L156"/>
      <c r="M156" s="167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6.5" customHeight="1">
      <c r="A157"/>
      <c r="B157" s="21"/>
      <c r="C157" s="4"/>
      <c r="D157" s="4"/>
      <c r="E157"/>
      <c r="F157"/>
      <c r="G157"/>
      <c r="H157"/>
      <c r="I157"/>
      <c r="J157"/>
      <c r="K157"/>
      <c r="L157"/>
      <c r="M157" s="16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6.5" customHeight="1">
      <c r="A158"/>
      <c r="B158" s="4"/>
      <c r="C158" s="4"/>
      <c r="D158" s="4"/>
      <c r="E158"/>
      <c r="F158"/>
      <c r="G158"/>
      <c r="H158"/>
      <c r="I158"/>
      <c r="J158"/>
      <c r="K158"/>
      <c r="L158"/>
      <c r="M158" s="167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6.5" customHeight="1">
      <c r="A159"/>
      <c r="B159" s="4"/>
      <c r="C159" s="4"/>
      <c r="D159" s="4"/>
      <c r="E159"/>
      <c r="F159"/>
      <c r="G159"/>
      <c r="H159"/>
      <c r="I159"/>
      <c r="J159"/>
      <c r="K159"/>
      <c r="L159"/>
      <c r="M159" s="167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6.5" customHeight="1">
      <c r="A160"/>
      <c r="B160" s="4"/>
      <c r="C160" s="4"/>
      <c r="D160" s="4"/>
      <c r="E160"/>
      <c r="F160"/>
      <c r="G160"/>
      <c r="H160"/>
      <c r="I160"/>
      <c r="J160"/>
      <c r="K160"/>
      <c r="L160"/>
      <c r="M160" s="167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6.5" customHeight="1">
      <c r="A161" s="38"/>
      <c r="B161" s="37"/>
      <c r="C161" s="37"/>
      <c r="D161" s="37"/>
      <c r="E161" s="38"/>
      <c r="F161" s="38"/>
      <c r="G161" s="38"/>
      <c r="H161" s="38"/>
      <c r="I161" s="38"/>
      <c r="J161" s="38"/>
      <c r="K161" s="38"/>
      <c r="L161" s="38"/>
      <c r="M161" s="16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6.5" customHeight="1">
      <c r="A162"/>
      <c r="B162" s="4"/>
      <c r="C162" s="4"/>
      <c r="D162" s="4"/>
      <c r="E162"/>
      <c r="F162"/>
      <c r="G162"/>
      <c r="H162"/>
      <c r="I162"/>
      <c r="J162"/>
      <c r="K162"/>
      <c r="L162"/>
      <c r="M162" s="167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6.5" customHeight="1">
      <c r="A163"/>
      <c r="B163" s="20" t="s">
        <v>44</v>
      </c>
      <c r="C163" s="4"/>
      <c r="D163" s="4"/>
      <c r="E163"/>
      <c r="F163"/>
      <c r="G163"/>
      <c r="H163"/>
      <c r="I163"/>
      <c r="J163"/>
      <c r="K163"/>
      <c r="L163"/>
      <c r="M163" s="167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6.5" customHeight="1" thickBot="1">
      <c r="A164"/>
      <c r="B164" s="4"/>
      <c r="C164" s="4"/>
      <c r="D164" s="4"/>
      <c r="E164"/>
      <c r="F164"/>
      <c r="G164"/>
      <c r="H164"/>
      <c r="I164"/>
      <c r="J164"/>
      <c r="K164"/>
      <c r="L164"/>
      <c r="M164" s="167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33" customHeight="1" thickTop="1">
      <c r="A165"/>
      <c r="B165" s="22" t="s">
        <v>45</v>
      </c>
      <c r="C165" s="23">
        <v>2008</v>
      </c>
      <c r="D165" s="23">
        <v>2009</v>
      </c>
      <c r="E165" s="24" t="s">
        <v>50</v>
      </c>
      <c r="F165" s="24">
        <v>2011</v>
      </c>
      <c r="G165" s="24">
        <v>2012</v>
      </c>
      <c r="H165" s="24" t="s">
        <v>53</v>
      </c>
      <c r="I165" s="25" t="s">
        <v>79</v>
      </c>
      <c r="J165" s="27" t="e">
        <f>#REF!</f>
        <v>#REF!</v>
      </c>
      <c r="K165" s="27" t="e">
        <f>#REF!</f>
        <v>#REF!</v>
      </c>
      <c r="L165"/>
      <c r="M165" s="167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6.5" customHeight="1">
      <c r="A166"/>
      <c r="B166" s="41" t="s">
        <v>44</v>
      </c>
      <c r="C166" s="26">
        <v>103</v>
      </c>
      <c r="D166" s="26">
        <v>122.92400000000001</v>
      </c>
      <c r="E166" s="26">
        <v>260</v>
      </c>
      <c r="F166" s="44">
        <v>343.7789643246</v>
      </c>
      <c r="G166" s="26">
        <v>428.32134376412483</v>
      </c>
      <c r="H166" s="16" t="e">
        <f>#REF!</f>
        <v>#REF!</v>
      </c>
      <c r="I166" s="16" t="e">
        <f>#REF!</f>
        <v>#REF!</v>
      </c>
      <c r="J166" s="16" t="e">
        <f>#REF!</f>
        <v>#REF!</v>
      </c>
      <c r="K166" s="16" t="e">
        <f>#REF!</f>
        <v>#REF!</v>
      </c>
      <c r="L166"/>
      <c r="M166" s="167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6.5" customHeight="1">
      <c r="A167"/>
      <c r="B167" s="30" t="s">
        <v>46</v>
      </c>
      <c r="C167" s="43">
        <f t="shared" ref="C167:K167" si="4">C166/C151</f>
        <v>0.66025641025641024</v>
      </c>
      <c r="D167" s="43">
        <f t="shared" si="4"/>
        <v>0.26265811965811969</v>
      </c>
      <c r="E167" s="43">
        <f t="shared" si="4"/>
        <v>0.3520901459108961</v>
      </c>
      <c r="F167" s="43">
        <f t="shared" si="4"/>
        <v>0.38099868170307466</v>
      </c>
      <c r="G167" s="43">
        <f t="shared" si="4"/>
        <v>0.39057936476423499</v>
      </c>
      <c r="H167" s="42" t="e">
        <f t="shared" si="4"/>
        <v>#REF!</v>
      </c>
      <c r="I167" s="42" t="e">
        <f t="shared" si="4"/>
        <v>#REF!</v>
      </c>
      <c r="J167" s="42" t="e">
        <f t="shared" si="4"/>
        <v>#REF!</v>
      </c>
      <c r="K167" s="42" t="e">
        <f t="shared" si="4"/>
        <v>#REF!</v>
      </c>
      <c r="L167"/>
      <c r="M167" s="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6.5" customHeight="1">
      <c r="A168"/>
      <c r="B168" s="30" t="s">
        <v>42</v>
      </c>
      <c r="C168" s="31" t="e">
        <f>+(I166/C166)^(1/(I165-C165))-1</f>
        <v>#REF!</v>
      </c>
      <c r="D168" s="32"/>
      <c r="E168" s="32"/>
      <c r="F168" s="32"/>
      <c r="G168" s="32"/>
      <c r="H168" s="32"/>
      <c r="I168" s="32"/>
      <c r="J168" s="33"/>
      <c r="K168" s="34"/>
      <c r="L168"/>
      <c r="M168" s="167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6.5" customHeight="1">
      <c r="A169"/>
      <c r="B169" s="41" t="s">
        <v>56</v>
      </c>
      <c r="C169" s="76"/>
      <c r="D169" s="77"/>
      <c r="E169" s="78"/>
      <c r="F169" s="78"/>
      <c r="G169" s="78"/>
      <c r="H169" s="78"/>
      <c r="I169" s="79" t="e">
        <f>(I166/H166)-1</f>
        <v>#REF!</v>
      </c>
      <c r="J169" s="78"/>
      <c r="K169" s="79" t="e">
        <f>(K166/J166)-1</f>
        <v>#REF!</v>
      </c>
      <c r="L169"/>
      <c r="M169" s="167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6.5" customHeight="1">
      <c r="A170"/>
      <c r="B170" s="40" t="s">
        <v>41</v>
      </c>
      <c r="C170" s="4"/>
      <c r="D170" s="4"/>
      <c r="E170"/>
      <c r="F170"/>
      <c r="G170"/>
      <c r="H170"/>
      <c r="I170"/>
      <c r="J170"/>
      <c r="K170"/>
      <c r="L170"/>
      <c r="M170" s="167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6.5" customHeight="1">
      <c r="A171"/>
      <c r="B171" s="40" t="s">
        <v>40</v>
      </c>
      <c r="C171" s="4"/>
      <c r="D171" s="4"/>
      <c r="E171"/>
      <c r="F171"/>
      <c r="G171"/>
      <c r="H171"/>
      <c r="I171"/>
      <c r="J171"/>
      <c r="K171"/>
      <c r="L171"/>
      <c r="M171" s="167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6.5" customHeight="1">
      <c r="A172"/>
      <c r="B172" s="40" t="s">
        <v>48</v>
      </c>
      <c r="C172" s="4"/>
      <c r="D172" s="4"/>
      <c r="E172"/>
      <c r="F172"/>
      <c r="G172"/>
      <c r="H172"/>
      <c r="I172"/>
      <c r="J172"/>
      <c r="K172"/>
      <c r="L172"/>
      <c r="M172" s="167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6.5" customHeight="1">
      <c r="A173"/>
      <c r="B173" s="4"/>
      <c r="C173" s="4"/>
      <c r="D173" s="4"/>
      <c r="E173"/>
      <c r="F173"/>
      <c r="G173"/>
      <c r="H173"/>
      <c r="I173"/>
      <c r="J173"/>
      <c r="K173"/>
      <c r="L173"/>
      <c r="M173" s="167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6.5" customHeight="1">
      <c r="A174"/>
      <c r="B174" s="4"/>
      <c r="C174" s="4"/>
      <c r="D174" s="4"/>
      <c r="E174"/>
      <c r="F174"/>
      <c r="G174"/>
      <c r="H174"/>
      <c r="I174"/>
      <c r="J174"/>
      <c r="K174"/>
      <c r="L174"/>
      <c r="M174" s="167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6.5" customHeight="1">
      <c r="A175"/>
      <c r="B175" s="4"/>
      <c r="C175" s="4"/>
      <c r="D175" s="4"/>
      <c r="E175"/>
      <c r="F175"/>
      <c r="G175"/>
      <c r="H175"/>
      <c r="I175"/>
      <c r="J175"/>
      <c r="K175"/>
      <c r="L175"/>
      <c r="M175" s="167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6.5" customHeight="1">
      <c r="A176" s="38"/>
      <c r="B176" s="37"/>
      <c r="C176" s="37"/>
      <c r="D176" s="37"/>
      <c r="E176" s="38"/>
      <c r="F176" s="38"/>
      <c r="G176" s="38"/>
      <c r="H176" s="38"/>
      <c r="I176" s="38"/>
      <c r="J176" s="38"/>
      <c r="K176" s="38"/>
      <c r="L176" s="38"/>
      <c r="M176" s="16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6.5" customHeight="1">
      <c r="A177" s="33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166"/>
      <c r="M177" s="169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ht="16.5" customHeight="1">
      <c r="B178" s="55" t="s">
        <v>47</v>
      </c>
      <c r="M178" s="167"/>
    </row>
    <row r="179" spans="1:38" ht="16.5" customHeight="1" thickBot="1">
      <c r="M179" s="167"/>
    </row>
    <row r="180" spans="1:38" ht="16.5" customHeight="1" thickTop="1">
      <c r="B180" s="65" t="s">
        <v>39</v>
      </c>
      <c r="C180" s="24" t="e">
        <f>#REF!</f>
        <v>#REF!</v>
      </c>
      <c r="D180" s="24" t="e">
        <f>#REF!</f>
        <v>#REF!</v>
      </c>
      <c r="E180" s="24"/>
      <c r="F180" s="24" t="e">
        <f>#REF!</f>
        <v>#REF!</v>
      </c>
      <c r="G180" s="25" t="e">
        <f>#REF!</f>
        <v>#REF!</v>
      </c>
      <c r="M180" s="167"/>
    </row>
    <row r="181" spans="1:38" ht="16.5" customHeight="1">
      <c r="B181" s="41" t="s">
        <v>10</v>
      </c>
      <c r="C181" s="17" t="e">
        <f>#REF!</f>
        <v>#REF!</v>
      </c>
      <c r="D181" s="17" t="e">
        <f>#REF!</f>
        <v>#REF!</v>
      </c>
      <c r="E181" s="63"/>
      <c r="F181" s="17" t="e">
        <f>#REF!</f>
        <v>#REF!</v>
      </c>
      <c r="G181" s="17" t="e">
        <f>#REF!</f>
        <v>#REF!</v>
      </c>
      <c r="M181" s="167"/>
    </row>
    <row r="182" spans="1:38" ht="16.5" customHeight="1">
      <c r="B182" s="35" t="s">
        <v>56</v>
      </c>
      <c r="C182" s="46"/>
      <c r="D182" s="46" t="e">
        <f>(D181/C181)-1</f>
        <v>#REF!</v>
      </c>
      <c r="E182" s="64"/>
      <c r="F182" s="62"/>
      <c r="G182" s="46" t="e">
        <f>(G181/F181)-1</f>
        <v>#REF!</v>
      </c>
      <c r="M182" s="167"/>
    </row>
    <row r="183" spans="1:38" ht="16.5" customHeight="1">
      <c r="B183" s="12"/>
      <c r="C183" s="12"/>
      <c r="D183" s="12"/>
      <c r="M183" s="167"/>
    </row>
    <row r="184" spans="1:38" ht="16.5" customHeight="1">
      <c r="B184" s="12"/>
      <c r="C184" s="12"/>
      <c r="D184" s="12"/>
      <c r="M184" s="167"/>
    </row>
    <row r="185" spans="1:38" ht="16.5" customHeight="1">
      <c r="B185" s="12"/>
      <c r="C185" s="12"/>
      <c r="D185" s="12"/>
      <c r="M185" s="167"/>
    </row>
    <row r="186" spans="1:38" ht="16.5" customHeight="1">
      <c r="B186" s="12"/>
      <c r="C186" s="12"/>
      <c r="D186" s="12"/>
      <c r="M186" s="167"/>
    </row>
    <row r="187" spans="1:38" ht="16.5" customHeight="1">
      <c r="B187" s="12"/>
      <c r="C187" s="12"/>
      <c r="D187" s="12"/>
      <c r="M187" s="167"/>
    </row>
    <row r="188" spans="1:38" ht="16.5" customHeight="1">
      <c r="B188" s="12"/>
      <c r="C188" s="12"/>
      <c r="D188" s="12"/>
      <c r="M188" s="167"/>
    </row>
    <row r="189" spans="1:38" ht="16.5" customHeight="1">
      <c r="B189" s="12"/>
      <c r="C189" s="12"/>
      <c r="D189" s="12"/>
      <c r="M189" s="167"/>
    </row>
    <row r="190" spans="1:38" ht="16.5" customHeight="1">
      <c r="B190" s="12"/>
      <c r="C190" s="12"/>
      <c r="D190" s="12"/>
      <c r="M190" s="167"/>
    </row>
    <row r="191" spans="1:38" ht="16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16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6.5" customHeight="1">
      <c r="B192" s="12"/>
      <c r="C192" s="12"/>
      <c r="D192" s="12"/>
      <c r="M192" s="167"/>
    </row>
    <row r="193" spans="1:38" ht="16.5" customHeight="1">
      <c r="A193"/>
      <c r="B193" s="55" t="s">
        <v>47</v>
      </c>
      <c r="C193"/>
      <c r="D193"/>
      <c r="E193"/>
      <c r="F193"/>
      <c r="G193"/>
      <c r="H193"/>
      <c r="I193"/>
      <c r="J193"/>
      <c r="K193"/>
      <c r="L193"/>
      <c r="M193" s="167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6.5" customHeight="1">
      <c r="M194" s="167"/>
    </row>
    <row r="195" spans="1:38" ht="16.5" customHeight="1" thickBot="1">
      <c r="B195" s="12"/>
      <c r="G195" s="59" t="s">
        <v>49</v>
      </c>
      <c r="M195" s="167"/>
    </row>
    <row r="196" spans="1:38" ht="33.75" thickTop="1">
      <c r="A196"/>
      <c r="B196" s="28" t="s">
        <v>5</v>
      </c>
      <c r="C196" s="9" t="e">
        <f>#REF!</f>
        <v>#REF!</v>
      </c>
      <c r="D196" s="9" t="e">
        <f>#REF!</f>
        <v>#REF!</v>
      </c>
      <c r="E196" s="10" t="s">
        <v>3</v>
      </c>
      <c r="F196"/>
      <c r="G196" s="29" t="e">
        <f>D196</f>
        <v>#REF!</v>
      </c>
      <c r="H196" s="29" t="s">
        <v>1</v>
      </c>
      <c r="I196" s="29" t="s">
        <v>2</v>
      </c>
      <c r="J196" s="29" t="s">
        <v>4</v>
      </c>
      <c r="K196" s="29" t="e">
        <f>C196</f>
        <v>#REF!</v>
      </c>
      <c r="L196"/>
      <c r="M196" s="167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6.5">
      <c r="A197"/>
      <c r="B197" s="91" t="e">
        <f>#REF!</f>
        <v>#REF!</v>
      </c>
      <c r="C197" s="13" t="e">
        <f>SUM(C198:C201)</f>
        <v>#REF!</v>
      </c>
      <c r="D197" s="13" t="e">
        <f>SUM(D198:D201)</f>
        <v>#REF!</v>
      </c>
      <c r="E197" s="6" t="str">
        <f t="shared" ref="E197:E202" si="5">IFERROR((C197/D197)-1,"n.m.")</f>
        <v>n.m.</v>
      </c>
      <c r="F197"/>
      <c r="G197" s="61" t="str">
        <f>D202</f>
        <v>n.m.</v>
      </c>
      <c r="H197" s="61" t="e">
        <f>G197+(C198-D198)</f>
        <v>#VALUE!</v>
      </c>
      <c r="I197" s="61" t="e">
        <f>H197</f>
        <v>#VALUE!</v>
      </c>
      <c r="J197" s="61" t="e">
        <f>I198+I197</f>
        <v>#REF!</v>
      </c>
      <c r="K197" s="61" t="e">
        <f>J197+J198</f>
        <v>#REF!</v>
      </c>
      <c r="L197" s="60" t="e">
        <f>C202=K197</f>
        <v>#REF!</v>
      </c>
      <c r="M197" s="16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6.5">
      <c r="A198"/>
      <c r="B198" s="47" t="e">
        <f>#REF!</f>
        <v>#REF!</v>
      </c>
      <c r="C198" s="48" t="e">
        <f>#REF!</f>
        <v>#REF!</v>
      </c>
      <c r="D198" s="48" t="e">
        <f>#REF!</f>
        <v>#REF!</v>
      </c>
      <c r="E198" s="49" t="str">
        <f t="shared" si="5"/>
        <v>n.m.</v>
      </c>
      <c r="F198"/>
      <c r="G198" s="81">
        <v>0</v>
      </c>
      <c r="H198" s="61" t="e">
        <f>(C198-D198)</f>
        <v>#REF!</v>
      </c>
      <c r="I198" s="61" t="e">
        <f>C199-D199</f>
        <v>#REF!</v>
      </c>
      <c r="J198" s="61" t="e">
        <f>C200-D200</f>
        <v>#REF!</v>
      </c>
      <c r="K198" s="81">
        <v>0</v>
      </c>
      <c r="L198"/>
      <c r="M198" s="167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6.5">
      <c r="A199"/>
      <c r="B199" s="95" t="e">
        <f>#REF!</f>
        <v>#REF!</v>
      </c>
      <c r="C199" s="94" t="e">
        <f>#REF!</f>
        <v>#REF!</v>
      </c>
      <c r="D199" s="94" t="e">
        <f>#REF!</f>
        <v>#REF!</v>
      </c>
      <c r="E199" s="88" t="str">
        <f t="shared" si="5"/>
        <v>n.m.</v>
      </c>
      <c r="F199"/>
      <c r="G199"/>
      <c r="H199"/>
      <c r="I199"/>
      <c r="J199"/>
      <c r="K199"/>
      <c r="L199"/>
      <c r="M199" s="167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6.5">
      <c r="A200"/>
      <c r="B200" s="47" t="e">
        <f>#REF!</f>
        <v>#REF!</v>
      </c>
      <c r="C200" s="48" t="e">
        <f>#REF!</f>
        <v>#REF!</v>
      </c>
      <c r="D200" s="48" t="e">
        <f>#REF!</f>
        <v>#REF!</v>
      </c>
      <c r="E200" s="49" t="str">
        <f t="shared" si="5"/>
        <v>n.m.</v>
      </c>
      <c r="F200"/>
      <c r="G200"/>
      <c r="H200"/>
      <c r="I200"/>
      <c r="J200"/>
      <c r="K200"/>
      <c r="L200"/>
      <c r="M200" s="16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7.25" thickBot="1">
      <c r="A201"/>
      <c r="B201" s="95" t="e">
        <f>#REF!</f>
        <v>#REF!</v>
      </c>
      <c r="C201" s="94" t="e">
        <f>#REF!</f>
        <v>#REF!</v>
      </c>
      <c r="D201" s="94" t="e">
        <f>#REF!</f>
        <v>#REF!</v>
      </c>
      <c r="E201" s="88" t="str">
        <f t="shared" si="5"/>
        <v>n.m.</v>
      </c>
      <c r="F201"/>
      <c r="G201"/>
      <c r="H201"/>
      <c r="I201"/>
      <c r="J201"/>
      <c r="K201"/>
      <c r="L201"/>
      <c r="M201" s="167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8" thickTop="1" thickBot="1">
      <c r="A202"/>
      <c r="B202" s="7" t="s">
        <v>23</v>
      </c>
      <c r="C202" s="54" t="str">
        <f>IFERROR((C197-C201),"n.m.")</f>
        <v>n.m.</v>
      </c>
      <c r="D202" s="54" t="str">
        <f>IFERROR((D197-D201),"n.m.")</f>
        <v>n.m.</v>
      </c>
      <c r="E202" s="8" t="str">
        <f t="shared" si="5"/>
        <v>n.m.</v>
      </c>
      <c r="F202"/>
      <c r="G202"/>
      <c r="H202"/>
      <c r="I202"/>
      <c r="J202"/>
      <c r="K202"/>
      <c r="L202"/>
      <c r="M202" s="167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7.25" thickTop="1">
      <c r="A203"/>
      <c r="B203" s="14" t="s">
        <v>24</v>
      </c>
      <c r="C203" s="52"/>
      <c r="D203" s="52"/>
      <c r="E203" s="53"/>
      <c r="F203"/>
      <c r="G203"/>
      <c r="H203"/>
      <c r="I203"/>
      <c r="J203"/>
      <c r="K203"/>
      <c r="L203"/>
      <c r="M203" s="167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6.5">
      <c r="A204"/>
      <c r="B204" s="15" t="s">
        <v>12</v>
      </c>
      <c r="C204" s="56"/>
      <c r="D204" s="56"/>
      <c r="E204" s="57"/>
      <c r="F204"/>
      <c r="G204"/>
      <c r="H204"/>
      <c r="I204"/>
      <c r="J204"/>
      <c r="K204"/>
      <c r="L204"/>
      <c r="M204" s="167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6.5">
      <c r="A205"/>
      <c r="B205" s="14"/>
      <c r="C205" s="56"/>
      <c r="D205" s="56"/>
      <c r="E205" s="57"/>
      <c r="F205"/>
      <c r="G205"/>
      <c r="H205"/>
      <c r="I205"/>
      <c r="J205"/>
      <c r="K205"/>
      <c r="L205"/>
      <c r="M205" s="167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6.5">
      <c r="A206" s="38"/>
      <c r="B206" s="58"/>
      <c r="C206" s="50"/>
      <c r="D206" s="50"/>
      <c r="E206" s="51"/>
      <c r="F206" s="38"/>
      <c r="G206" s="38"/>
      <c r="H206" s="38"/>
      <c r="I206" s="38"/>
      <c r="J206" s="38"/>
      <c r="K206" s="38"/>
      <c r="L206" s="38"/>
      <c r="M206" s="16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6.5" customHeight="1">
      <c r="B207" s="66"/>
      <c r="C207" s="56"/>
      <c r="D207" s="56"/>
      <c r="E207" s="57"/>
      <c r="M207" s="167"/>
    </row>
    <row r="208" spans="1:38" ht="16.5" customHeight="1">
      <c r="B208" s="55" t="s">
        <v>55</v>
      </c>
      <c r="C208" s="56"/>
      <c r="D208" s="56"/>
      <c r="E208" s="57"/>
      <c r="M208" s="167"/>
    </row>
    <row r="209" spans="1:38" ht="16.5" customHeight="1" thickBot="1">
      <c r="B209" s="66"/>
      <c r="C209" s="56"/>
      <c r="D209" s="56"/>
      <c r="E209" s="57"/>
      <c r="M209" s="167"/>
    </row>
    <row r="210" spans="1:38" ht="16.5" customHeight="1" thickTop="1">
      <c r="B210" s="70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67"/>
    </row>
    <row r="211" spans="1:38" ht="16.5" customHeight="1">
      <c r="B211" s="91" t="e">
        <f>#REF!</f>
        <v>#REF!</v>
      </c>
      <c r="C211" s="92" t="e">
        <f>SUM(C212:C215)</f>
        <v>#REF!</v>
      </c>
      <c r="D211" s="92" t="e">
        <f>SUM(D212:D215)</f>
        <v>#REF!</v>
      </c>
      <c r="E211" s="93" t="str">
        <f>IFERROR((C211/D211)-1,"n.m.")</f>
        <v>n.m.</v>
      </c>
      <c r="M211" s="167"/>
    </row>
    <row r="212" spans="1:38" ht="16.5" customHeight="1">
      <c r="B212" s="47" t="e">
        <f>#REF!</f>
        <v>#REF!</v>
      </c>
      <c r="C212" s="48" t="e">
        <f>#REF!</f>
        <v>#REF!</v>
      </c>
      <c r="D212" s="48" t="e">
        <f>#REF!</f>
        <v>#REF!</v>
      </c>
      <c r="E212" s="49" t="str">
        <f>IFERROR((C212/D212)-1,"n.m.")</f>
        <v>n.m.</v>
      </c>
      <c r="M212" s="167"/>
    </row>
    <row r="213" spans="1:38" ht="16.5" customHeight="1">
      <c r="B213" s="95" t="e">
        <f>#REF!</f>
        <v>#REF!</v>
      </c>
      <c r="C213" s="94" t="e">
        <f>#REF!</f>
        <v>#REF!</v>
      </c>
      <c r="D213" s="94" t="e">
        <f>#REF!</f>
        <v>#REF!</v>
      </c>
      <c r="E213" s="88" t="str">
        <f>IFERROR((C213/D213)-1,"n.m.")</f>
        <v>n.m.</v>
      </c>
      <c r="M213" s="167"/>
    </row>
    <row r="214" spans="1:38" ht="16.5" customHeight="1">
      <c r="B214" s="47" t="e">
        <f>#REF!</f>
        <v>#REF!</v>
      </c>
      <c r="C214" s="48" t="e">
        <f>#REF!</f>
        <v>#REF!</v>
      </c>
      <c r="D214" s="48" t="e">
        <f>#REF!</f>
        <v>#REF!</v>
      </c>
      <c r="E214" s="49" t="str">
        <f>IFERROR((C214/D214)-1,"n.m.")</f>
        <v>n.m.</v>
      </c>
      <c r="M214" s="167"/>
    </row>
    <row r="215" spans="1:38" ht="16.5" customHeight="1">
      <c r="B215" s="95" t="e">
        <f>#REF!</f>
        <v>#REF!</v>
      </c>
      <c r="C215" s="94" t="e">
        <f>#REF!</f>
        <v>#REF!</v>
      </c>
      <c r="D215" s="94" t="e">
        <f>#REF!</f>
        <v>#REF!</v>
      </c>
      <c r="E215" s="88" t="str">
        <f>IFERROR((C215/D215)-1,"n.m.")</f>
        <v>n.m.</v>
      </c>
      <c r="M215" s="167"/>
    </row>
    <row r="216" spans="1:38" ht="16.5" customHeight="1" thickBot="1">
      <c r="B216"/>
      <c r="C216"/>
      <c r="D216"/>
      <c r="E216"/>
      <c r="M216" s="167"/>
    </row>
    <row r="217" spans="1:38" ht="16.5" customHeight="1" thickTop="1">
      <c r="B217" s="70" t="e">
        <f>#REF!</f>
        <v>#REF!</v>
      </c>
      <c r="C217" s="9" t="e">
        <f>#REF!</f>
        <v>#REF!</v>
      </c>
      <c r="D217" s="19" t="e">
        <f>#REF!</f>
        <v>#REF!</v>
      </c>
      <c r="E217" s="82"/>
      <c r="F217" s="9" t="e">
        <f>#REF!</f>
        <v>#REF!</v>
      </c>
      <c r="G217" s="71" t="e">
        <f>#REF!</f>
        <v>#REF!</v>
      </c>
      <c r="M217" s="167"/>
    </row>
    <row r="218" spans="1:38" ht="16.5" customHeight="1">
      <c r="B218" s="41" t="e">
        <f>#REF!</f>
        <v>#REF!</v>
      </c>
      <c r="C218" s="89" t="e">
        <f>#REF!*(-1)</f>
        <v>#REF!</v>
      </c>
      <c r="D218" s="89" t="e">
        <f>#REF!*(-1)</f>
        <v>#REF!</v>
      </c>
      <c r="E218" s="63"/>
      <c r="F218" s="89" t="e">
        <f>#REF!*(-1)</f>
        <v>#REF!</v>
      </c>
      <c r="G218" s="89" t="e">
        <f>#REF!*(-1)</f>
        <v>#REF!</v>
      </c>
      <c r="M218" s="167"/>
    </row>
    <row r="219" spans="1:38" ht="16.5" customHeight="1">
      <c r="B219" s="35" t="s">
        <v>56</v>
      </c>
      <c r="C219" s="46"/>
      <c r="D219" s="46" t="e">
        <f>(D218/C218)-1</f>
        <v>#REF!</v>
      </c>
      <c r="E219" s="64"/>
      <c r="F219" s="62"/>
      <c r="G219" s="46" t="e">
        <f>(G218/F218)-1</f>
        <v>#REF!</v>
      </c>
      <c r="M219" s="167"/>
    </row>
    <row r="220" spans="1:38" ht="16.5" customHeight="1">
      <c r="B220" s="66"/>
      <c r="C220" s="56"/>
      <c r="D220" s="56"/>
      <c r="E220" s="57"/>
      <c r="M220" s="167"/>
    </row>
    <row r="221" spans="1:38" ht="16.5" customHeight="1">
      <c r="A221" s="38"/>
      <c r="B221" s="58"/>
      <c r="C221" s="50"/>
      <c r="D221" s="50"/>
      <c r="E221" s="51"/>
      <c r="F221" s="38"/>
      <c r="G221" s="38"/>
      <c r="H221" s="38"/>
      <c r="I221" s="38"/>
      <c r="J221" s="38"/>
      <c r="K221" s="38"/>
      <c r="L221" s="38"/>
      <c r="M221" s="16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6.5" customHeight="1">
      <c r="B222" s="66"/>
      <c r="C222" s="56"/>
      <c r="D222" s="56"/>
      <c r="E222" s="57"/>
      <c r="M222" s="167"/>
    </row>
    <row r="223" spans="1:38" ht="16.5" customHeight="1" thickBot="1">
      <c r="B223" s="66"/>
      <c r="C223" s="59" t="s">
        <v>49</v>
      </c>
      <c r="D223" s="12"/>
      <c r="M223" s="167"/>
    </row>
    <row r="224" spans="1:38" ht="33" customHeight="1" thickTop="1">
      <c r="B224" s="12"/>
      <c r="C224" s="73" t="e">
        <f>#REF!</f>
        <v>#REF!</v>
      </c>
      <c r="D224" s="73" t="e">
        <f>#REF!</f>
        <v>#REF!</v>
      </c>
      <c r="E224" s="73" t="e">
        <f>#REF!</f>
        <v>#REF!</v>
      </c>
      <c r="F224" s="73" t="e">
        <f>#REF!</f>
        <v>#REF!</v>
      </c>
      <c r="G224" s="73" t="e">
        <f>#REF!</f>
        <v>#REF!</v>
      </c>
      <c r="H224" s="73" t="e">
        <f>#REF!</f>
        <v>#REF!</v>
      </c>
      <c r="I224" s="73" t="e">
        <f>#REF!</f>
        <v>#REF!</v>
      </c>
      <c r="J224" s="73" t="e">
        <f>#REF!</f>
        <v>#REF!</v>
      </c>
      <c r="M224" s="167"/>
    </row>
    <row r="225" spans="1:38" ht="16.5" customHeight="1">
      <c r="B225" s="12"/>
      <c r="C225" s="61" t="e">
        <f>D211*(-1)</f>
        <v>#REF!</v>
      </c>
      <c r="D225" s="61" t="e">
        <f>C225</f>
        <v>#REF!</v>
      </c>
      <c r="E225" s="61" t="e">
        <f t="shared" ref="E225:J225" si="6">D225+D226</f>
        <v>#REF!</v>
      </c>
      <c r="F225" s="61" t="e">
        <f t="shared" si="6"/>
        <v>#REF!</v>
      </c>
      <c r="G225" s="61" t="e">
        <f t="shared" si="6"/>
        <v>#REF!</v>
      </c>
      <c r="H225" s="61" t="e">
        <f t="shared" si="6"/>
        <v>#REF!</v>
      </c>
      <c r="I225" s="61" t="e">
        <f t="shared" si="6"/>
        <v>#REF!</v>
      </c>
      <c r="J225" s="61" t="e">
        <f t="shared" si="6"/>
        <v>#REF!</v>
      </c>
      <c r="K225" s="60" t="e">
        <f>-C211=J225</f>
        <v>#REF!</v>
      </c>
      <c r="M225" s="167"/>
    </row>
    <row r="226" spans="1:38" ht="16.5" customHeight="1">
      <c r="B226" s="12"/>
      <c r="C226" s="81">
        <v>0</v>
      </c>
      <c r="D226" s="61" t="e">
        <f>(-1)*(#REF!-#REF!)</f>
        <v>#REF!</v>
      </c>
      <c r="E226" s="61" t="e">
        <f>(-1)*(#REF!-#REF!)</f>
        <v>#REF!</v>
      </c>
      <c r="F226" s="61" t="e">
        <f>(-1)*(#REF!-#REF!)</f>
        <v>#REF!</v>
      </c>
      <c r="G226" s="61" t="e">
        <f>(-1)*(#REF!-#REF!)</f>
        <v>#REF!</v>
      </c>
      <c r="H226" s="61" t="e">
        <f>(-1)*(#REF!-#REF!)</f>
        <v>#REF!</v>
      </c>
      <c r="I226" s="61" t="e">
        <f>(-1)*(#REF!-#REF!)</f>
        <v>#REF!</v>
      </c>
      <c r="J226" s="81">
        <v>0</v>
      </c>
      <c r="K226"/>
      <c r="L226"/>
      <c r="M226" s="167"/>
      <c r="N226"/>
      <c r="O226"/>
      <c r="P226"/>
      <c r="Q226"/>
      <c r="R226"/>
    </row>
    <row r="227" spans="1:38" ht="16.5" customHeight="1">
      <c r="B227" s="12"/>
      <c r="C227" s="12"/>
      <c r="D227" s="12"/>
      <c r="K227"/>
      <c r="L227"/>
      <c r="M227" s="167"/>
      <c r="N227"/>
      <c r="O227"/>
      <c r="P227"/>
      <c r="Q227"/>
      <c r="R227"/>
    </row>
    <row r="228" spans="1:38" ht="16.5" customHeight="1">
      <c r="A228"/>
      <c r="B228" s="55" t="s">
        <v>55</v>
      </c>
      <c r="C228" s="56"/>
      <c r="D228" s="56"/>
      <c r="E228"/>
      <c r="F228"/>
      <c r="G228"/>
      <c r="H228"/>
      <c r="I228"/>
      <c r="J228"/>
      <c r="K228"/>
      <c r="L228"/>
      <c r="M228" s="167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6.5" customHeight="1" thickBot="1">
      <c r="A229"/>
      <c r="B229" s="12"/>
      <c r="C229" s="12"/>
      <c r="D229" s="56"/>
      <c r="E229"/>
      <c r="F229"/>
      <c r="G229"/>
      <c r="H229"/>
      <c r="I229"/>
      <c r="J229"/>
      <c r="K229"/>
      <c r="L229"/>
      <c r="M229" s="167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6.5" customHeight="1" thickTop="1">
      <c r="A230"/>
      <c r="B230" s="72" t="s">
        <v>5</v>
      </c>
      <c r="C230" s="9" t="e">
        <f>#REF!</f>
        <v>#REF!</v>
      </c>
      <c r="D230" s="73" t="s">
        <v>51</v>
      </c>
      <c r="E230" s="82"/>
      <c r="F230" s="9" t="s">
        <v>79</v>
      </c>
      <c r="G230" s="90" t="s">
        <v>51</v>
      </c>
      <c r="H230"/>
      <c r="I230"/>
      <c r="J230"/>
      <c r="K230"/>
      <c r="L230"/>
      <c r="M230" s="167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6.5" customHeight="1">
      <c r="A231"/>
      <c r="B231" s="47" t="e">
        <f>#REF!</f>
        <v>#REF!</v>
      </c>
      <c r="C231" s="48" t="e">
        <f>#REF!*-1</f>
        <v>#REF!</v>
      </c>
      <c r="D231" s="69" t="e">
        <f>C231/$C$235</f>
        <v>#REF!</v>
      </c>
      <c r="E231" s="63"/>
      <c r="F231" s="48" t="e">
        <f>#REF!*-1</f>
        <v>#REF!</v>
      </c>
      <c r="G231" s="69" t="e">
        <f>F231/$F$235</f>
        <v>#REF!</v>
      </c>
      <c r="H231"/>
      <c r="I231"/>
      <c r="J231"/>
      <c r="K231"/>
      <c r="L231"/>
      <c r="M231" s="167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"/>
      <c r="AB231"/>
      <c r="AC231"/>
      <c r="AD231"/>
      <c r="AE231" s="1"/>
      <c r="AF231" s="1"/>
      <c r="AG231" s="1"/>
      <c r="AH231"/>
      <c r="AI231"/>
      <c r="AJ231"/>
      <c r="AK231"/>
      <c r="AL231"/>
    </row>
    <row r="232" spans="1:38" ht="16.5" customHeight="1">
      <c r="A232"/>
      <c r="B232" s="95" t="e">
        <f>#REF!</f>
        <v>#REF!</v>
      </c>
      <c r="C232" s="94" t="e">
        <f>#REF!*-1</f>
        <v>#REF!</v>
      </c>
      <c r="D232" s="83" t="e">
        <f>C232/$C$235</f>
        <v>#REF!</v>
      </c>
      <c r="E232" s="64"/>
      <c r="F232" s="94" t="e">
        <f>#REF!*-1</f>
        <v>#REF!</v>
      </c>
      <c r="G232" s="83" t="e">
        <f>F232/$F$235</f>
        <v>#REF!</v>
      </c>
      <c r="H232"/>
      <c r="I232"/>
      <c r="J232"/>
      <c r="K232"/>
      <c r="L232"/>
      <c r="M232" s="167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"/>
      <c r="AB232" s="1"/>
      <c r="AC232"/>
      <c r="AD232"/>
      <c r="AE232" s="1"/>
      <c r="AF232" s="1"/>
      <c r="AG232" s="1"/>
      <c r="AH232"/>
      <c r="AI232"/>
      <c r="AJ232"/>
      <c r="AK232"/>
      <c r="AL232"/>
    </row>
    <row r="233" spans="1:38" ht="16.5" customHeight="1">
      <c r="A233"/>
      <c r="B233" s="47" t="e">
        <f>#REF!</f>
        <v>#REF!</v>
      </c>
      <c r="C233" s="48" t="e">
        <f>#REF!*-1</f>
        <v>#REF!</v>
      </c>
      <c r="D233" s="69" t="e">
        <f>C233/$C$235</f>
        <v>#REF!</v>
      </c>
      <c r="E233" s="64"/>
      <c r="F233" s="48" t="e">
        <f>#REF!*-1</f>
        <v>#REF!</v>
      </c>
      <c r="G233" s="69" t="e">
        <f>F233/$F$235</f>
        <v>#REF!</v>
      </c>
      <c r="H233"/>
      <c r="I233"/>
      <c r="J233"/>
      <c r="K233"/>
      <c r="L233"/>
      <c r="M233" s="167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"/>
      <c r="AB233" s="1"/>
      <c r="AC233"/>
      <c r="AD233"/>
      <c r="AE233" s="1"/>
      <c r="AF233" s="1"/>
      <c r="AG233"/>
      <c r="AH233"/>
      <c r="AI233"/>
      <c r="AJ233"/>
      <c r="AK233"/>
      <c r="AL233"/>
    </row>
    <row r="234" spans="1:38" ht="16.5" customHeight="1" thickBot="1">
      <c r="A234"/>
      <c r="B234" s="95" t="e">
        <f>#REF!</f>
        <v>#REF!</v>
      </c>
      <c r="C234" s="94" t="e">
        <f>#REF!*-1</f>
        <v>#REF!</v>
      </c>
      <c r="D234" s="83" t="e">
        <f>C234/$C$235</f>
        <v>#REF!</v>
      </c>
      <c r="E234" s="64"/>
      <c r="F234" s="94" t="e">
        <f>#REF!*-1</f>
        <v>#REF!</v>
      </c>
      <c r="G234" s="83" t="e">
        <f>F234/$F$235</f>
        <v>#REF!</v>
      </c>
      <c r="H234"/>
      <c r="I234"/>
      <c r="J234"/>
      <c r="K234"/>
      <c r="L234"/>
      <c r="M234" s="167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"/>
      <c r="AB234" s="1"/>
      <c r="AC234"/>
      <c r="AD234"/>
      <c r="AE234"/>
      <c r="AF234"/>
      <c r="AG234"/>
      <c r="AH234"/>
      <c r="AI234"/>
      <c r="AJ234"/>
      <c r="AK234"/>
      <c r="AL234"/>
    </row>
    <row r="235" spans="1:38" ht="16.5" customHeight="1" thickTop="1" thickBot="1">
      <c r="A235"/>
      <c r="B235" s="7" t="s">
        <v>0</v>
      </c>
      <c r="C235" s="67" t="e">
        <f>SUM(C231:C234)</f>
        <v>#REF!</v>
      </c>
      <c r="D235" s="68" t="e">
        <f>SUM(D231:D234)</f>
        <v>#REF!</v>
      </c>
      <c r="E235" s="64"/>
      <c r="F235" s="67" t="e">
        <f>SUM(F231:F234)</f>
        <v>#REF!</v>
      </c>
      <c r="G235" s="68" t="e">
        <f>SUM(G231:G234)</f>
        <v>#REF!</v>
      </c>
      <c r="H235"/>
      <c r="I235"/>
      <c r="J235"/>
      <c r="K235"/>
      <c r="L235"/>
      <c r="M235" s="167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"/>
      <c r="AB235"/>
      <c r="AC235"/>
      <c r="AD235"/>
      <c r="AE235" s="1"/>
      <c r="AF235" s="1"/>
      <c r="AG235"/>
      <c r="AH235"/>
      <c r="AI235"/>
      <c r="AJ235"/>
      <c r="AK235"/>
      <c r="AL235"/>
    </row>
    <row r="236" spans="1:38" ht="16.5" customHeight="1" thickTop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16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6.5" customHeight="1">
      <c r="A237"/>
      <c r="B237"/>
      <c r="C237"/>
      <c r="D237"/>
      <c r="E237"/>
      <c r="F237"/>
      <c r="G237"/>
      <c r="H237"/>
      <c r="I237"/>
      <c r="J237"/>
      <c r="K237"/>
      <c r="L237"/>
      <c r="M237" s="167"/>
      <c r="N237"/>
      <c r="O237"/>
      <c r="P237"/>
      <c r="Q237"/>
      <c r="R237"/>
      <c r="S237"/>
      <c r="T237"/>
      <c r="U237"/>
      <c r="V237"/>
      <c r="W237"/>
      <c r="X237"/>
      <c r="Y237"/>
      <c r="Z237" s="3"/>
      <c r="AA237" s="2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6.5" customHeight="1">
      <c r="A238"/>
      <c r="B238" s="55" t="s">
        <v>57</v>
      </c>
      <c r="C238" s="4"/>
      <c r="D238" s="4"/>
      <c r="E238"/>
      <c r="F238"/>
      <c r="G238"/>
      <c r="H238"/>
      <c r="I238"/>
      <c r="J238"/>
      <c r="K238"/>
      <c r="L238"/>
      <c r="M238" s="167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6.5" customHeight="1" thickBot="1">
      <c r="A239"/>
      <c r="B239" s="4"/>
      <c r="C239" s="4"/>
      <c r="D239" s="4"/>
      <c r="E239"/>
      <c r="F239"/>
      <c r="G239"/>
      <c r="H239"/>
      <c r="I239"/>
      <c r="J239"/>
      <c r="K239"/>
      <c r="L239"/>
      <c r="M239" s="167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6.5" customHeight="1" thickTop="1">
      <c r="A240"/>
      <c r="B240" s="72" t="e">
        <f>#REF!</f>
        <v>#REF!</v>
      </c>
      <c r="C240" s="9" t="e">
        <f>#REF!</f>
        <v>#REF!</v>
      </c>
      <c r="D240" s="9" t="e">
        <f>#REF!</f>
        <v>#REF!</v>
      </c>
      <c r="E240" s="24"/>
      <c r="F240" s="9" t="e">
        <f>#REF!</f>
        <v>#REF!</v>
      </c>
      <c r="G240" s="73" t="e">
        <f>#REF!</f>
        <v>#REF!</v>
      </c>
      <c r="H240"/>
      <c r="I240"/>
      <c r="J240"/>
      <c r="K240"/>
      <c r="L240"/>
      <c r="M240" s="167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6.5" customHeight="1">
      <c r="A241"/>
      <c r="B241" s="41" t="e">
        <f>#REF!</f>
        <v>#REF!</v>
      </c>
      <c r="C241" s="89" t="e">
        <f>#REF!</f>
        <v>#REF!</v>
      </c>
      <c r="D241" s="89" t="e">
        <f>#REF!</f>
        <v>#REF!</v>
      </c>
      <c r="E241" s="63"/>
      <c r="F241" s="89" t="e">
        <f>#REF!</f>
        <v>#REF!</v>
      </c>
      <c r="G241" s="89" t="e">
        <f>#REF!</f>
        <v>#REF!</v>
      </c>
      <c r="H241"/>
      <c r="I241"/>
      <c r="J241"/>
      <c r="K241"/>
      <c r="L241"/>
      <c r="M241" s="167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6.5" customHeight="1">
      <c r="A242"/>
      <c r="B242" s="18" t="e">
        <f>#REF!</f>
        <v>#REF!</v>
      </c>
      <c r="C242" s="85" t="e">
        <f>#REF!</f>
        <v>#REF!</v>
      </c>
      <c r="D242" s="85" t="e">
        <f>#REF!</f>
        <v>#REF!</v>
      </c>
      <c r="E242" s="86"/>
      <c r="F242" s="85" t="e">
        <f>#REF!</f>
        <v>#REF!</v>
      </c>
      <c r="G242" s="85" t="e">
        <f>#REF!</f>
        <v>#REF!</v>
      </c>
      <c r="H242"/>
      <c r="I242"/>
      <c r="J242"/>
      <c r="K242"/>
      <c r="L242"/>
      <c r="M242" s="167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6.5" customHeight="1">
      <c r="A243"/>
      <c r="B243" s="35" t="s">
        <v>56</v>
      </c>
      <c r="C243" s="46"/>
      <c r="D243" s="46" t="e">
        <f>(D241/C241)-1</f>
        <v>#REF!</v>
      </c>
      <c r="E243" s="87"/>
      <c r="F243" s="84"/>
      <c r="G243" s="46" t="e">
        <f>(G241/F241)-1</f>
        <v>#REF!</v>
      </c>
      <c r="H243"/>
      <c r="I243"/>
      <c r="J243"/>
      <c r="K243"/>
      <c r="L243"/>
      <c r="M243" s="167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6.5" customHeight="1">
      <c r="A244"/>
      <c r="B244" s="4"/>
      <c r="C244" s="4"/>
      <c r="D244" s="4"/>
      <c r="E244"/>
      <c r="F244"/>
      <c r="G244"/>
      <c r="H244"/>
      <c r="I244"/>
      <c r="J244"/>
      <c r="K244"/>
      <c r="L244"/>
      <c r="M244" s="167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6.5" customHeight="1" thickBot="1">
      <c r="A245"/>
      <c r="B245" s="4"/>
      <c r="C245" s="4"/>
      <c r="D245" s="59" t="s">
        <v>49</v>
      </c>
      <c r="L245"/>
      <c r="M245" s="167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6.5" customHeight="1" thickTop="1">
      <c r="A246"/>
      <c r="B246" s="4"/>
      <c r="C246" s="4"/>
      <c r="D246" s="75" t="e">
        <f>#REF!</f>
        <v>#REF!</v>
      </c>
      <c r="E246" s="75" t="e">
        <f>#REF!</f>
        <v>#REF!</v>
      </c>
      <c r="F246" s="75" t="e">
        <f>#REF!</f>
        <v>#REF!</v>
      </c>
      <c r="G246" s="75" t="e">
        <f>#REF!</f>
        <v>#REF!</v>
      </c>
      <c r="H246" s="75" t="s">
        <v>58</v>
      </c>
      <c r="I246" s="75" t="e">
        <f>#REF!</f>
        <v>#REF!</v>
      </c>
      <c r="J246"/>
      <c r="L246"/>
      <c r="M246" s="167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6.5" customHeight="1">
      <c r="A247"/>
      <c r="B247" s="4"/>
      <c r="C247" s="4"/>
      <c r="D247" s="61" t="e">
        <f>#REF!</f>
        <v>#REF!</v>
      </c>
      <c r="E247" s="61" t="e">
        <f>D247</f>
        <v>#REF!</v>
      </c>
      <c r="F247" s="61" t="e">
        <f>E247+E248</f>
        <v>#REF!</v>
      </c>
      <c r="G247" s="61" t="e">
        <f>F247+F248</f>
        <v>#REF!</v>
      </c>
      <c r="H247" s="61" t="e">
        <f>(G247+G248)</f>
        <v>#REF!</v>
      </c>
      <c r="I247" s="61" t="e">
        <f>H247-H248</f>
        <v>#REF!</v>
      </c>
      <c r="J247" s="60" t="e">
        <f>G241=I247</f>
        <v>#REF!</v>
      </c>
      <c r="K247"/>
      <c r="L247"/>
      <c r="M247" s="16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6.5" customHeight="1">
      <c r="A248"/>
      <c r="B248" s="4"/>
      <c r="C248" s="4"/>
      <c r="D248" s="81">
        <v>0</v>
      </c>
      <c r="E248" s="80" t="e">
        <f>(#REF!-#REF!)</f>
        <v>#REF!</v>
      </c>
      <c r="F248" s="61" t="e">
        <f>#REF!-#REF!</f>
        <v>#REF!</v>
      </c>
      <c r="G248" s="61" t="e">
        <f>#REF!-#REF!</f>
        <v>#REF!</v>
      </c>
      <c r="H248" s="80" t="e">
        <f>((#REF!-#REF!)+(#REF!-#REF!))*-1</f>
        <v>#REF!</v>
      </c>
      <c r="I248" s="81">
        <v>0</v>
      </c>
      <c r="J248"/>
      <c r="K248"/>
      <c r="L248"/>
      <c r="M248" s="167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6.5" customHeight="1">
      <c r="A249"/>
      <c r="B249" s="4"/>
      <c r="C249" s="4"/>
      <c r="D249" s="5"/>
      <c r="E249"/>
      <c r="F249"/>
      <c r="G249"/>
      <c r="H249"/>
      <c r="I249"/>
      <c r="J249"/>
      <c r="K249"/>
      <c r="L249"/>
      <c r="M249" s="167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6.5" customHeight="1">
      <c r="A250"/>
      <c r="B250" s="4"/>
      <c r="C250" s="4"/>
      <c r="D250" s="5"/>
      <c r="E250"/>
      <c r="F250"/>
      <c r="G250"/>
      <c r="H250"/>
      <c r="I250"/>
      <c r="J250"/>
      <c r="K250"/>
      <c r="L250"/>
      <c r="M250" s="167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6.5" customHeight="1">
      <c r="D251" s="184"/>
      <c r="M251" s="167"/>
    </row>
    <row r="252" spans="1:38" ht="16.5" customHeight="1">
      <c r="D252" s="184"/>
      <c r="M252" s="167"/>
    </row>
    <row r="253" spans="1:38" ht="16.5" customHeight="1">
      <c r="D253" s="184"/>
      <c r="M253" s="167"/>
    </row>
    <row r="254" spans="1:38" ht="16.5" customHeight="1">
      <c r="D254" s="184"/>
      <c r="M254" s="167"/>
    </row>
    <row r="255" spans="1:38" ht="16.5" customHeight="1">
      <c r="D255" s="184"/>
      <c r="M255" s="167"/>
    </row>
    <row r="256" spans="1:38" ht="16.5" customHeight="1">
      <c r="D256" s="184"/>
      <c r="M256" s="167"/>
    </row>
    <row r="257" spans="1:38" ht="16.5" customHeight="1">
      <c r="D257" s="184"/>
      <c r="M257" s="167"/>
    </row>
    <row r="258" spans="1:38" ht="16.5" customHeight="1">
      <c r="D258" s="184"/>
      <c r="M258" s="167"/>
    </row>
    <row r="259" spans="1:38" ht="16.5" customHeight="1">
      <c r="D259" s="184"/>
      <c r="M259" s="167"/>
    </row>
    <row r="260" spans="1:38" ht="16.5" customHeight="1">
      <c r="D260" s="184"/>
      <c r="M260" s="167"/>
    </row>
    <row r="261" spans="1:38" ht="16.5" customHeight="1">
      <c r="D261" s="184"/>
      <c r="M261" s="167"/>
    </row>
    <row r="262" spans="1:38" ht="16.5" customHeight="1">
      <c r="D262" s="184"/>
      <c r="M262" s="167"/>
    </row>
    <row r="263" spans="1:38" ht="16.5" customHeight="1">
      <c r="D263" s="184"/>
      <c r="M263" s="167"/>
    </row>
    <row r="264" spans="1:38" ht="16.5" customHeight="1">
      <c r="D264" s="184"/>
      <c r="M264" s="167"/>
    </row>
    <row r="265" spans="1:38" ht="16.5" customHeight="1">
      <c r="D265" s="184"/>
      <c r="M265" s="167"/>
    </row>
    <row r="266" spans="1:38" ht="16.5" customHeight="1">
      <c r="D266" s="184"/>
      <c r="M266" s="167"/>
    </row>
    <row r="267" spans="1:38" ht="16.5" customHeight="1">
      <c r="A267" s="38"/>
      <c r="B267" s="37"/>
      <c r="C267" s="37"/>
      <c r="D267" s="74"/>
      <c r="E267" s="38"/>
      <c r="F267" s="38"/>
      <c r="G267" s="38"/>
      <c r="H267" s="38"/>
      <c r="I267" s="38"/>
      <c r="J267" s="38"/>
      <c r="K267" s="38"/>
      <c r="L267" s="38"/>
      <c r="M267" s="16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>
      <c r="A268"/>
      <c r="B268" s="4"/>
      <c r="C268" s="4"/>
      <c r="D268" s="4"/>
      <c r="E268"/>
      <c r="F268"/>
      <c r="G268"/>
      <c r="H268"/>
      <c r="I268"/>
      <c r="J268"/>
      <c r="K268"/>
      <c r="L268"/>
      <c r="M268" s="167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/>
      <c r="B269" s="4"/>
      <c r="C269" s="4"/>
      <c r="D269" s="4"/>
      <c r="E269"/>
      <c r="F269"/>
      <c r="G269"/>
      <c r="H269"/>
      <c r="I269"/>
      <c r="J269"/>
      <c r="K269"/>
      <c r="L269"/>
      <c r="M269" s="167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6.5" customHeight="1">
      <c r="M270" s="167"/>
    </row>
    <row r="271" spans="1:38" ht="16.5" customHeight="1">
      <c r="M271" s="167"/>
    </row>
    <row r="272" spans="1:38" ht="16.5" customHeight="1">
      <c r="M272" s="167"/>
    </row>
    <row r="273" spans="1:38" ht="16.5" customHeight="1">
      <c r="M273" s="167"/>
    </row>
    <row r="274" spans="1:38" ht="16.5" customHeight="1">
      <c r="A274"/>
      <c r="B274" s="4"/>
      <c r="C274" s="4"/>
      <c r="D274" s="4"/>
      <c r="E274"/>
      <c r="F274"/>
      <c r="G274"/>
      <c r="H274"/>
      <c r="I274"/>
      <c r="J274"/>
      <c r="K274"/>
      <c r="L274"/>
      <c r="M274" s="167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6.5" customHeight="1">
      <c r="A275"/>
      <c r="B275" s="4"/>
      <c r="C275" s="4"/>
      <c r="D275" s="4"/>
      <c r="E275"/>
      <c r="F275"/>
      <c r="G275"/>
      <c r="H275"/>
      <c r="I275"/>
      <c r="J275"/>
      <c r="K275"/>
      <c r="L275"/>
      <c r="M275" s="16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6.5" customHeight="1">
      <c r="A276"/>
      <c r="B276" s="55" t="s">
        <v>66</v>
      </c>
      <c r="C276" s="4"/>
      <c r="D276" s="4"/>
      <c r="E276"/>
      <c r="F276"/>
      <c r="G276"/>
      <c r="H276"/>
      <c r="I276"/>
      <c r="J276"/>
      <c r="K276"/>
      <c r="L276"/>
      <c r="M276" s="167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6.5" customHeight="1" thickBot="1">
      <c r="A277"/>
      <c r="B277" s="4"/>
      <c r="C277" s="4"/>
      <c r="D277" s="4"/>
      <c r="E277"/>
      <c r="F277"/>
      <c r="G277"/>
      <c r="H277"/>
      <c r="I277"/>
      <c r="J277"/>
      <c r="K277"/>
      <c r="L277"/>
      <c r="M277" s="16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6.5" customHeight="1" thickBot="1">
      <c r="A278"/>
      <c r="B278" s="99" t="s">
        <v>5</v>
      </c>
      <c r="C278" s="100">
        <v>2012</v>
      </c>
      <c r="D278" s="101" t="s">
        <v>53</v>
      </c>
      <c r="E278" s="100" t="s">
        <v>79</v>
      </c>
      <c r="F278"/>
      <c r="G278"/>
      <c r="H278"/>
      <c r="I278"/>
      <c r="J278"/>
      <c r="K278"/>
      <c r="L278"/>
      <c r="M278" s="167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6.5" customHeight="1" thickBot="1">
      <c r="A279"/>
      <c r="B279" s="102" t="s">
        <v>6</v>
      </c>
      <c r="C279" s="105">
        <f>SUM(C280:C283)</f>
        <v>2383.6999999999998</v>
      </c>
      <c r="D279" s="105" t="e">
        <f>SUM(D280:D283)</f>
        <v>#REF!</v>
      </c>
      <c r="E279" s="105" t="e">
        <f>SUM(E280:E283)</f>
        <v>#REF!</v>
      </c>
      <c r="F279"/>
      <c r="G279"/>
      <c r="H279"/>
      <c r="I279"/>
      <c r="J279"/>
      <c r="K279"/>
      <c r="L279"/>
      <c r="M279" s="167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6.5" customHeight="1" thickBot="1">
      <c r="A280"/>
      <c r="B280" s="103" t="s">
        <v>62</v>
      </c>
      <c r="C280" s="106">
        <v>498.8</v>
      </c>
      <c r="D280" s="107" t="e">
        <f>(#REF!)/1000</f>
        <v>#REF!</v>
      </c>
      <c r="E280" s="106" t="e">
        <f>(#REF!)/1000</f>
        <v>#REF!</v>
      </c>
      <c r="F280"/>
      <c r="G280"/>
      <c r="H280"/>
      <c r="I280"/>
      <c r="J280"/>
      <c r="K280"/>
      <c r="L280"/>
      <c r="M280" s="167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6.5" customHeight="1" thickBot="1">
      <c r="A281"/>
      <c r="B281" s="104" t="s">
        <v>63</v>
      </c>
      <c r="C281" s="108">
        <v>541.29999999999995</v>
      </c>
      <c r="D281" s="109" t="e">
        <f>(#REF!)/1000</f>
        <v>#REF!</v>
      </c>
      <c r="E281" s="108" t="e">
        <f>(#REF!)/1000</f>
        <v>#REF!</v>
      </c>
      <c r="F281"/>
      <c r="G281"/>
      <c r="H281"/>
      <c r="I281"/>
      <c r="J281"/>
      <c r="K281"/>
      <c r="L281"/>
      <c r="M281" s="167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6.5" customHeight="1" thickBot="1">
      <c r="A282"/>
      <c r="B282" s="103" t="s">
        <v>64</v>
      </c>
      <c r="C282" s="106">
        <v>148.9</v>
      </c>
      <c r="D282" s="107" t="e">
        <f>(#REF!)/1000</f>
        <v>#REF!</v>
      </c>
      <c r="E282" s="106" t="e">
        <f>(#REF!)/1000</f>
        <v>#REF!</v>
      </c>
      <c r="F282"/>
      <c r="G282"/>
      <c r="H282"/>
      <c r="I282"/>
      <c r="J282"/>
      <c r="K282"/>
      <c r="L282"/>
      <c r="M282" s="167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6.5" customHeight="1" thickBot="1">
      <c r="A283"/>
      <c r="B283" s="104" t="s">
        <v>65</v>
      </c>
      <c r="C283" s="108">
        <v>1194.7</v>
      </c>
      <c r="D283" s="109" t="e">
        <f>(#REF!)/1000</f>
        <v>#REF!</v>
      </c>
      <c r="E283" s="108" t="e">
        <f>(#REF!)/1000</f>
        <v>#REF!</v>
      </c>
      <c r="F283"/>
      <c r="G283"/>
      <c r="H283"/>
      <c r="I283"/>
      <c r="J283"/>
      <c r="K283"/>
      <c r="L283"/>
      <c r="M283" s="167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6.5" customHeight="1">
      <c r="A284"/>
      <c r="B284" s="4"/>
      <c r="C284" s="4"/>
      <c r="D284" s="4"/>
      <c r="E284"/>
      <c r="F284"/>
      <c r="G284"/>
      <c r="H284"/>
      <c r="I284"/>
      <c r="J284"/>
      <c r="K284"/>
      <c r="L284"/>
      <c r="M284" s="167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6.5" customHeight="1">
      <c r="A285"/>
      <c r="B285" s="4"/>
      <c r="C285" s="4"/>
      <c r="D285" s="4"/>
      <c r="E285"/>
      <c r="F285"/>
      <c r="G285"/>
      <c r="H285"/>
      <c r="I285"/>
      <c r="J285"/>
      <c r="K285"/>
      <c r="L285"/>
      <c r="M285" s="167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6.5" customHeight="1">
      <c r="A286"/>
      <c r="B286" s="4"/>
      <c r="C286" s="4"/>
      <c r="D286" s="4"/>
      <c r="E286"/>
      <c r="F286"/>
      <c r="G286"/>
      <c r="H286"/>
      <c r="I286"/>
      <c r="J286"/>
      <c r="K286"/>
      <c r="L286"/>
      <c r="M286" s="167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6.5" customHeight="1">
      <c r="A287"/>
      <c r="B287" s="4"/>
      <c r="C287" s="4"/>
      <c r="D287" s="4"/>
      <c r="E287"/>
      <c r="F287"/>
      <c r="G287"/>
      <c r="H287"/>
      <c r="I287"/>
      <c r="J287"/>
      <c r="K287"/>
      <c r="L287"/>
      <c r="M287" s="16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6.5" customHeight="1">
      <c r="A288"/>
      <c r="B288" s="4"/>
      <c r="C288" s="4"/>
      <c r="D288" s="4"/>
      <c r="E288"/>
      <c r="F288"/>
      <c r="G288"/>
      <c r="H288"/>
      <c r="I288"/>
      <c r="J288"/>
      <c r="K288"/>
      <c r="L288"/>
      <c r="M288" s="167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6.5" customHeight="1">
      <c r="A289"/>
      <c r="B289" s="4"/>
      <c r="C289" s="4"/>
      <c r="D289" s="4"/>
      <c r="E289"/>
      <c r="F289"/>
      <c r="G289"/>
      <c r="H289"/>
      <c r="I289"/>
      <c r="J289"/>
      <c r="K289"/>
      <c r="L289"/>
      <c r="M289" s="167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6.5" customHeight="1">
      <c r="A290"/>
      <c r="B290" s="4"/>
      <c r="C290" s="4"/>
      <c r="D290" s="4"/>
      <c r="E290"/>
      <c r="F290"/>
      <c r="G290"/>
      <c r="H290"/>
      <c r="I290"/>
      <c r="J290"/>
      <c r="K290"/>
      <c r="L290"/>
      <c r="M290" s="167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6.5" customHeight="1">
      <c r="A291"/>
      <c r="B291" s="4"/>
      <c r="C291" s="4"/>
      <c r="D291" s="4"/>
      <c r="E291"/>
      <c r="F291"/>
      <c r="G291"/>
      <c r="H291"/>
      <c r="I291"/>
      <c r="J291"/>
      <c r="K291"/>
      <c r="L291"/>
      <c r="M291" s="167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6.5" customHeight="1">
      <c r="A292"/>
      <c r="B292" s="4"/>
      <c r="C292" s="4"/>
      <c r="D292" s="4"/>
      <c r="E292"/>
      <c r="F292"/>
      <c r="G292"/>
      <c r="H292"/>
      <c r="I292"/>
      <c r="J292"/>
      <c r="K292"/>
      <c r="L292"/>
      <c r="M292" s="167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6.5" customHeight="1">
      <c r="A293"/>
      <c r="B293" s="4"/>
      <c r="C293" s="4"/>
      <c r="D293" s="4"/>
      <c r="E293"/>
      <c r="F293"/>
      <c r="G293"/>
      <c r="H293"/>
      <c r="I293"/>
      <c r="J293"/>
      <c r="K293"/>
      <c r="L293"/>
      <c r="M293" s="167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6.5" customHeight="1">
      <c r="A294"/>
      <c r="B294" s="4"/>
      <c r="C294" s="4"/>
      <c r="D294" s="4"/>
      <c r="E294"/>
      <c r="F294"/>
      <c r="G294"/>
      <c r="H294"/>
      <c r="I294"/>
      <c r="J294"/>
      <c r="K294"/>
      <c r="L294"/>
      <c r="M294" s="167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6.5" customHeight="1">
      <c r="A295"/>
      <c r="B295" s="4"/>
      <c r="C295" s="4"/>
      <c r="D295" s="4"/>
      <c r="E295"/>
      <c r="F295"/>
      <c r="G295"/>
      <c r="H295"/>
      <c r="I295"/>
      <c r="J295"/>
      <c r="K295"/>
      <c r="L295"/>
      <c r="M295" s="167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6.5" customHeight="1">
      <c r="A296"/>
      <c r="B296" s="4"/>
      <c r="C296" s="4"/>
      <c r="D296" s="4"/>
      <c r="E296"/>
      <c r="F296"/>
      <c r="G296"/>
      <c r="H296"/>
      <c r="I296"/>
      <c r="J296"/>
      <c r="K296"/>
      <c r="L296"/>
      <c r="M296" s="167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6.5" customHeight="1">
      <c r="A297"/>
      <c r="B297" s="4"/>
      <c r="C297" s="4"/>
      <c r="D297" s="4"/>
      <c r="E297"/>
      <c r="F297"/>
      <c r="G297"/>
      <c r="H297"/>
      <c r="I297"/>
      <c r="J297"/>
      <c r="K297"/>
      <c r="L297"/>
      <c r="M297" s="16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6.5" customHeight="1">
      <c r="A298"/>
      <c r="B298" s="4"/>
      <c r="C298" s="4"/>
      <c r="D298" s="4"/>
      <c r="E298"/>
      <c r="F298"/>
      <c r="G298"/>
      <c r="H298"/>
      <c r="I298"/>
      <c r="J298"/>
      <c r="K298"/>
      <c r="L298"/>
      <c r="M298" s="167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6.5" customHeight="1">
      <c r="A299"/>
      <c r="B299" s="4"/>
      <c r="C299" s="4"/>
      <c r="D299" s="4"/>
      <c r="E299"/>
      <c r="F299"/>
      <c r="G299"/>
      <c r="H299"/>
      <c r="I299"/>
      <c r="J299"/>
      <c r="K299"/>
      <c r="L299"/>
      <c r="M299" s="167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6.5" customHeight="1">
      <c r="A300"/>
      <c r="B300" s="4"/>
      <c r="C300" s="4"/>
      <c r="D300" s="4"/>
      <c r="E300"/>
      <c r="F300"/>
      <c r="G300"/>
      <c r="H300"/>
      <c r="I300"/>
      <c r="J300"/>
      <c r="K300"/>
      <c r="L300"/>
      <c r="M300" s="167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6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6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6.5" customHeight="1">
      <c r="A302" s="45"/>
      <c r="E302" s="45"/>
      <c r="F302" s="45"/>
      <c r="G302" s="45"/>
      <c r="H302" s="45"/>
      <c r="I302" s="45"/>
      <c r="J302" s="45"/>
      <c r="K302" s="45"/>
      <c r="L302" s="45"/>
      <c r="M302" s="167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</row>
    <row r="303" spans="1:38" ht="16.5" customHeight="1">
      <c r="A303" s="45"/>
      <c r="B303" s="4"/>
      <c r="C303" s="4"/>
      <c r="D303" s="4"/>
      <c r="E303"/>
      <c r="F303"/>
      <c r="G303"/>
      <c r="H303"/>
      <c r="I303"/>
      <c r="J303"/>
      <c r="K303"/>
      <c r="L303"/>
      <c r="M303" s="167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45"/>
      <c r="AH303" s="45"/>
      <c r="AI303" s="45"/>
      <c r="AJ303" s="45"/>
      <c r="AK303" s="45"/>
      <c r="AL303" s="45"/>
    </row>
    <row r="304" spans="1:38" ht="16.5" customHeight="1">
      <c r="A304" s="45"/>
      <c r="B304" s="55" t="s">
        <v>69</v>
      </c>
      <c r="C304" s="4"/>
      <c r="D304" s="4"/>
      <c r="E304"/>
      <c r="F304"/>
      <c r="G304"/>
      <c r="H304"/>
      <c r="I304"/>
      <c r="J304"/>
      <c r="K304"/>
      <c r="L304"/>
      <c r="M304" s="167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45"/>
      <c r="AH304" s="45"/>
      <c r="AI304" s="45"/>
      <c r="AJ304" s="45"/>
      <c r="AK304" s="45"/>
      <c r="AL304" s="45"/>
    </row>
    <row r="305" spans="1:38" ht="16.5" customHeight="1" thickBot="1">
      <c r="A305" s="45"/>
      <c r="B305" s="4"/>
      <c r="C305" s="4"/>
      <c r="D305" s="4"/>
      <c r="E305"/>
      <c r="F305"/>
      <c r="G305"/>
      <c r="H305"/>
      <c r="I305"/>
      <c r="J305"/>
      <c r="K305"/>
      <c r="L305"/>
      <c r="M305" s="167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45"/>
      <c r="AH305" s="45"/>
      <c r="AI305" s="45"/>
      <c r="AJ305" s="45"/>
      <c r="AK305" s="45"/>
      <c r="AL305" s="45"/>
    </row>
    <row r="306" spans="1:38" ht="16.5" customHeight="1" thickBot="1">
      <c r="A306" s="45"/>
      <c r="B306" s="99" t="s">
        <v>5</v>
      </c>
      <c r="C306" s="100">
        <v>2012</v>
      </c>
      <c r="D306" s="101" t="s">
        <v>53</v>
      </c>
      <c r="E306" s="100" t="s">
        <v>79</v>
      </c>
      <c r="F306"/>
      <c r="G306"/>
      <c r="H306"/>
      <c r="I306"/>
      <c r="J306"/>
      <c r="K306"/>
      <c r="L306"/>
      <c r="M306" s="167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45"/>
      <c r="AH306" s="45"/>
      <c r="AI306" s="45"/>
      <c r="AJ306" s="45"/>
      <c r="AK306" s="45"/>
      <c r="AL306" s="45"/>
    </row>
    <row r="307" spans="1:38" ht="16.5" customHeight="1" thickBot="1">
      <c r="A307" s="45"/>
      <c r="B307" s="102" t="s">
        <v>6</v>
      </c>
      <c r="C307" s="105">
        <f>SUM(C308:C310)</f>
        <v>1189</v>
      </c>
      <c r="D307" s="105" t="e">
        <f>SUM(D308:D310)</f>
        <v>#REF!</v>
      </c>
      <c r="E307" s="105" t="e">
        <f>SUM(E308:E310)</f>
        <v>#REF!</v>
      </c>
      <c r="F307"/>
      <c r="G307"/>
      <c r="H307"/>
      <c r="I307"/>
      <c r="J307"/>
      <c r="K307"/>
      <c r="L307"/>
      <c r="M307" s="16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45"/>
      <c r="AH307" s="45"/>
      <c r="AI307" s="45"/>
      <c r="AJ307" s="45"/>
      <c r="AK307" s="45"/>
      <c r="AL307" s="45"/>
    </row>
    <row r="308" spans="1:38" ht="16.5" customHeight="1" thickBot="1">
      <c r="A308" s="45"/>
      <c r="B308" s="103" t="s">
        <v>62</v>
      </c>
      <c r="C308" s="106">
        <f t="shared" ref="C308:E310" si="7">C280</f>
        <v>498.8</v>
      </c>
      <c r="D308" s="106" t="e">
        <f t="shared" si="7"/>
        <v>#REF!</v>
      </c>
      <c r="E308" s="106" t="e">
        <f t="shared" si="7"/>
        <v>#REF!</v>
      </c>
      <c r="F308"/>
      <c r="G308"/>
      <c r="H308"/>
      <c r="I308"/>
      <c r="J308"/>
      <c r="K308"/>
      <c r="L308"/>
      <c r="M308" s="167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45"/>
      <c r="AH308" s="45"/>
      <c r="AI308" s="45"/>
      <c r="AJ308" s="45"/>
      <c r="AK308" s="45"/>
      <c r="AL308" s="45"/>
    </row>
    <row r="309" spans="1:38" ht="16.5" customHeight="1" thickBot="1">
      <c r="A309" s="45"/>
      <c r="B309" s="104" t="s">
        <v>63</v>
      </c>
      <c r="C309" s="108">
        <f t="shared" si="7"/>
        <v>541.29999999999995</v>
      </c>
      <c r="D309" s="108" t="e">
        <f t="shared" si="7"/>
        <v>#REF!</v>
      </c>
      <c r="E309" s="108" t="e">
        <f t="shared" si="7"/>
        <v>#REF!</v>
      </c>
      <c r="F309"/>
      <c r="G309"/>
      <c r="H309"/>
      <c r="I309"/>
      <c r="J309"/>
      <c r="K309"/>
      <c r="L309"/>
      <c r="M309" s="167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45"/>
      <c r="AH309" s="45"/>
      <c r="AI309" s="45"/>
      <c r="AJ309" s="45"/>
      <c r="AK309" s="45"/>
      <c r="AL309" s="45"/>
    </row>
    <row r="310" spans="1:38" ht="16.5" customHeight="1" thickBot="1">
      <c r="A310" s="45"/>
      <c r="B310" s="103" t="s">
        <v>64</v>
      </c>
      <c r="C310" s="106">
        <f t="shared" si="7"/>
        <v>148.9</v>
      </c>
      <c r="D310" s="106" t="e">
        <f t="shared" si="7"/>
        <v>#REF!</v>
      </c>
      <c r="E310" s="106" t="e">
        <f t="shared" si="7"/>
        <v>#REF!</v>
      </c>
      <c r="F310"/>
      <c r="G310"/>
      <c r="H310"/>
      <c r="I310"/>
      <c r="J310"/>
      <c r="K310"/>
      <c r="L310"/>
      <c r="M310" s="167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45"/>
      <c r="AH310" s="45"/>
      <c r="AI310" s="45"/>
      <c r="AJ310" s="45"/>
      <c r="AK310" s="45"/>
      <c r="AL310" s="45"/>
    </row>
    <row r="311" spans="1:38" ht="16.5" customHeight="1">
      <c r="A311" s="45"/>
      <c r="B311" s="4"/>
      <c r="C311" s="4"/>
      <c r="D311" s="4"/>
      <c r="E311"/>
      <c r="F311"/>
      <c r="G311"/>
      <c r="H311"/>
      <c r="I311"/>
      <c r="J311"/>
      <c r="K311"/>
      <c r="L311"/>
      <c r="M311" s="167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45"/>
      <c r="AH311" s="45"/>
      <c r="AI311" s="45"/>
      <c r="AJ311" s="45"/>
      <c r="AK311" s="45"/>
      <c r="AL311" s="45"/>
    </row>
    <row r="312" spans="1:38" ht="16.5" customHeight="1">
      <c r="A312" s="45"/>
      <c r="B312" s="4"/>
      <c r="C312" s="4"/>
      <c r="D312" s="4"/>
      <c r="E312"/>
      <c r="F312"/>
      <c r="G312"/>
      <c r="H312"/>
      <c r="I312"/>
      <c r="J312"/>
      <c r="K312"/>
      <c r="L312"/>
      <c r="M312" s="167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45"/>
      <c r="AH312" s="45"/>
      <c r="AI312" s="45"/>
      <c r="AJ312" s="45"/>
      <c r="AK312" s="45"/>
      <c r="AL312" s="45"/>
    </row>
    <row r="313" spans="1:38" ht="16.5" customHeight="1">
      <c r="A313" s="45"/>
      <c r="B313" s="4"/>
      <c r="C313" s="4"/>
      <c r="D313" s="4"/>
      <c r="E313"/>
      <c r="F313"/>
      <c r="G313"/>
      <c r="H313"/>
      <c r="I313"/>
      <c r="J313"/>
      <c r="K313"/>
      <c r="L313"/>
      <c r="M313" s="167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45"/>
      <c r="AH313" s="45"/>
      <c r="AI313" s="45"/>
      <c r="AJ313" s="45"/>
      <c r="AK313" s="45"/>
      <c r="AL313" s="45"/>
    </row>
    <row r="314" spans="1:38" ht="16.5" customHeight="1">
      <c r="A314" s="45"/>
      <c r="B314" s="4"/>
      <c r="C314" s="4"/>
      <c r="D314" s="4"/>
      <c r="E314"/>
      <c r="F314"/>
      <c r="G314"/>
      <c r="H314"/>
      <c r="I314"/>
      <c r="J314"/>
      <c r="K314"/>
      <c r="L314"/>
      <c r="M314" s="167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45"/>
      <c r="AH314" s="45"/>
      <c r="AI314" s="45"/>
      <c r="AJ314" s="45"/>
      <c r="AK314" s="45"/>
      <c r="AL314" s="45"/>
    </row>
    <row r="315" spans="1:38" ht="16.5" customHeight="1">
      <c r="A315" s="45"/>
      <c r="B315" s="4"/>
      <c r="C315" s="4"/>
      <c r="D315" s="4"/>
      <c r="E315"/>
      <c r="F315"/>
      <c r="G315"/>
      <c r="H315"/>
      <c r="I315"/>
      <c r="J315"/>
      <c r="K315"/>
      <c r="L315"/>
      <c r="M315" s="167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45"/>
      <c r="AH315" s="45"/>
      <c r="AI315" s="45"/>
      <c r="AJ315" s="45"/>
      <c r="AK315" s="45"/>
      <c r="AL315" s="45"/>
    </row>
    <row r="316" spans="1:38" ht="16.5" customHeight="1">
      <c r="A316" s="45"/>
      <c r="B316" s="4"/>
      <c r="C316" s="4"/>
      <c r="D316" s="4"/>
      <c r="E316"/>
      <c r="F316"/>
      <c r="G316"/>
      <c r="H316"/>
      <c r="I316"/>
      <c r="J316"/>
      <c r="K316"/>
      <c r="L316"/>
      <c r="M316" s="167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45"/>
      <c r="AH316" s="45"/>
      <c r="AI316" s="45"/>
      <c r="AJ316" s="45"/>
      <c r="AK316" s="45"/>
      <c r="AL316" s="45"/>
    </row>
    <row r="317" spans="1:38" ht="16.5" customHeight="1">
      <c r="A317" s="45"/>
      <c r="B317" s="4"/>
      <c r="C317" s="4"/>
      <c r="D317" s="4"/>
      <c r="E317"/>
      <c r="F317"/>
      <c r="G317"/>
      <c r="H317"/>
      <c r="I317"/>
      <c r="J317"/>
      <c r="K317"/>
      <c r="L317"/>
      <c r="M317" s="16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45"/>
      <c r="AH317" s="45"/>
      <c r="AI317" s="45"/>
      <c r="AJ317" s="45"/>
      <c r="AK317" s="45"/>
      <c r="AL317" s="45"/>
    </row>
    <row r="318" spans="1:38" ht="16.5" customHeight="1">
      <c r="A318" s="45"/>
      <c r="B318" s="4"/>
      <c r="C318" s="4"/>
      <c r="D318" s="4"/>
      <c r="E318"/>
      <c r="F318"/>
      <c r="G318"/>
      <c r="H318"/>
      <c r="I318"/>
      <c r="J318"/>
      <c r="K318"/>
      <c r="L318"/>
      <c r="M318" s="167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45"/>
      <c r="AH318" s="45"/>
      <c r="AI318" s="45"/>
      <c r="AJ318" s="45"/>
      <c r="AK318" s="45"/>
      <c r="AL318" s="45"/>
    </row>
    <row r="319" spans="1:38" ht="16.5" customHeight="1">
      <c r="A319" s="45"/>
      <c r="B319" s="4"/>
      <c r="C319" s="4"/>
      <c r="D319" s="4"/>
      <c r="E319"/>
      <c r="F319"/>
      <c r="G319"/>
      <c r="H319"/>
      <c r="I319"/>
      <c r="J319"/>
      <c r="K319"/>
      <c r="L319"/>
      <c r="M319" s="167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45"/>
      <c r="AH319" s="45"/>
      <c r="AI319" s="45"/>
      <c r="AJ319" s="45"/>
      <c r="AK319" s="45"/>
      <c r="AL319" s="45"/>
    </row>
    <row r="320" spans="1:38" ht="16.5" customHeight="1">
      <c r="A320" s="45"/>
      <c r="B320" s="4"/>
      <c r="C320" s="4"/>
      <c r="D320" s="4"/>
      <c r="E320"/>
      <c r="F320"/>
      <c r="G320"/>
      <c r="H320"/>
      <c r="I320"/>
      <c r="J320"/>
      <c r="K320"/>
      <c r="L320"/>
      <c r="M320" s="167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45"/>
      <c r="AH320" s="45"/>
      <c r="AI320" s="45"/>
      <c r="AJ320" s="45"/>
      <c r="AK320" s="45"/>
      <c r="AL320" s="45"/>
    </row>
    <row r="321" spans="1:38" ht="16.5" customHeight="1">
      <c r="A321" s="45"/>
      <c r="B321" s="4"/>
      <c r="C321" s="4"/>
      <c r="D321" s="4"/>
      <c r="E321"/>
      <c r="F321"/>
      <c r="G321"/>
      <c r="H321"/>
      <c r="I321"/>
      <c r="J321"/>
      <c r="K321"/>
      <c r="L321"/>
      <c r="M321" s="167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45"/>
      <c r="AH321" s="45"/>
      <c r="AI321" s="45"/>
      <c r="AJ321" s="45"/>
      <c r="AK321" s="45"/>
      <c r="AL321" s="45"/>
    </row>
    <row r="322" spans="1:38" ht="16.5" customHeight="1">
      <c r="A322" s="45"/>
      <c r="B322" s="4"/>
      <c r="C322" s="4"/>
      <c r="D322" s="4"/>
      <c r="E322"/>
      <c r="F322"/>
      <c r="G322"/>
      <c r="H322"/>
      <c r="I322"/>
      <c r="J322"/>
      <c r="K322"/>
      <c r="L322"/>
      <c r="M322" s="167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45"/>
      <c r="AH322" s="45"/>
      <c r="AI322" s="45"/>
      <c r="AJ322" s="45"/>
      <c r="AK322" s="45"/>
      <c r="AL322" s="45"/>
    </row>
    <row r="323" spans="1:38" ht="16.5" customHeight="1">
      <c r="A323" s="45"/>
      <c r="B323" s="4"/>
      <c r="C323" s="4"/>
      <c r="D323" s="4"/>
      <c r="E323"/>
      <c r="F323"/>
      <c r="G323"/>
      <c r="H323"/>
      <c r="I323"/>
      <c r="J323"/>
      <c r="K323"/>
      <c r="L323"/>
      <c r="M323" s="167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45"/>
      <c r="AH323" s="45"/>
      <c r="AI323" s="45"/>
      <c r="AJ323" s="45"/>
      <c r="AK323" s="45"/>
      <c r="AL323" s="45"/>
    </row>
    <row r="324" spans="1:38" ht="16.5" customHeight="1">
      <c r="A324" s="45"/>
      <c r="B324" s="4"/>
      <c r="C324" s="4"/>
      <c r="D324" s="4"/>
      <c r="E324"/>
      <c r="F324"/>
      <c r="G324"/>
      <c r="H324"/>
      <c r="I324"/>
      <c r="J324"/>
      <c r="K324"/>
      <c r="L324"/>
      <c r="M324" s="167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45"/>
      <c r="AH324" s="45"/>
      <c r="AI324" s="45"/>
      <c r="AJ324" s="45"/>
      <c r="AK324" s="45"/>
      <c r="AL324" s="45"/>
    </row>
    <row r="325" spans="1:38" ht="16.5" customHeight="1">
      <c r="A325" s="45"/>
      <c r="B325" s="4"/>
      <c r="C325" s="4"/>
      <c r="D325" s="4"/>
      <c r="E325"/>
      <c r="F325"/>
      <c r="G325"/>
      <c r="H325"/>
      <c r="I325"/>
      <c r="J325"/>
      <c r="K325"/>
      <c r="L325"/>
      <c r="M325" s="167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45"/>
      <c r="AH325" s="45"/>
      <c r="AI325" s="45"/>
      <c r="AJ325" s="45"/>
      <c r="AK325" s="45"/>
      <c r="AL325" s="45"/>
    </row>
    <row r="326" spans="1:38" ht="16.5" customHeight="1">
      <c r="A326" s="45"/>
      <c r="B326" s="4"/>
      <c r="C326" s="4"/>
      <c r="D326" s="4"/>
      <c r="E326"/>
      <c r="F326"/>
      <c r="G326"/>
      <c r="H326"/>
      <c r="I326"/>
      <c r="J326"/>
      <c r="K326"/>
      <c r="L326"/>
      <c r="M326" s="167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45"/>
      <c r="AH326" s="45"/>
      <c r="AI326" s="45"/>
      <c r="AJ326" s="45"/>
      <c r="AK326" s="45"/>
      <c r="AL326" s="45"/>
    </row>
    <row r="327" spans="1:38" ht="16.5" customHeight="1">
      <c r="A327" s="45"/>
      <c r="B327" s="4"/>
      <c r="C327" s="4"/>
      <c r="D327" s="4"/>
      <c r="E327"/>
      <c r="F327"/>
      <c r="G327"/>
      <c r="H327"/>
      <c r="I327"/>
      <c r="J327"/>
      <c r="K327"/>
      <c r="L327"/>
      <c r="M327" s="16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45"/>
      <c r="AH327" s="45"/>
      <c r="AI327" s="45"/>
      <c r="AJ327" s="45"/>
      <c r="AK327" s="45"/>
      <c r="AL327" s="45"/>
    </row>
    <row r="328" spans="1:38" ht="16.5" customHeight="1">
      <c r="A328" s="45"/>
      <c r="E328" s="45"/>
      <c r="F328" s="45"/>
      <c r="G328" s="45"/>
      <c r="H328" s="45"/>
      <c r="I328" s="45"/>
      <c r="J328" s="45"/>
      <c r="K328" s="45"/>
      <c r="L328" s="45"/>
      <c r="M328" s="167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</row>
    <row r="329" spans="1:38" ht="16.5" customHeight="1">
      <c r="A329" s="45"/>
      <c r="E329" s="45"/>
      <c r="F329" s="45"/>
      <c r="G329" s="45"/>
      <c r="H329" s="45"/>
      <c r="I329" s="45"/>
      <c r="J329" s="45"/>
      <c r="K329" s="45"/>
      <c r="L329" s="45"/>
      <c r="M329" s="167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</row>
    <row r="330" spans="1:38" ht="16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6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6.5" customHeight="1">
      <c r="A331" s="45"/>
      <c r="E331" s="45"/>
      <c r="F331" s="45"/>
      <c r="G331" s="45"/>
      <c r="H331" s="45"/>
      <c r="I331" s="45"/>
      <c r="J331" s="45"/>
      <c r="K331" s="45"/>
      <c r="L331" s="45"/>
      <c r="M331" s="167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</row>
    <row r="332" spans="1:38" ht="16.5" customHeight="1">
      <c r="A332" s="45"/>
      <c r="E332" s="45"/>
      <c r="F332" s="45"/>
      <c r="G332" s="45"/>
      <c r="H332" s="45"/>
      <c r="I332" s="45"/>
      <c r="J332" s="45"/>
      <c r="K332" s="45"/>
      <c r="L332" s="45"/>
      <c r="M332" s="167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</row>
    <row r="333" spans="1:38" ht="16.5" customHeight="1">
      <c r="A333" s="45"/>
      <c r="E333" s="45"/>
      <c r="F333" s="45"/>
      <c r="G333" s="45"/>
      <c r="H333" s="45"/>
      <c r="I333" s="45"/>
      <c r="J333" s="45"/>
      <c r="K333" s="45"/>
      <c r="L333" s="45"/>
      <c r="M333" s="167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</row>
    <row r="334" spans="1:38" ht="16.5" customHeight="1">
      <c r="A334" s="45"/>
      <c r="E334" s="45"/>
      <c r="F334" s="45"/>
      <c r="G334" s="45"/>
      <c r="H334" s="45"/>
      <c r="I334" s="45"/>
      <c r="J334" s="45"/>
      <c r="K334" s="45"/>
      <c r="L334" s="45"/>
      <c r="M334" s="167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</row>
    <row r="335" spans="1:38" ht="16.5" customHeight="1">
      <c r="A335"/>
      <c r="B335" s="4"/>
      <c r="C335" s="4"/>
      <c r="D335" s="4"/>
      <c r="E335"/>
      <c r="F335"/>
      <c r="G335"/>
      <c r="H335"/>
      <c r="I335"/>
      <c r="J335"/>
      <c r="K335"/>
      <c r="L335"/>
      <c r="M335" s="167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ht="16.5" customHeight="1">
      <c r="A336"/>
      <c r="B336" s="55" t="s">
        <v>68</v>
      </c>
      <c r="C336" s="4"/>
      <c r="D336" s="4"/>
      <c r="E336"/>
      <c r="F336"/>
      <c r="G336"/>
      <c r="H336"/>
      <c r="I336"/>
      <c r="J336"/>
      <c r="K336"/>
      <c r="L336"/>
      <c r="M336" s="167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ht="16.5" customHeight="1" thickBot="1">
      <c r="A337"/>
      <c r="B337" s="4"/>
      <c r="C337" s="4"/>
      <c r="D337" s="4"/>
      <c r="E337"/>
      <c r="F337"/>
      <c r="G337"/>
      <c r="H337"/>
      <c r="I337"/>
      <c r="J337"/>
      <c r="K337"/>
      <c r="L337"/>
      <c r="M337" s="16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ht="16.5" customHeight="1" thickBot="1">
      <c r="A338"/>
      <c r="B338" s="111"/>
      <c r="C338" s="111">
        <v>2012</v>
      </c>
      <c r="D338" s="111" t="s">
        <v>53</v>
      </c>
      <c r="E338" s="100" t="s">
        <v>79</v>
      </c>
      <c r="F338"/>
      <c r="G338"/>
      <c r="H338"/>
      <c r="I338"/>
      <c r="J338"/>
      <c r="K338"/>
      <c r="L338"/>
      <c r="M338" s="167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ht="16.5" customHeight="1" thickBot="1">
      <c r="A339"/>
      <c r="B339" s="110" t="s">
        <v>22</v>
      </c>
      <c r="C339" s="127">
        <v>1189.0999999999999</v>
      </c>
      <c r="D339" s="128" t="e">
        <f>#REF!</f>
        <v>#REF!</v>
      </c>
      <c r="E339" s="129" t="e">
        <f>#REF!</f>
        <v>#REF!</v>
      </c>
      <c r="F339"/>
      <c r="G339"/>
      <c r="H339"/>
      <c r="I339"/>
      <c r="J339"/>
      <c r="K339"/>
      <c r="L339"/>
      <c r="M339" s="167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ht="16.5" customHeight="1" thickBot="1">
      <c r="A340"/>
      <c r="B340" s="104" t="s">
        <v>67</v>
      </c>
      <c r="C340" s="130">
        <v>93.7</v>
      </c>
      <c r="D340" s="131" t="e">
        <f>-#REF!</f>
        <v>#REF!</v>
      </c>
      <c r="E340" s="130" t="e">
        <f>-#REF!</f>
        <v>#REF!</v>
      </c>
      <c r="F340"/>
      <c r="G340"/>
      <c r="H340"/>
      <c r="I340"/>
      <c r="J340"/>
      <c r="K340"/>
      <c r="L340"/>
      <c r="M340" s="167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ht="16.5" customHeight="1" thickBot="1">
      <c r="A341"/>
      <c r="B341" s="110" t="s">
        <v>23</v>
      </c>
      <c r="C341" s="129">
        <v>1095.3</v>
      </c>
      <c r="D341" s="128" t="e">
        <f>#REF!</f>
        <v>#REF!</v>
      </c>
      <c r="E341" s="129" t="e">
        <f>#REF!</f>
        <v>#REF!</v>
      </c>
      <c r="F341" s="11" t="e">
        <f>E341/E341</f>
        <v>#REF!</v>
      </c>
      <c r="G341"/>
      <c r="H341"/>
      <c r="I341"/>
      <c r="J341"/>
      <c r="K341"/>
      <c r="L341"/>
      <c r="M341" s="167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ht="16.5" customHeight="1" thickBot="1">
      <c r="A342"/>
      <c r="B342" s="104" t="s">
        <v>7</v>
      </c>
      <c r="C342" s="130">
        <v>455.25</v>
      </c>
      <c r="D342" s="131" t="e">
        <f>#REF!</f>
        <v>#REF!</v>
      </c>
      <c r="E342" s="130" t="e">
        <f>#REF!</f>
        <v>#REF!</v>
      </c>
      <c r="F342" s="133" t="e">
        <f>E342/E341</f>
        <v>#REF!</v>
      </c>
      <c r="G342"/>
      <c r="H342"/>
      <c r="I342"/>
      <c r="J342"/>
      <c r="K342"/>
      <c r="L342"/>
      <c r="M342" s="167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16.5" customHeight="1" thickBot="1">
      <c r="A343"/>
      <c r="B343" s="104" t="s">
        <v>8</v>
      </c>
      <c r="C343" s="130">
        <v>506.90199999999999</v>
      </c>
      <c r="D343" s="131" t="e">
        <f>#REF!</f>
        <v>#REF!</v>
      </c>
      <c r="E343" s="130" t="e">
        <f>#REF!</f>
        <v>#REF!</v>
      </c>
      <c r="F343" s="11" t="e">
        <f>E343/E341</f>
        <v>#REF!</v>
      </c>
      <c r="G343"/>
      <c r="H343"/>
      <c r="I343"/>
      <c r="J343"/>
      <c r="K343"/>
      <c r="L343"/>
      <c r="M343" s="167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16.5" customHeight="1" thickBot="1">
      <c r="A344"/>
      <c r="B344" s="104" t="s">
        <v>9</v>
      </c>
      <c r="C344" s="130">
        <v>133.15600000000001</v>
      </c>
      <c r="D344" s="131" t="e">
        <f>#REF!</f>
        <v>#REF!</v>
      </c>
      <c r="E344" s="130" t="e">
        <f>#REF!</f>
        <v>#REF!</v>
      </c>
      <c r="F344" s="11" t="e">
        <f>E344/E341</f>
        <v>#REF!</v>
      </c>
      <c r="G344"/>
      <c r="H344"/>
      <c r="I344"/>
      <c r="J344"/>
      <c r="K344"/>
      <c r="L344"/>
      <c r="M344" s="167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16.5" customHeight="1">
      <c r="A345"/>
      <c r="B345" s="4"/>
      <c r="C345" s="4"/>
      <c r="D345" s="4"/>
      <c r="E345"/>
      <c r="F345"/>
      <c r="G345"/>
      <c r="H345"/>
      <c r="I345"/>
      <c r="J345"/>
      <c r="K345"/>
      <c r="L345"/>
      <c r="M345" s="167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16.5" customHeight="1">
      <c r="A346"/>
      <c r="B346" s="4"/>
      <c r="C346" s="4"/>
      <c r="D346" s="4"/>
      <c r="E346"/>
      <c r="F346"/>
      <c r="G346"/>
      <c r="H346"/>
      <c r="I346"/>
      <c r="J346"/>
      <c r="K346"/>
      <c r="L346"/>
      <c r="M346" s="167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16.5" customHeight="1">
      <c r="A347"/>
      <c r="B347" s="4"/>
      <c r="C347" s="4"/>
      <c r="D347" s="4"/>
      <c r="E347"/>
      <c r="F347"/>
      <c r="G347"/>
      <c r="H347"/>
      <c r="I347"/>
      <c r="J347"/>
      <c r="K347"/>
      <c r="L347"/>
      <c r="M347" s="16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16.5" customHeight="1">
      <c r="A348"/>
      <c r="B348" s="4"/>
      <c r="C348" s="4"/>
      <c r="D348" s="4"/>
      <c r="E348"/>
      <c r="F348"/>
      <c r="G348"/>
      <c r="H348"/>
      <c r="I348"/>
      <c r="J348"/>
      <c r="K348"/>
      <c r="L348"/>
      <c r="M348" s="167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ht="16.5" customHeight="1">
      <c r="A349"/>
      <c r="B349" s="4"/>
      <c r="C349" s="4"/>
      <c r="D349" s="4"/>
      <c r="E349"/>
      <c r="F349"/>
      <c r="G349"/>
      <c r="H349"/>
      <c r="I349"/>
      <c r="J349"/>
      <c r="K349"/>
      <c r="L349"/>
      <c r="M349" s="167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ht="16.5" customHeight="1">
      <c r="A350"/>
      <c r="B350" s="4"/>
      <c r="C350" s="4"/>
      <c r="D350" s="4"/>
      <c r="E350"/>
      <c r="F350"/>
      <c r="G350"/>
      <c r="H350"/>
      <c r="I350"/>
      <c r="J350"/>
      <c r="K350"/>
      <c r="L350"/>
      <c r="M350" s="167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ht="16.5" customHeight="1">
      <c r="A351"/>
      <c r="B351" s="4"/>
      <c r="C351" s="4"/>
      <c r="D351" s="4"/>
      <c r="E351"/>
      <c r="F351"/>
      <c r="G351"/>
      <c r="H351"/>
      <c r="I351"/>
      <c r="J351"/>
      <c r="K351"/>
      <c r="L351"/>
      <c r="M351" s="167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ht="16.5" customHeight="1">
      <c r="A352"/>
      <c r="B352" s="4"/>
      <c r="C352" s="4"/>
      <c r="D352" s="4"/>
      <c r="E352"/>
      <c r="F352"/>
      <c r="G352"/>
      <c r="H352"/>
      <c r="I352"/>
      <c r="J352"/>
      <c r="K352"/>
      <c r="L352"/>
      <c r="M352" s="167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ht="16.5" customHeight="1">
      <c r="A353"/>
      <c r="B353" s="4"/>
      <c r="C353" s="4"/>
      <c r="D353" s="4"/>
      <c r="E353"/>
      <c r="F353"/>
      <c r="G353"/>
      <c r="H353"/>
      <c r="I353"/>
      <c r="J353"/>
      <c r="K353"/>
      <c r="L353"/>
      <c r="M353" s="167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16.5" customHeight="1">
      <c r="A354"/>
      <c r="B354" s="4"/>
      <c r="C354" s="4"/>
      <c r="D354" s="4"/>
      <c r="E354"/>
      <c r="F354"/>
      <c r="G354"/>
      <c r="H354"/>
      <c r="I354"/>
      <c r="J354"/>
      <c r="K354"/>
      <c r="L354"/>
      <c r="M354" s="167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ht="16.5" customHeight="1">
      <c r="A355"/>
      <c r="B355" s="4"/>
      <c r="C355" s="4"/>
      <c r="D355" s="4"/>
      <c r="E355"/>
      <c r="F355"/>
      <c r="G355"/>
      <c r="H355"/>
      <c r="I355"/>
      <c r="J355"/>
      <c r="K355"/>
      <c r="L355"/>
      <c r="M355" s="167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ht="16.5" customHeight="1">
      <c r="A356"/>
      <c r="B356" s="4"/>
      <c r="C356" s="4"/>
      <c r="D356" s="4"/>
      <c r="E356"/>
      <c r="F356"/>
      <c r="G356"/>
      <c r="H356"/>
      <c r="I356"/>
      <c r="J356"/>
      <c r="K356"/>
      <c r="L356"/>
      <c r="M356" s="167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ht="16.5" customHeight="1">
      <c r="A357"/>
      <c r="B357" s="4"/>
      <c r="C357" s="4"/>
      <c r="D357" s="4"/>
      <c r="E357"/>
      <c r="F357"/>
      <c r="G357"/>
      <c r="H357"/>
      <c r="I357"/>
      <c r="J357"/>
      <c r="K357"/>
      <c r="L357"/>
      <c r="M357" s="16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ht="16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6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>
      <c r="A359"/>
      <c r="B359" s="4"/>
      <c r="C359" s="4"/>
      <c r="D359" s="4"/>
      <c r="E359"/>
      <c r="F359"/>
      <c r="G359"/>
      <c r="H359"/>
      <c r="I359"/>
      <c r="J359"/>
      <c r="K359"/>
      <c r="L359"/>
      <c r="M359" s="167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ht="16.5" customHeight="1">
      <c r="A360"/>
      <c r="B360" s="4"/>
      <c r="C360" s="4"/>
      <c r="D360" s="4"/>
      <c r="E360"/>
      <c r="F360"/>
      <c r="G360"/>
      <c r="H360"/>
      <c r="I360"/>
      <c r="J360"/>
      <c r="K360"/>
      <c r="L360"/>
      <c r="M360" s="167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16.5" customHeight="1">
      <c r="A361"/>
      <c r="B361" s="4"/>
      <c r="C361" s="4"/>
      <c r="D361" s="4"/>
      <c r="E361"/>
      <c r="F361"/>
      <c r="G361"/>
      <c r="H361"/>
      <c r="I361"/>
      <c r="J361"/>
      <c r="K361"/>
      <c r="L361"/>
      <c r="M361" s="167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/>
    <row r="363" spans="1:38"/>
    <row r="1383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workbookViewId="0">
      <selection activeCell="M16" sqref="M16"/>
    </sheetView>
  </sheetViews>
  <sheetFormatPr defaultColWidth="0" defaultRowHeight="15" zeroHeight="1"/>
  <cols>
    <col min="1" max="13" width="9.140625" style="248" customWidth="1"/>
    <col min="14" max="16384" width="9.140625" style="248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35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1.85546875" style="199" customWidth="1"/>
    <col min="2" max="2" width="40.28515625" style="199" customWidth="1"/>
    <col min="3" max="3" width="7.7109375" style="199" bestFit="1" customWidth="1"/>
    <col min="4" max="4" width="10.85546875" style="199" bestFit="1" customWidth="1"/>
    <col min="5" max="10" width="8.42578125" style="199" customWidth="1"/>
    <col min="11" max="11" width="9.140625" style="199"/>
    <col min="12" max="12" width="10" style="199" bestFit="1" customWidth="1"/>
    <col min="13" max="15" width="9" style="199" bestFit="1" customWidth="1"/>
    <col min="16" max="16" width="7.5703125" style="199" bestFit="1" customWidth="1"/>
    <col min="17" max="17" width="8.5703125" style="199" customWidth="1"/>
    <col min="18" max="21" width="7.5703125" style="199" customWidth="1"/>
    <col min="22" max="22" width="8.5703125" style="199" customWidth="1"/>
    <col min="23" max="26" width="7.5703125" style="199" customWidth="1"/>
    <col min="27" max="27" width="8.5703125" style="199" customWidth="1"/>
    <col min="28" max="31" width="7.5703125" style="199" customWidth="1"/>
    <col min="32" max="40" width="7.5703125" style="199" bestFit="1" customWidth="1"/>
    <col min="41" max="16384" width="9.140625" style="199"/>
  </cols>
  <sheetData>
    <row r="1" spans="2:37" ht="21.75" customHeight="1"/>
    <row r="2" spans="2:37" ht="21.75" customHeight="1" thickBot="1">
      <c r="B2" s="198" t="s">
        <v>122</v>
      </c>
      <c r="C2" s="197"/>
      <c r="D2" s="197"/>
    </row>
    <row r="3" spans="2:37" ht="21.75" customHeight="1">
      <c r="B3" s="197"/>
      <c r="C3" s="197"/>
      <c r="D3" s="197"/>
    </row>
    <row r="4" spans="2:37" ht="21.75" customHeight="1">
      <c r="B4" s="197"/>
      <c r="C4" s="197"/>
      <c r="D4" s="197"/>
    </row>
    <row r="5" spans="2:37" ht="21.75" customHeight="1">
      <c r="K5" s="240"/>
    </row>
    <row r="6" spans="2:37" s="241" customFormat="1" ht="26.25" customHeight="1">
      <c r="B6" s="247" t="s">
        <v>118</v>
      </c>
      <c r="C6" s="252" t="s">
        <v>171</v>
      </c>
      <c r="D6" s="252" t="s">
        <v>166</v>
      </c>
      <c r="E6" s="252" t="s">
        <v>162</v>
      </c>
      <c r="F6" s="252" t="s">
        <v>157</v>
      </c>
      <c r="G6" s="252" t="s">
        <v>146</v>
      </c>
      <c r="H6" s="252" t="s">
        <v>130</v>
      </c>
      <c r="I6" s="244" t="s">
        <v>128</v>
      </c>
      <c r="J6" s="244" t="s">
        <v>132</v>
      </c>
      <c r="K6" s="244" t="s">
        <v>133</v>
      </c>
      <c r="L6" s="244" t="s">
        <v>134</v>
      </c>
      <c r="M6" s="244" t="s">
        <v>135</v>
      </c>
      <c r="N6" s="244" t="s">
        <v>136</v>
      </c>
      <c r="O6" s="244" t="s">
        <v>137</v>
      </c>
      <c r="P6" s="244" t="s">
        <v>138</v>
      </c>
      <c r="Q6" s="244" t="s">
        <v>139</v>
      </c>
      <c r="R6" s="244" t="s">
        <v>99</v>
      </c>
      <c r="S6" s="244" t="s">
        <v>98</v>
      </c>
      <c r="T6" s="244" t="s">
        <v>97</v>
      </c>
      <c r="U6" s="244" t="s">
        <v>96</v>
      </c>
      <c r="V6" s="244" t="s">
        <v>95</v>
      </c>
      <c r="W6" s="244" t="s">
        <v>94</v>
      </c>
      <c r="X6" s="244" t="s">
        <v>93</v>
      </c>
      <c r="Y6" s="244" t="s">
        <v>92</v>
      </c>
      <c r="Z6" s="244" t="s">
        <v>86</v>
      </c>
      <c r="AA6" s="244" t="s">
        <v>85</v>
      </c>
      <c r="AB6" s="244" t="s">
        <v>83</v>
      </c>
      <c r="AC6" s="244" t="s">
        <v>79</v>
      </c>
      <c r="AD6" s="244" t="s">
        <v>35</v>
      </c>
      <c r="AE6" s="244" t="s">
        <v>34</v>
      </c>
      <c r="AF6" s="244" t="s">
        <v>54</v>
      </c>
      <c r="AG6" s="244" t="s">
        <v>53</v>
      </c>
      <c r="AH6" s="244" t="s">
        <v>36</v>
      </c>
      <c r="AI6" s="244" t="s">
        <v>33</v>
      </c>
      <c r="AJ6" s="244" t="s">
        <v>52</v>
      </c>
      <c r="AK6" s="244" t="s">
        <v>78</v>
      </c>
    </row>
    <row r="7" spans="2:37">
      <c r="B7" s="200" t="s">
        <v>59</v>
      </c>
      <c r="C7" s="200"/>
      <c r="D7" s="200"/>
      <c r="E7" s="200"/>
      <c r="F7" s="200"/>
      <c r="G7" s="200"/>
      <c r="H7" s="200"/>
      <c r="I7" s="200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</row>
    <row r="8" spans="2:37">
      <c r="B8" s="202" t="s">
        <v>60</v>
      </c>
      <c r="C8" s="203">
        <v>8.6</v>
      </c>
      <c r="D8" s="203">
        <v>7.7709999999999999</v>
      </c>
      <c r="E8" s="203">
        <v>10.061999999999999</v>
      </c>
      <c r="F8" s="203">
        <v>10.817</v>
      </c>
      <c r="G8" s="203">
        <v>17.09</v>
      </c>
      <c r="H8" s="203">
        <v>11.9234251161906</v>
      </c>
      <c r="I8" s="203">
        <v>19.398037764761899</v>
      </c>
      <c r="J8" s="203">
        <v>21.618661598355001</v>
      </c>
      <c r="K8" s="203">
        <v>21.3706139184848</v>
      </c>
      <c r="L8" s="203">
        <v>20.282384952727302</v>
      </c>
      <c r="M8" s="203">
        <v>20.795604075252601</v>
      </c>
      <c r="N8" s="203">
        <v>21.425989600000001</v>
      </c>
      <c r="O8" s="203">
        <v>20.704886090113572</v>
      </c>
      <c r="P8" s="203">
        <v>19.485151349999999</v>
      </c>
      <c r="Q8" s="203">
        <v>20.097374200337899</v>
      </c>
      <c r="R8" s="203">
        <v>61.0343309636364</v>
      </c>
      <c r="S8" s="203">
        <v>60.695134345454498</v>
      </c>
      <c r="T8" s="203">
        <v>56.828113920392099</v>
      </c>
      <c r="U8" s="203">
        <v>57.718185180534192</v>
      </c>
      <c r="V8" s="203">
        <v>65.951625906343494</v>
      </c>
      <c r="W8" s="203">
        <v>76.082209224999986</v>
      </c>
      <c r="X8" s="203">
        <v>73.333396711743305</v>
      </c>
      <c r="Y8" s="203">
        <v>75.116280507505905</v>
      </c>
      <c r="Z8" s="203">
        <v>78.8869951387409</v>
      </c>
      <c r="AA8" s="203">
        <v>72.090826611380194</v>
      </c>
      <c r="AB8" s="203">
        <v>58.249227094915305</v>
      </c>
      <c r="AC8" s="203">
        <v>59.342161692172603</v>
      </c>
      <c r="AD8" s="203">
        <v>63.799943758181797</v>
      </c>
      <c r="AE8" s="203">
        <v>61.283433144848495</v>
      </c>
      <c r="AF8" s="203">
        <v>58.645150409090903</v>
      </c>
      <c r="AG8" s="203">
        <v>59.556919946060603</v>
      </c>
      <c r="AH8" s="203">
        <v>57.84772345533333</v>
      </c>
      <c r="AI8" s="203">
        <v>55.978779682666662</v>
      </c>
      <c r="AJ8" s="203">
        <v>52.795212301523804</v>
      </c>
      <c r="AK8" s="203">
        <v>45.599719148735559</v>
      </c>
    </row>
    <row r="9" spans="2:37">
      <c r="B9" s="204" t="s">
        <v>82</v>
      </c>
      <c r="C9" s="205">
        <v>6.5</v>
      </c>
      <c r="D9" s="205">
        <v>5.8</v>
      </c>
      <c r="E9" s="205">
        <v>7.7770000000000001</v>
      </c>
      <c r="F9" s="205">
        <v>8.49</v>
      </c>
      <c r="G9" s="205">
        <v>14.391</v>
      </c>
      <c r="H9" s="205">
        <v>9.8388425523809993</v>
      </c>
      <c r="I9" s="205">
        <v>16.028651509523801</v>
      </c>
      <c r="J9" s="205">
        <v>17.968121772770601</v>
      </c>
      <c r="K9" s="205">
        <v>17.773305521515098</v>
      </c>
      <c r="L9" s="205">
        <v>16.936072222121201</v>
      </c>
      <c r="M9" s="205">
        <v>17.336968893131402</v>
      </c>
      <c r="N9" s="205">
        <v>17.783027800000003</v>
      </c>
      <c r="O9" s="205">
        <v>17.116095762822102</v>
      </c>
      <c r="P9" s="205">
        <v>16.197399600000001</v>
      </c>
      <c r="Q9" s="205">
        <v>16.693605964581398</v>
      </c>
      <c r="R9" s="205">
        <v>32.746297899999995</v>
      </c>
      <c r="S9" s="205">
        <v>31.518660099999998</v>
      </c>
      <c r="T9" s="205">
        <v>30.227096797069098</v>
      </c>
      <c r="U9" s="205">
        <v>31.745818141859299</v>
      </c>
      <c r="V9" s="205">
        <v>36.1419859958988</v>
      </c>
      <c r="W9" s="205">
        <v>39.461775850000002</v>
      </c>
      <c r="X9" s="205">
        <v>38.084494903692502</v>
      </c>
      <c r="Y9" s="205">
        <v>39.9564961014528</v>
      </c>
      <c r="Z9" s="205">
        <v>40.981495158353511</v>
      </c>
      <c r="AA9" s="205">
        <v>37.488804380387393</v>
      </c>
      <c r="AB9" s="205">
        <v>33.355154399999996</v>
      </c>
      <c r="AC9" s="205">
        <v>34.2449949310016</v>
      </c>
      <c r="AD9" s="205">
        <v>36.217594503636398</v>
      </c>
      <c r="AE9" s="205">
        <v>34.191462929696996</v>
      </c>
      <c r="AF9" s="205">
        <v>33.382119233604598</v>
      </c>
      <c r="AG9" s="205">
        <v>33.743921974263905</v>
      </c>
      <c r="AH9" s="205">
        <v>33.940136770910541</v>
      </c>
      <c r="AI9" s="205">
        <v>33.163697700521759</v>
      </c>
      <c r="AJ9" s="205">
        <v>31.89177152878149</v>
      </c>
      <c r="AK9" s="205">
        <v>27.459185382233024</v>
      </c>
    </row>
    <row r="10" spans="2:37">
      <c r="B10" s="206" t="s">
        <v>84</v>
      </c>
      <c r="C10" s="207">
        <v>2.1</v>
      </c>
      <c r="D10" s="207">
        <v>1.972</v>
      </c>
      <c r="E10" s="207">
        <v>2.2850000000000001</v>
      </c>
      <c r="F10" s="207">
        <v>2.327</v>
      </c>
      <c r="G10" s="207">
        <v>2.6989999999999998</v>
      </c>
      <c r="H10" s="207">
        <v>2.0845825638096005</v>
      </c>
      <c r="I10" s="207">
        <v>3.3693862552381004</v>
      </c>
      <c r="J10" s="207">
        <v>3.6505398255844002</v>
      </c>
      <c r="K10" s="207">
        <v>3.5973083969696997</v>
      </c>
      <c r="L10" s="207">
        <v>3.3463127306061002</v>
      </c>
      <c r="M10" s="207">
        <v>3.4586351821211996</v>
      </c>
      <c r="N10" s="207">
        <v>3.6429617999999997</v>
      </c>
      <c r="O10" s="207">
        <v>3.5887903272914694</v>
      </c>
      <c r="P10" s="207">
        <v>3.28775175</v>
      </c>
      <c r="Q10" s="207">
        <v>3.4037682357565</v>
      </c>
      <c r="R10" s="207">
        <v>28.288033063636398</v>
      </c>
      <c r="S10" s="207">
        <v>29.1764742454545</v>
      </c>
      <c r="T10" s="207">
        <v>26.601017123323</v>
      </c>
      <c r="U10" s="207">
        <v>25.972367038674896</v>
      </c>
      <c r="V10" s="207">
        <v>29.809639910444698</v>
      </c>
      <c r="W10" s="207">
        <v>36.62043337499999</v>
      </c>
      <c r="X10" s="207">
        <v>35.248901808050803</v>
      </c>
      <c r="Y10" s="207">
        <v>35.159784406053099</v>
      </c>
      <c r="Z10" s="207">
        <v>37.905499980387397</v>
      </c>
      <c r="AA10" s="207">
        <v>34.602022230992802</v>
      </c>
      <c r="AB10" s="207">
        <v>24.894072694915302</v>
      </c>
      <c r="AC10" s="207">
        <v>25.097166761171</v>
      </c>
      <c r="AD10" s="207">
        <v>27.582349254545399</v>
      </c>
      <c r="AE10" s="207">
        <v>27.091970215151502</v>
      </c>
      <c r="AF10" s="207">
        <v>25.263031175486301</v>
      </c>
      <c r="AG10" s="207">
        <v>25.812997971796701</v>
      </c>
      <c r="AH10" s="207">
        <v>23.907586684422792</v>
      </c>
      <c r="AI10" s="207">
        <v>22.815081982144903</v>
      </c>
      <c r="AJ10" s="207">
        <v>20.903440772742318</v>
      </c>
      <c r="AK10" s="207">
        <v>18.140533766502539</v>
      </c>
    </row>
    <row r="11" spans="2:37">
      <c r="B11" s="208" t="s">
        <v>61</v>
      </c>
      <c r="C11" s="208"/>
      <c r="D11" s="208"/>
      <c r="E11" s="208"/>
      <c r="F11" s="208"/>
      <c r="G11" s="208"/>
      <c r="H11" s="208"/>
      <c r="I11" s="208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</row>
    <row r="12" spans="2:37">
      <c r="B12" s="210" t="s">
        <v>89</v>
      </c>
      <c r="C12" s="207">
        <v>3.4</v>
      </c>
      <c r="D12" s="207">
        <v>2.8290000000000002</v>
      </c>
      <c r="E12" s="207">
        <v>2.85</v>
      </c>
      <c r="F12" s="207">
        <v>2.8820000000000001</v>
      </c>
      <c r="G12" s="207">
        <v>26.65</v>
      </c>
      <c r="H12" s="207">
        <v>13.472</v>
      </c>
      <c r="I12" s="207">
        <v>59.557698000000002</v>
      </c>
      <c r="J12" s="207">
        <v>70.967893000000018</v>
      </c>
      <c r="K12" s="207">
        <v>71.201110999999997</v>
      </c>
      <c r="L12" s="207">
        <v>67.266000000000005</v>
      </c>
      <c r="M12" s="207">
        <v>66.135000000000005</v>
      </c>
      <c r="N12" s="207">
        <v>64.8</v>
      </c>
      <c r="O12" s="207">
        <v>66.177000000000007</v>
      </c>
      <c r="P12" s="207">
        <v>64.545000000000002</v>
      </c>
      <c r="Q12" s="207">
        <v>64.597349000000008</v>
      </c>
      <c r="R12" s="207">
        <v>63.063695999999901</v>
      </c>
      <c r="S12" s="207">
        <v>66.557491999999996</v>
      </c>
      <c r="T12" s="207">
        <v>63.790075999999992</v>
      </c>
      <c r="U12" s="207">
        <v>62.742859000000003</v>
      </c>
      <c r="V12" s="207">
        <v>63.101624000000001</v>
      </c>
      <c r="W12" s="207">
        <v>69.099638999999996</v>
      </c>
      <c r="X12" s="207">
        <v>62.647832000000001</v>
      </c>
      <c r="Y12" s="207">
        <v>60.27149</v>
      </c>
      <c r="Z12" s="207">
        <v>58.592790000000001</v>
      </c>
      <c r="AA12" s="207">
        <v>60.586664999999996</v>
      </c>
      <c r="AB12" s="207">
        <v>56.936652000000002</v>
      </c>
      <c r="AC12" s="207">
        <v>57.460720999999992</v>
      </c>
      <c r="AD12" s="207">
        <v>58.970495</v>
      </c>
      <c r="AE12" s="207">
        <v>60.350203000000008</v>
      </c>
      <c r="AF12" s="207">
        <v>55.531427999999998</v>
      </c>
      <c r="AG12" s="207">
        <v>53.335132999999999</v>
      </c>
      <c r="AH12" s="207">
        <v>49.724459000000003</v>
      </c>
      <c r="AI12" s="207">
        <v>50.192158999999997</v>
      </c>
      <c r="AJ12" s="207">
        <v>46.974711000000006</v>
      </c>
      <c r="AK12" s="207">
        <v>45.588550000000005</v>
      </c>
    </row>
    <row r="13" spans="2:37">
      <c r="B13" s="211" t="s">
        <v>88</v>
      </c>
      <c r="C13" s="209">
        <v>3</v>
      </c>
      <c r="D13" s="209">
        <v>2.5459999999999998</v>
      </c>
      <c r="E13" s="209">
        <v>2.5430000000000001</v>
      </c>
      <c r="F13" s="209">
        <v>2.556</v>
      </c>
      <c r="G13" s="209">
        <v>23.984000000000002</v>
      </c>
      <c r="H13" s="209">
        <v>12.234</v>
      </c>
      <c r="I13" s="209">
        <v>53.399812000000004</v>
      </c>
      <c r="J13" s="209">
        <v>62.970139000000003</v>
      </c>
      <c r="K13" s="209">
        <v>63.067450000000001</v>
      </c>
      <c r="L13" s="209">
        <v>59.511000000000003</v>
      </c>
      <c r="M13" s="209">
        <v>58.930999999999997</v>
      </c>
      <c r="N13" s="209">
        <v>57.273000000000003</v>
      </c>
      <c r="O13" s="209">
        <v>58.496000000000002</v>
      </c>
      <c r="P13" s="209">
        <v>58.255000000000003</v>
      </c>
      <c r="Q13" s="209">
        <v>57.630087999999994</v>
      </c>
      <c r="R13" s="209">
        <v>55.723979</v>
      </c>
      <c r="S13" s="209">
        <v>59.173102000000007</v>
      </c>
      <c r="T13" s="209">
        <v>56.583209000000004</v>
      </c>
      <c r="U13" s="209">
        <v>56.164024000000005</v>
      </c>
      <c r="V13" s="209">
        <v>56.474128</v>
      </c>
      <c r="W13" s="209">
        <v>61.836648999999994</v>
      </c>
      <c r="X13" s="209">
        <v>56.228012999999997</v>
      </c>
      <c r="Y13" s="209">
        <v>54.653697999999999</v>
      </c>
      <c r="Z13" s="209">
        <v>52.823478999999999</v>
      </c>
      <c r="AA13" s="209">
        <v>54.655628999999998</v>
      </c>
      <c r="AB13" s="209">
        <v>51.382663999999998</v>
      </c>
      <c r="AC13" s="209">
        <v>52.283490000000008</v>
      </c>
      <c r="AD13" s="209">
        <v>53.370865000000002</v>
      </c>
      <c r="AE13" s="209">
        <v>54.615594000000009</v>
      </c>
      <c r="AF13" s="209">
        <v>50.334741000000001</v>
      </c>
      <c r="AG13" s="209">
        <v>48.666103</v>
      </c>
      <c r="AH13" s="209">
        <v>44.841476999999998</v>
      </c>
      <c r="AI13" s="209">
        <v>45.243241999999995</v>
      </c>
      <c r="AJ13" s="209">
        <v>42.111875999999995</v>
      </c>
      <c r="AK13" s="209">
        <v>41.191400999999999</v>
      </c>
    </row>
    <row r="14" spans="2:37">
      <c r="B14" s="249" t="s">
        <v>4</v>
      </c>
      <c r="C14" s="249"/>
      <c r="D14" s="249"/>
      <c r="E14" s="249"/>
      <c r="F14" s="249"/>
      <c r="G14" s="249"/>
      <c r="H14" s="249"/>
      <c r="I14" s="249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</row>
    <row r="15" spans="2:37">
      <c r="B15" s="214" t="s">
        <v>87</v>
      </c>
      <c r="C15" s="209">
        <v>6.6</v>
      </c>
      <c r="D15" s="209">
        <v>4.1980000000000004</v>
      </c>
      <c r="E15" s="209">
        <v>5.0309999999999997</v>
      </c>
      <c r="F15" s="209">
        <v>5.8650000000000002</v>
      </c>
      <c r="G15" s="209">
        <v>3.173</v>
      </c>
      <c r="H15" s="209">
        <v>1.031952</v>
      </c>
      <c r="I15" s="209">
        <v>10.252141</v>
      </c>
      <c r="J15" s="209">
        <v>11.38875</v>
      </c>
      <c r="K15" s="209">
        <v>11.004419</v>
      </c>
      <c r="L15" s="209">
        <v>9.6790000000000003</v>
      </c>
      <c r="M15" s="209">
        <v>11.016999999999999</v>
      </c>
      <c r="N15" s="209">
        <v>11.029</v>
      </c>
      <c r="O15" s="209">
        <v>11.006</v>
      </c>
      <c r="P15" s="209">
        <v>9.9809999999999999</v>
      </c>
      <c r="Q15" s="209">
        <v>10.21428</v>
      </c>
      <c r="R15" s="209">
        <v>9.9480970000000006</v>
      </c>
      <c r="S15" s="209">
        <v>9.8725250000000013</v>
      </c>
      <c r="T15" s="209">
        <v>8.6700759999999999</v>
      </c>
      <c r="U15" s="209">
        <v>9.2751999999999981</v>
      </c>
      <c r="V15" s="209">
        <v>9.138617</v>
      </c>
      <c r="W15" s="209">
        <v>9.3167099999999987</v>
      </c>
      <c r="X15" s="209">
        <v>8.5464459999999995</v>
      </c>
      <c r="Y15" s="209">
        <v>9.5838319999999992</v>
      </c>
      <c r="Z15" s="209">
        <v>9.8161569999999987</v>
      </c>
      <c r="AA15" s="209">
        <v>10.081830999999998</v>
      </c>
      <c r="AB15" s="209">
        <v>9.1864749999999979</v>
      </c>
      <c r="AC15" s="209">
        <v>9.8994850000000003</v>
      </c>
      <c r="AD15" s="209">
        <v>10.333592000000001</v>
      </c>
      <c r="AE15" s="209">
        <v>10.146135000000001</v>
      </c>
      <c r="AF15" s="209">
        <v>9.3415549999999996</v>
      </c>
      <c r="AG15" s="209">
        <v>9.7162800000000011</v>
      </c>
      <c r="AH15" s="209">
        <v>9.7198539999999998</v>
      </c>
      <c r="AI15" s="209">
        <v>9.316453000000001</v>
      </c>
      <c r="AJ15" s="209">
        <v>8.4655100000000001</v>
      </c>
      <c r="AK15" s="209">
        <v>8.4603110000000008</v>
      </c>
    </row>
    <row r="16" spans="2:37">
      <c r="B16" s="213" t="s">
        <v>90</v>
      </c>
      <c r="C16" s="207">
        <v>50.9</v>
      </c>
      <c r="D16" s="207">
        <v>35.432000000000002</v>
      </c>
      <c r="E16" s="207">
        <v>42.84</v>
      </c>
      <c r="F16" s="207">
        <v>45.652000000000001</v>
      </c>
      <c r="G16" s="207">
        <v>28.183</v>
      </c>
      <c r="H16" s="207">
        <v>11.837999999999999</v>
      </c>
      <c r="I16" s="207">
        <v>70.239000000000004</v>
      </c>
      <c r="J16" s="207">
        <v>76.114000000000004</v>
      </c>
      <c r="K16" s="207">
        <v>74.135000000000005</v>
      </c>
      <c r="L16" s="207">
        <v>66.652000000000001</v>
      </c>
      <c r="M16" s="207">
        <v>75.081000000000003</v>
      </c>
      <c r="N16" s="207">
        <v>75.59</v>
      </c>
      <c r="O16" s="207">
        <v>75.218000000000004</v>
      </c>
      <c r="P16" s="207">
        <v>71.558000000000007</v>
      </c>
      <c r="Q16" s="207">
        <v>70.512</v>
      </c>
      <c r="R16" s="207">
        <v>69.387</v>
      </c>
      <c r="S16" s="207">
        <v>68.506</v>
      </c>
      <c r="T16" s="207">
        <v>62.883000000000003</v>
      </c>
      <c r="U16" s="207">
        <v>65.239999999999995</v>
      </c>
      <c r="V16" s="207">
        <v>65.989999999999995</v>
      </c>
      <c r="W16" s="207">
        <v>66.777000000000001</v>
      </c>
      <c r="X16" s="207">
        <v>64.19</v>
      </c>
      <c r="Y16" s="207">
        <v>70.828999999999994</v>
      </c>
      <c r="Z16" s="207">
        <v>74.879000000000005</v>
      </c>
      <c r="AA16" s="207">
        <v>74.944000000000003</v>
      </c>
      <c r="AB16" s="207">
        <v>70.763000000000005</v>
      </c>
      <c r="AC16" s="207">
        <v>74.444000000000003</v>
      </c>
      <c r="AD16" s="207">
        <v>78.611000000000004</v>
      </c>
      <c r="AE16" s="207">
        <v>77.727000000000004</v>
      </c>
      <c r="AF16" s="207">
        <v>73.721999999999994</v>
      </c>
      <c r="AG16" s="207">
        <v>74.498999999999995</v>
      </c>
      <c r="AH16" s="207">
        <v>75.512</v>
      </c>
      <c r="AI16" s="207">
        <v>73.001999999999995</v>
      </c>
      <c r="AJ16" s="207">
        <v>68.86</v>
      </c>
      <c r="AK16" s="207">
        <v>66.81</v>
      </c>
    </row>
    <row r="17" spans="2:37">
      <c r="B17" s="251" t="s">
        <v>112</v>
      </c>
      <c r="C17" s="209">
        <v>86.980999999999995</v>
      </c>
      <c r="D17" s="209">
        <v>86.980999999999995</v>
      </c>
      <c r="E17" s="209">
        <v>71.299000000000007</v>
      </c>
      <c r="F17" s="209">
        <v>62.414000000000001</v>
      </c>
      <c r="G17" s="209">
        <v>46.671999999999997</v>
      </c>
      <c r="H17" s="209">
        <v>35.806893869</v>
      </c>
      <c r="I17" s="209">
        <v>66.185000000000002</v>
      </c>
      <c r="J17" s="209">
        <v>72.463019309000003</v>
      </c>
      <c r="K17" s="209">
        <v>69.433999999999997</v>
      </c>
      <c r="L17" s="209">
        <v>73.063000000000002</v>
      </c>
      <c r="M17" s="209">
        <v>68.8</v>
      </c>
      <c r="N17" s="209">
        <v>78.650999999999996</v>
      </c>
      <c r="O17" s="209">
        <v>79.183999999999997</v>
      </c>
      <c r="P17" s="209">
        <v>77.637</v>
      </c>
      <c r="Q17" s="209">
        <v>73.51195477200001</v>
      </c>
      <c r="R17" s="209">
        <v>76.772621272999999</v>
      </c>
      <c r="S17" s="209">
        <v>74.784312003000011</v>
      </c>
      <c r="T17" s="209">
        <v>72.748999999999995</v>
      </c>
      <c r="U17" s="209">
        <v>61.680468941000001</v>
      </c>
      <c r="V17" s="209">
        <v>63.835959974000005</v>
      </c>
      <c r="W17" s="209">
        <v>61.579094403999996</v>
      </c>
      <c r="X17" s="209">
        <v>65.104349209000006</v>
      </c>
      <c r="Y17" s="209">
        <v>56.463919727000004</v>
      </c>
      <c r="Z17" s="209">
        <v>58.829857245999989</v>
      </c>
      <c r="AA17" s="209">
        <v>59.806274601999995</v>
      </c>
      <c r="AB17" s="209">
        <v>69.778413698999998</v>
      </c>
      <c r="AC17" s="209">
        <v>74.419159253999993</v>
      </c>
      <c r="AD17" s="209">
        <v>91.756536241999996</v>
      </c>
      <c r="AE17" s="209">
        <v>84.135657702000017</v>
      </c>
      <c r="AF17" s="209">
        <v>87.372959996199995</v>
      </c>
      <c r="AG17" s="209">
        <v>77.400446312000014</v>
      </c>
      <c r="AH17" s="209">
        <v>90.140277912999991</v>
      </c>
      <c r="AI17" s="209">
        <v>85.54767022499999</v>
      </c>
      <c r="AJ17" s="209">
        <v>90.514790657999995</v>
      </c>
      <c r="AK17" s="209">
        <v>79.077216794999998</v>
      </c>
    </row>
    <row r="18" spans="2:37" ht="41.25" customHeight="1"/>
    <row r="19" spans="2:37" s="241" customFormat="1" ht="26.25" customHeight="1">
      <c r="B19" s="247" t="s">
        <v>119</v>
      </c>
      <c r="C19" s="268" t="s">
        <v>158</v>
      </c>
      <c r="D19" s="244" t="s">
        <v>140</v>
      </c>
      <c r="E19" s="244" t="s">
        <v>141</v>
      </c>
      <c r="F19" s="244">
        <v>2017</v>
      </c>
      <c r="G19" s="244">
        <v>2016</v>
      </c>
      <c r="H19" s="244">
        <v>2015</v>
      </c>
      <c r="I19" s="244">
        <v>2014</v>
      </c>
      <c r="J19" s="244">
        <v>2013</v>
      </c>
      <c r="S19" s="199"/>
    </row>
    <row r="20" spans="2:37">
      <c r="B20" s="200" t="s">
        <v>59</v>
      </c>
      <c r="C20" s="201"/>
      <c r="D20" s="201"/>
      <c r="E20" s="201"/>
      <c r="F20" s="201"/>
      <c r="G20" s="201"/>
      <c r="H20" s="201"/>
      <c r="I20" s="201"/>
      <c r="J20" s="201"/>
    </row>
    <row r="21" spans="2:37">
      <c r="B21" s="202" t="s">
        <v>60</v>
      </c>
      <c r="C21" s="203">
        <v>36.954000000000001</v>
      </c>
      <c r="D21" s="203">
        <v>84.067264544819722</v>
      </c>
      <c r="E21" s="203">
        <v>81.713401240451461</v>
      </c>
      <c r="F21" s="203">
        <v>236.27576441001722</v>
      </c>
      <c r="G21" s="203">
        <v>290.48427102855885</v>
      </c>
      <c r="H21" s="203">
        <v>268.56921053720902</v>
      </c>
      <c r="I21" s="203">
        <v>243.28544725818179</v>
      </c>
      <c r="J21" s="203">
        <v>212.22143458825934</v>
      </c>
    </row>
    <row r="22" spans="2:37">
      <c r="B22" s="204" t="s">
        <v>82</v>
      </c>
      <c r="C22" s="205">
        <v>28.347000000000001</v>
      </c>
      <c r="D22" s="205">
        <v>70.01446840953831</v>
      </c>
      <c r="E22" s="205">
        <v>67.790129127403503</v>
      </c>
      <c r="F22" s="205">
        <v>126.2378729389284</v>
      </c>
      <c r="G22" s="205">
        <v>153.6454759188407</v>
      </c>
      <c r="H22" s="205">
        <v>146.07044886974248</v>
      </c>
      <c r="I22" s="205">
        <v>137.53509864120187</v>
      </c>
      <c r="J22" s="205">
        <v>126.4547913824468</v>
      </c>
    </row>
    <row r="23" spans="2:37">
      <c r="B23" s="206" t="s">
        <v>84</v>
      </c>
      <c r="C23" s="207">
        <v>8.6069999999999993</v>
      </c>
      <c r="D23" s="207">
        <v>14.052796135281399</v>
      </c>
      <c r="E23" s="207">
        <v>13.92327211304797</v>
      </c>
      <c r="F23" s="207">
        <v>110.03789147108881</v>
      </c>
      <c r="G23" s="207">
        <v>136.83879510971812</v>
      </c>
      <c r="H23" s="207">
        <v>122.49876166746651</v>
      </c>
      <c r="I23" s="207">
        <v>105.75034861697991</v>
      </c>
      <c r="J23" s="207">
        <v>85.766643205812557</v>
      </c>
    </row>
    <row r="24" spans="2:37">
      <c r="B24" s="208" t="s">
        <v>61</v>
      </c>
      <c r="C24" s="209"/>
      <c r="D24" s="209"/>
      <c r="E24" s="209"/>
      <c r="F24" s="209"/>
      <c r="G24" s="208"/>
      <c r="H24" s="208"/>
      <c r="I24" s="208"/>
      <c r="J24" s="208"/>
    </row>
    <row r="25" spans="2:37">
      <c r="B25" s="210" t="s">
        <v>89</v>
      </c>
      <c r="C25" s="207">
        <v>12.177</v>
      </c>
      <c r="D25" s="207">
        <v>275.56982900000003</v>
      </c>
      <c r="E25" s="207">
        <v>260.12</v>
      </c>
      <c r="F25" s="207">
        <v>256.18719599999997</v>
      </c>
      <c r="G25" s="207">
        <v>255.12034599999996</v>
      </c>
      <c r="H25" s="207">
        <v>233.57682800000001</v>
      </c>
      <c r="I25" s="207">
        <v>228.18725900000001</v>
      </c>
      <c r="J25" s="207">
        <v>192.47987899999998</v>
      </c>
    </row>
    <row r="26" spans="2:37">
      <c r="B26" s="211" t="s">
        <v>88</v>
      </c>
      <c r="C26" s="209">
        <v>10.821</v>
      </c>
      <c r="D26" s="209">
        <v>244.478814</v>
      </c>
      <c r="E26" s="209">
        <v>230.44499999999999</v>
      </c>
      <c r="F26" s="209">
        <v>227.64431400000001</v>
      </c>
      <c r="G26" s="209">
        <v>229.192408</v>
      </c>
      <c r="H26" s="209">
        <v>211.14526199999997</v>
      </c>
      <c r="I26" s="209">
        <v>206.98730300000003</v>
      </c>
      <c r="J26" s="209">
        <v>173.38799599999999</v>
      </c>
    </row>
    <row r="27" spans="2:37">
      <c r="B27" s="208" t="s">
        <v>4</v>
      </c>
      <c r="C27" s="212"/>
      <c r="D27" s="212"/>
      <c r="E27" s="212"/>
      <c r="F27" s="212"/>
      <c r="G27" s="208"/>
      <c r="H27" s="208"/>
      <c r="I27" s="208"/>
      <c r="J27" s="208"/>
    </row>
    <row r="28" spans="2:37">
      <c r="B28" s="213" t="s">
        <v>87</v>
      </c>
      <c r="C28" s="207">
        <v>20.323</v>
      </c>
      <c r="D28" s="207">
        <v>43.002119</v>
      </c>
      <c r="E28" s="207">
        <v>42.231999999999999</v>
      </c>
      <c r="F28" s="207">
        <v>37.765898</v>
      </c>
      <c r="G28" s="207">
        <v>36.585604999999994</v>
      </c>
      <c r="H28" s="207">
        <v>38.983948000000005</v>
      </c>
      <c r="I28" s="207">
        <v>39.537562000000008</v>
      </c>
      <c r="J28" s="207">
        <v>35.962128</v>
      </c>
    </row>
    <row r="29" spans="2:37">
      <c r="B29" s="214" t="s">
        <v>90</v>
      </c>
      <c r="C29" s="209">
        <v>155.91200000000001</v>
      </c>
      <c r="D29" s="209">
        <v>291.98700000000002</v>
      </c>
      <c r="E29" s="209">
        <v>293.91800000000001</v>
      </c>
      <c r="F29" s="209">
        <v>266.01600000000002</v>
      </c>
      <c r="G29" s="209">
        <v>267.786</v>
      </c>
      <c r="H29" s="209">
        <v>295.02999999999997</v>
      </c>
      <c r="I29" s="209">
        <v>304.55900000000003</v>
      </c>
      <c r="J29" s="209">
        <v>284.18400000000003</v>
      </c>
    </row>
    <row r="30" spans="2:37">
      <c r="B30" s="215" t="s">
        <v>112</v>
      </c>
      <c r="C30" s="207">
        <v>211.07900000000001</v>
      </c>
      <c r="D30" s="207">
        <v>284.10000000000002</v>
      </c>
      <c r="E30" s="207">
        <v>308.89100000000002</v>
      </c>
      <c r="F30" s="207">
        <v>285.53825894199997</v>
      </c>
      <c r="G30" s="207">
        <v>246.98332331400002</v>
      </c>
      <c r="H30" s="207">
        <v>262.83370480100001</v>
      </c>
      <c r="I30" s="207">
        <v>340.66560025219997</v>
      </c>
      <c r="J30" s="207">
        <v>345.27995559099992</v>
      </c>
    </row>
    <row r="32" spans="2:37">
      <c r="B32" s="253" t="s">
        <v>127</v>
      </c>
      <c r="C32" s="253"/>
      <c r="D32" s="253"/>
    </row>
    <row r="33" spans="2:4">
      <c r="B33" s="253" t="s">
        <v>163</v>
      </c>
      <c r="C33" s="253"/>
      <c r="D33" s="253"/>
    </row>
    <row r="34" spans="2:4">
      <c r="B34" s="253" t="s">
        <v>170</v>
      </c>
      <c r="C34" s="253"/>
      <c r="D34" s="253"/>
    </row>
    <row r="35" spans="2:4">
      <c r="B35" s="253"/>
      <c r="C35" s="253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P54"/>
  <sheetViews>
    <sheetView showGridLines="0" topLeftCell="B1" zoomScaleNormal="10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/>
    </sheetView>
  </sheetViews>
  <sheetFormatPr defaultRowHeight="15"/>
  <cols>
    <col min="1" max="1" width="9.140625" style="199"/>
    <col min="2" max="2" width="1.85546875" style="199" customWidth="1"/>
    <col min="3" max="3" width="59" style="199" customWidth="1"/>
    <col min="4" max="4" width="9.28515625" style="199" bestFit="1" customWidth="1"/>
    <col min="5" max="5" width="11" style="199" customWidth="1"/>
    <col min="6" max="12" width="9.140625" style="199" customWidth="1"/>
    <col min="13" max="42" width="9.7109375" style="199" customWidth="1"/>
    <col min="43" max="16384" width="9.140625" style="199"/>
  </cols>
  <sheetData>
    <row r="1" spans="3:38" ht="21.75" customHeight="1"/>
    <row r="2" spans="3:38" ht="21.75" customHeight="1" thickBot="1">
      <c r="C2" s="198" t="s">
        <v>123</v>
      </c>
      <c r="D2" s="197"/>
      <c r="E2" s="197"/>
    </row>
    <row r="3" spans="3:38" ht="21.75" customHeight="1">
      <c r="C3" s="197"/>
      <c r="D3" s="197"/>
      <c r="E3" s="197"/>
      <c r="H3" s="240"/>
    </row>
    <row r="4" spans="3:38" ht="21.75" customHeight="1">
      <c r="C4" s="197"/>
      <c r="D4" s="197"/>
      <c r="E4" s="197"/>
      <c r="F4" s="240"/>
      <c r="H4" s="240"/>
    </row>
    <row r="5" spans="3:38" ht="21.75" customHeight="1">
      <c r="F5" s="240"/>
      <c r="G5" s="240"/>
      <c r="H5" s="240"/>
      <c r="I5" s="240"/>
      <c r="J5" s="240"/>
      <c r="K5" s="240"/>
      <c r="M5" s="255"/>
      <c r="N5" s="255"/>
      <c r="O5" s="255"/>
    </row>
    <row r="6" spans="3:38" s="242" customFormat="1" ht="26.25" customHeight="1">
      <c r="C6" s="247" t="s">
        <v>118</v>
      </c>
      <c r="D6" s="246" t="s">
        <v>174</v>
      </c>
      <c r="E6" s="246" t="s">
        <v>169</v>
      </c>
      <c r="F6" s="246" t="s">
        <v>165</v>
      </c>
      <c r="G6" s="246" t="s">
        <v>155</v>
      </c>
      <c r="H6" s="246" t="s">
        <v>146</v>
      </c>
      <c r="I6" s="246" t="s">
        <v>130</v>
      </c>
      <c r="J6" s="246" t="s">
        <v>128</v>
      </c>
      <c r="K6" s="246" t="s">
        <v>132</v>
      </c>
      <c r="L6" s="246" t="s">
        <v>133</v>
      </c>
      <c r="M6" s="246" t="s">
        <v>134</v>
      </c>
      <c r="N6" s="246" t="s">
        <v>135</v>
      </c>
      <c r="O6" s="246" t="s">
        <v>136</v>
      </c>
      <c r="P6" s="246" t="s">
        <v>111</v>
      </c>
      <c r="Q6" s="246" t="s">
        <v>109</v>
      </c>
      <c r="R6" s="246" t="s">
        <v>100</v>
      </c>
      <c r="S6" s="246" t="s">
        <v>99</v>
      </c>
      <c r="T6" s="246" t="s">
        <v>98</v>
      </c>
      <c r="U6" s="246" t="s">
        <v>97</v>
      </c>
      <c r="V6" s="246" t="s">
        <v>96</v>
      </c>
      <c r="W6" s="246" t="s">
        <v>95</v>
      </c>
      <c r="X6" s="246" t="s">
        <v>94</v>
      </c>
      <c r="Y6" s="246" t="s">
        <v>93</v>
      </c>
      <c r="Z6" s="246" t="s">
        <v>92</v>
      </c>
      <c r="AA6" s="246" t="s">
        <v>86</v>
      </c>
      <c r="AB6" s="246" t="s">
        <v>85</v>
      </c>
      <c r="AC6" s="246" t="s">
        <v>83</v>
      </c>
      <c r="AD6" s="246" t="s">
        <v>79</v>
      </c>
      <c r="AE6" s="246" t="s">
        <v>35</v>
      </c>
      <c r="AF6" s="246" t="s">
        <v>34</v>
      </c>
      <c r="AG6" s="246" t="s">
        <v>54</v>
      </c>
      <c r="AH6" s="246" t="s">
        <v>53</v>
      </c>
      <c r="AI6" s="246" t="s">
        <v>36</v>
      </c>
      <c r="AJ6" s="246" t="s">
        <v>33</v>
      </c>
      <c r="AK6" s="246" t="s">
        <v>52</v>
      </c>
      <c r="AL6" s="246" t="s">
        <v>78</v>
      </c>
    </row>
    <row r="7" spans="3:38" ht="17.25">
      <c r="C7" s="217" t="s">
        <v>151</v>
      </c>
      <c r="D7" s="218">
        <v>404.5</v>
      </c>
      <c r="E7" s="218">
        <v>324.10000000000002</v>
      </c>
      <c r="F7" s="218">
        <v>394.19</v>
      </c>
      <c r="G7" s="218">
        <v>357.3</v>
      </c>
      <c r="H7" s="218">
        <v>466</v>
      </c>
      <c r="I7" s="218">
        <v>420.20650378000278</v>
      </c>
      <c r="J7" s="218">
        <v>807.1</v>
      </c>
      <c r="K7" s="218">
        <v>879.1</v>
      </c>
      <c r="L7" s="218">
        <v>870</v>
      </c>
      <c r="M7" s="218">
        <v>816.13824956000212</v>
      </c>
      <c r="N7" s="218">
        <v>821.38057490000176</v>
      </c>
      <c r="O7" s="218">
        <v>844</v>
      </c>
      <c r="P7" s="218">
        <v>1011.8</v>
      </c>
      <c r="Q7" s="218">
        <v>965.9</v>
      </c>
      <c r="R7" s="218">
        <v>950.5</v>
      </c>
      <c r="S7" s="218">
        <v>979.85717624000063</v>
      </c>
      <c r="T7" s="218">
        <v>958.3</v>
      </c>
      <c r="U7" s="218">
        <v>886.8</v>
      </c>
      <c r="V7" s="218">
        <v>866.3</v>
      </c>
      <c r="W7" s="218">
        <v>910.03895040999987</v>
      </c>
      <c r="X7" s="218">
        <v>897.9</v>
      </c>
      <c r="Y7" s="218">
        <v>838.2</v>
      </c>
      <c r="Z7" s="218">
        <v>824.4</v>
      </c>
      <c r="AA7" s="218">
        <v>835.60000000000036</v>
      </c>
      <c r="AB7" s="218">
        <v>813.7</v>
      </c>
      <c r="AC7" s="218">
        <v>740.3</v>
      </c>
      <c r="AD7" s="218">
        <v>733.2</v>
      </c>
      <c r="AE7" s="218">
        <v>811.30000000000018</v>
      </c>
      <c r="AF7" s="218">
        <v>800.4</v>
      </c>
      <c r="AG7" s="218">
        <v>738.8</v>
      </c>
      <c r="AH7" s="218">
        <v>682.5</v>
      </c>
      <c r="AI7" s="218">
        <v>679.6</v>
      </c>
      <c r="AJ7" s="218">
        <v>624.20000000000005</v>
      </c>
      <c r="AK7" s="218">
        <v>598.29999999999995</v>
      </c>
      <c r="AL7" s="218">
        <v>553.20000000000005</v>
      </c>
    </row>
    <row r="8" spans="3:38">
      <c r="C8" s="219" t="s">
        <v>7</v>
      </c>
      <c r="D8" s="220"/>
      <c r="E8" s="220">
        <v>0</v>
      </c>
      <c r="F8" s="220">
        <v>17.39</v>
      </c>
      <c r="G8" s="220">
        <v>19.5</v>
      </c>
      <c r="H8" s="220">
        <v>65.900000000000006</v>
      </c>
      <c r="I8" s="220">
        <v>48.2</v>
      </c>
      <c r="J8" s="220">
        <v>80.2</v>
      </c>
      <c r="K8" s="220">
        <v>88</v>
      </c>
      <c r="L8" s="220">
        <v>88.1</v>
      </c>
      <c r="M8" s="220">
        <v>82.722027270000012</v>
      </c>
      <c r="N8" s="220">
        <v>83.271599969999997</v>
      </c>
      <c r="O8" s="220">
        <v>85.7</v>
      </c>
      <c r="P8" s="220">
        <v>254</v>
      </c>
      <c r="Q8" s="220">
        <v>225.8</v>
      </c>
      <c r="R8" s="220">
        <v>238.6</v>
      </c>
      <c r="S8" s="220">
        <v>272.60072525000004</v>
      </c>
      <c r="T8" s="220">
        <v>250</v>
      </c>
      <c r="U8" s="220">
        <v>225.2</v>
      </c>
      <c r="V8" s="220">
        <v>217.6</v>
      </c>
      <c r="W8" s="220">
        <v>226.02500000000001</v>
      </c>
      <c r="X8" s="220">
        <v>228.6</v>
      </c>
      <c r="Y8" s="220">
        <v>214.8</v>
      </c>
      <c r="Z8" s="220">
        <v>219.6</v>
      </c>
      <c r="AA8" s="220">
        <v>232.49999999999994</v>
      </c>
      <c r="AB8" s="220">
        <v>204.3</v>
      </c>
      <c r="AC8" s="220">
        <v>142.4</v>
      </c>
      <c r="AD8" s="220">
        <v>143.30000000000001</v>
      </c>
      <c r="AE8" s="220">
        <v>203.19999999999993</v>
      </c>
      <c r="AF8" s="220">
        <v>190.2</v>
      </c>
      <c r="AG8" s="220">
        <v>177.4</v>
      </c>
      <c r="AH8" s="220">
        <v>183.8</v>
      </c>
      <c r="AI8" s="220">
        <v>180.8</v>
      </c>
      <c r="AJ8" s="220">
        <v>167.1</v>
      </c>
      <c r="AK8" s="220">
        <v>155.1</v>
      </c>
      <c r="AL8" s="220">
        <v>139.19999999999999</v>
      </c>
    </row>
    <row r="9" spans="3:38">
      <c r="C9" s="221" t="s">
        <v>8</v>
      </c>
      <c r="D9" s="222"/>
      <c r="E9" s="222">
        <v>0</v>
      </c>
      <c r="F9" s="222">
        <v>0</v>
      </c>
      <c r="G9" s="222">
        <v>0</v>
      </c>
      <c r="H9" s="222">
        <v>139.30000000000001</v>
      </c>
      <c r="I9" s="222">
        <v>95.542271189999994</v>
      </c>
      <c r="J9" s="222">
        <v>226.2</v>
      </c>
      <c r="K9" s="222">
        <v>260.10000000000002</v>
      </c>
      <c r="L9" s="222">
        <v>261.85860854999999</v>
      </c>
      <c r="M9" s="222">
        <v>248.90319558000002</v>
      </c>
      <c r="N9" s="222">
        <v>235.53819587000001</v>
      </c>
      <c r="O9" s="222">
        <v>235.9</v>
      </c>
      <c r="P9" s="222">
        <v>237.3</v>
      </c>
      <c r="Q9" s="222">
        <v>234.1</v>
      </c>
      <c r="R9" s="222">
        <v>236.3</v>
      </c>
      <c r="S9" s="222">
        <v>235.55731339000005</v>
      </c>
      <c r="T9" s="222">
        <v>246.1</v>
      </c>
      <c r="U9" s="222">
        <v>240.1</v>
      </c>
      <c r="V9" s="222">
        <v>238.5</v>
      </c>
      <c r="W9" s="222">
        <v>257.62299999999999</v>
      </c>
      <c r="X9" s="222">
        <v>242.9</v>
      </c>
      <c r="Y9" s="222">
        <v>228.7</v>
      </c>
      <c r="Z9" s="222">
        <v>203.3</v>
      </c>
      <c r="AA9" s="222">
        <v>200.50000000000011</v>
      </c>
      <c r="AB9" s="222">
        <v>201.3</v>
      </c>
      <c r="AC9" s="222">
        <v>189.2</v>
      </c>
      <c r="AD9" s="222">
        <v>184.6</v>
      </c>
      <c r="AE9" s="222">
        <v>188.5</v>
      </c>
      <c r="AF9" s="222">
        <v>191.2</v>
      </c>
      <c r="AG9" s="222">
        <v>166.5</v>
      </c>
      <c r="AH9" s="222">
        <v>156</v>
      </c>
      <c r="AI9" s="222">
        <v>143.4</v>
      </c>
      <c r="AJ9" s="222">
        <v>142.69999999999999</v>
      </c>
      <c r="AK9" s="222">
        <v>138.5</v>
      </c>
      <c r="AL9" s="222">
        <v>127.1</v>
      </c>
    </row>
    <row r="10" spans="3:38">
      <c r="C10" s="219" t="s">
        <v>9</v>
      </c>
      <c r="D10" s="220">
        <v>404.5</v>
      </c>
      <c r="E10" s="220">
        <v>324.10000000000002</v>
      </c>
      <c r="F10" s="220">
        <v>376.8</v>
      </c>
      <c r="G10" s="220">
        <v>337.8</v>
      </c>
      <c r="H10" s="220">
        <v>260.8</v>
      </c>
      <c r="I10" s="220">
        <v>276.46423259000278</v>
      </c>
      <c r="J10" s="220">
        <v>500.7</v>
      </c>
      <c r="K10" s="220">
        <v>531</v>
      </c>
      <c r="L10" s="220">
        <v>520.1</v>
      </c>
      <c r="M10" s="220">
        <v>484.51302671000207</v>
      </c>
      <c r="N10" s="220">
        <v>502.57077906000177</v>
      </c>
      <c r="O10" s="220">
        <v>522.4</v>
      </c>
      <c r="P10" s="220">
        <v>520.5</v>
      </c>
      <c r="Q10" s="220">
        <v>506</v>
      </c>
      <c r="R10" s="220">
        <v>475.7</v>
      </c>
      <c r="S10" s="220">
        <v>471.6991376000006</v>
      </c>
      <c r="T10" s="220">
        <v>462.1</v>
      </c>
      <c r="U10" s="220">
        <v>421.5</v>
      </c>
      <c r="V10" s="220">
        <v>410.3</v>
      </c>
      <c r="W10" s="220">
        <v>426.39095040999979</v>
      </c>
      <c r="X10" s="220">
        <v>426.4</v>
      </c>
      <c r="Y10" s="220">
        <v>394.7</v>
      </c>
      <c r="Z10" s="220">
        <v>401.5</v>
      </c>
      <c r="AA10" s="220">
        <v>402.59999999999991</v>
      </c>
      <c r="AB10" s="220">
        <v>408.2</v>
      </c>
      <c r="AC10" s="220">
        <v>408.7</v>
      </c>
      <c r="AD10" s="220">
        <v>405.3</v>
      </c>
      <c r="AE10" s="220">
        <v>419.59999999999991</v>
      </c>
      <c r="AF10" s="220">
        <v>419</v>
      </c>
      <c r="AG10" s="220">
        <v>394.9</v>
      </c>
      <c r="AH10" s="220">
        <v>342.8</v>
      </c>
      <c r="AI10" s="220">
        <v>355.3</v>
      </c>
      <c r="AJ10" s="220">
        <v>314.39999999999998</v>
      </c>
      <c r="AK10" s="220">
        <v>304.7</v>
      </c>
      <c r="AL10" s="220">
        <v>286.89999999999998</v>
      </c>
    </row>
    <row r="11" spans="3:38">
      <c r="C11" s="229" t="s">
        <v>91</v>
      </c>
      <c r="D11" s="259">
        <v>-368.4</v>
      </c>
      <c r="E11" s="259">
        <v>-271.10000000000002</v>
      </c>
      <c r="F11" s="259">
        <v>-406.14137815999999</v>
      </c>
      <c r="G11" s="259">
        <v>-378.7</v>
      </c>
      <c r="H11" s="259">
        <v>-728.5</v>
      </c>
      <c r="I11" s="259">
        <v>-705.78568645202006</v>
      </c>
      <c r="J11" s="259">
        <v>-786.9712943799999</v>
      </c>
      <c r="K11" s="259">
        <v>-1105.8</v>
      </c>
      <c r="L11" s="259">
        <f>-647.8</f>
        <v>-647.79999999999995</v>
      </c>
      <c r="M11" s="259">
        <v>-721.99138343999994</v>
      </c>
      <c r="N11" s="259">
        <v>-623.5</v>
      </c>
      <c r="O11" s="259">
        <v>-636</v>
      </c>
      <c r="P11" s="259">
        <v>-848.3</v>
      </c>
      <c r="Q11" s="259">
        <v>-765.2</v>
      </c>
      <c r="R11" s="259">
        <v>-736.52570702000003</v>
      </c>
      <c r="S11" s="259">
        <v>-846.43871923000006</v>
      </c>
      <c r="T11" s="259">
        <v>-803.17234853000002</v>
      </c>
      <c r="U11" s="259">
        <v>-780.03778116000001</v>
      </c>
      <c r="V11" s="259">
        <v>-779.9359040600001</v>
      </c>
      <c r="W11" s="259">
        <v>-911.62504578999869</v>
      </c>
      <c r="X11" s="259">
        <v>-811.88699999999994</v>
      </c>
      <c r="Y11" s="259">
        <v>-847.8660000000001</v>
      </c>
      <c r="Z11" s="259">
        <v>-826.24299999999994</v>
      </c>
      <c r="AA11" s="259">
        <v>-956.21599999999989</v>
      </c>
      <c r="AB11" s="259">
        <v>-965.524</v>
      </c>
      <c r="AC11" s="259">
        <v>-902.15299999999991</v>
      </c>
      <c r="AD11" s="259">
        <v>-881.86300000000006</v>
      </c>
      <c r="AE11" s="260">
        <v>-1379.5000000000009</v>
      </c>
      <c r="AF11" s="259">
        <v>-1310.7</v>
      </c>
      <c r="AG11" s="259">
        <v>-1177.0999999999999</v>
      </c>
      <c r="AH11" s="259">
        <v>-1232.8</v>
      </c>
      <c r="AI11" s="259">
        <v>-1413.1</v>
      </c>
      <c r="AJ11" s="259">
        <v>-1110.4000000000001</v>
      </c>
      <c r="AK11" s="259">
        <v>-1034</v>
      </c>
      <c r="AL11" s="259">
        <v>-780.3</v>
      </c>
    </row>
    <row r="12" spans="3:38">
      <c r="C12" s="227" t="s">
        <v>11</v>
      </c>
      <c r="D12" s="228">
        <v>-31.835999999999999</v>
      </c>
      <c r="E12" s="228">
        <v>-34.298107740000006</v>
      </c>
      <c r="F12" s="228">
        <v>-46.773476629999998</v>
      </c>
      <c r="G12" s="228">
        <v>-14.7</v>
      </c>
      <c r="H12" s="228">
        <v>-123</v>
      </c>
      <c r="I12" s="228">
        <v>-112.45762302</v>
      </c>
      <c r="J12" s="228">
        <v>-122.3</v>
      </c>
      <c r="K12" s="228">
        <v>-131.69999999999999</v>
      </c>
      <c r="L12" s="228">
        <v>-127.90705795000002</v>
      </c>
      <c r="M12" s="228">
        <v>-130.15279169999997</v>
      </c>
      <c r="N12" s="228">
        <v>-121.94015035000001</v>
      </c>
      <c r="O12" s="228">
        <v>-132.4</v>
      </c>
      <c r="P12" s="228">
        <v>-152.5</v>
      </c>
      <c r="Q12" s="228">
        <v>-143.19999999999999</v>
      </c>
      <c r="R12" s="228">
        <v>-150.50539390999998</v>
      </c>
      <c r="S12" s="228">
        <v>-174.55899999999997</v>
      </c>
      <c r="T12" s="228">
        <v>-149.40199999999999</v>
      </c>
      <c r="U12" s="228">
        <v>-158.76300000000001</v>
      </c>
      <c r="V12" s="228">
        <v>-158.114</v>
      </c>
      <c r="W12" s="228">
        <v>-156.56213581999998</v>
      </c>
      <c r="X12" s="228">
        <v>-176.56800000000001</v>
      </c>
      <c r="Y12" s="228">
        <v>-148.67400000000001</v>
      </c>
      <c r="Z12" s="228">
        <v>-145.00800000000001</v>
      </c>
      <c r="AA12" s="228">
        <v>-162.42899999999997</v>
      </c>
      <c r="AB12" s="228">
        <v>-144.64500000000001</v>
      </c>
      <c r="AC12" s="228">
        <v>-129.89599999999999</v>
      </c>
      <c r="AD12" s="228">
        <v>-121.82299999999999</v>
      </c>
      <c r="AE12" s="228">
        <v>-159.60000000000008</v>
      </c>
      <c r="AF12" s="228">
        <v>-146.69999999999999</v>
      </c>
      <c r="AG12" s="228">
        <v>-135</v>
      </c>
      <c r="AH12" s="228">
        <v>-130.9</v>
      </c>
      <c r="AI12" s="228">
        <v>-145.30000000000001</v>
      </c>
      <c r="AJ12" s="228">
        <v>-127.5</v>
      </c>
      <c r="AK12" s="228">
        <v>-142.5</v>
      </c>
      <c r="AL12" s="228">
        <v>-102.2</v>
      </c>
    </row>
    <row r="13" spans="3:38">
      <c r="C13" s="232" t="s">
        <v>13</v>
      </c>
      <c r="D13" s="233">
        <v>-7.7779999999999996</v>
      </c>
      <c r="E13" s="233">
        <v>-3.6497416800000009</v>
      </c>
      <c r="F13" s="233">
        <v>-13.720958399999999</v>
      </c>
      <c r="G13" s="233">
        <v>-25.1</v>
      </c>
      <c r="H13" s="233">
        <v>-38.799999999999997</v>
      </c>
      <c r="I13" s="233">
        <v>-32.963187680000004</v>
      </c>
      <c r="J13" s="233">
        <v>-38.4</v>
      </c>
      <c r="K13" s="233">
        <v>-16.100000000000001</v>
      </c>
      <c r="L13" s="233">
        <v>-42.189980610000006</v>
      </c>
      <c r="M13" s="233">
        <v>-44.021329859999994</v>
      </c>
      <c r="N13" s="233">
        <v>-44.088689530000011</v>
      </c>
      <c r="O13" s="233">
        <v>-116.2</v>
      </c>
      <c r="P13" s="233">
        <v>-164.9</v>
      </c>
      <c r="Q13" s="233">
        <v>-71.599999999999994</v>
      </c>
      <c r="R13" s="233">
        <v>-64.917669899999993</v>
      </c>
      <c r="S13" s="233">
        <v>-62.914000000000016</v>
      </c>
      <c r="T13" s="233">
        <v>-67.037999999999997</v>
      </c>
      <c r="U13" s="233">
        <v>-64.685000000000002</v>
      </c>
      <c r="V13" s="233">
        <v>-59.237000000000002</v>
      </c>
      <c r="W13" s="233">
        <v>-81.429999999999978</v>
      </c>
      <c r="X13" s="233">
        <v>-67.772999999999996</v>
      </c>
      <c r="Y13" s="233">
        <v>-71.039000000000001</v>
      </c>
      <c r="Z13" s="233">
        <v>-63.503999999999998</v>
      </c>
      <c r="AA13" s="233">
        <v>-72.65100000000001</v>
      </c>
      <c r="AB13" s="233">
        <v>-70.286000000000001</v>
      </c>
      <c r="AC13" s="233">
        <v>-60.247</v>
      </c>
      <c r="AD13" s="233">
        <v>-54.963999999999999</v>
      </c>
      <c r="AE13" s="233">
        <v>-75.399999999999977</v>
      </c>
      <c r="AF13" s="233">
        <v>-54.9</v>
      </c>
      <c r="AG13" s="233">
        <v>-48</v>
      </c>
      <c r="AH13" s="233">
        <v>-41.4</v>
      </c>
      <c r="AI13" s="233">
        <v>-39.700000000000003</v>
      </c>
      <c r="AJ13" s="233">
        <v>-39.799999999999997</v>
      </c>
      <c r="AK13" s="233">
        <v>-41.4</v>
      </c>
      <c r="AL13" s="233">
        <v>-56.3</v>
      </c>
    </row>
    <row r="14" spans="3:38">
      <c r="C14" s="227" t="s">
        <v>14</v>
      </c>
      <c r="D14" s="228">
        <v>-24.776</v>
      </c>
      <c r="E14" s="228">
        <v>-64.229618140000014</v>
      </c>
      <c r="F14" s="228">
        <v>-45.662428359999993</v>
      </c>
      <c r="G14" s="228">
        <v>-9.6999999999999993</v>
      </c>
      <c r="H14" s="228">
        <v>-73.7</v>
      </c>
      <c r="I14" s="228">
        <v>-72.724783640000012</v>
      </c>
      <c r="J14" s="228">
        <v>-96.7</v>
      </c>
      <c r="K14" s="228">
        <v>-117.8</v>
      </c>
      <c r="L14" s="228">
        <v>-84.5</v>
      </c>
      <c r="M14" s="228">
        <v>-88.153210819999998</v>
      </c>
      <c r="N14" s="228">
        <v>-88.98039747</v>
      </c>
      <c r="O14" s="228">
        <v>-7.6</v>
      </c>
      <c r="P14" s="228">
        <v>4.4000000000000004</v>
      </c>
      <c r="Q14" s="228">
        <v>-92.2</v>
      </c>
      <c r="R14" s="228">
        <v>-86.219507279999988</v>
      </c>
      <c r="S14" s="228">
        <v>-79.871716359999994</v>
      </c>
      <c r="T14" s="228">
        <v>-90.697000000000003</v>
      </c>
      <c r="U14" s="228">
        <v>-92.346000000000004</v>
      </c>
      <c r="V14" s="228">
        <v>-98.807000000000002</v>
      </c>
      <c r="W14" s="228">
        <v>-100.82099999999997</v>
      </c>
      <c r="X14" s="228">
        <v>-102.146</v>
      </c>
      <c r="Y14" s="228">
        <v>-100.37</v>
      </c>
      <c r="Z14" s="228">
        <v>-107.39700000000001</v>
      </c>
      <c r="AA14" s="228">
        <v>-35.336999999999989</v>
      </c>
      <c r="AB14" s="228">
        <v>-94.995999999999995</v>
      </c>
      <c r="AC14" s="228">
        <v>-83.334000000000003</v>
      </c>
      <c r="AD14" s="228">
        <v>-84.593000000000004</v>
      </c>
      <c r="AE14" s="228">
        <v>-81</v>
      </c>
      <c r="AF14" s="228">
        <v>-86.5</v>
      </c>
      <c r="AG14" s="228">
        <v>-70.8</v>
      </c>
      <c r="AH14" s="228">
        <v>-75.7</v>
      </c>
      <c r="AI14" s="228">
        <v>-80.099999999999994</v>
      </c>
      <c r="AJ14" s="228">
        <v>-80.5</v>
      </c>
      <c r="AK14" s="228">
        <v>-63.8</v>
      </c>
      <c r="AL14" s="228">
        <v>-63.5</v>
      </c>
    </row>
    <row r="15" spans="3:38">
      <c r="C15" s="232" t="s">
        <v>15</v>
      </c>
      <c r="D15" s="233">
        <v>-46.259</v>
      </c>
      <c r="E15" s="233">
        <v>-39.010240999999994</v>
      </c>
      <c r="F15" s="233">
        <v>-42.875</v>
      </c>
      <c r="G15" s="233">
        <v>-41.2</v>
      </c>
      <c r="H15" s="233">
        <v>-29.6</v>
      </c>
      <c r="I15" s="233">
        <v>-30.68708680000001</v>
      </c>
      <c r="J15" s="233">
        <v>-56.4</v>
      </c>
      <c r="K15" s="233">
        <v>-60.8</v>
      </c>
      <c r="L15" s="233">
        <v>-59.2</v>
      </c>
      <c r="M15" s="233">
        <v>-55.283999999999999</v>
      </c>
      <c r="N15" s="233">
        <v>-57.181029909999999</v>
      </c>
      <c r="O15" s="233">
        <v>-55.6</v>
      </c>
      <c r="P15" s="233">
        <v>-60.7</v>
      </c>
      <c r="Q15" s="233">
        <v>-58.8</v>
      </c>
      <c r="R15" s="233">
        <v>-55.587610799999993</v>
      </c>
      <c r="S15" s="233">
        <v>-57.677348189999975</v>
      </c>
      <c r="T15" s="233">
        <v>-53.006999999999998</v>
      </c>
      <c r="U15" s="233">
        <v>-48.372</v>
      </c>
      <c r="V15" s="233">
        <v>-47.057000000000002</v>
      </c>
      <c r="W15" s="233">
        <v>-48.860000000000014</v>
      </c>
      <c r="X15" s="233">
        <v>-48.866</v>
      </c>
      <c r="Y15" s="233">
        <v>-45.091000000000001</v>
      </c>
      <c r="Z15" s="233">
        <v>-46.750999999999998</v>
      </c>
      <c r="AA15" s="233">
        <v>-46.924000000000007</v>
      </c>
      <c r="AB15" s="233">
        <v>-47.552999999999997</v>
      </c>
      <c r="AC15" s="233">
        <v>-47.326999999999998</v>
      </c>
      <c r="AD15" s="233">
        <v>-46.185000000000002</v>
      </c>
      <c r="AE15" s="233">
        <v>-62.800000000000011</v>
      </c>
      <c r="AF15" s="233">
        <v>-47.8</v>
      </c>
      <c r="AG15" s="233">
        <v>-45.3</v>
      </c>
      <c r="AH15" s="233">
        <v>-39.299999999999997</v>
      </c>
      <c r="AI15" s="233">
        <v>-45.8</v>
      </c>
      <c r="AJ15" s="233">
        <v>-36.299999999999997</v>
      </c>
      <c r="AK15" s="233">
        <v>-35.799999999999997</v>
      </c>
      <c r="AL15" s="233">
        <v>-33.9</v>
      </c>
    </row>
    <row r="16" spans="3:38" ht="17.25">
      <c r="C16" s="227" t="s">
        <v>154</v>
      </c>
      <c r="D16" s="228">
        <f>-41.167-4.2</f>
        <v>-45.367000000000004</v>
      </c>
      <c r="E16" s="228">
        <f>-82.73508646+153.9</f>
        <v>71.164913540000001</v>
      </c>
      <c r="F16" s="228">
        <v>-30.1</v>
      </c>
      <c r="G16" s="228">
        <v>76.8</v>
      </c>
      <c r="H16" s="228">
        <f>-237.2-4.9</f>
        <v>-242.1</v>
      </c>
      <c r="I16" s="228">
        <v>-171.61399999999998</v>
      </c>
      <c r="J16" s="228">
        <v>-164.57129438000001</v>
      </c>
      <c r="K16" s="228">
        <f>-8.8-303.3</f>
        <v>-312.10000000000002</v>
      </c>
      <c r="L16" s="228">
        <f>-19.4+1.7</f>
        <v>-17.7</v>
      </c>
      <c r="M16" s="228">
        <v>-92.391999999999996</v>
      </c>
      <c r="N16" s="228">
        <v>-27.7040171599999</v>
      </c>
      <c r="O16" s="228">
        <v>-34.599999999999902</v>
      </c>
      <c r="P16" s="228">
        <v>-29.7</v>
      </c>
      <c r="Q16" s="228">
        <v>-49.7</v>
      </c>
      <c r="R16" s="228">
        <v>-43.553960199999999</v>
      </c>
      <c r="S16" s="228">
        <v>-67.500375979999973</v>
      </c>
      <c r="T16" s="228">
        <v>-49.731348530000005</v>
      </c>
      <c r="U16" s="228">
        <v>-53.058781159999995</v>
      </c>
      <c r="V16" s="228">
        <v>-60.986904060000001</v>
      </c>
      <c r="W16" s="228">
        <v>-104.01290996999933</v>
      </c>
      <c r="X16" s="228">
        <v>-50.098999999999997</v>
      </c>
      <c r="Y16" s="228">
        <v>-48.795000000000002</v>
      </c>
      <c r="Z16" s="228">
        <v>-42.664000000000001</v>
      </c>
      <c r="AA16" s="228">
        <v>-72.045999999999992</v>
      </c>
      <c r="AB16" s="228">
        <v>-68.724000000000004</v>
      </c>
      <c r="AC16" s="228">
        <v>-77.323999999999998</v>
      </c>
      <c r="AD16" s="228">
        <v>-57.2</v>
      </c>
      <c r="AE16" s="228">
        <v>-110.4</v>
      </c>
      <c r="AF16" s="228">
        <v>-71.599999999999994</v>
      </c>
      <c r="AG16" s="228">
        <v>-44.9</v>
      </c>
      <c r="AH16" s="228">
        <v>-54.6</v>
      </c>
      <c r="AI16" s="228">
        <v>-29.5</v>
      </c>
      <c r="AJ16" s="228">
        <v>-48.7</v>
      </c>
      <c r="AK16" s="228">
        <v>-64.099999999999994</v>
      </c>
      <c r="AL16" s="228">
        <v>-47.8</v>
      </c>
    </row>
    <row r="17" spans="3:38">
      <c r="C17" s="232" t="s">
        <v>16</v>
      </c>
      <c r="D17" s="233">
        <v>-8.4260000000000002</v>
      </c>
      <c r="E17" s="233">
        <v>-1.9470689999999995</v>
      </c>
      <c r="F17" s="233">
        <v>-19.076176660000002</v>
      </c>
      <c r="G17" s="233">
        <v>-12.3</v>
      </c>
      <c r="H17" s="233">
        <v>-8.8000000000000007</v>
      </c>
      <c r="I17" s="233">
        <v>-4.4974053400000003</v>
      </c>
      <c r="J17" s="233">
        <v>-13.9</v>
      </c>
      <c r="K17" s="233">
        <v>-174</v>
      </c>
      <c r="L17" s="233">
        <v>-14.8</v>
      </c>
      <c r="M17" s="233">
        <v>-14.917999999999999</v>
      </c>
      <c r="N17" s="233">
        <v>-2.927</v>
      </c>
      <c r="O17" s="233">
        <v>-22.7</v>
      </c>
      <c r="P17" s="233">
        <v>-125.6</v>
      </c>
      <c r="Q17" s="233">
        <v>-43.6</v>
      </c>
      <c r="R17" s="233">
        <v>-31.152000000000001</v>
      </c>
      <c r="S17" s="233">
        <v>-120.12207760000001</v>
      </c>
      <c r="T17" s="233">
        <v>-105.79600000000001</v>
      </c>
      <c r="U17" s="233">
        <v>-76.616</v>
      </c>
      <c r="V17" s="233">
        <v>-70.408000000000001</v>
      </c>
      <c r="W17" s="233">
        <v>-146.24299999999994</v>
      </c>
      <c r="X17" s="233">
        <v>-96.135999999999996</v>
      </c>
      <c r="Y17" s="233">
        <v>-159.143</v>
      </c>
      <c r="Z17" s="233">
        <v>-160.15700000000001</v>
      </c>
      <c r="AA17" s="233">
        <v>-314.96699999999987</v>
      </c>
      <c r="AB17" s="233">
        <v>-284.28500000000003</v>
      </c>
      <c r="AC17" s="233">
        <v>-257.49</v>
      </c>
      <c r="AD17" s="233">
        <v>-284.37700000000001</v>
      </c>
      <c r="AE17" s="233">
        <v>-686.2</v>
      </c>
      <c r="AF17" s="233">
        <v>-648.70000000000005</v>
      </c>
      <c r="AG17" s="233">
        <v>-616.1</v>
      </c>
      <c r="AH17" s="233">
        <v>-698.9</v>
      </c>
      <c r="AI17" s="233">
        <v>-886</v>
      </c>
      <c r="AJ17" s="233">
        <v>-614.9</v>
      </c>
      <c r="AK17" s="233">
        <v>-526.29999999999995</v>
      </c>
      <c r="AL17" s="233">
        <v>-320.5</v>
      </c>
    </row>
    <row r="18" spans="3:38">
      <c r="C18" s="227" t="s">
        <v>18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>
        <v>0</v>
      </c>
      <c r="N18" s="228">
        <v>0</v>
      </c>
      <c r="O18" s="228">
        <v>0</v>
      </c>
      <c r="P18" s="228">
        <v>-6.2</v>
      </c>
      <c r="Q18" s="228">
        <v>-6.5</v>
      </c>
      <c r="R18" s="228">
        <v>-6.4785262600000006</v>
      </c>
      <c r="S18" s="228">
        <v>-1.4874782300000042</v>
      </c>
      <c r="T18" s="228">
        <v>-5.8559999999999999</v>
      </c>
      <c r="U18" s="228">
        <v>-5.8380000000000001</v>
      </c>
      <c r="V18" s="228">
        <v>-5.819</v>
      </c>
      <c r="W18" s="228">
        <v>-2.7149999999999999</v>
      </c>
      <c r="X18" s="228">
        <v>-2.5840000000000001</v>
      </c>
      <c r="Y18" s="228">
        <v>-2.5859999999999999</v>
      </c>
      <c r="Z18" s="228">
        <v>-1.8260000000000001</v>
      </c>
      <c r="AA18" s="228">
        <v>-0.18300000000000338</v>
      </c>
      <c r="AB18" s="228">
        <v>-6.0739999999999998</v>
      </c>
      <c r="AC18" s="228">
        <v>-6.4390000000000001</v>
      </c>
      <c r="AD18" s="228">
        <v>-5.6890000000000001</v>
      </c>
      <c r="AE18" s="228">
        <v>-15.5</v>
      </c>
      <c r="AF18" s="228">
        <v>0</v>
      </c>
      <c r="AG18" s="228">
        <v>-4.4000000000000004</v>
      </c>
      <c r="AH18" s="228">
        <v>-8.1</v>
      </c>
      <c r="AI18" s="228">
        <v>-2.2999999999999998</v>
      </c>
      <c r="AJ18" s="228">
        <v>-2.2999999999999998</v>
      </c>
      <c r="AK18" s="228">
        <v>-3</v>
      </c>
      <c r="AL18" s="228">
        <v>-5.3</v>
      </c>
    </row>
    <row r="19" spans="3:38">
      <c r="C19" s="232" t="s">
        <v>19</v>
      </c>
      <c r="D19" s="233">
        <v>-204.02799999999999</v>
      </c>
      <c r="E19" s="233">
        <v>-199.05612732999998</v>
      </c>
      <c r="F19" s="233">
        <v>-207.9</v>
      </c>
      <c r="G19" s="233">
        <v>-352.5</v>
      </c>
      <c r="H19" s="233">
        <v>-212.5</v>
      </c>
      <c r="I19" s="233">
        <v>-280.84745796999999</v>
      </c>
      <c r="J19" s="233">
        <v>-294.7</v>
      </c>
      <c r="K19" s="233">
        <v>-293.3</v>
      </c>
      <c r="L19" s="233">
        <v>-301.5</v>
      </c>
      <c r="M19" s="233">
        <v>-297.04330012999998</v>
      </c>
      <c r="N19" s="233">
        <v>-280.67871558000002</v>
      </c>
      <c r="O19" s="233">
        <v>-266.89999999999998</v>
      </c>
      <c r="P19" s="233">
        <v>-313.2</v>
      </c>
      <c r="Q19" s="233">
        <v>-299.60000000000002</v>
      </c>
      <c r="R19" s="233">
        <v>-298.40922528999999</v>
      </c>
      <c r="S19" s="233">
        <v>-282.40672287000007</v>
      </c>
      <c r="T19" s="233">
        <v>-281.64499999999998</v>
      </c>
      <c r="U19" s="233">
        <v>-280.35899999999998</v>
      </c>
      <c r="V19" s="233">
        <v>-279.50700000000001</v>
      </c>
      <c r="W19" s="233">
        <v>-270.98099999999999</v>
      </c>
      <c r="X19" s="233">
        <v>-267.71499999999997</v>
      </c>
      <c r="Y19" s="233">
        <v>-272.16800000000001</v>
      </c>
      <c r="Z19" s="233">
        <v>-258.93599999999998</v>
      </c>
      <c r="AA19" s="233">
        <v>-251.67899999999997</v>
      </c>
      <c r="AB19" s="233">
        <v>-248.96100000000001</v>
      </c>
      <c r="AC19" s="233">
        <v>-240.096</v>
      </c>
      <c r="AD19" s="233">
        <v>-227.03200000000001</v>
      </c>
      <c r="AE19" s="233">
        <v>-188.70000000000005</v>
      </c>
      <c r="AF19" s="233">
        <v>-254.5</v>
      </c>
      <c r="AG19" s="233">
        <v>-212.6</v>
      </c>
      <c r="AH19" s="233">
        <v>-183.8</v>
      </c>
      <c r="AI19" s="233">
        <v>-184.4</v>
      </c>
      <c r="AJ19" s="233">
        <v>-160.4</v>
      </c>
      <c r="AK19" s="233">
        <v>-157</v>
      </c>
      <c r="AL19" s="233">
        <v>-150.9</v>
      </c>
    </row>
    <row r="20" spans="3:38" ht="17.25">
      <c r="C20" s="223" t="s">
        <v>145</v>
      </c>
      <c r="D20" s="258">
        <v>-355.8</v>
      </c>
      <c r="E20" s="258">
        <v>-423</v>
      </c>
      <c r="F20" s="258">
        <v>-386.96520149999998</v>
      </c>
      <c r="G20" s="258">
        <v>176.6</v>
      </c>
      <c r="H20" s="258">
        <v>-714.7</v>
      </c>
      <c r="I20" s="258">
        <v>-424.93822848202007</v>
      </c>
      <c r="J20" s="258">
        <v>-492.27129437999992</v>
      </c>
      <c r="K20" s="258">
        <v>-812.5</v>
      </c>
      <c r="L20" s="258">
        <v>-634.79999999999995</v>
      </c>
      <c r="M20" s="258">
        <v>-655.5</v>
      </c>
      <c r="N20" s="258">
        <v>-620.6</v>
      </c>
      <c r="O20" s="258">
        <v>-589.29999999999995</v>
      </c>
      <c r="P20" s="258">
        <v>-716.5</v>
      </c>
      <c r="Q20" s="258">
        <v>-715.1</v>
      </c>
      <c r="R20" s="258">
        <v>-699.19336738000004</v>
      </c>
      <c r="S20" s="258">
        <v>-724.92916339999965</v>
      </c>
      <c r="T20" s="258">
        <v>-691.52034852999998</v>
      </c>
      <c r="U20" s="258">
        <v>-697.58378116000006</v>
      </c>
      <c r="V20" s="258">
        <v>-703.70890406000012</v>
      </c>
      <c r="W20" s="258">
        <v>-762.66704578999907</v>
      </c>
      <c r="X20" s="258">
        <v>-713.16700000000003</v>
      </c>
      <c r="Y20" s="258">
        <v>-686.13700000000006</v>
      </c>
      <c r="Z20" s="258">
        <v>-664.25999999999988</v>
      </c>
      <c r="AA20" s="258">
        <v>-641.06600000000026</v>
      </c>
      <c r="AB20" s="258">
        <v>-675.16500000000008</v>
      </c>
      <c r="AC20" s="258">
        <v>-638.22399999999993</v>
      </c>
      <c r="AD20" s="258">
        <v>-591.79700000000014</v>
      </c>
      <c r="AE20" s="258">
        <v>-677.79999999999973</v>
      </c>
      <c r="AF20" s="258">
        <v>-662.1</v>
      </c>
      <c r="AG20" s="258">
        <v>-556.6</v>
      </c>
      <c r="AH20" s="258">
        <v>-525.70000000000005</v>
      </c>
      <c r="AI20" s="258">
        <v>-524.79999999999995</v>
      </c>
      <c r="AJ20" s="258">
        <v>-493.2</v>
      </c>
      <c r="AK20" s="258">
        <v>-504.7</v>
      </c>
      <c r="AL20" s="258">
        <v>-454.5</v>
      </c>
    </row>
    <row r="21" spans="3:38" ht="17.25">
      <c r="C21" s="229" t="s">
        <v>150</v>
      </c>
      <c r="D21" s="259">
        <v>257.7</v>
      </c>
      <c r="E21" s="259">
        <v>103.82</v>
      </c>
      <c r="F21" s="259">
        <v>221.3</v>
      </c>
      <c r="G21" s="259">
        <v>889.4</v>
      </c>
      <c r="H21" s="259">
        <v>-11.3</v>
      </c>
      <c r="I21" s="259">
        <v>18.7</v>
      </c>
      <c r="J21" s="259">
        <v>469.8</v>
      </c>
      <c r="K21" s="259">
        <v>546.79999999999995</v>
      </c>
      <c r="L21" s="259">
        <v>537.70000000000005</v>
      </c>
      <c r="M21" s="259">
        <v>462.6</v>
      </c>
      <c r="N21" s="259">
        <v>480.8</v>
      </c>
      <c r="O21" s="259">
        <v>522.20000000000005</v>
      </c>
      <c r="P21" s="259">
        <v>612.00593080485373</v>
      </c>
      <c r="Q21" s="259">
        <v>549.94600000000003</v>
      </c>
      <c r="R21" s="259">
        <v>547.29999999999995</v>
      </c>
      <c r="S21" s="259">
        <v>546.81004379000069</v>
      </c>
      <c r="T21" s="259">
        <v>541.79999999999995</v>
      </c>
      <c r="U21" s="259">
        <v>466.8</v>
      </c>
      <c r="V21" s="259">
        <v>436.7</v>
      </c>
      <c r="W21" s="259">
        <v>597.59999999999991</v>
      </c>
      <c r="X21" s="259">
        <v>391.7</v>
      </c>
      <c r="Y21" s="259">
        <v>384.7</v>
      </c>
      <c r="Z21" s="259">
        <v>442.8</v>
      </c>
      <c r="AA21" s="259">
        <v>391.10000000000014</v>
      </c>
      <c r="AB21" s="259">
        <v>413.9</v>
      </c>
      <c r="AC21" s="259">
        <v>373.6</v>
      </c>
      <c r="AD21" s="259">
        <v>363.2</v>
      </c>
      <c r="AE21" s="259">
        <v>322.59999999999991</v>
      </c>
      <c r="AF21" s="259">
        <v>391.9</v>
      </c>
      <c r="AG21" s="259">
        <v>390.9</v>
      </c>
      <c r="AH21" s="259">
        <v>336.6</v>
      </c>
      <c r="AI21" s="259">
        <v>344.19999999999993</v>
      </c>
      <c r="AJ21" s="259">
        <v>287.89999999999998</v>
      </c>
      <c r="AK21" s="259">
        <v>250.2</v>
      </c>
      <c r="AL21" s="259">
        <v>250.8</v>
      </c>
    </row>
    <row r="22" spans="3:38">
      <c r="C22" s="257" t="s">
        <v>106</v>
      </c>
      <c r="D22" s="224">
        <v>-814.7</v>
      </c>
      <c r="E22" s="224">
        <v>-552.79999999999995</v>
      </c>
      <c r="F22" s="224">
        <v>-584.20000000000005</v>
      </c>
      <c r="G22" s="224">
        <v>-719.7</v>
      </c>
      <c r="H22" s="224">
        <v>410.8</v>
      </c>
      <c r="I22" s="224">
        <v>-193.18545655000003</v>
      </c>
      <c r="J22" s="224">
        <v>-490.71723661999999</v>
      </c>
      <c r="K22" s="224">
        <v>-428</v>
      </c>
      <c r="L22" s="224">
        <v>-374.32094786000005</v>
      </c>
      <c r="M22" s="224">
        <v>-515.64199999999994</v>
      </c>
      <c r="N22" s="224">
        <v>-466.23705213999995</v>
      </c>
      <c r="O22" s="224">
        <v>-209</v>
      </c>
      <c r="P22" s="224">
        <v>-405.8</v>
      </c>
      <c r="Q22" s="224">
        <v>-577.29999999999995</v>
      </c>
      <c r="R22" s="224">
        <v>-402.6</v>
      </c>
      <c r="S22" s="224">
        <v>-447.13041923000014</v>
      </c>
      <c r="T22" s="224">
        <v>-395.44600000000003</v>
      </c>
      <c r="U22" s="224">
        <v>-295.38299999999998</v>
      </c>
      <c r="V22" s="224">
        <v>-412.13299999999998</v>
      </c>
      <c r="W22" s="224">
        <v>-500.70401831229509</v>
      </c>
      <c r="X22" s="224">
        <v>-509.72300000000001</v>
      </c>
      <c r="Y22" s="224">
        <v>-597.149</v>
      </c>
      <c r="Z22" s="224">
        <v>-662.12400000000002</v>
      </c>
      <c r="AA22" s="224">
        <v>-735.4190000000001</v>
      </c>
      <c r="AB22" s="224">
        <v>-345.56799999999998</v>
      </c>
      <c r="AC22" s="224">
        <v>-455.81900000000002</v>
      </c>
      <c r="AD22" s="224">
        <v>-575.08299999999997</v>
      </c>
      <c r="AE22" s="224">
        <v>-323.32500000000005</v>
      </c>
      <c r="AF22" s="224">
        <v>-323.779</v>
      </c>
      <c r="AG22" s="224">
        <v>-230.446</v>
      </c>
      <c r="AH22" s="224">
        <v>-90.594999999999999</v>
      </c>
      <c r="AI22" s="224">
        <v>-49.536000000000001</v>
      </c>
      <c r="AJ22" s="224">
        <v>-64.402000000000001</v>
      </c>
      <c r="AK22" s="224">
        <v>-76.09</v>
      </c>
      <c r="AL22" s="224">
        <v>-42.109000000000002</v>
      </c>
    </row>
    <row r="23" spans="3:38">
      <c r="C23" s="261" t="s">
        <v>107</v>
      </c>
      <c r="D23" s="233">
        <v>36.5</v>
      </c>
      <c r="E23" s="233">
        <v>36</v>
      </c>
      <c r="F23" s="233">
        <v>43.9</v>
      </c>
      <c r="G23" s="233">
        <v>112.4</v>
      </c>
      <c r="H23" s="233">
        <v>64.7</v>
      </c>
      <c r="I23" s="233">
        <v>74.509585300000012</v>
      </c>
      <c r="J23" s="233">
        <v>202.51885494999999</v>
      </c>
      <c r="K23" s="233">
        <v>269.39999999999998</v>
      </c>
      <c r="L23" s="233">
        <v>81.2</v>
      </c>
      <c r="M23" s="233">
        <v>46.06600000000001</v>
      </c>
      <c r="N23" s="233">
        <v>107.02717455000001</v>
      </c>
      <c r="O23" s="233">
        <v>108.8</v>
      </c>
      <c r="P23" s="233">
        <v>54.2</v>
      </c>
      <c r="Q23" s="233">
        <v>60.8</v>
      </c>
      <c r="R23" s="233">
        <v>34.674722959999997</v>
      </c>
      <c r="S23" s="233">
        <v>30.566851589999999</v>
      </c>
      <c r="T23" s="233">
        <v>26.97</v>
      </c>
      <c r="U23" s="233">
        <v>36.063000000000002</v>
      </c>
      <c r="V23" s="233">
        <v>44.545999999999999</v>
      </c>
      <c r="W23" s="233">
        <v>123.91176783</v>
      </c>
      <c r="X23" s="233">
        <v>72.602999999999994</v>
      </c>
      <c r="Y23" s="233">
        <v>73.897000000000006</v>
      </c>
      <c r="Z23" s="233">
        <v>57.046999999999997</v>
      </c>
      <c r="AA23" s="233">
        <v>38.703000000000031</v>
      </c>
      <c r="AB23" s="233">
        <v>131.53700000000001</v>
      </c>
      <c r="AC23" s="233">
        <v>54.155999999999999</v>
      </c>
      <c r="AD23" s="233">
        <v>75.787999999999997</v>
      </c>
      <c r="AE23" s="233">
        <v>42.032000000000011</v>
      </c>
      <c r="AF23" s="233">
        <v>47.116999999999997</v>
      </c>
      <c r="AG23" s="233">
        <v>35.412999999999997</v>
      </c>
      <c r="AH23" s="233">
        <v>42.613</v>
      </c>
      <c r="AI23" s="233">
        <v>61.455000000000013</v>
      </c>
      <c r="AJ23" s="233">
        <v>48.927</v>
      </c>
      <c r="AK23" s="233">
        <v>54.652000000000001</v>
      </c>
      <c r="AL23" s="233">
        <v>38.777000000000001</v>
      </c>
    </row>
    <row r="24" spans="3:38">
      <c r="C24" s="219" t="s">
        <v>108</v>
      </c>
      <c r="D24" s="228">
        <v>-851.2</v>
      </c>
      <c r="E24" s="228">
        <v>-588.79999999999995</v>
      </c>
      <c r="F24" s="228">
        <v>-628.1</v>
      </c>
      <c r="G24" s="228">
        <v>-832.1</v>
      </c>
      <c r="H24" s="228">
        <v>-475.5</v>
      </c>
      <c r="I24" s="228">
        <v>-267.69504185000005</v>
      </c>
      <c r="J24" s="228">
        <v>-693.23609156999999</v>
      </c>
      <c r="K24" s="228">
        <v>-697.3</v>
      </c>
      <c r="L24" s="228">
        <v>-455.52777331000016</v>
      </c>
      <c r="M24" s="228">
        <v>-561.70799999999997</v>
      </c>
      <c r="N24" s="228">
        <v>-573.26422668999999</v>
      </c>
      <c r="O24" s="228">
        <v>-317.8</v>
      </c>
      <c r="P24" s="228">
        <v>-460</v>
      </c>
      <c r="Q24" s="228">
        <v>-638.1</v>
      </c>
      <c r="R24" s="228">
        <v>-437.27406181999999</v>
      </c>
      <c r="S24" s="228">
        <v>-477.69727082000009</v>
      </c>
      <c r="T24" s="228">
        <v>-422.416</v>
      </c>
      <c r="U24" s="228">
        <v>-331.44600000000003</v>
      </c>
      <c r="V24" s="228">
        <v>-456.67899999999997</v>
      </c>
      <c r="W24" s="228">
        <v>-624.61578614229506</v>
      </c>
      <c r="X24" s="228">
        <v>-582.32600000000002</v>
      </c>
      <c r="Y24" s="228">
        <v>-671.04600000000005</v>
      </c>
      <c r="Z24" s="228">
        <v>-719.17100000000005</v>
      </c>
      <c r="AA24" s="228">
        <v>-774.12199999999984</v>
      </c>
      <c r="AB24" s="228">
        <v>-477.10500000000002</v>
      </c>
      <c r="AC24" s="228">
        <v>-509.97500000000002</v>
      </c>
      <c r="AD24" s="228">
        <v>-650.87099999999998</v>
      </c>
      <c r="AE24" s="228">
        <v>-365.35699999999997</v>
      </c>
      <c r="AF24" s="228">
        <v>-370.89600000000002</v>
      </c>
      <c r="AG24" s="228">
        <v>-265.85899999999998</v>
      </c>
      <c r="AH24" s="228">
        <v>-133.208</v>
      </c>
      <c r="AI24" s="228">
        <v>-110.99099999999999</v>
      </c>
      <c r="AJ24" s="228">
        <v>-113.32899999999999</v>
      </c>
      <c r="AK24" s="228">
        <v>-130.74199999999999</v>
      </c>
      <c r="AL24" s="228">
        <v>-80.885999999999996</v>
      </c>
    </row>
    <row r="25" spans="3:38">
      <c r="C25" s="262" t="s">
        <v>110</v>
      </c>
      <c r="D25" s="259">
        <v>-531.4</v>
      </c>
      <c r="E25" s="259">
        <v>-445</v>
      </c>
      <c r="F25" s="259">
        <v>-441.3</v>
      </c>
      <c r="G25" s="259">
        <v>-240.5</v>
      </c>
      <c r="H25" s="259">
        <v>-400.6</v>
      </c>
      <c r="I25" s="259">
        <v>-280.0712144820173</v>
      </c>
      <c r="J25" s="259">
        <v>-428.05030078813684</v>
      </c>
      <c r="K25" s="259">
        <v>-938.4</v>
      </c>
      <c r="L25" s="259">
        <v>-76.579780893792986</v>
      </c>
      <c r="M25" s="259">
        <v>-348.39108449090395</v>
      </c>
      <c r="N25" s="259">
        <v>-189.42913461530307</v>
      </c>
      <c r="O25" s="259">
        <v>39.1</v>
      </c>
      <c r="P25" s="259">
        <v>-81.3</v>
      </c>
      <c r="Q25" s="259">
        <v>-192.1</v>
      </c>
      <c r="R25" s="259">
        <v>-89.6</v>
      </c>
      <c r="S25" s="259">
        <v>-243.70000000000005</v>
      </c>
      <c r="T25" s="259">
        <v>-37.700000000000003</v>
      </c>
      <c r="U25" s="259">
        <v>-62.6</v>
      </c>
      <c r="V25" s="259">
        <v>-138.6</v>
      </c>
      <c r="W25" s="259">
        <v>-90.499999999999886</v>
      </c>
      <c r="X25" s="259">
        <v>-266.89999999999998</v>
      </c>
      <c r="Y25" s="259">
        <v>-301.60000000000002</v>
      </c>
      <c r="Z25" s="259">
        <v>-301.8</v>
      </c>
      <c r="AA25" s="259">
        <v>-392.6</v>
      </c>
      <c r="AB25" s="259">
        <v>-138.5</v>
      </c>
      <c r="AC25" s="259">
        <v>-211.8</v>
      </c>
      <c r="AD25" s="259">
        <v>-213.3</v>
      </c>
      <c r="AE25" s="259">
        <v>-121.19999999999999</v>
      </c>
      <c r="AF25" s="259">
        <v>-128.6</v>
      </c>
      <c r="AG25" s="259">
        <v>-28.3</v>
      </c>
      <c r="AH25" s="259">
        <v>15.2</v>
      </c>
      <c r="AI25" s="259">
        <v>34.54</v>
      </c>
      <c r="AJ25" s="259">
        <v>32.707000000000001</v>
      </c>
      <c r="AK25" s="259">
        <v>-0.56100000000000005</v>
      </c>
      <c r="AL25" s="259">
        <v>29.314</v>
      </c>
    </row>
    <row r="27" spans="3:38" s="242" customFormat="1" ht="26.25" customHeight="1">
      <c r="C27" s="245" t="s">
        <v>119</v>
      </c>
      <c r="D27" s="267" t="s">
        <v>156</v>
      </c>
      <c r="E27" s="246" t="s">
        <v>140</v>
      </c>
      <c r="F27" s="246" t="s">
        <v>141</v>
      </c>
      <c r="G27" s="246">
        <v>2017</v>
      </c>
      <c r="H27" s="246">
        <v>2016</v>
      </c>
      <c r="I27" s="246">
        <v>2015</v>
      </c>
      <c r="J27" s="246">
        <v>2014</v>
      </c>
      <c r="K27" s="246">
        <v>2013</v>
      </c>
    </row>
    <row r="28" spans="3:38" ht="17.25">
      <c r="C28" s="217" t="s">
        <v>151</v>
      </c>
      <c r="D28" s="218">
        <v>1436.2</v>
      </c>
      <c r="E28" s="218">
        <v>3386.7</v>
      </c>
      <c r="F28" s="218">
        <v>3294.6000000000004</v>
      </c>
      <c r="G28" s="218">
        <v>3691.2</v>
      </c>
      <c r="H28" s="218">
        <v>3470.6</v>
      </c>
      <c r="I28" s="218">
        <v>3122.8</v>
      </c>
      <c r="J28" s="218">
        <v>3033</v>
      </c>
      <c r="K28" s="218">
        <v>2455.3000000000002</v>
      </c>
      <c r="N28" s="234"/>
      <c r="O28" s="240"/>
    </row>
    <row r="29" spans="3:38">
      <c r="C29" s="219" t="s">
        <v>7</v>
      </c>
      <c r="D29" s="220">
        <v>60.5</v>
      </c>
      <c r="E29" s="220">
        <v>342</v>
      </c>
      <c r="F29" s="220">
        <v>326.39999999999998</v>
      </c>
      <c r="G29" s="220">
        <v>965.4</v>
      </c>
      <c r="H29" s="220">
        <v>889.1</v>
      </c>
      <c r="I29" s="220">
        <v>722.5</v>
      </c>
      <c r="J29" s="220">
        <v>754.6</v>
      </c>
      <c r="K29" s="220">
        <v>642.20000000000005</v>
      </c>
      <c r="N29" s="234"/>
    </row>
    <row r="30" spans="3:38">
      <c r="C30" s="221" t="s">
        <v>8</v>
      </c>
      <c r="D30" s="222">
        <v>0</v>
      </c>
      <c r="E30" s="222">
        <v>1006.4</v>
      </c>
      <c r="F30" s="222">
        <v>943.5</v>
      </c>
      <c r="G30" s="222">
        <v>960.2</v>
      </c>
      <c r="H30" s="222">
        <v>932.6</v>
      </c>
      <c r="I30" s="222">
        <v>775.6</v>
      </c>
      <c r="J30" s="222">
        <v>702.2</v>
      </c>
      <c r="K30" s="222">
        <v>551.70000000000005</v>
      </c>
    </row>
    <row r="31" spans="3:38">
      <c r="C31" s="219" t="s">
        <v>9</v>
      </c>
      <c r="D31" s="220">
        <v>1375.8</v>
      </c>
      <c r="E31" s="220">
        <v>2038.3</v>
      </c>
      <c r="F31" s="220">
        <v>2024.7</v>
      </c>
      <c r="G31" s="220">
        <v>1765.6</v>
      </c>
      <c r="H31" s="220">
        <v>1649</v>
      </c>
      <c r="I31" s="220">
        <v>1624.8</v>
      </c>
      <c r="J31" s="220">
        <v>1576.3</v>
      </c>
      <c r="K31" s="220">
        <v>1261.4000000000001</v>
      </c>
    </row>
    <row r="32" spans="3:38">
      <c r="C32" s="229" t="s">
        <v>91</v>
      </c>
      <c r="D32" s="259">
        <v>-1100.2</v>
      </c>
      <c r="E32" s="259">
        <v>-3066.6</v>
      </c>
      <c r="F32" s="259">
        <v>-2432.5990000000002</v>
      </c>
      <c r="G32" s="259">
        <v>-3209.5847529800003</v>
      </c>
      <c r="H32" s="259">
        <v>-3397.6210457899988</v>
      </c>
      <c r="I32" s="259">
        <v>-3705.7559999999999</v>
      </c>
      <c r="J32" s="259">
        <v>-5100.1000000000004</v>
      </c>
      <c r="K32" s="259">
        <v>-4336.8</v>
      </c>
    </row>
    <row r="33" spans="3:42">
      <c r="C33" s="227" t="s">
        <v>11</v>
      </c>
      <c r="D33" s="228">
        <v>-153.30000000000001</v>
      </c>
      <c r="E33" s="228">
        <v>-511.7</v>
      </c>
      <c r="F33" s="228">
        <v>-521.43200000000002</v>
      </c>
      <c r="G33" s="228">
        <v>-640.83799999999997</v>
      </c>
      <c r="H33" s="228">
        <v>-626.81213581999998</v>
      </c>
      <c r="I33" s="228">
        <v>-558.79300000000001</v>
      </c>
      <c r="J33" s="228">
        <v>-572.20000000000005</v>
      </c>
      <c r="K33" s="228">
        <v>-501.1</v>
      </c>
      <c r="O33" s="234"/>
      <c r="P33" s="240"/>
    </row>
    <row r="34" spans="3:42">
      <c r="C34" s="232" t="s">
        <v>13</v>
      </c>
      <c r="D34" s="233">
        <v>-96.4</v>
      </c>
      <c r="E34" s="233">
        <v>-146.4</v>
      </c>
      <c r="F34" s="233">
        <v>-188.453</v>
      </c>
      <c r="G34" s="233">
        <v>-253.874</v>
      </c>
      <c r="H34" s="233">
        <v>-283.74599999999998</v>
      </c>
      <c r="I34" s="233">
        <v>-258.14800000000002</v>
      </c>
      <c r="J34" s="233">
        <v>-219.7</v>
      </c>
      <c r="K34" s="233">
        <v>-174.7</v>
      </c>
      <c r="O34" s="234"/>
    </row>
    <row r="35" spans="3:42">
      <c r="C35" s="227" t="s">
        <v>14</v>
      </c>
      <c r="D35" s="228">
        <v>-117.2</v>
      </c>
      <c r="E35" s="228">
        <v>-379.5</v>
      </c>
      <c r="F35" s="228">
        <v>-279.04499999999996</v>
      </c>
      <c r="G35" s="228">
        <v>-361.72171636000002</v>
      </c>
      <c r="H35" s="228">
        <v>-410.73399999999998</v>
      </c>
      <c r="I35" s="228">
        <v>-298.26</v>
      </c>
      <c r="J35" s="228">
        <v>-314</v>
      </c>
      <c r="K35" s="228">
        <v>-287.8</v>
      </c>
      <c r="R35" s="226"/>
    </row>
    <row r="36" spans="3:42">
      <c r="C36" s="232" t="s">
        <v>15</v>
      </c>
      <c r="D36" s="233">
        <v>-156</v>
      </c>
      <c r="E36" s="233">
        <v>-232.3</v>
      </c>
      <c r="F36" s="233">
        <v>-226.893</v>
      </c>
      <c r="G36" s="233">
        <v>-206.11334818999998</v>
      </c>
      <c r="H36" s="233">
        <v>-189.56800000000001</v>
      </c>
      <c r="I36" s="233">
        <v>-187.989</v>
      </c>
      <c r="J36" s="233">
        <v>-195.2</v>
      </c>
      <c r="K36" s="233">
        <v>-151.80000000000001</v>
      </c>
      <c r="R36" s="233"/>
    </row>
    <row r="37" spans="3:42" ht="17.25">
      <c r="C37" s="227" t="s">
        <v>154</v>
      </c>
      <c r="D37" s="228">
        <v>401.3</v>
      </c>
      <c r="E37" s="228">
        <f>-146.8-303.3</f>
        <v>-450.1</v>
      </c>
      <c r="F37" s="228">
        <v>-134.60500000000047</v>
      </c>
      <c r="G37" s="228">
        <v>-231.27740972999996</v>
      </c>
      <c r="H37" s="228">
        <v>-245.57090996999932</v>
      </c>
      <c r="I37" s="228">
        <v>-275.29399999999998</v>
      </c>
      <c r="J37" s="228">
        <v>-281.5</v>
      </c>
      <c r="K37" s="228">
        <v>-209.3</v>
      </c>
      <c r="R37" s="226"/>
    </row>
    <row r="38" spans="3:42">
      <c r="C38" s="232" t="s">
        <v>16</v>
      </c>
      <c r="D38" s="233">
        <v>-39.5</v>
      </c>
      <c r="E38" s="233">
        <v>-174</v>
      </c>
      <c r="F38" s="233">
        <v>-25.545999999999999</v>
      </c>
      <c r="G38" s="233">
        <v>-372.9420776</v>
      </c>
      <c r="H38" s="233">
        <v>-561.67899999999997</v>
      </c>
      <c r="I38" s="233">
        <v>-1141.1189999999999</v>
      </c>
      <c r="J38" s="233">
        <v>-2649.9</v>
      </c>
      <c r="K38" s="233">
        <v>-2347.6999999999998</v>
      </c>
    </row>
    <row r="39" spans="3:42">
      <c r="C39" s="227" t="s">
        <v>18</v>
      </c>
      <c r="D39" s="228">
        <v>0</v>
      </c>
      <c r="E39" s="228">
        <v>0</v>
      </c>
      <c r="F39" s="228">
        <v>0</v>
      </c>
      <c r="G39" s="228">
        <v>-19.000478230000002</v>
      </c>
      <c r="H39" s="228">
        <v>-9.7110000000000003</v>
      </c>
      <c r="I39" s="228">
        <v>-18.385000000000002</v>
      </c>
      <c r="J39" s="228">
        <v>-28</v>
      </c>
      <c r="K39" s="228">
        <v>-12.9</v>
      </c>
    </row>
    <row r="40" spans="3:42">
      <c r="C40" s="232" t="s">
        <v>19</v>
      </c>
      <c r="D40" s="233">
        <v>-939.1</v>
      </c>
      <c r="E40" s="233">
        <v>-1172.4000000000001</v>
      </c>
      <c r="F40" s="233">
        <v>-1056.625</v>
      </c>
      <c r="G40" s="233">
        <v>-1123.91772287</v>
      </c>
      <c r="H40" s="233">
        <v>-1069.8</v>
      </c>
      <c r="I40" s="233">
        <v>-967.76800000000003</v>
      </c>
      <c r="J40" s="233">
        <v>-839.6</v>
      </c>
      <c r="K40" s="233">
        <v>-651.4</v>
      </c>
    </row>
    <row r="41" spans="3:42" ht="17.25">
      <c r="C41" s="223" t="s">
        <v>145</v>
      </c>
      <c r="D41" s="258">
        <v>-999.3</v>
      </c>
      <c r="E41" s="258">
        <v>-2589.1999999999998</v>
      </c>
      <c r="F41" s="258">
        <v>-2383</v>
      </c>
      <c r="G41" s="258">
        <v>-2817.7421971499998</v>
      </c>
      <c r="H41" s="258">
        <v>-2826.2310457899989</v>
      </c>
      <c r="I41" s="258">
        <v>-2546.2520000000004</v>
      </c>
      <c r="J41" s="258">
        <v>-2422.1999999999998</v>
      </c>
      <c r="K41" s="258">
        <v>-1976.2</v>
      </c>
    </row>
    <row r="42" spans="3:42" ht="17.25">
      <c r="C42" s="229" t="s">
        <v>150</v>
      </c>
      <c r="D42" s="259">
        <v>1378.1</v>
      </c>
      <c r="E42" s="259">
        <v>1972</v>
      </c>
      <c r="F42" s="259">
        <v>2288.9</v>
      </c>
      <c r="G42" s="259">
        <v>1992.1100437900006</v>
      </c>
      <c r="H42" s="259">
        <v>1816.8</v>
      </c>
      <c r="I42" s="259">
        <v>1541.8</v>
      </c>
      <c r="J42" s="259">
        <v>1442</v>
      </c>
      <c r="K42" s="259">
        <v>1133.0999999999999</v>
      </c>
    </row>
    <row r="43" spans="3:42">
      <c r="C43" s="257" t="s">
        <v>106</v>
      </c>
      <c r="D43" s="224">
        <v>-1667.1</v>
      </c>
      <c r="E43" s="224">
        <v>-1784.2</v>
      </c>
      <c r="F43" s="224">
        <v>-1392.6</v>
      </c>
      <c r="G43" s="224">
        <v>-1550.1</v>
      </c>
      <c r="H43" s="224">
        <v>-2269.700018312295</v>
      </c>
      <c r="I43" s="224">
        <v>-2111.8890000000001</v>
      </c>
      <c r="J43" s="224">
        <v>-968.14499999999998</v>
      </c>
      <c r="K43" s="224">
        <v>-232.137</v>
      </c>
    </row>
    <row r="44" spans="3:42">
      <c r="C44" s="261" t="s">
        <v>107</v>
      </c>
      <c r="D44" s="233">
        <v>406.1</v>
      </c>
      <c r="E44" s="233">
        <v>503.6</v>
      </c>
      <c r="F44" s="233">
        <v>252.5</v>
      </c>
      <c r="G44" s="233">
        <v>138.14541130999999</v>
      </c>
      <c r="H44" s="233">
        <v>327.45876783</v>
      </c>
      <c r="I44" s="233">
        <v>300.18400000000003</v>
      </c>
      <c r="J44" s="233">
        <v>167.17500000000001</v>
      </c>
      <c r="K44" s="233">
        <v>203.81100000000001</v>
      </c>
    </row>
    <row r="45" spans="3:42">
      <c r="C45" s="219" t="s">
        <v>108</v>
      </c>
      <c r="D45" s="228">
        <v>-2073.1999999999998</v>
      </c>
      <c r="E45" s="228">
        <v>-2287.8000000000002</v>
      </c>
      <c r="F45" s="228">
        <v>-1645.1</v>
      </c>
      <c r="G45" s="228">
        <v>-1688.2379864900001</v>
      </c>
      <c r="H45" s="228">
        <v>-2597.1587861422954</v>
      </c>
      <c r="I45" s="228">
        <v>-2412.0729999999999</v>
      </c>
      <c r="J45" s="228">
        <v>-1135.32</v>
      </c>
      <c r="K45" s="228">
        <v>-435.94799999999998</v>
      </c>
    </row>
    <row r="46" spans="3:42">
      <c r="C46" s="262" t="s">
        <v>110</v>
      </c>
      <c r="D46" s="259">
        <v>-1339.5</v>
      </c>
      <c r="E46" s="259">
        <v>-1552.8</v>
      </c>
      <c r="F46" s="259">
        <v>-324</v>
      </c>
      <c r="G46" s="259">
        <v>-482.6</v>
      </c>
      <c r="H46" s="259">
        <v>-960.8</v>
      </c>
      <c r="I46" s="259">
        <v>-956.2</v>
      </c>
      <c r="J46" s="259">
        <v>-262.89999999999998</v>
      </c>
      <c r="K46" s="259">
        <v>96</v>
      </c>
    </row>
    <row r="47" spans="3:42">
      <c r="AN47" s="216"/>
      <c r="AO47" s="216"/>
      <c r="AP47" s="216"/>
    </row>
    <row r="48" spans="3:42">
      <c r="C48" s="254" t="s">
        <v>142</v>
      </c>
      <c r="D48" s="254"/>
      <c r="E48" s="254"/>
    </row>
    <row r="49" spans="3:5">
      <c r="C49" s="253" t="s">
        <v>143</v>
      </c>
      <c r="D49" s="253"/>
      <c r="E49" s="253"/>
    </row>
    <row r="50" spans="3:5">
      <c r="C50" s="253" t="s">
        <v>152</v>
      </c>
      <c r="D50" s="253"/>
      <c r="E50" s="253"/>
    </row>
    <row r="51" spans="3:5">
      <c r="C51" s="253" t="s">
        <v>144</v>
      </c>
      <c r="D51" s="253"/>
      <c r="E51" s="253"/>
    </row>
    <row r="52" spans="3:5">
      <c r="C52" s="253" t="s">
        <v>153</v>
      </c>
      <c r="D52" s="253"/>
      <c r="E52" s="253"/>
    </row>
    <row r="53" spans="3:5">
      <c r="C53" s="253" t="s">
        <v>160</v>
      </c>
      <c r="D53" s="253"/>
      <c r="E53" s="253"/>
    </row>
    <row r="54" spans="3:5">
      <c r="C54" s="253"/>
      <c r="D54" s="253"/>
      <c r="E54" s="25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Q22"/>
  <sheetViews>
    <sheetView showGridLines="0"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2.85546875" style="199" customWidth="1"/>
    <col min="2" max="2" width="41.85546875" style="199" bestFit="1" customWidth="1"/>
    <col min="3" max="3" width="11.42578125" style="199" customWidth="1"/>
    <col min="4" max="4" width="11.140625" style="199" customWidth="1"/>
    <col min="5" max="7" width="10.28515625" style="199" customWidth="1"/>
    <col min="8" max="13" width="9.5703125" style="199" customWidth="1"/>
    <col min="14" max="43" width="10" style="199" customWidth="1"/>
    <col min="44" max="16384" width="9.140625" style="199"/>
  </cols>
  <sheetData>
    <row r="1" spans="2:43" ht="21.75" customHeight="1"/>
    <row r="2" spans="2:43" ht="21.75" customHeight="1" thickBot="1">
      <c r="B2" s="198" t="s">
        <v>120</v>
      </c>
      <c r="C2" s="197"/>
      <c r="D2" s="197"/>
    </row>
    <row r="3" spans="2:43" ht="21.75" customHeight="1">
      <c r="B3" s="197"/>
      <c r="C3" s="197"/>
      <c r="D3" s="197"/>
    </row>
    <row r="4" spans="2:43" ht="21.75" customHeight="1">
      <c r="B4" s="197"/>
      <c r="C4" s="197"/>
      <c r="D4" s="197"/>
    </row>
    <row r="5" spans="2:43" ht="21.75" customHeight="1"/>
    <row r="6" spans="2:43" s="242" customFormat="1" ht="26.25" customHeight="1">
      <c r="B6" s="245" t="s">
        <v>118</v>
      </c>
      <c r="C6" s="246" t="s">
        <v>173</v>
      </c>
      <c r="D6" s="246" t="s">
        <v>168</v>
      </c>
      <c r="E6" s="246" t="s">
        <v>159</v>
      </c>
      <c r="F6" s="246" t="s">
        <v>148</v>
      </c>
      <c r="G6" s="246" t="s">
        <v>147</v>
      </c>
      <c r="H6" s="246" t="s">
        <v>131</v>
      </c>
      <c r="I6" s="246" t="s">
        <v>129</v>
      </c>
      <c r="J6" s="246" t="s">
        <v>126</v>
      </c>
      <c r="K6" s="246" t="s">
        <v>125</v>
      </c>
      <c r="L6" s="246" t="s">
        <v>117</v>
      </c>
      <c r="M6" s="246" t="s">
        <v>116</v>
      </c>
      <c r="N6" s="246" t="s">
        <v>113</v>
      </c>
      <c r="O6" s="246" t="s">
        <v>111</v>
      </c>
      <c r="P6" s="246" t="s">
        <v>109</v>
      </c>
      <c r="Q6" s="246" t="s">
        <v>100</v>
      </c>
      <c r="R6" s="246" t="s">
        <v>99</v>
      </c>
      <c r="S6" s="246" t="s">
        <v>98</v>
      </c>
      <c r="T6" s="246" t="s">
        <v>97</v>
      </c>
      <c r="U6" s="246" t="s">
        <v>96</v>
      </c>
      <c r="V6" s="246" t="s">
        <v>95</v>
      </c>
      <c r="W6" s="246" t="s">
        <v>94</v>
      </c>
      <c r="X6" s="246" t="s">
        <v>93</v>
      </c>
      <c r="Y6" s="246" t="s">
        <v>92</v>
      </c>
      <c r="Z6" s="246" t="s">
        <v>86</v>
      </c>
      <c r="AA6" s="246" t="s">
        <v>85</v>
      </c>
      <c r="AB6" s="246" t="s">
        <v>83</v>
      </c>
      <c r="AC6" s="246" t="s">
        <v>79</v>
      </c>
      <c r="AD6" s="246" t="s">
        <v>35</v>
      </c>
      <c r="AE6" s="246" t="s">
        <v>34</v>
      </c>
      <c r="AF6" s="246" t="s">
        <v>54</v>
      </c>
      <c r="AG6" s="246" t="s">
        <v>53</v>
      </c>
      <c r="AH6" s="246" t="s">
        <v>36</v>
      </c>
      <c r="AI6" s="246" t="s">
        <v>33</v>
      </c>
      <c r="AJ6" s="246" t="s">
        <v>52</v>
      </c>
      <c r="AK6" s="246" t="s">
        <v>78</v>
      </c>
    </row>
    <row r="7" spans="2:43">
      <c r="B7" s="223" t="s">
        <v>101</v>
      </c>
      <c r="C7" s="224">
        <v>21043</v>
      </c>
      <c r="D7" s="224">
        <v>21264.5</v>
      </c>
      <c r="E7" s="224">
        <v>21256.9</v>
      </c>
      <c r="F7" s="224">
        <v>21256.353702870001</v>
      </c>
      <c r="G7" s="224">
        <v>21290.7</v>
      </c>
      <c r="H7" s="224">
        <v>21841.600999999999</v>
      </c>
      <c r="I7" s="224">
        <v>23723.392590269999</v>
      </c>
      <c r="J7" s="224">
        <v>23821</v>
      </c>
      <c r="K7" s="224">
        <v>24817.353999999999</v>
      </c>
      <c r="L7" s="224">
        <v>23821.036</v>
      </c>
      <c r="M7" s="224">
        <v>23820.985802469997</v>
      </c>
      <c r="N7" s="224">
        <v>25518.1</v>
      </c>
      <c r="O7" s="224">
        <v>25430.799999999999</v>
      </c>
      <c r="P7" s="224">
        <v>25658.834834780006</v>
      </c>
      <c r="Q7" s="224">
        <v>25487.749</v>
      </c>
      <c r="R7" s="224">
        <v>25489.173999999999</v>
      </c>
      <c r="S7" s="224">
        <v>25202.02</v>
      </c>
      <c r="T7" s="224">
        <v>25347.666000000001</v>
      </c>
      <c r="U7" s="224">
        <v>25486.951000000001</v>
      </c>
      <c r="V7" s="224">
        <v>25581.883999999998</v>
      </c>
      <c r="W7" s="224">
        <v>29253.906999999999</v>
      </c>
      <c r="X7" s="224">
        <v>30032.361000000001</v>
      </c>
      <c r="Y7" s="224">
        <v>29350.472000000002</v>
      </c>
      <c r="Z7" s="224">
        <v>29145.534</v>
      </c>
      <c r="AA7" s="224">
        <v>29249.89</v>
      </c>
      <c r="AB7" s="224">
        <v>28530.913</v>
      </c>
      <c r="AC7" s="224">
        <v>27557.991000000002</v>
      </c>
      <c r="AD7" s="224">
        <v>26399.953000000001</v>
      </c>
      <c r="AE7" s="224">
        <v>25819.613000000001</v>
      </c>
      <c r="AF7" s="224">
        <v>25871.508000000002</v>
      </c>
      <c r="AG7" s="224">
        <v>24708.826000000001</v>
      </c>
      <c r="AH7" s="224">
        <v>23829.865000000002</v>
      </c>
      <c r="AI7" s="224">
        <v>22140.212</v>
      </c>
      <c r="AJ7" s="224">
        <v>21652.393</v>
      </c>
      <c r="AK7" s="224">
        <v>20633.827000000001</v>
      </c>
    </row>
    <row r="8" spans="2:43">
      <c r="B8" s="225" t="s">
        <v>115</v>
      </c>
      <c r="C8" s="226">
        <v>6666.5</v>
      </c>
      <c r="D8" s="226">
        <v>6716</v>
      </c>
      <c r="E8" s="226">
        <v>6428.5999999999995</v>
      </c>
      <c r="F8" s="226">
        <v>6303.1523844000003</v>
      </c>
      <c r="G8" s="226">
        <v>2841.1</v>
      </c>
      <c r="H8" s="226">
        <v>3288.1220000000003</v>
      </c>
      <c r="I8" s="226">
        <v>5124.1458675399999</v>
      </c>
      <c r="J8" s="226">
        <v>4832</v>
      </c>
      <c r="K8" s="226">
        <v>5448.3630269799996</v>
      </c>
      <c r="L8" s="226">
        <v>4832.01</v>
      </c>
      <c r="M8" s="226">
        <v>4831.892761529999</v>
      </c>
      <c r="N8" s="226">
        <v>1785.6000000000001</v>
      </c>
      <c r="O8" s="226">
        <v>1765.4</v>
      </c>
      <c r="P8" s="226">
        <v>1938.4</v>
      </c>
      <c r="Q8" s="226">
        <v>1644.191</v>
      </c>
      <c r="R8" s="226">
        <v>1493.7149999999999</v>
      </c>
      <c r="S8" s="226">
        <v>1095.864</v>
      </c>
      <c r="T8" s="226">
        <v>1200.19</v>
      </c>
      <c r="U8" s="226">
        <v>1278.652</v>
      </c>
      <c r="V8" s="226">
        <v>1281.0809999999999</v>
      </c>
      <c r="W8" s="226">
        <v>1178.519</v>
      </c>
      <c r="X8" s="226">
        <v>5646.98</v>
      </c>
      <c r="Y8" s="226">
        <v>5165.7610000000004</v>
      </c>
      <c r="Z8" s="226">
        <v>1178.519</v>
      </c>
      <c r="AA8" s="226">
        <v>1175.9860000000001</v>
      </c>
      <c r="AB8" s="226">
        <v>2053.672</v>
      </c>
      <c r="AC8" s="226">
        <v>1853.627</v>
      </c>
      <c r="AD8" s="226">
        <v>1667.9179999999999</v>
      </c>
      <c r="AE8" s="226">
        <v>1963.258</v>
      </c>
      <c r="AF8" s="226">
        <v>2699.8910000000001</v>
      </c>
      <c r="AG8" s="226">
        <v>2380.6640000000002</v>
      </c>
      <c r="AH8" s="226">
        <v>2313.125</v>
      </c>
      <c r="AI8" s="226">
        <v>1539.5820000000001</v>
      </c>
      <c r="AJ8" s="226">
        <v>2066.3240000000001</v>
      </c>
      <c r="AK8" s="226">
        <v>1772.5329999999999</v>
      </c>
    </row>
    <row r="9" spans="2:43">
      <c r="B9" s="227" t="s">
        <v>102</v>
      </c>
      <c r="C9" s="228">
        <v>14376.5</v>
      </c>
      <c r="D9" s="228">
        <v>14548.5</v>
      </c>
      <c r="E9" s="228">
        <v>14828.3</v>
      </c>
      <c r="F9" s="228">
        <v>14953.202318469999</v>
      </c>
      <c r="G9" s="228">
        <v>18449.599999999999</v>
      </c>
      <c r="H9" s="228">
        <v>18553.478999999999</v>
      </c>
      <c r="I9" s="228">
        <v>18599.099999999999</v>
      </c>
      <c r="J9" s="228">
        <v>18989</v>
      </c>
      <c r="K9" s="228">
        <v>19368.996999999999</v>
      </c>
      <c r="L9" s="228">
        <v>18989.026000000002</v>
      </c>
      <c r="M9" s="228">
        <v>18988.99304094</v>
      </c>
      <c r="N9" s="228">
        <v>23732.5</v>
      </c>
      <c r="O9" s="228">
        <v>23665.3</v>
      </c>
      <c r="P9" s="228">
        <v>23720.400000000001</v>
      </c>
      <c r="Q9" s="228">
        <v>23843.558000000001</v>
      </c>
      <c r="R9" s="228">
        <v>23995.458999999999</v>
      </c>
      <c r="S9" s="228">
        <v>24106.155999999999</v>
      </c>
      <c r="T9" s="228">
        <v>24147.475999999999</v>
      </c>
      <c r="U9" s="228">
        <v>24208.298999999999</v>
      </c>
      <c r="V9" s="228">
        <v>24300.803</v>
      </c>
      <c r="W9" s="228">
        <v>28075.387999999999</v>
      </c>
      <c r="X9" s="228">
        <v>24385.381000000001</v>
      </c>
      <c r="Y9" s="228">
        <v>24184.710999999999</v>
      </c>
      <c r="Z9" s="228">
        <v>27967.014999999999</v>
      </c>
      <c r="AA9" s="228">
        <v>28073.903999999999</v>
      </c>
      <c r="AB9" s="228">
        <v>26477.241000000002</v>
      </c>
      <c r="AC9" s="228">
        <v>25704.364000000001</v>
      </c>
      <c r="AD9" s="228">
        <v>24732.035</v>
      </c>
      <c r="AE9" s="228">
        <v>23856.355</v>
      </c>
      <c r="AF9" s="228">
        <v>23171.616999999998</v>
      </c>
      <c r="AG9" s="228">
        <v>22328.162</v>
      </c>
      <c r="AH9" s="228">
        <v>21516.74</v>
      </c>
      <c r="AI9" s="228">
        <v>20600.63</v>
      </c>
      <c r="AJ9" s="228">
        <v>19586.069</v>
      </c>
      <c r="AK9" s="228">
        <v>18861.294000000002</v>
      </c>
    </row>
    <row r="10" spans="2:43">
      <c r="B10" s="231" t="s">
        <v>103</v>
      </c>
      <c r="C10" s="230">
        <v>21043</v>
      </c>
      <c r="D10" s="230">
        <v>21264.5</v>
      </c>
      <c r="E10" s="230">
        <v>21256.899999999998</v>
      </c>
      <c r="F10" s="230">
        <v>21256.354377479998</v>
      </c>
      <c r="G10" s="230">
        <v>21290.7</v>
      </c>
      <c r="H10" s="230">
        <v>21841.57</v>
      </c>
      <c r="I10" s="230">
        <v>23723.374704465448</v>
      </c>
      <c r="J10" s="259">
        <v>23821</v>
      </c>
      <c r="K10" s="259">
        <v>24817.353999999999</v>
      </c>
      <c r="L10" s="259">
        <v>23821.014786369997</v>
      </c>
      <c r="M10" s="259">
        <v>23821.021135732703</v>
      </c>
      <c r="N10" s="259">
        <v>25518.1</v>
      </c>
      <c r="O10" s="230">
        <v>25430.799999999999</v>
      </c>
      <c r="P10" s="230">
        <v>25658.83483478245</v>
      </c>
      <c r="Q10" s="230">
        <v>25487.749</v>
      </c>
      <c r="R10" s="230">
        <v>25489.173999999999</v>
      </c>
      <c r="S10" s="230">
        <v>25202.02</v>
      </c>
      <c r="T10" s="230">
        <v>25347.666000000001</v>
      </c>
      <c r="U10" s="230">
        <v>25486.951000000001</v>
      </c>
      <c r="V10" s="230">
        <v>25581.883999999998</v>
      </c>
      <c r="W10" s="230">
        <v>29253.906999999999</v>
      </c>
      <c r="X10" s="230">
        <v>30032.361000000001</v>
      </c>
      <c r="Y10" s="230">
        <v>29350.472000000002</v>
      </c>
      <c r="Z10" s="230">
        <v>29145.534</v>
      </c>
      <c r="AA10" s="230">
        <v>29249.89</v>
      </c>
      <c r="AB10" s="230">
        <v>28530.913</v>
      </c>
      <c r="AC10" s="230">
        <v>27557.991000000002</v>
      </c>
      <c r="AD10" s="230">
        <v>26399.953000000001</v>
      </c>
      <c r="AE10" s="230">
        <v>25819.613000000001</v>
      </c>
      <c r="AF10" s="230">
        <v>25871.508000000002</v>
      </c>
      <c r="AG10" s="230">
        <v>24708.826000000001</v>
      </c>
      <c r="AH10" s="230">
        <v>23829.865000000002</v>
      </c>
      <c r="AI10" s="230">
        <v>22140.212</v>
      </c>
      <c r="AJ10" s="230">
        <v>21652.393</v>
      </c>
      <c r="AK10" s="230">
        <v>20633.827000000001</v>
      </c>
    </row>
    <row r="11" spans="2:43">
      <c r="B11" s="227" t="s">
        <v>104</v>
      </c>
      <c r="C11" s="228">
        <v>8263.8000000000011</v>
      </c>
      <c r="D11" s="228">
        <v>8129.2</v>
      </c>
      <c r="E11" s="228">
        <v>7665.2999999999993</v>
      </c>
      <c r="F11" s="228">
        <v>7363.4284983500002</v>
      </c>
      <c r="G11" s="228">
        <v>7234.1</v>
      </c>
      <c r="H11" s="228">
        <v>7062.5370000000003</v>
      </c>
      <c r="I11" s="228">
        <v>7940.4171691300007</v>
      </c>
      <c r="J11" s="228">
        <v>5488.2</v>
      </c>
      <c r="K11" s="228">
        <v>5415.0950000000003</v>
      </c>
      <c r="L11" s="228">
        <v>5488.0637863699994</v>
      </c>
      <c r="M11" s="228">
        <v>5488.2266835999999</v>
      </c>
      <c r="N11" s="228">
        <v>4386.4000000000005</v>
      </c>
      <c r="O11" s="228">
        <v>4655.3999999999996</v>
      </c>
      <c r="P11" s="228">
        <v>3770.4978656099993</v>
      </c>
      <c r="Q11" s="228">
        <v>3316.7849999999999</v>
      </c>
      <c r="R11" s="228">
        <v>3985.9</v>
      </c>
      <c r="S11" s="228">
        <v>4839.0910000000003</v>
      </c>
      <c r="T11" s="228">
        <v>3815.1529999999998</v>
      </c>
      <c r="U11" s="228">
        <v>3684.741</v>
      </c>
      <c r="V11" s="228">
        <v>3633.6579999999999</v>
      </c>
      <c r="W11" s="228">
        <v>5056.2039999999997</v>
      </c>
      <c r="X11" s="228">
        <v>5578.4210000000003</v>
      </c>
      <c r="Y11" s="228">
        <v>6397</v>
      </c>
      <c r="Z11" s="228">
        <v>4973.0910000000003</v>
      </c>
      <c r="AA11" s="228">
        <v>6208.9409999999998</v>
      </c>
      <c r="AB11" s="228">
        <v>5069.3050000000003</v>
      </c>
      <c r="AC11" s="228">
        <v>3904.9360000000001</v>
      </c>
      <c r="AD11" s="228">
        <v>2685.2860000000001</v>
      </c>
      <c r="AE11" s="228">
        <v>2206.8449999999998</v>
      </c>
      <c r="AF11" s="228">
        <v>2289.6219999999998</v>
      </c>
      <c r="AG11" s="228">
        <v>1969.029</v>
      </c>
      <c r="AH11" s="228">
        <v>2352.136</v>
      </c>
      <c r="AI11" s="228">
        <v>2636.027</v>
      </c>
      <c r="AJ11" s="228">
        <v>2025.6690000000001</v>
      </c>
      <c r="AK11" s="228">
        <v>1868.941</v>
      </c>
    </row>
    <row r="12" spans="2:43">
      <c r="B12" s="232" t="s">
        <v>105</v>
      </c>
      <c r="C12" s="233">
        <v>16716.3</v>
      </c>
      <c r="D12" s="233">
        <v>16202.6</v>
      </c>
      <c r="E12" s="233">
        <v>15985.9</v>
      </c>
      <c r="F12" s="233">
        <v>15585.41467556</v>
      </c>
      <c r="G12" s="233">
        <v>15819.9</v>
      </c>
      <c r="H12" s="233">
        <v>15928.374</v>
      </c>
      <c r="I12" s="233">
        <v>16553.12472485</v>
      </c>
      <c r="J12" s="233">
        <v>18613.099999999999</v>
      </c>
      <c r="K12" s="233">
        <v>18471.133000000002</v>
      </c>
      <c r="L12" s="233">
        <v>18613.066999999999</v>
      </c>
      <c r="M12" s="233">
        <v>18613.110452699995</v>
      </c>
      <c r="N12" s="233">
        <v>19340</v>
      </c>
      <c r="O12" s="233">
        <v>19151.900000000001</v>
      </c>
      <c r="P12" s="233">
        <v>20123.43815256</v>
      </c>
      <c r="Q12" s="233">
        <v>20115.021000000001</v>
      </c>
      <c r="R12" s="233">
        <v>19277.099999999999</v>
      </c>
      <c r="S12" s="233">
        <v>18302.388999999999</v>
      </c>
      <c r="T12" s="233">
        <v>19349.156999999999</v>
      </c>
      <c r="U12" s="233">
        <v>19483.004000000001</v>
      </c>
      <c r="V12" s="233">
        <v>19368.971000000001</v>
      </c>
      <c r="W12" s="233">
        <v>20849.066999999999</v>
      </c>
      <c r="X12" s="233">
        <v>22479.347000000002</v>
      </c>
      <c r="Y12" s="233">
        <v>20294.829000000002</v>
      </c>
      <c r="Z12" s="233">
        <v>20823.807000000001</v>
      </c>
      <c r="AA12" s="233">
        <v>19052.013999999999</v>
      </c>
      <c r="AB12" s="233">
        <v>19593.32</v>
      </c>
      <c r="AC12" s="233">
        <v>19450.953000000001</v>
      </c>
      <c r="AD12" s="233">
        <v>19317.539000000001</v>
      </c>
      <c r="AE12" s="233">
        <v>19074.462</v>
      </c>
      <c r="AF12" s="233">
        <v>18859.263999999999</v>
      </c>
      <c r="AG12" s="233">
        <v>18092.349999999999</v>
      </c>
      <c r="AH12" s="233">
        <v>16700.183000000001</v>
      </c>
      <c r="AI12" s="233">
        <v>14998.75</v>
      </c>
      <c r="AJ12" s="233">
        <v>15459.627</v>
      </c>
      <c r="AK12" s="233">
        <v>14719.17</v>
      </c>
    </row>
    <row r="13" spans="2:43">
      <c r="B13" s="227" t="s">
        <v>114</v>
      </c>
      <c r="C13" s="228">
        <v>-3937.1</v>
      </c>
      <c r="D13" s="228">
        <v>-3067.4</v>
      </c>
      <c r="E13" s="228">
        <v>-2394.3000000000002</v>
      </c>
      <c r="F13" s="228">
        <v>-1692.4887964300001</v>
      </c>
      <c r="G13" s="228">
        <v>-1763.3</v>
      </c>
      <c r="H13" s="228">
        <v>-1149.3</v>
      </c>
      <c r="I13" s="228">
        <v>-770.16718951455164</v>
      </c>
      <c r="J13" s="228">
        <v>-280.2</v>
      </c>
      <c r="K13" s="228">
        <v>931.13</v>
      </c>
      <c r="L13" s="228">
        <v>-280.21600000000012</v>
      </c>
      <c r="M13" s="228">
        <v>-280.21600056729562</v>
      </c>
      <c r="N13" s="228">
        <v>1791.7</v>
      </c>
      <c r="O13" s="228">
        <v>1623.5</v>
      </c>
      <c r="P13" s="228">
        <v>1764.8988166124511</v>
      </c>
      <c r="Q13" s="228">
        <v>2055.9430000000002</v>
      </c>
      <c r="R13" s="228">
        <v>2226.2449999999999</v>
      </c>
      <c r="S13" s="228">
        <v>2060.54</v>
      </c>
      <c r="T13" s="228">
        <v>2183.3560000000002</v>
      </c>
      <c r="U13" s="228">
        <v>2319.2060000000001</v>
      </c>
      <c r="V13" s="228">
        <v>2579.2550000000001</v>
      </c>
      <c r="W13" s="228">
        <v>3348.636</v>
      </c>
      <c r="X13" s="228">
        <v>1974.5930000000001</v>
      </c>
      <c r="Y13" s="228">
        <v>2658.643</v>
      </c>
      <c r="Z13" s="228">
        <v>3348.636</v>
      </c>
      <c r="AA13" s="228">
        <v>3988.9349999999999</v>
      </c>
      <c r="AB13" s="228">
        <v>3868.288</v>
      </c>
      <c r="AC13" s="228">
        <v>4202.1019999999999</v>
      </c>
      <c r="AD13" s="228">
        <v>4397.1279999999997</v>
      </c>
      <c r="AE13" s="228">
        <v>4538.3059999999996</v>
      </c>
      <c r="AF13" s="228">
        <v>4722.6220000000003</v>
      </c>
      <c r="AG13" s="228">
        <v>4647.4470000000001</v>
      </c>
      <c r="AH13" s="228">
        <v>4777.5460000000003</v>
      </c>
      <c r="AI13" s="228">
        <v>4505.4350000000004</v>
      </c>
      <c r="AJ13" s="228">
        <v>4167.0969999999998</v>
      </c>
      <c r="AK13" s="228">
        <v>4045.7159999999999</v>
      </c>
    </row>
    <row r="14" spans="2:43">
      <c r="E14" s="240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</row>
    <row r="15" spans="2:43" s="242" customFormat="1" ht="26.25" customHeight="1">
      <c r="B15" s="245" t="s">
        <v>119</v>
      </c>
      <c r="C15" s="246">
        <v>2020</v>
      </c>
      <c r="D15" s="246">
        <v>2019</v>
      </c>
      <c r="E15" s="246">
        <v>2018</v>
      </c>
      <c r="F15" s="246">
        <v>2017</v>
      </c>
      <c r="G15" s="246">
        <v>2016</v>
      </c>
      <c r="H15" s="246">
        <v>2015</v>
      </c>
      <c r="I15" s="246">
        <v>2014</v>
      </c>
      <c r="J15" s="246">
        <v>2013</v>
      </c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</row>
    <row r="16" spans="2:43">
      <c r="B16" s="223" t="s">
        <v>101</v>
      </c>
      <c r="C16" s="224">
        <v>21256.353702870001</v>
      </c>
      <c r="D16" s="224">
        <v>23821.041738600001</v>
      </c>
      <c r="E16" s="224">
        <v>25518.1</v>
      </c>
      <c r="F16" s="224">
        <v>25489.173999999999</v>
      </c>
      <c r="G16" s="224">
        <v>25581.883999999998</v>
      </c>
      <c r="H16" s="224">
        <v>29145.534</v>
      </c>
      <c r="I16" s="224">
        <v>26399.953000000001</v>
      </c>
      <c r="J16" s="224">
        <v>23829.865000000002</v>
      </c>
    </row>
    <row r="17" spans="2:10">
      <c r="B17" s="225" t="s">
        <v>115</v>
      </c>
      <c r="C17" s="226">
        <v>6303.1523844000003</v>
      </c>
      <c r="D17" s="226">
        <v>4832.0107828299997</v>
      </c>
      <c r="E17" s="226">
        <v>1785.6</v>
      </c>
      <c r="F17" s="226">
        <v>1493.7149999999999</v>
      </c>
      <c r="G17" s="226">
        <v>1281.0809999999999</v>
      </c>
      <c r="H17" s="226">
        <v>1178.519</v>
      </c>
      <c r="I17" s="226">
        <v>1667.9179999999999</v>
      </c>
      <c r="J17" s="226">
        <v>2313.125</v>
      </c>
    </row>
    <row r="18" spans="2:10">
      <c r="B18" s="227" t="s">
        <v>102</v>
      </c>
      <c r="C18" s="228">
        <v>14953.202318469999</v>
      </c>
      <c r="D18" s="228">
        <v>18989.030955769998</v>
      </c>
      <c r="E18" s="228">
        <v>23732.6</v>
      </c>
      <c r="F18" s="228">
        <v>23995.458999999999</v>
      </c>
      <c r="G18" s="228">
        <v>24300.803</v>
      </c>
      <c r="H18" s="228">
        <v>27967.014999999999</v>
      </c>
      <c r="I18" s="228">
        <v>24732.035</v>
      </c>
      <c r="J18" s="228">
        <v>21516.74</v>
      </c>
    </row>
    <row r="19" spans="2:10">
      <c r="B19" s="231" t="s">
        <v>103</v>
      </c>
      <c r="C19" s="230">
        <v>21256.354377479998</v>
      </c>
      <c r="D19" s="230">
        <v>23821.042060899999</v>
      </c>
      <c r="E19" s="230">
        <v>25518.1</v>
      </c>
      <c r="F19" s="230">
        <v>25489.173999999999</v>
      </c>
      <c r="G19" s="230">
        <v>25581.883999999998</v>
      </c>
      <c r="H19" s="230">
        <v>29145.534</v>
      </c>
      <c r="I19" s="230">
        <v>26399.953000000001</v>
      </c>
      <c r="J19" s="230">
        <v>23829.865000000002</v>
      </c>
    </row>
    <row r="20" spans="2:10">
      <c r="B20" s="227" t="s">
        <v>104</v>
      </c>
      <c r="C20" s="228">
        <v>7363.4284983500002</v>
      </c>
      <c r="D20" s="228">
        <v>5488.1521486600004</v>
      </c>
      <c r="E20" s="228">
        <v>4386.3999999999996</v>
      </c>
      <c r="F20" s="228">
        <v>3985.9</v>
      </c>
      <c r="G20" s="228">
        <v>3633.6579999999999</v>
      </c>
      <c r="H20" s="228">
        <v>4973.0910000000003</v>
      </c>
      <c r="I20" s="228">
        <v>2685.2860000000001</v>
      </c>
      <c r="J20" s="228">
        <v>2352.136</v>
      </c>
    </row>
    <row r="21" spans="2:10">
      <c r="B21" s="232" t="s">
        <v>105</v>
      </c>
      <c r="C21" s="233">
        <v>15585.41467556</v>
      </c>
      <c r="D21" s="233">
        <v>18613.105354079999</v>
      </c>
      <c r="E21" s="233">
        <v>19340</v>
      </c>
      <c r="F21" s="233">
        <v>19277.099999999999</v>
      </c>
      <c r="G21" s="233">
        <v>19368.971000000001</v>
      </c>
      <c r="H21" s="233">
        <v>20823.807000000001</v>
      </c>
      <c r="I21" s="233">
        <v>19317.539000000001</v>
      </c>
      <c r="J21" s="233">
        <v>16700.183000000001</v>
      </c>
    </row>
    <row r="22" spans="2:10">
      <c r="B22" s="227" t="s">
        <v>114</v>
      </c>
      <c r="C22" s="228">
        <v>-1692.4887964300001</v>
      </c>
      <c r="D22" s="228">
        <v>-280.21544183999998</v>
      </c>
      <c r="E22" s="228">
        <v>1791.7</v>
      </c>
      <c r="F22" s="228">
        <v>2226.2449999999999</v>
      </c>
      <c r="G22" s="228">
        <v>2579.2550000000001</v>
      </c>
      <c r="H22" s="228">
        <v>3348.636</v>
      </c>
      <c r="I22" s="228">
        <v>4397.1279999999997</v>
      </c>
      <c r="J22" s="228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17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2.42578125" style="199" customWidth="1"/>
    <col min="2" max="2" width="30.140625" style="199" bestFit="1" customWidth="1"/>
    <col min="3" max="3" width="12.5703125" style="199" bestFit="1" customWidth="1"/>
    <col min="4" max="4" width="10.42578125" style="199" customWidth="1"/>
    <col min="5" max="7" width="9.28515625" style="199" bestFit="1" customWidth="1"/>
    <col min="8" max="10" width="9.28515625" style="199" customWidth="1"/>
    <col min="11" max="11" width="9.28515625" style="199" bestFit="1" customWidth="1"/>
    <col min="12" max="13" width="9.28515625" style="199" customWidth="1"/>
    <col min="14" max="14" width="10.28515625" style="199" customWidth="1"/>
    <col min="15" max="21" width="9.28515625" style="199" bestFit="1" customWidth="1"/>
    <col min="22" max="27" width="10.28515625" style="199" bestFit="1" customWidth="1"/>
    <col min="28" max="36" width="9.28515625" style="199" bestFit="1" customWidth="1"/>
    <col min="37" max="42" width="9.85546875" style="199" customWidth="1"/>
    <col min="43" max="16384" width="9.140625" style="199"/>
  </cols>
  <sheetData>
    <row r="1" spans="2:42" ht="21.75" customHeight="1"/>
    <row r="2" spans="2:42" ht="21.75" customHeight="1" thickBot="1">
      <c r="B2" s="198" t="s">
        <v>121</v>
      </c>
      <c r="C2" s="197"/>
      <c r="D2" s="197"/>
    </row>
    <row r="3" spans="2:42" ht="21.75" customHeight="1">
      <c r="B3" s="197"/>
      <c r="C3" s="197"/>
      <c r="D3" s="197"/>
    </row>
    <row r="4" spans="2:42" ht="21.75" customHeight="1">
      <c r="B4" s="197"/>
      <c r="C4" s="197"/>
      <c r="D4" s="197"/>
    </row>
    <row r="5" spans="2:42" ht="21.75" customHeight="1"/>
    <row r="6" spans="2:42" s="242" customFormat="1" ht="26.25" customHeight="1">
      <c r="B6" s="243" t="s">
        <v>124</v>
      </c>
      <c r="C6" s="244" t="s">
        <v>172</v>
      </c>
      <c r="D6" s="244" t="s">
        <v>167</v>
      </c>
      <c r="E6" s="244" t="s">
        <v>164</v>
      </c>
      <c r="F6" s="244" t="s">
        <v>149</v>
      </c>
      <c r="G6" s="244" t="s">
        <v>146</v>
      </c>
      <c r="H6" s="244" t="s">
        <v>130</v>
      </c>
      <c r="I6" s="244" t="s">
        <v>128</v>
      </c>
      <c r="J6" s="244" t="s">
        <v>132</v>
      </c>
      <c r="K6" s="244" t="s">
        <v>133</v>
      </c>
      <c r="L6" s="244" t="s">
        <v>134</v>
      </c>
      <c r="M6" s="244" t="s">
        <v>135</v>
      </c>
      <c r="N6" s="244" t="s">
        <v>136</v>
      </c>
      <c r="O6" s="244" t="s">
        <v>111</v>
      </c>
      <c r="P6" s="244" t="s">
        <v>109</v>
      </c>
      <c r="Q6" s="244" t="s">
        <v>100</v>
      </c>
      <c r="R6" s="244" t="s">
        <v>99</v>
      </c>
      <c r="S6" s="244" t="s">
        <v>98</v>
      </c>
      <c r="T6" s="244" t="s">
        <v>97</v>
      </c>
      <c r="U6" s="244" t="s">
        <v>96</v>
      </c>
      <c r="V6" s="244" t="s">
        <v>95</v>
      </c>
      <c r="W6" s="244" t="s">
        <v>94</v>
      </c>
      <c r="X6" s="244" t="s">
        <v>93</v>
      </c>
      <c r="Y6" s="244" t="s">
        <v>92</v>
      </c>
      <c r="Z6" s="244" t="s">
        <v>86</v>
      </c>
      <c r="AA6" s="244" t="s">
        <v>85</v>
      </c>
      <c r="AB6" s="244" t="s">
        <v>83</v>
      </c>
      <c r="AC6" s="244" t="s">
        <v>79</v>
      </c>
      <c r="AD6" s="244" t="s">
        <v>35</v>
      </c>
      <c r="AE6" s="244" t="s">
        <v>34</v>
      </c>
      <c r="AF6" s="244" t="s">
        <v>54</v>
      </c>
      <c r="AG6" s="244" t="s">
        <v>53</v>
      </c>
      <c r="AH6" s="244" t="s">
        <v>36</v>
      </c>
      <c r="AI6" s="244" t="s">
        <v>33</v>
      </c>
      <c r="AJ6" s="244" t="s">
        <v>52</v>
      </c>
      <c r="AK6" s="244" t="s">
        <v>78</v>
      </c>
    </row>
    <row r="7" spans="2:42">
      <c r="B7" s="235" t="s">
        <v>26</v>
      </c>
      <c r="C7" s="236">
        <v>-5784.4</v>
      </c>
      <c r="D7" s="236">
        <v>-5696.8</v>
      </c>
      <c r="E7" s="236">
        <v>-5669.9</v>
      </c>
      <c r="F7" s="236">
        <v>-5610.9</v>
      </c>
      <c r="G7" s="236">
        <v>-7542.3</v>
      </c>
      <c r="H7" s="236">
        <v>-7488.6</v>
      </c>
      <c r="I7" s="236">
        <v>-7426.9</v>
      </c>
      <c r="J7" s="236">
        <v>-7447.9850000000006</v>
      </c>
      <c r="K7" s="236">
        <v>-7789.2</v>
      </c>
      <c r="L7" s="236">
        <v>-7422.7449999999999</v>
      </c>
      <c r="M7" s="236">
        <v>-7447.9857681499998</v>
      </c>
      <c r="N7" s="236">
        <v>-9296.1</v>
      </c>
      <c r="O7" s="236">
        <v>-9430.7999999999993</v>
      </c>
      <c r="P7" s="236">
        <v>-9669.2000000000007</v>
      </c>
      <c r="Q7" s="236">
        <v>-9525.1978280100011</v>
      </c>
      <c r="R7" s="236">
        <v>-9489.9880000000012</v>
      </c>
      <c r="S7" s="236">
        <v>-8427.9609999999993</v>
      </c>
      <c r="T7" s="236">
        <v>-8481.6</v>
      </c>
      <c r="U7" s="236">
        <v>-8525.2060000000001</v>
      </c>
      <c r="V7" s="236">
        <v>-8554.3469999999998</v>
      </c>
      <c r="W7" s="236">
        <v>-11192.5</v>
      </c>
      <c r="X7" s="236">
        <v>-11019.8</v>
      </c>
      <c r="Y7" s="236">
        <v>-10439.281999999999</v>
      </c>
      <c r="Z7" s="236">
        <v>-11577.722000000002</v>
      </c>
      <c r="AA7" s="236">
        <v>-11453.7</v>
      </c>
      <c r="AB7" s="236">
        <v>-10532.9</v>
      </c>
      <c r="AC7" s="236">
        <v>-9665.7000000000007</v>
      </c>
      <c r="AD7" s="236">
        <v>-8990.2999999999993</v>
      </c>
      <c r="AE7" s="236">
        <v>-8669.1</v>
      </c>
      <c r="AF7" s="236">
        <v>-7977.8</v>
      </c>
      <c r="AG7" s="236">
        <v>-6856</v>
      </c>
      <c r="AH7" s="236">
        <v>-6147.6</v>
      </c>
      <c r="AI7" s="236">
        <v>-4699.8</v>
      </c>
      <c r="AJ7" s="236">
        <v>-4147.8999999999996</v>
      </c>
      <c r="AK7" s="236">
        <v>-3726.163</v>
      </c>
    </row>
    <row r="8" spans="2:42">
      <c r="B8" s="263" t="s">
        <v>27</v>
      </c>
      <c r="C8" s="264">
        <v>2710</v>
      </c>
      <c r="D8" s="264">
        <v>-2554.3000000000002</v>
      </c>
      <c r="E8" s="264">
        <v>-2361.9</v>
      </c>
      <c r="F8" s="264">
        <v>-2306.1999999999998</v>
      </c>
      <c r="G8" s="264">
        <v>-2891.6</v>
      </c>
      <c r="H8" s="264">
        <v>-3704.6</v>
      </c>
      <c r="I8" s="264">
        <v>-2950.7</v>
      </c>
      <c r="J8" s="264">
        <v>-687.86400000000003</v>
      </c>
      <c r="K8" s="264">
        <v>-853.5</v>
      </c>
      <c r="L8" s="264">
        <v>-1331.934</v>
      </c>
      <c r="M8" s="264">
        <v>-687.86444090000009</v>
      </c>
      <c r="N8" s="264">
        <v>-2246.9</v>
      </c>
      <c r="O8" s="264">
        <v>-2516.8000000000002</v>
      </c>
      <c r="P8" s="264">
        <v>-2666</v>
      </c>
      <c r="Q8" s="264">
        <v>-2203.03248115</v>
      </c>
      <c r="R8" s="264">
        <v>-2794.26</v>
      </c>
      <c r="S8" s="264">
        <v>-1984.2719999999999</v>
      </c>
      <c r="T8" s="264">
        <v>-1930.7329999999999</v>
      </c>
      <c r="U8" s="264">
        <v>-1715.001</v>
      </c>
      <c r="V8" s="264">
        <v>-1569.473</v>
      </c>
      <c r="W8" s="264">
        <v>-1644.7</v>
      </c>
      <c r="X8" s="264">
        <v>-1537.4</v>
      </c>
      <c r="Y8" s="264">
        <v>-2701.3539999999998</v>
      </c>
      <c r="Z8" s="264">
        <v>-2950.7979999999998</v>
      </c>
      <c r="AA8" s="264">
        <v>-3969.3</v>
      </c>
      <c r="AB8" s="264">
        <v>-3147.8</v>
      </c>
      <c r="AC8" s="264">
        <v>-2163.8000000000002</v>
      </c>
      <c r="AD8" s="264">
        <v>-949.8</v>
      </c>
      <c r="AE8" s="264">
        <v>-652.70000000000005</v>
      </c>
      <c r="AF8" s="264">
        <v>-771.8</v>
      </c>
      <c r="AG8" s="264">
        <v>-213.6</v>
      </c>
      <c r="AH8" s="264">
        <v>-463.2</v>
      </c>
      <c r="AI8" s="264">
        <v>-633.1</v>
      </c>
      <c r="AJ8" s="264">
        <v>-546.6</v>
      </c>
      <c r="AK8" s="264">
        <v>-417.762</v>
      </c>
    </row>
    <row r="9" spans="2:42">
      <c r="B9" s="237" t="s">
        <v>28</v>
      </c>
      <c r="C9" s="256">
        <v>3074.3</v>
      </c>
      <c r="D9" s="256">
        <v>-3142.6</v>
      </c>
      <c r="E9" s="256">
        <v>-3308</v>
      </c>
      <c r="F9" s="256">
        <v>-3304.7</v>
      </c>
      <c r="G9" s="256">
        <v>-4650.7</v>
      </c>
      <c r="H9" s="256">
        <v>-3784</v>
      </c>
      <c r="I9" s="238">
        <v>-4476.1000000000004</v>
      </c>
      <c r="J9" s="238">
        <v>-6760.1210000000001</v>
      </c>
      <c r="K9" s="238">
        <v>-6935.6</v>
      </c>
      <c r="L9" s="238">
        <v>-6090.8109999999997</v>
      </c>
      <c r="M9" s="238">
        <v>-6760.1213272499999</v>
      </c>
      <c r="N9" s="238">
        <v>-7049.2</v>
      </c>
      <c r="O9" s="238">
        <v>-6914</v>
      </c>
      <c r="P9" s="238">
        <v>-7003.3</v>
      </c>
      <c r="Q9" s="238">
        <v>-7322.1653468600007</v>
      </c>
      <c r="R9" s="238">
        <v>-6695.7280000000001</v>
      </c>
      <c r="S9" s="238">
        <v>-6443.6890000000003</v>
      </c>
      <c r="T9" s="238">
        <v>-6550.9250000000002</v>
      </c>
      <c r="U9" s="238">
        <v>-6810.2049999999999</v>
      </c>
      <c r="V9" s="238">
        <v>-6984.8739999999998</v>
      </c>
      <c r="W9" s="238">
        <v>-9547.7999999999993</v>
      </c>
      <c r="X9" s="238">
        <v>-9482.4</v>
      </c>
      <c r="Y9" s="238">
        <v>-7737.9279999999999</v>
      </c>
      <c r="Z9" s="238">
        <v>-8626.9240000000009</v>
      </c>
      <c r="AA9" s="238">
        <v>-7484.4</v>
      </c>
      <c r="AB9" s="238">
        <v>-7385.1</v>
      </c>
      <c r="AC9" s="238">
        <v>-7501.9</v>
      </c>
      <c r="AD9" s="238">
        <v>-8040.5</v>
      </c>
      <c r="AE9" s="238">
        <v>-8016.4</v>
      </c>
      <c r="AF9" s="238">
        <v>-8206</v>
      </c>
      <c r="AG9" s="238">
        <v>-6642.5</v>
      </c>
      <c r="AH9" s="238">
        <v>-5684.5</v>
      </c>
      <c r="AI9" s="238">
        <v>-4066.7</v>
      </c>
      <c r="AJ9" s="238">
        <v>-3601.3</v>
      </c>
      <c r="AK9" s="238">
        <v>-3308.4009999999998</v>
      </c>
    </row>
    <row r="10" spans="2:42">
      <c r="B10" s="265" t="s">
        <v>29</v>
      </c>
      <c r="C10" s="266">
        <v>1354</v>
      </c>
      <c r="D10" s="266">
        <v>1236.4000000000001</v>
      </c>
      <c r="E10" s="266">
        <v>899.2</v>
      </c>
      <c r="F10" s="266">
        <v>1058</v>
      </c>
      <c r="G10" s="266">
        <v>1197.0999999999999</v>
      </c>
      <c r="H10" s="266">
        <v>1523.6</v>
      </c>
      <c r="I10" s="266">
        <v>1059</v>
      </c>
      <c r="J10" s="266">
        <v>914.20059730000003</v>
      </c>
      <c r="K10" s="266">
        <v>954.4</v>
      </c>
      <c r="L10" s="266">
        <v>1718.7950000000001</v>
      </c>
      <c r="M10" s="266">
        <v>914.2010152299996</v>
      </c>
      <c r="N10" s="266">
        <v>1380</v>
      </c>
      <c r="O10" s="266">
        <v>1282.9000000000001</v>
      </c>
      <c r="P10" s="266">
        <v>1490.9</v>
      </c>
      <c r="Q10" s="266">
        <v>1291.9065558699999</v>
      </c>
      <c r="R10" s="266">
        <v>1123.3866919100001</v>
      </c>
      <c r="S10" s="266">
        <v>707.44100000000003</v>
      </c>
      <c r="T10" s="266">
        <v>823.6</v>
      </c>
      <c r="U10" s="266">
        <v>935.71400000000006</v>
      </c>
      <c r="V10" s="266">
        <v>889.29599999999994</v>
      </c>
      <c r="W10" s="266">
        <v>745.8</v>
      </c>
      <c r="X10" s="266">
        <v>1462.6</v>
      </c>
      <c r="Y10" s="266">
        <v>859.351</v>
      </c>
      <c r="Z10" s="266">
        <v>713.88700000000006</v>
      </c>
      <c r="AA10" s="266">
        <v>1232.9000000000001</v>
      </c>
      <c r="AB10" s="266">
        <v>1950.1</v>
      </c>
      <c r="AC10" s="266">
        <v>1559.6</v>
      </c>
      <c r="AD10" s="266">
        <v>1411.1</v>
      </c>
      <c r="AE10" s="266">
        <v>1749.8</v>
      </c>
      <c r="AF10" s="266">
        <v>2489.6999999999998</v>
      </c>
      <c r="AG10" s="266">
        <v>2079.1</v>
      </c>
      <c r="AH10" s="266">
        <v>1968.5</v>
      </c>
      <c r="AI10" s="266">
        <v>1218.0999999999999</v>
      </c>
      <c r="AJ10" s="266">
        <v>1673.9</v>
      </c>
      <c r="AK10" s="266">
        <v>1492.364</v>
      </c>
    </row>
    <row r="11" spans="2:42">
      <c r="B11" s="237" t="s">
        <v>30</v>
      </c>
      <c r="C11" s="238">
        <v>261</v>
      </c>
      <c r="D11" s="238">
        <v>334</v>
      </c>
      <c r="E11" s="238">
        <v>318.5</v>
      </c>
      <c r="F11" s="238">
        <v>629.5</v>
      </c>
      <c r="G11" s="238">
        <v>482.6</v>
      </c>
      <c r="H11" s="238">
        <v>521.1</v>
      </c>
      <c r="I11" s="238">
        <v>563.1</v>
      </c>
      <c r="J11" s="238">
        <v>663.75359730000002</v>
      </c>
      <c r="K11" s="238">
        <v>639.1</v>
      </c>
      <c r="L11" s="238">
        <v>691.86300000000006</v>
      </c>
      <c r="M11" s="238">
        <v>663.75359729999957</v>
      </c>
      <c r="N11" s="238">
        <v>1109.2</v>
      </c>
      <c r="O11" s="238">
        <v>962.2</v>
      </c>
      <c r="P11" s="238">
        <v>978.8</v>
      </c>
      <c r="Q11" s="238">
        <v>833.52370888999997</v>
      </c>
      <c r="R11" s="238">
        <v>835.09908404999999</v>
      </c>
      <c r="S11" s="238">
        <v>73.024000000000001</v>
      </c>
      <c r="T11" s="238">
        <v>112.34699999999999</v>
      </c>
      <c r="U11" s="238">
        <v>175.55600000000001</v>
      </c>
      <c r="V11" s="238">
        <v>655.29999999999995</v>
      </c>
      <c r="W11" s="238">
        <v>205.5</v>
      </c>
      <c r="X11" s="238">
        <v>662.8</v>
      </c>
      <c r="Y11" s="238">
        <v>189.62899999999999</v>
      </c>
      <c r="Z11" s="238">
        <v>212.804</v>
      </c>
      <c r="AA11" s="238">
        <v>253.7</v>
      </c>
      <c r="AB11" s="238">
        <v>244.9</v>
      </c>
      <c r="AC11" s="238">
        <v>336.5</v>
      </c>
      <c r="AD11" s="238">
        <v>341.5</v>
      </c>
      <c r="AE11" s="238">
        <v>340.3</v>
      </c>
      <c r="AF11" s="238">
        <v>337.2</v>
      </c>
      <c r="AG11" s="238">
        <v>1071.7</v>
      </c>
      <c r="AH11" s="238">
        <v>1410.6</v>
      </c>
      <c r="AI11" s="238">
        <v>552.9</v>
      </c>
      <c r="AJ11" s="238">
        <v>1043</v>
      </c>
      <c r="AK11" s="239">
        <v>945.56</v>
      </c>
    </row>
    <row r="12" spans="2:42">
      <c r="B12" s="263" t="s">
        <v>31</v>
      </c>
      <c r="C12" s="264">
        <v>1093</v>
      </c>
      <c r="D12" s="264">
        <v>902.4</v>
      </c>
      <c r="E12" s="264">
        <v>580.70000000000005</v>
      </c>
      <c r="F12" s="264">
        <v>428.5</v>
      </c>
      <c r="G12" s="264">
        <v>714.5</v>
      </c>
      <c r="H12" s="264">
        <v>1002.5</v>
      </c>
      <c r="I12" s="264">
        <v>495.8</v>
      </c>
      <c r="J12" s="264">
        <v>250.447</v>
      </c>
      <c r="K12" s="264">
        <v>315.3</v>
      </c>
      <c r="L12" s="264">
        <v>1026.932</v>
      </c>
      <c r="M12" s="264">
        <v>250.44741793</v>
      </c>
      <c r="N12" s="264">
        <v>270.8</v>
      </c>
      <c r="O12" s="264">
        <v>320.7</v>
      </c>
      <c r="P12" s="264">
        <v>512.1</v>
      </c>
      <c r="Q12" s="264">
        <v>458.38284697999995</v>
      </c>
      <c r="R12" s="264">
        <v>288.28760785999998</v>
      </c>
      <c r="S12" s="264">
        <v>634.41700000000003</v>
      </c>
      <c r="T12" s="264">
        <v>711.33899999999994</v>
      </c>
      <c r="U12" s="264">
        <v>760.15800000000002</v>
      </c>
      <c r="V12" s="264">
        <v>233.99600000000001</v>
      </c>
      <c r="W12" s="264">
        <v>540.29999999999995</v>
      </c>
      <c r="X12" s="264">
        <v>799.8</v>
      </c>
      <c r="Y12" s="264">
        <v>669.72199999999998</v>
      </c>
      <c r="Z12" s="264">
        <v>501.08300000000003</v>
      </c>
      <c r="AA12" s="264">
        <v>979.2</v>
      </c>
      <c r="AB12" s="264">
        <v>1705.2</v>
      </c>
      <c r="AC12" s="264">
        <v>1223.0999999999999</v>
      </c>
      <c r="AD12" s="264">
        <v>1069.5999999999999</v>
      </c>
      <c r="AE12" s="264">
        <v>1409.4</v>
      </c>
      <c r="AF12" s="264">
        <v>2152.5</v>
      </c>
      <c r="AG12" s="264">
        <v>1007.4</v>
      </c>
      <c r="AH12" s="264">
        <v>557.9</v>
      </c>
      <c r="AI12" s="264">
        <v>665.2</v>
      </c>
      <c r="AJ12" s="264">
        <v>630.9</v>
      </c>
      <c r="AK12" s="264">
        <v>546.80399999999997</v>
      </c>
    </row>
    <row r="13" spans="2:42">
      <c r="B13" s="231" t="s">
        <v>32</v>
      </c>
      <c r="C13" s="236">
        <v>-4430.3999999999996</v>
      </c>
      <c r="D13" s="236">
        <v>-4460.3999999999996</v>
      </c>
      <c r="E13" s="236">
        <v>-4770.7</v>
      </c>
      <c r="F13" s="236">
        <v>-4552.8999999999996</v>
      </c>
      <c r="G13" s="236">
        <v>-6345.2</v>
      </c>
      <c r="H13" s="236">
        <v>-5965</v>
      </c>
      <c r="I13" s="236">
        <v>-6367.9</v>
      </c>
      <c r="J13" s="236">
        <v>-6533.784402700001</v>
      </c>
      <c r="K13" s="236">
        <v>-6834.8</v>
      </c>
      <c r="L13" s="236">
        <v>-5703.95</v>
      </c>
      <c r="M13" s="236">
        <v>-6533.7847529199998</v>
      </c>
      <c r="N13" s="236">
        <v>-7916.1</v>
      </c>
      <c r="O13" s="236">
        <v>-8147.9</v>
      </c>
      <c r="P13" s="236">
        <v>-8178.3</v>
      </c>
      <c r="Q13" s="236">
        <v>-8233.2912721400007</v>
      </c>
      <c r="R13" s="236">
        <v>-8366.6013080900011</v>
      </c>
      <c r="S13" s="236">
        <v>-7720.5199999999995</v>
      </c>
      <c r="T13" s="236">
        <v>-7657.9719999999998</v>
      </c>
      <c r="U13" s="236">
        <v>-7589.4920000000002</v>
      </c>
      <c r="V13" s="236">
        <v>-7665.0509999999995</v>
      </c>
      <c r="W13" s="236">
        <v>-10446.800000000001</v>
      </c>
      <c r="X13" s="236">
        <v>-9557.2000000000007</v>
      </c>
      <c r="Y13" s="236">
        <v>-9579.9309999999987</v>
      </c>
      <c r="Z13" s="236">
        <v>-10863.835000000001</v>
      </c>
      <c r="AA13" s="236">
        <v>-10220.799999999999</v>
      </c>
      <c r="AB13" s="236">
        <v>-8582.7999999999993</v>
      </c>
      <c r="AC13" s="236">
        <v>-8106.1</v>
      </c>
      <c r="AD13" s="236">
        <v>-7579.2</v>
      </c>
      <c r="AE13" s="236">
        <v>-6919.3</v>
      </c>
      <c r="AF13" s="236">
        <v>-5488.1</v>
      </c>
      <c r="AG13" s="236">
        <v>-4777</v>
      </c>
      <c r="AH13" s="236">
        <v>-4179.2</v>
      </c>
      <c r="AI13" s="236">
        <v>-3481.7</v>
      </c>
      <c r="AJ13" s="236">
        <v>-2474</v>
      </c>
      <c r="AK13" s="236">
        <v>-2233.799</v>
      </c>
    </row>
    <row r="14" spans="2:42"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</row>
    <row r="15" spans="2:42">
      <c r="B15" s="254" t="s">
        <v>142</v>
      </c>
      <c r="C15" s="254"/>
      <c r="D15" s="254"/>
    </row>
    <row r="16" spans="2:42">
      <c r="B16" s="253" t="s">
        <v>143</v>
      </c>
      <c r="C16" s="253"/>
      <c r="D16" s="253"/>
    </row>
    <row r="17" spans="2:4">
      <c r="B17" s="253" t="s">
        <v>161</v>
      </c>
      <c r="C17" s="253"/>
      <c r="D17" s="25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Amanda Pimentel</cp:lastModifiedBy>
  <cp:lastPrinted>2017-08-07T17:28:26Z</cp:lastPrinted>
  <dcterms:created xsi:type="dcterms:W3CDTF">2015-01-26T20:29:17Z</dcterms:created>
  <dcterms:modified xsi:type="dcterms:W3CDTF">2021-11-17T03:33:06Z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