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vmf.sharepoint.com/sites/Sustentabilidade166/Documentos Compartilhados/20_Relatório Anual/2025/Atualização Tabela de Performance - Ago 25/"/>
    </mc:Choice>
  </mc:AlternateContent>
  <xr:revisionPtr revIDLastSave="281" documentId="8_{69A31576-0CB7-4DB5-A5F7-005260D178B8}" xr6:coauthVersionLast="47" xr6:coauthVersionMax="47" xr10:uidLastSave="{015CECD4-4885-4AFF-8D7E-3E72A924085D}"/>
  <bookViews>
    <workbookView xWindow="-110" yWindow="-110" windowWidth="19420" windowHeight="10300" activeTab="1" xr2:uid="{00000000-000D-0000-FFFF-FFFF00000000}"/>
  </bookViews>
  <sheets>
    <sheet name=" Ambiental" sheetId="7" r:id="rId1"/>
    <sheet name="Social" sheetId="6" r:id="rId2"/>
    <sheet name="Governança" sheetId="1" r:id="rId3"/>
    <sheet name="Estrutura de Governança" sheetId="2" r:id="rId4"/>
    <sheet name="Materialidade" sheetId="5" r:id="rId5"/>
  </sheets>
  <definedNames>
    <definedName name="_xlnm._FilterDatabase" localSheetId="0" hidden="1">' Ambiental'!$B$3:$N$38</definedName>
    <definedName name="_xlnm._FilterDatabase" localSheetId="2" hidden="1">Governança!$B$3:$N$111</definedName>
    <definedName name="_xlnm._FilterDatabase" localSheetId="1" hidden="1">Social!$B$3:$N$263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 l="1"/>
  <c r="K260" i="6"/>
  <c r="K258" i="6"/>
  <c r="K257" i="6"/>
  <c r="K256" i="6"/>
  <c r="K255" i="6"/>
  <c r="K252" i="6"/>
  <c r="K251" i="6"/>
  <c r="K248" i="6"/>
  <c r="K247" i="6"/>
  <c r="K246" i="6"/>
  <c r="K245" i="6"/>
  <c r="K244" i="6"/>
  <c r="K243" i="6"/>
  <c r="K242" i="6"/>
  <c r="K240" i="6"/>
  <c r="K239" i="6"/>
  <c r="K238" i="6"/>
  <c r="K237" i="6"/>
  <c r="K236" i="6"/>
  <c r="K235" i="6"/>
  <c r="K230" i="6"/>
  <c r="K226" i="6"/>
  <c r="K222" i="6"/>
  <c r="K221" i="6"/>
  <c r="K220" i="6"/>
  <c r="K219" i="6"/>
  <c r="K208" i="6"/>
  <c r="K201" i="6"/>
  <c r="K200" i="6"/>
  <c r="K199" i="6"/>
  <c r="K198" i="6"/>
  <c r="K197" i="6"/>
  <c r="K196" i="6"/>
  <c r="K195" i="6"/>
  <c r="K194" i="6"/>
  <c r="K193" i="6"/>
  <c r="K192" i="6"/>
  <c r="K191" i="6"/>
  <c r="K184" i="6"/>
  <c r="K183" i="6"/>
  <c r="K181" i="6"/>
  <c r="K180" i="6"/>
  <c r="K178" i="6"/>
  <c r="K177" i="6"/>
  <c r="K175" i="6"/>
  <c r="K174" i="6"/>
  <c r="K171" i="6"/>
  <c r="K170" i="6"/>
  <c r="K169" i="6"/>
  <c r="K168" i="6"/>
  <c r="K167" i="6"/>
  <c r="K159" i="6"/>
  <c r="K158" i="6"/>
  <c r="K157" i="6"/>
  <c r="K156" i="6"/>
  <c r="K155" i="6"/>
  <c r="K140" i="6"/>
  <c r="K136" i="6"/>
  <c r="K134" i="6"/>
  <c r="K132" i="6"/>
  <c r="K130" i="6"/>
  <c r="K126" i="6"/>
  <c r="K124" i="6"/>
  <c r="K122" i="6"/>
  <c r="K120" i="6"/>
  <c r="K118" i="6"/>
  <c r="K116" i="6"/>
  <c r="K111" i="6"/>
  <c r="K109" i="6"/>
  <c r="K107" i="6"/>
  <c r="K105" i="6"/>
  <c r="K103" i="6"/>
  <c r="K99" i="6"/>
  <c r="K95" i="6"/>
  <c r="K93" i="6"/>
  <c r="K91" i="6"/>
  <c r="K89" i="6"/>
  <c r="K87" i="6"/>
  <c r="K83" i="6"/>
  <c r="K79" i="6"/>
  <c r="K77" i="6"/>
  <c r="K75" i="6"/>
  <c r="K73" i="6"/>
  <c r="K71" i="6"/>
  <c r="K67" i="6"/>
  <c r="K63" i="6"/>
  <c r="K61" i="6"/>
  <c r="K59" i="6"/>
  <c r="K57" i="6"/>
  <c r="K55" i="6"/>
  <c r="K51" i="6"/>
  <c r="K41" i="6"/>
  <c r="K39" i="6"/>
  <c r="K35" i="6"/>
  <c r="K32" i="6"/>
  <c r="K31" i="6"/>
  <c r="K29" i="6"/>
  <c r="K28" i="6"/>
  <c r="K26" i="6"/>
  <c r="K25" i="6"/>
  <c r="K23" i="6"/>
  <c r="K22" i="6"/>
  <c r="K19" i="6"/>
  <c r="K17" i="6"/>
  <c r="K15" i="6"/>
  <c r="K13" i="6"/>
  <c r="K11" i="6"/>
  <c r="K7" i="6"/>
  <c r="K6" i="6"/>
  <c r="K261" i="6"/>
  <c r="K250" i="6"/>
  <c r="K233" i="6"/>
  <c r="K232" i="6"/>
  <c r="K228" i="6"/>
  <c r="K227" i="6"/>
  <c r="K218" i="6"/>
  <c r="K217" i="6"/>
  <c r="K216" i="6"/>
  <c r="K215" i="6"/>
  <c r="K214" i="6"/>
  <c r="K213" i="6"/>
  <c r="K190" i="6"/>
  <c r="K189" i="6"/>
  <c r="K188" i="6"/>
  <c r="K187" i="6"/>
  <c r="K186" i="6"/>
  <c r="K185" i="6"/>
  <c r="K172" i="6"/>
  <c r="K165" i="6"/>
  <c r="K164" i="6"/>
  <c r="K163" i="6"/>
  <c r="K162" i="6"/>
  <c r="K161" i="6"/>
  <c r="K160" i="6"/>
  <c r="K153" i="6"/>
  <c r="K152" i="6"/>
  <c r="K151" i="6"/>
  <c r="K150" i="6"/>
  <c r="K149" i="6"/>
  <c r="K148" i="6"/>
  <c r="K147" i="6"/>
  <c r="K146" i="6"/>
  <c r="K145" i="6"/>
  <c r="K144" i="6"/>
  <c r="K143" i="6"/>
  <c r="K142" i="6"/>
  <c r="K113" i="6"/>
  <c r="K29" i="7"/>
  <c r="K28" i="7"/>
  <c r="K27" i="7"/>
  <c r="K26" i="7"/>
  <c r="K25" i="7"/>
  <c r="K24" i="7"/>
  <c r="K23" i="7"/>
  <c r="K22" i="7"/>
  <c r="K14" i="7"/>
  <c r="K13" i="7"/>
  <c r="K12" i="7"/>
  <c r="K11" i="7"/>
  <c r="K10" i="7"/>
  <c r="K9" i="7"/>
  <c r="K6" i="7"/>
  <c r="K5" i="7"/>
  <c r="E249" i="6"/>
  <c r="K15" i="7" l="1"/>
  <c r="E154" i="6"/>
  <c r="J249" i="6"/>
  <c r="F249" i="6"/>
  <c r="G249" i="6"/>
  <c r="H249" i="6"/>
  <c r="I249" i="6"/>
  <c r="K249" i="6" l="1"/>
  <c r="K36" i="7" l="1"/>
  <c r="J31" i="7"/>
  <c r="K31" i="7" s="1"/>
  <c r="J21" i="7"/>
  <c r="I21" i="7"/>
  <c r="I20" i="7" s="1"/>
  <c r="H21" i="7"/>
  <c r="H20" i="7" s="1"/>
  <c r="G21" i="7"/>
  <c r="G20" i="7" s="1"/>
  <c r="F21" i="7"/>
  <c r="F20" i="7" s="1"/>
  <c r="E21" i="7"/>
  <c r="E20" i="7" s="1"/>
  <c r="G10" i="7"/>
  <c r="F10" i="7"/>
  <c r="E10" i="7"/>
  <c r="J8" i="7"/>
  <c r="J7" i="7"/>
  <c r="K7" i="7" s="1"/>
  <c r="I7" i="7"/>
  <c r="H5" i="7"/>
  <c r="I8" i="7" s="1"/>
  <c r="G5" i="7"/>
  <c r="F5" i="7"/>
  <c r="E5" i="7"/>
  <c r="J241" i="6"/>
  <c r="K241" i="6" s="1"/>
  <c r="I234" i="6"/>
  <c r="H234" i="6"/>
  <c r="G234" i="6"/>
  <c r="F234" i="6"/>
  <c r="E234" i="6"/>
  <c r="J182" i="6"/>
  <c r="I182" i="6"/>
  <c r="H182" i="6"/>
  <c r="G182" i="6"/>
  <c r="F182" i="6"/>
  <c r="E182" i="6"/>
  <c r="J179" i="6"/>
  <c r="I179" i="6"/>
  <c r="H179" i="6"/>
  <c r="G179" i="6"/>
  <c r="F179" i="6"/>
  <c r="E179" i="6"/>
  <c r="J176" i="6"/>
  <c r="I176" i="6"/>
  <c r="H176" i="6"/>
  <c r="G176" i="6"/>
  <c r="F176" i="6"/>
  <c r="E176" i="6"/>
  <c r="J173" i="6"/>
  <c r="I173" i="6"/>
  <c r="H173" i="6"/>
  <c r="G173" i="6"/>
  <c r="F173" i="6"/>
  <c r="E173" i="6"/>
  <c r="J166" i="6"/>
  <c r="I166" i="6"/>
  <c r="H166" i="6"/>
  <c r="G166" i="6"/>
  <c r="F166" i="6"/>
  <c r="E166" i="6"/>
  <c r="J154" i="6"/>
  <c r="I154" i="6"/>
  <c r="H154" i="6"/>
  <c r="G154" i="6"/>
  <c r="F154" i="6"/>
  <c r="G146" i="6"/>
  <c r="J128" i="6"/>
  <c r="I128" i="6"/>
  <c r="I139" i="6" s="1"/>
  <c r="H128" i="6"/>
  <c r="H133" i="6" s="1"/>
  <c r="G128" i="6"/>
  <c r="G139" i="6" s="1"/>
  <c r="F128" i="6"/>
  <c r="F133" i="6" s="1"/>
  <c r="E128" i="6"/>
  <c r="E133" i="6" s="1"/>
  <c r="J114" i="6"/>
  <c r="I114" i="6"/>
  <c r="I127" i="6" s="1"/>
  <c r="H114" i="6"/>
  <c r="H125" i="6" s="1"/>
  <c r="G114" i="6"/>
  <c r="G123" i="6" s="1"/>
  <c r="F114" i="6"/>
  <c r="F123" i="6" s="1"/>
  <c r="E114" i="6"/>
  <c r="E123" i="6" s="1"/>
  <c r="J112" i="6"/>
  <c r="I112" i="6"/>
  <c r="H112" i="6"/>
  <c r="G112" i="6"/>
  <c r="F112" i="6"/>
  <c r="E112" i="6"/>
  <c r="J110" i="6"/>
  <c r="I110" i="6"/>
  <c r="H110" i="6"/>
  <c r="G110" i="6"/>
  <c r="F110" i="6"/>
  <c r="E110" i="6"/>
  <c r="J108" i="6"/>
  <c r="I108" i="6"/>
  <c r="H108" i="6"/>
  <c r="G108" i="6"/>
  <c r="F108" i="6"/>
  <c r="E108" i="6"/>
  <c r="J106" i="6"/>
  <c r="I106" i="6"/>
  <c r="H106" i="6"/>
  <c r="G106" i="6"/>
  <c r="F106" i="6"/>
  <c r="E106" i="6"/>
  <c r="J104" i="6"/>
  <c r="I104" i="6"/>
  <c r="H104" i="6"/>
  <c r="G104" i="6"/>
  <c r="F104" i="6"/>
  <c r="E104" i="6"/>
  <c r="J101" i="6"/>
  <c r="I101" i="6"/>
  <c r="I97" i="6" s="1"/>
  <c r="H101" i="6"/>
  <c r="G101" i="6"/>
  <c r="F101" i="6"/>
  <c r="E101" i="6"/>
  <c r="J100" i="6"/>
  <c r="I100" i="6"/>
  <c r="H100" i="6"/>
  <c r="G100" i="6"/>
  <c r="F100" i="6"/>
  <c r="E100" i="6"/>
  <c r="J96" i="6"/>
  <c r="I96" i="6"/>
  <c r="H96" i="6"/>
  <c r="G96" i="6"/>
  <c r="F96" i="6"/>
  <c r="E96" i="6"/>
  <c r="J94" i="6"/>
  <c r="I94" i="6"/>
  <c r="H94" i="6"/>
  <c r="G94" i="6"/>
  <c r="F94" i="6"/>
  <c r="E94" i="6"/>
  <c r="J92" i="6"/>
  <c r="I92" i="6"/>
  <c r="H92" i="6"/>
  <c r="G92" i="6"/>
  <c r="F92" i="6"/>
  <c r="E92" i="6"/>
  <c r="J90" i="6"/>
  <c r="I90" i="6"/>
  <c r="H90" i="6"/>
  <c r="G90" i="6"/>
  <c r="F90" i="6"/>
  <c r="E90" i="6"/>
  <c r="J88" i="6"/>
  <c r="I88" i="6"/>
  <c r="H88" i="6"/>
  <c r="G88" i="6"/>
  <c r="F88" i="6"/>
  <c r="E88" i="6"/>
  <c r="J85" i="6"/>
  <c r="I85" i="6"/>
  <c r="I81" i="6" s="1"/>
  <c r="H85" i="6"/>
  <c r="G85" i="6"/>
  <c r="F85" i="6"/>
  <c r="F81" i="6" s="1"/>
  <c r="E85" i="6"/>
  <c r="E81" i="6" s="1"/>
  <c r="J84" i="6"/>
  <c r="I84" i="6"/>
  <c r="H84" i="6"/>
  <c r="G84" i="6"/>
  <c r="F84" i="6"/>
  <c r="E84" i="6"/>
  <c r="J80" i="6"/>
  <c r="I80" i="6"/>
  <c r="H80" i="6"/>
  <c r="G80" i="6"/>
  <c r="F80" i="6"/>
  <c r="E80" i="6"/>
  <c r="J78" i="6"/>
  <c r="I78" i="6"/>
  <c r="H78" i="6"/>
  <c r="G78" i="6"/>
  <c r="F78" i="6"/>
  <c r="E78" i="6"/>
  <c r="J76" i="6"/>
  <c r="I76" i="6"/>
  <c r="H76" i="6"/>
  <c r="G76" i="6"/>
  <c r="F76" i="6"/>
  <c r="E76" i="6"/>
  <c r="J74" i="6"/>
  <c r="I74" i="6"/>
  <c r="H74" i="6"/>
  <c r="G74" i="6"/>
  <c r="F74" i="6"/>
  <c r="E74" i="6"/>
  <c r="J72" i="6"/>
  <c r="I72" i="6"/>
  <c r="H72" i="6"/>
  <c r="G72" i="6"/>
  <c r="F72" i="6"/>
  <c r="E72" i="6"/>
  <c r="J69" i="6"/>
  <c r="I69" i="6"/>
  <c r="I65" i="6" s="1"/>
  <c r="H69" i="6"/>
  <c r="H65" i="6" s="1"/>
  <c r="G69" i="6"/>
  <c r="G65" i="6" s="1"/>
  <c r="F69" i="6"/>
  <c r="F65" i="6" s="1"/>
  <c r="E69" i="6"/>
  <c r="J68" i="6"/>
  <c r="J64" i="6"/>
  <c r="I64" i="6"/>
  <c r="H64" i="6"/>
  <c r="G64" i="6"/>
  <c r="F64" i="6"/>
  <c r="E64" i="6"/>
  <c r="J62" i="6"/>
  <c r="I62" i="6"/>
  <c r="H62" i="6"/>
  <c r="G62" i="6"/>
  <c r="F62" i="6"/>
  <c r="E62" i="6"/>
  <c r="J60" i="6"/>
  <c r="I60" i="6"/>
  <c r="H60" i="6"/>
  <c r="G60" i="6"/>
  <c r="F60" i="6"/>
  <c r="E60" i="6"/>
  <c r="J58" i="6"/>
  <c r="I58" i="6"/>
  <c r="H58" i="6"/>
  <c r="G58" i="6"/>
  <c r="F58" i="6"/>
  <c r="E58" i="6"/>
  <c r="J56" i="6"/>
  <c r="I56" i="6"/>
  <c r="H56" i="6"/>
  <c r="G56" i="6"/>
  <c r="F56" i="6"/>
  <c r="E56" i="6"/>
  <c r="J53" i="6"/>
  <c r="I53" i="6"/>
  <c r="H53" i="6"/>
  <c r="G53" i="6"/>
  <c r="F53" i="6"/>
  <c r="F49" i="6" s="1"/>
  <c r="E53" i="6"/>
  <c r="J52" i="6"/>
  <c r="J48" i="6"/>
  <c r="I48" i="6"/>
  <c r="H48" i="6"/>
  <c r="G48" i="6"/>
  <c r="F48" i="6"/>
  <c r="E48" i="6"/>
  <c r="J46" i="6"/>
  <c r="I46" i="6"/>
  <c r="H46" i="6"/>
  <c r="G46" i="6"/>
  <c r="F46" i="6"/>
  <c r="E46" i="6"/>
  <c r="J44" i="6"/>
  <c r="I44" i="6"/>
  <c r="H44" i="6"/>
  <c r="G44" i="6"/>
  <c r="F44" i="6"/>
  <c r="E44" i="6"/>
  <c r="J42" i="6"/>
  <c r="I42" i="6"/>
  <c r="H42" i="6"/>
  <c r="G42" i="6"/>
  <c r="F42" i="6"/>
  <c r="E42" i="6"/>
  <c r="J40" i="6"/>
  <c r="I40" i="6"/>
  <c r="H40" i="6"/>
  <c r="G40" i="6"/>
  <c r="F40" i="6"/>
  <c r="E40" i="6"/>
  <c r="J37" i="6"/>
  <c r="I37" i="6"/>
  <c r="I33" i="6" s="1"/>
  <c r="H37" i="6"/>
  <c r="H33" i="6" s="1"/>
  <c r="G37" i="6"/>
  <c r="G33" i="6" s="1"/>
  <c r="F37" i="6"/>
  <c r="E37" i="6"/>
  <c r="J36" i="6"/>
  <c r="J30" i="6"/>
  <c r="I30" i="6"/>
  <c r="H30" i="6"/>
  <c r="G30" i="6"/>
  <c r="F30" i="6"/>
  <c r="E30" i="6"/>
  <c r="J27" i="6"/>
  <c r="I27" i="6"/>
  <c r="H27" i="6"/>
  <c r="G27" i="6"/>
  <c r="F27" i="6"/>
  <c r="E27" i="6"/>
  <c r="J24" i="6"/>
  <c r="I24" i="6"/>
  <c r="H24" i="6"/>
  <c r="G24" i="6"/>
  <c r="F24" i="6"/>
  <c r="E24" i="6"/>
  <c r="J21" i="6"/>
  <c r="I21" i="6"/>
  <c r="H21" i="6"/>
  <c r="G21" i="6"/>
  <c r="F21" i="6"/>
  <c r="E21" i="6"/>
  <c r="J20" i="6"/>
  <c r="J18" i="6"/>
  <c r="J16" i="6"/>
  <c r="J14" i="6"/>
  <c r="J12" i="6"/>
  <c r="J10" i="6"/>
  <c r="I9" i="6"/>
  <c r="K9" i="6" s="1"/>
  <c r="H9" i="6"/>
  <c r="H5" i="6" s="1"/>
  <c r="G9" i="6"/>
  <c r="G5" i="6" s="1"/>
  <c r="F9" i="6"/>
  <c r="F5" i="6" s="1"/>
  <c r="E9" i="6"/>
  <c r="E5" i="6" s="1"/>
  <c r="E68" i="6" s="1"/>
  <c r="J8" i="6"/>
  <c r="K21" i="6" l="1"/>
  <c r="K154" i="6"/>
  <c r="K27" i="6"/>
  <c r="K53" i="6"/>
  <c r="K101" i="6"/>
  <c r="K114" i="6"/>
  <c r="K173" i="6"/>
  <c r="K179" i="6"/>
  <c r="K37" i="6"/>
  <c r="K30" i="6"/>
  <c r="K69" i="6"/>
  <c r="K24" i="6"/>
  <c r="K85" i="6"/>
  <c r="K128" i="6"/>
  <c r="K166" i="6"/>
  <c r="K176" i="6"/>
  <c r="K182" i="6"/>
  <c r="K72" i="6"/>
  <c r="K76" i="6"/>
  <c r="K80" i="6"/>
  <c r="K90" i="6"/>
  <c r="K94" i="6"/>
  <c r="K100" i="6"/>
  <c r="K104" i="6"/>
  <c r="K108" i="6"/>
  <c r="K112" i="6"/>
  <c r="K46" i="6"/>
  <c r="K74" i="6"/>
  <c r="K78" i="6"/>
  <c r="K84" i="6"/>
  <c r="K88" i="6"/>
  <c r="K92" i="6"/>
  <c r="K96" i="6"/>
  <c r="K106" i="6"/>
  <c r="K110" i="6"/>
  <c r="K62" i="6"/>
  <c r="K42" i="6"/>
  <c r="K58" i="6"/>
  <c r="K44" i="6"/>
  <c r="K56" i="6"/>
  <c r="K60" i="6"/>
  <c r="K64" i="6"/>
  <c r="K40" i="6"/>
  <c r="K48" i="6"/>
  <c r="K21" i="7"/>
  <c r="K8" i="7"/>
  <c r="H86" i="6"/>
  <c r="J33" i="6"/>
  <c r="K33" i="6" s="1"/>
  <c r="J65" i="6"/>
  <c r="K65" i="6" s="1"/>
  <c r="J97" i="6"/>
  <c r="K97" i="6" s="1"/>
  <c r="J125" i="6"/>
  <c r="J86" i="6"/>
  <c r="J135" i="6"/>
  <c r="G15" i="7"/>
  <c r="J20" i="7"/>
  <c r="K20" i="7" s="1"/>
  <c r="F15" i="7"/>
  <c r="F8" i="7"/>
  <c r="G8" i="7"/>
  <c r="H8" i="7"/>
  <c r="I133" i="6"/>
  <c r="J133" i="6"/>
  <c r="F119" i="6"/>
  <c r="E127" i="6"/>
  <c r="F125" i="6"/>
  <c r="J70" i="6"/>
  <c r="F102" i="6"/>
  <c r="E117" i="6"/>
  <c r="E119" i="6"/>
  <c r="J102" i="6"/>
  <c r="F121" i="6"/>
  <c r="E54" i="6"/>
  <c r="E135" i="6"/>
  <c r="E137" i="6"/>
  <c r="E121" i="6"/>
  <c r="E141" i="6"/>
  <c r="J234" i="6"/>
  <c r="K234" i="6" s="1"/>
  <c r="I123" i="6"/>
  <c r="E125" i="6"/>
  <c r="E131" i="6"/>
  <c r="G86" i="6"/>
  <c r="E102" i="6"/>
  <c r="F141" i="6"/>
  <c r="J49" i="6"/>
  <c r="K49" i="6" s="1"/>
  <c r="H117" i="6"/>
  <c r="F127" i="6"/>
  <c r="G131" i="6"/>
  <c r="G137" i="6"/>
  <c r="G81" i="6"/>
  <c r="G82" i="6" s="1"/>
  <c r="H81" i="6"/>
  <c r="H82" i="6" s="1"/>
  <c r="I5" i="6"/>
  <c r="K5" i="6" s="1"/>
  <c r="E12" i="6"/>
  <c r="E38" i="6"/>
  <c r="E70" i="6"/>
  <c r="G102" i="6"/>
  <c r="E115" i="6"/>
  <c r="G125" i="6"/>
  <c r="G135" i="6"/>
  <c r="H102" i="6"/>
  <c r="I102" i="6"/>
  <c r="G121" i="6"/>
  <c r="E8" i="6"/>
  <c r="J54" i="6"/>
  <c r="H66" i="6"/>
  <c r="I121" i="6"/>
  <c r="F137" i="6"/>
  <c r="E10" i="6"/>
  <c r="I117" i="6"/>
  <c r="G127" i="6"/>
  <c r="E139" i="6"/>
  <c r="G119" i="6"/>
  <c r="I119" i="6"/>
  <c r="G141" i="6"/>
  <c r="I125" i="6"/>
  <c r="I49" i="6"/>
  <c r="E65" i="6"/>
  <c r="E66" i="6" s="1"/>
  <c r="G117" i="6"/>
  <c r="F131" i="6"/>
  <c r="J38" i="6"/>
  <c r="J139" i="6"/>
  <c r="K139" i="6" s="1"/>
  <c r="E18" i="6"/>
  <c r="E82" i="6"/>
  <c r="H123" i="6"/>
  <c r="G133" i="6"/>
  <c r="F68" i="6"/>
  <c r="F20" i="6"/>
  <c r="F14" i="6"/>
  <c r="F82" i="6"/>
  <c r="F52" i="6"/>
  <c r="F70" i="6"/>
  <c r="F36" i="6"/>
  <c r="F66" i="6"/>
  <c r="F18" i="6"/>
  <c r="F16" i="6"/>
  <c r="F8" i="6"/>
  <c r="F115" i="6"/>
  <c r="F12" i="6"/>
  <c r="G54" i="6"/>
  <c r="G68" i="6"/>
  <c r="G20" i="6"/>
  <c r="G14" i="6"/>
  <c r="G8" i="6"/>
  <c r="G129" i="6"/>
  <c r="G36" i="6"/>
  <c r="G52" i="6"/>
  <c r="G16" i="6"/>
  <c r="G18" i="6"/>
  <c r="G115" i="6"/>
  <c r="G12" i="6"/>
  <c r="G70" i="6"/>
  <c r="G34" i="6"/>
  <c r="H36" i="6"/>
  <c r="H70" i="6"/>
  <c r="H52" i="6"/>
  <c r="H16" i="6"/>
  <c r="H8" i="6"/>
  <c r="H68" i="6"/>
  <c r="H38" i="6"/>
  <c r="H18" i="6"/>
  <c r="H12" i="6"/>
  <c r="H34" i="6"/>
  <c r="H20" i="6"/>
  <c r="H14" i="6"/>
  <c r="F50" i="6"/>
  <c r="H54" i="6"/>
  <c r="F38" i="6"/>
  <c r="G38" i="6"/>
  <c r="G66" i="6"/>
  <c r="J81" i="6"/>
  <c r="K81" i="6" s="1"/>
  <c r="E86" i="6"/>
  <c r="F97" i="6"/>
  <c r="F98" i="6" s="1"/>
  <c r="J117" i="6"/>
  <c r="J123" i="6"/>
  <c r="H131" i="6"/>
  <c r="H137" i="6"/>
  <c r="E33" i="6"/>
  <c r="E34" i="6" s="1"/>
  <c r="G49" i="6"/>
  <c r="G50" i="6" s="1"/>
  <c r="F86" i="6"/>
  <c r="G97" i="6"/>
  <c r="G98" i="6" s="1"/>
  <c r="E129" i="6"/>
  <c r="I131" i="6"/>
  <c r="I137" i="6"/>
  <c r="E16" i="6"/>
  <c r="F33" i="6"/>
  <c r="F34" i="6" s="1"/>
  <c r="H49" i="6"/>
  <c r="H50" i="6" s="1"/>
  <c r="E52" i="6"/>
  <c r="H97" i="6"/>
  <c r="H98" i="6" s="1"/>
  <c r="H115" i="6"/>
  <c r="H121" i="6"/>
  <c r="H127" i="6"/>
  <c r="F129" i="6"/>
  <c r="J131" i="6"/>
  <c r="F135" i="6"/>
  <c r="J137" i="6"/>
  <c r="K137" i="6" s="1"/>
  <c r="H141" i="6"/>
  <c r="E49" i="6"/>
  <c r="E50" i="6" s="1"/>
  <c r="E97" i="6"/>
  <c r="E98" i="6" s="1"/>
  <c r="F10" i="6"/>
  <c r="I141" i="6"/>
  <c r="G10" i="6"/>
  <c r="E36" i="6"/>
  <c r="I86" i="6"/>
  <c r="J115" i="6"/>
  <c r="J121" i="6"/>
  <c r="J127" i="6"/>
  <c r="K127" i="6" s="1"/>
  <c r="H129" i="6"/>
  <c r="H135" i="6"/>
  <c r="J141" i="6"/>
  <c r="H10" i="6"/>
  <c r="F54" i="6"/>
  <c r="I135" i="6"/>
  <c r="F139" i="6"/>
  <c r="E14" i="6"/>
  <c r="E20" i="6"/>
  <c r="H119" i="6"/>
  <c r="J129" i="6"/>
  <c r="H139" i="6"/>
  <c r="F117" i="6"/>
  <c r="J119" i="6"/>
  <c r="K125" i="6" l="1"/>
  <c r="K102" i="6"/>
  <c r="K133" i="6"/>
  <c r="K86" i="6"/>
  <c r="K121" i="6"/>
  <c r="K131" i="6"/>
  <c r="K123" i="6"/>
  <c r="K141" i="6"/>
  <c r="K117" i="6"/>
  <c r="K119" i="6"/>
  <c r="K135" i="6"/>
  <c r="J34" i="6"/>
  <c r="J66" i="6"/>
  <c r="I36" i="6"/>
  <c r="K36" i="6" s="1"/>
  <c r="J98" i="6"/>
  <c r="I14" i="6"/>
  <c r="K14" i="6" s="1"/>
  <c r="I52" i="6"/>
  <c r="K52" i="6" s="1"/>
  <c r="I115" i="6"/>
  <c r="K115" i="6" s="1"/>
  <c r="I10" i="6"/>
  <c r="K10" i="6" s="1"/>
  <c r="I50" i="6"/>
  <c r="I82" i="6"/>
  <c r="I12" i="6"/>
  <c r="K12" i="6" s="1"/>
  <c r="I70" i="6"/>
  <c r="K70" i="6" s="1"/>
  <c r="I38" i="6"/>
  <c r="K38" i="6" s="1"/>
  <c r="I8" i="6"/>
  <c r="K8" i="6" s="1"/>
  <c r="I68" i="6"/>
  <c r="K68" i="6" s="1"/>
  <c r="I20" i="6"/>
  <c r="K20" i="6" s="1"/>
  <c r="I54" i="6"/>
  <c r="K54" i="6" s="1"/>
  <c r="I66" i="6"/>
  <c r="I16" i="6"/>
  <c r="K16" i="6" s="1"/>
  <c r="I98" i="6"/>
  <c r="I129" i="6"/>
  <c r="K129" i="6" s="1"/>
  <c r="I18" i="6"/>
  <c r="K18" i="6" s="1"/>
  <c r="I34" i="6"/>
  <c r="J50" i="6"/>
  <c r="J82" i="6"/>
  <c r="K66" i="6" l="1"/>
  <c r="K98" i="6"/>
  <c r="K34" i="6"/>
  <c r="K82" i="6"/>
  <c r="K50" i="6"/>
  <c r="K24" i="1"/>
  <c r="K94" i="1"/>
  <c r="K80" i="1"/>
  <c r="K77" i="1"/>
  <c r="K107" i="1"/>
  <c r="K106" i="1"/>
  <c r="K105" i="1"/>
  <c r="K104" i="1"/>
  <c r="K102" i="1"/>
  <c r="K101" i="1"/>
  <c r="K100" i="1"/>
  <c r="K99" i="1"/>
  <c r="K98" i="1"/>
  <c r="K97" i="1"/>
  <c r="K96" i="1"/>
  <c r="K93" i="1"/>
  <c r="K90" i="1"/>
  <c r="K89" i="1"/>
  <c r="K86" i="1"/>
  <c r="K85" i="1"/>
  <c r="K82" i="1"/>
  <c r="K81" i="1"/>
  <c r="K79" i="1"/>
  <c r="K76" i="1"/>
  <c r="K72" i="1"/>
  <c r="K70" i="1"/>
  <c r="K26" i="1"/>
  <c r="K25" i="1"/>
  <c r="K23" i="1"/>
  <c r="K9" i="1"/>
  <c r="K8" i="1"/>
  <c r="K83" i="1"/>
  <c r="K78" i="1"/>
  <c r="K75" i="1"/>
  <c r="K73" i="1"/>
  <c r="K71" i="1"/>
  <c r="K68" i="1"/>
  <c r="K67" i="1"/>
  <c r="K65" i="1"/>
  <c r="K64" i="1"/>
  <c r="K62" i="1"/>
  <c r="K61" i="1"/>
  <c r="K59" i="1"/>
  <c r="K58" i="1"/>
  <c r="K56" i="1"/>
  <c r="K55" i="1"/>
  <c r="K53" i="1"/>
  <c r="K52" i="1"/>
  <c r="K50" i="1"/>
  <c r="K49" i="1"/>
  <c r="K46" i="1"/>
  <c r="K45" i="1"/>
  <c r="K44" i="1"/>
  <c r="K43" i="1"/>
  <c r="K42" i="1"/>
  <c r="K41" i="1"/>
  <c r="H103" i="1"/>
  <c r="I103" i="1"/>
  <c r="J103" i="1"/>
  <c r="G103" i="1"/>
  <c r="K103" i="1" l="1"/>
  <c r="J91" i="1"/>
  <c r="J87" i="1" l="1"/>
  <c r="I87" i="1"/>
  <c r="K87" i="1" l="1"/>
  <c r="I95" i="1" l="1"/>
  <c r="K95" i="1" s="1"/>
  <c r="I91" i="1"/>
  <c r="K91" i="1" s="1"/>
  <c r="H91" i="1"/>
  <c r="G91" i="1"/>
  <c r="F91" i="1"/>
  <c r="E91" i="1"/>
  <c r="H87" i="1"/>
  <c r="G87" i="1"/>
  <c r="F87" i="1"/>
  <c r="E87" i="1"/>
</calcChain>
</file>

<file path=xl/sharedStrings.xml><?xml version="1.0" encoding="utf-8"?>
<sst xmlns="http://schemas.openxmlformats.org/spreadsheetml/2006/main" count="2456" uniqueCount="650">
  <si>
    <t>Acesse aqui o Relatório Anual 2024 da B3:</t>
  </si>
  <si>
    <t>https://ri.b3.com.br/pt-br/informacoes-financeiras/relatorio-anual/</t>
  </si>
  <si>
    <t>Tema</t>
  </si>
  <si>
    <t>Indicadores de desempenho</t>
  </si>
  <si>
    <t>Unidade de Medida</t>
  </si>
  <si>
    <t>2019</t>
  </si>
  <si>
    <t>2023</t>
  </si>
  <si>
    <t>2024</t>
  </si>
  <si>
    <t>YoY</t>
  </si>
  <si>
    <t>Métricas e Metodologia</t>
  </si>
  <si>
    <t>Comentários</t>
  </si>
  <si>
    <t>DIMENSÃO AMBIENTAL</t>
  </si>
  <si>
    <t>Energia</t>
  </si>
  <si>
    <t>Consumo de energia total</t>
  </si>
  <si>
    <t>GJ</t>
  </si>
  <si>
    <t>%</t>
  </si>
  <si>
    <t>GRI 302-1</t>
  </si>
  <si>
    <t xml:space="preserve">Maior uso dos edifícios por conta da política de trabalho híbrido, consideranto 60% da presença mínima dos funcionários, e à contínua expansão do Data Center de Santana de Parnaíba. </t>
  </si>
  <si>
    <t xml:space="preserve">   Combustível de fonte não renovável (óleo diesel)</t>
  </si>
  <si>
    <t>O aumento no consumo de óleo diesel se deu por dois motivos principais: em 2023, a cidade de São Paulo passou por interrupções de energia não programadas, fazendo com que fosse necessário o acionamento de geradores nos edifícios da B3 para continuidade das operações; além disso, houve a expansão da infraestrutura do Data Center, que envolve a adição de novos equipamentos e a ampliação das instalações para atender à crescente demanda por processamento e armazenamento de dados.</t>
  </si>
  <si>
    <t xml:space="preserve">   Eletricidade</t>
  </si>
  <si>
    <t>Redução do consumo de energia</t>
  </si>
  <si>
    <t>p.p.</t>
  </si>
  <si>
    <t>GRI 302-4</t>
  </si>
  <si>
    <t>Base para cálculo de 2018: 102.621 GJ</t>
  </si>
  <si>
    <t>Água</t>
  </si>
  <si>
    <t>Consumo de água</t>
  </si>
  <si>
    <t>m³</t>
  </si>
  <si>
    <t>GRI 303-5</t>
  </si>
  <si>
    <t xml:space="preserve">A variação ocorreu devido as ações voltadas ao uso consciente da água, como: Reuso de água das chuvas e aquíferos, dispositivos inteligentes que limitam a vazão de água nas áreas comuns etc. </t>
  </si>
  <si>
    <t>Emissões e gestão de Gases de Efeito Estufa</t>
  </si>
  <si>
    <t>Emissões totais</t>
  </si>
  <si>
    <t>tCO₂e</t>
  </si>
  <si>
    <t>GRI 305-1, 305-2, 305-3</t>
  </si>
  <si>
    <t xml:space="preserve">Decorrente da redução no Escopo 1 e 2, onde as emissões fugitivas apresentaram reudação devido as recargas de gases refrigerantes com menor intensidade em 2024 e a energia elétrica (market based) totalizar 98% de energia renovável para os prédios próprios da B3. </t>
  </si>
  <si>
    <t>Emissões diretas (Escopo 1) de gases de efeito estufa (GEE)</t>
  </si>
  <si>
    <t>GRI 305-1</t>
  </si>
  <si>
    <t xml:space="preserve">Redução ocasionada principalmente pela redução da frequência de recargas de gases refrigerantes. </t>
  </si>
  <si>
    <t>Emissões indiretas (Escopo 2) de gases de efeito estufa (GEE) provenientes da aquisição de energia – Abordagem baseada na localização (Location-Based)</t>
  </si>
  <si>
    <t>GRI 305-2</t>
  </si>
  <si>
    <t xml:space="preserve">Aumento decorrente da expansão do Data Center que acarreta maior consumo de energia. </t>
  </si>
  <si>
    <t>Emissões indiretas (Escopo 2) de gases de efeito estufa (GEE) provenientes da aquisição de energia – Abordagem baseada na escolha de compra (Market-Based)</t>
  </si>
  <si>
    <t>N/D</t>
  </si>
  <si>
    <t>GRI 305-3</t>
  </si>
  <si>
    <t xml:space="preserve">Diminuição decorrente da migração gradual dos prédios da B3 SA para o Ambiente de Comercialização Livre (ACL), onde é adquirida energia incentivada dos fornecedores desse mercado. </t>
  </si>
  <si>
    <t>Outras emissões indiretas (Escopo 3) de gases de efeito estufa (GEE)</t>
  </si>
  <si>
    <t xml:space="preserve">A redução é observada principalmente na modalidade de Deslocamento Casa-Trabalho, onde atualizamos a metodologia de extrapolação para não respondentes com a média de emissões calculadas para todos os 1.195 respondentes da pesquisa. Anteriormente consideravamos para todos os não respondentes da pesquisa um modal conservador (carro movido a gasolina). </t>
  </si>
  <si>
    <t>Redução de emissões de gases de efeito estufa (GEE)</t>
  </si>
  <si>
    <t>27,9</t>
  </si>
  <si>
    <t>GRI 305-5</t>
  </si>
  <si>
    <t>Decorrente do aumento das emissões nos escopos 1 e 3. Destacamos as fontes fugitivas, emissões advindas da reposição de gases refrigerantes no sistema AVAC (aquecimento, ventilação e ar-condicionado) e de extintores de incêndio da companhia e em viagens a negócio, respectivamente. Esse aumento também se justifica pela inclusão da controlada Neurotech aos limites operacionais da B3 SA, empresa que passou a compor os limites junto à PDTec, BLK e NEOWAY.</t>
  </si>
  <si>
    <t>Asseguração dos dados do inventário de GEE</t>
  </si>
  <si>
    <t>Sim / Não</t>
  </si>
  <si>
    <t>Sim</t>
  </si>
  <si>
    <t>-</t>
  </si>
  <si>
    <t>GHG Protocol</t>
  </si>
  <si>
    <t>Desde 2010 auditamos anualmente nosso inventário de emissões de gases de efeito estufa.</t>
  </si>
  <si>
    <t>Metas de Redução de Gases de Efeito Estufa</t>
  </si>
  <si>
    <t>Não</t>
  </si>
  <si>
    <t>A B3 tem a meta de zerar, até 2030, as emissões de escopo 2 da companhia.</t>
  </si>
  <si>
    <t>Carbono Neutro</t>
  </si>
  <si>
    <t>Desde o ano-base 2011 a companhia neutraliza todas as suas emissões de gases de efeito estufa. Sendo uma empresa carbono neutro desde essa data.</t>
  </si>
  <si>
    <t>Apoiadora das recomendações do TCFD</t>
  </si>
  <si>
    <t>GRI 2-28</t>
  </si>
  <si>
    <t>Somos apoiadores da TCFD desde sua criação em 2017.</t>
  </si>
  <si>
    <t>Gestão de Resíduos</t>
  </si>
  <si>
    <t xml:space="preserve">Total de Resíduos gerados   </t>
  </si>
  <si>
    <t>kg</t>
  </si>
  <si>
    <t>GRI 306-3</t>
  </si>
  <si>
    <t xml:space="preserve">   Total de resíduos gerados de fonte reciclável</t>
  </si>
  <si>
    <t xml:space="preserve">O aumento de recicláveis acompanha o aumento de eventos presenciais ocorridos na B3, somado a mais andares no prédio João Brícola, ativação de restaurante no prédio da Praça e inauguração do café no prédio João Brícola. </t>
  </si>
  <si>
    <t xml:space="preserve">          Papel</t>
  </si>
  <si>
    <t xml:space="preserve">          Papelão</t>
  </si>
  <si>
    <t xml:space="preserve">          Plástico </t>
  </si>
  <si>
    <t xml:space="preserve">          Metal</t>
  </si>
  <si>
    <t xml:space="preserve">          Vidro</t>
  </si>
  <si>
    <t xml:space="preserve">          Óleo Vegetal</t>
  </si>
  <si>
    <t>Aumento devido ao volume de atendimentos no restaurante que fica localizado no prédio da Praça Antonio Prado.</t>
  </si>
  <si>
    <t xml:space="preserve">          Cápsulas de Café</t>
  </si>
  <si>
    <t>Capsulas de café passaram a ser monitoradas em 2022.</t>
  </si>
  <si>
    <t xml:space="preserve">          Bituca de Cigarro</t>
  </si>
  <si>
    <t>22</t>
  </si>
  <si>
    <t xml:space="preserve">   Total de resíduos não recicláveis</t>
  </si>
  <si>
    <t>Até Maio/24 resíduos eram enviado para aterro. Total enviado de jan/24 até maio/24&gt;  17.794 kg. Em Junho/24 a área de Facilities implantou o projeto de aterro zero, deixando de enviar os resíduos para aterro adotando o reaproveitamento / reciclagem energetica para esses resíduos deixando de enviar para aterro no ano de 2024 21.217 kg, sendo eles reaproveitados.</t>
  </si>
  <si>
    <t>Certificações</t>
  </si>
  <si>
    <t>ISO 14001</t>
  </si>
  <si>
    <t>Pelo 3° ano consecultivo renovamos nossa certificação sobre o Sistema de Gestão Ambiental, referentes aos prédios Praça Antonio Prado e XV de Novembro.</t>
  </si>
  <si>
    <t>LEED</t>
  </si>
  <si>
    <t>A certificação LEED diz respeito ao prédio do Data Center, que fica em Santana de Parnaíba</t>
  </si>
  <si>
    <t>CDP Climate Change</t>
  </si>
  <si>
    <t>Score</t>
  </si>
  <si>
    <t>C</t>
  </si>
  <si>
    <t>B</t>
  </si>
  <si>
    <t>CDP</t>
  </si>
  <si>
    <t>Cadeia de Suprimentos</t>
  </si>
  <si>
    <t>Avaliação Ambiental da Cadeia de Suprimentos</t>
  </si>
  <si>
    <t>GRI 308-1</t>
  </si>
  <si>
    <t>0</t>
  </si>
  <si>
    <t>Não houveram fornecedores contratados com apontamentos em questões ambientais</t>
  </si>
  <si>
    <t>DIMENSÃO SOCIAL</t>
  </si>
  <si>
    <t>Quadro de funcionários</t>
  </si>
  <si>
    <t>Total de funcionários</t>
  </si>
  <si>
    <t>número</t>
  </si>
  <si>
    <t>GRI 2-7</t>
  </si>
  <si>
    <t xml:space="preserve">     Total de funcionários em posições de não liderança (equipes)</t>
  </si>
  <si>
    <t>GRI 405-1</t>
  </si>
  <si>
    <t xml:space="preserve">     Total de funcionários em posições de liderança</t>
  </si>
  <si>
    <t xml:space="preserve">          Coordenadores</t>
  </si>
  <si>
    <t xml:space="preserve">          Gerentes</t>
  </si>
  <si>
    <t xml:space="preserve">          Superintendentes</t>
  </si>
  <si>
    <t xml:space="preserve">          Diretores</t>
  </si>
  <si>
    <t xml:space="preserve">          Diretoria Estatutária</t>
  </si>
  <si>
    <t>Funcionários por tipo de contrato e período</t>
  </si>
  <si>
    <t>Tempo determinado</t>
  </si>
  <si>
    <t>Tempo determinado se refere aos cargos de Menor Aprendiz e Estagiários.</t>
  </si>
  <si>
    <t xml:space="preserve">   Homens</t>
  </si>
  <si>
    <t xml:space="preserve">   Mulheres</t>
  </si>
  <si>
    <t>Tempo indeterminado</t>
  </si>
  <si>
    <t>Período Integral</t>
  </si>
  <si>
    <t>Meio Período</t>
  </si>
  <si>
    <t>Meio Período se refere aos cargos de Menor Aprendiz e Estagiários.</t>
  </si>
  <si>
    <t>Funcionários por faixa etária</t>
  </si>
  <si>
    <t>Abaixo de 30 anos</t>
  </si>
  <si>
    <t>Entre 30 e 50 anos</t>
  </si>
  <si>
    <t>Acima de 50 anos</t>
  </si>
  <si>
    <t>Funcionários por gênero</t>
  </si>
  <si>
    <t xml:space="preserve">   Total de mulheres</t>
  </si>
  <si>
    <t xml:space="preserve">     Total de mulheres em posições de não liderança (equipes)</t>
  </si>
  <si>
    <t xml:space="preserve">     Total de mulheres em posições de liderança</t>
  </si>
  <si>
    <t xml:space="preserve">          Coordenadoras</t>
  </si>
  <si>
    <t xml:space="preserve">          Diretoras</t>
  </si>
  <si>
    <t xml:space="preserve">   Total de homens</t>
  </si>
  <si>
    <t xml:space="preserve">     Total de homens em posições de não liderança (equipes)</t>
  </si>
  <si>
    <t xml:space="preserve">     Total de homens em posições de liderança</t>
  </si>
  <si>
    <t>% de Mulheres em Cargos de Liderança - critério Sustainability-Linked Bond (SLB)</t>
  </si>
  <si>
    <t>Inclui gerentes, superintendentes e diretoria. A definição de Gerente inclui gerentes gerais e especialistas do primeiro nível (I).
Da mesma forma, a definição de Superintendente inclui superintendentes e especialistas de segundo nível (II). Por fim, a definição de diretores inclui diretores, diretores-executivos, vice-presidentes e o cargo de diretor-presidente da B3.</t>
  </si>
  <si>
    <t>Funcionários por raça/cor</t>
  </si>
  <si>
    <t xml:space="preserve">     Total de funcionários em posições de não liderança por raça/cor</t>
  </si>
  <si>
    <t xml:space="preserve">          Amarelos</t>
  </si>
  <si>
    <t xml:space="preserve">          Brancos</t>
  </si>
  <si>
    <t xml:space="preserve">          Pretos</t>
  </si>
  <si>
    <t xml:space="preserve">          Pardos</t>
  </si>
  <si>
    <t xml:space="preserve">          Indígenas</t>
  </si>
  <si>
    <t xml:space="preserve">          Outros</t>
  </si>
  <si>
    <t xml:space="preserve">     Total de funcionários em posições de liderança por raça/cor</t>
  </si>
  <si>
    <t>Pessoas com Deficiência</t>
  </si>
  <si>
    <t>Considera o total de mulheres na Vice-Presidência de Tecnologia</t>
  </si>
  <si>
    <t>Rotatividade de funcionários</t>
  </si>
  <si>
    <t>Taxa de Rotatividade Total</t>
  </si>
  <si>
    <t>GRI 401-1</t>
  </si>
  <si>
    <t>Taxa de Rotatividade Total Voluntária</t>
  </si>
  <si>
    <t>Taxa de Rotatividade Total Involuntária</t>
  </si>
  <si>
    <t>Taxa de Rotatividade - Homens</t>
  </si>
  <si>
    <t>Taxa de Rotatividade - Mulheres</t>
  </si>
  <si>
    <t>Taxa de Rotatividade - Abaixo de 30 anos</t>
  </si>
  <si>
    <t>Taxa de Rotatividade - Entre 30 e 50 anos</t>
  </si>
  <si>
    <t>Taxa de Rotatividade - Acima de 50 anos</t>
  </si>
  <si>
    <t>Total de Funcionários que deixaram a empresa</t>
  </si>
  <si>
    <t xml:space="preserve">     Homens</t>
  </si>
  <si>
    <t xml:space="preserve">     Mulheres</t>
  </si>
  <si>
    <t xml:space="preserve">     Abaixo de 30 anos</t>
  </si>
  <si>
    <t xml:space="preserve">     Entre 30 e 50 anos</t>
  </si>
  <si>
    <t xml:space="preserve">     Acima de 50 anos</t>
  </si>
  <si>
    <t>Contratações de funcionários</t>
  </si>
  <si>
    <t>Taxa de Novas Contratações Total</t>
  </si>
  <si>
    <t>Taxa de Novas Contratações - Homens</t>
  </si>
  <si>
    <t>Taxa de Novas Contratações - Mulheres</t>
  </si>
  <si>
    <t>Taxa de Novas Contratações - Abaixo de 30 anos</t>
  </si>
  <si>
    <t>Taxa de Novas Contratações - Entre 30 e 50 anos</t>
  </si>
  <si>
    <t>Taxa de Novas Contratações - Acima de 50 anos</t>
  </si>
  <si>
    <t>Total de Novas Contratações</t>
  </si>
  <si>
    <t>Acordos de negociação coletiva</t>
  </si>
  <si>
    <t>Funcionários cobertos por acordos de negociação coletiva</t>
  </si>
  <si>
    <t>GRI 2-30</t>
  </si>
  <si>
    <t>Licença Maternidade/Paternidade</t>
  </si>
  <si>
    <t>Total de funcionários que tiveram direito a usufruir de licença maternidade/paternidade</t>
  </si>
  <si>
    <t>GRI 401-3</t>
  </si>
  <si>
    <t>(i) Tiveram direito à licença maternidade/paternidade todos os funcionários que estiveram ativos ao longo do ano, mesmo os que já deixaram a companhia.
(ii) Os indicadores referentes às licenças maternidade e paternidade foram revisados para maior precisão na apuração de saídas e retornos. Foi feito um ajuste nos anos anteriores a 2024.</t>
  </si>
  <si>
    <t xml:space="preserve">   Homens </t>
  </si>
  <si>
    <t>Total de funcionários que tiraram a licença maternidade/paternidade</t>
  </si>
  <si>
    <t>Total de funcionários que retornaram ao trabalho após o término da licença maternidade/paternidade</t>
  </si>
  <si>
    <t>Total de funcionários que voltaram a trabalhar após a licença maternidade/paternidade e que ainda estiveram empregados 12 meses após o retorno ao trabalho</t>
  </si>
  <si>
    <t>Taxa de retorno</t>
  </si>
  <si>
    <t>Taxa de retenção</t>
  </si>
  <si>
    <t>A taxa de retenção foi calculada dividindo o (i) número total de funcionários em atividade doze meses depois de terem retornado ao trabalho após a licença maternidade/paternidade e (ii) o número de funcionários que solicitaram desligamento em até doze meses após seu retorno pelo número total de empregados que retornaram da licença maternidade/paternidade no(s) período(s) de relato anterior(es).</t>
  </si>
  <si>
    <t>Treinamento de Funcionários</t>
  </si>
  <si>
    <t>Média de Horas de Treinamento por gênero</t>
  </si>
  <si>
    <t>GRI 404-1</t>
  </si>
  <si>
    <t>19.1</t>
  </si>
  <si>
    <t>Média de Horas de Treinamento por categoria funcional</t>
  </si>
  <si>
    <t xml:space="preserve">   Estagiários</t>
  </si>
  <si>
    <t xml:space="preserve">   Equipes</t>
  </si>
  <si>
    <t xml:space="preserve">   Coordenadores</t>
  </si>
  <si>
    <t xml:space="preserve">   Gerentes</t>
  </si>
  <si>
    <t xml:space="preserve">   Superintendentes</t>
  </si>
  <si>
    <t xml:space="preserve">   Diretores</t>
  </si>
  <si>
    <t>Funcionários que realizaram o treinamento Anticorrupção (obrigatório)</t>
  </si>
  <si>
    <t>GRI 205-2; GRI 404-1</t>
  </si>
  <si>
    <t>Funcionários que realizaram o treinamento de Segurança da Informação (obrigatório)</t>
  </si>
  <si>
    <t>Funcionários que realizaram o treinamento de Prevenção à Lavagem de Dinheiro (obrigatório)</t>
  </si>
  <si>
    <t>Funcionários que realizaram o treinamento de Privacidade de Dados (obrigatório)</t>
  </si>
  <si>
    <t>N/A</t>
  </si>
  <si>
    <t>Funcionários que realizaram o treinamento do Código de Conduta Ética (obrigatório)</t>
  </si>
  <si>
    <t>Funcionários que receberam algum tipo de treinamento no ano</t>
  </si>
  <si>
    <t>Total de horas de treinamento por funcionário no ano</t>
  </si>
  <si>
    <t>horas</t>
  </si>
  <si>
    <t>Total de horas de treinamento</t>
  </si>
  <si>
    <t>Número de participações em treinamentos</t>
  </si>
  <si>
    <t>Número de treinamentos disponibilizados</t>
  </si>
  <si>
    <t>Em 2024, houve um aumento no número de treinamentos disponibilizados em razão da incorporação de novas plataformas de conhecimento ao catálogo de treinamentos.</t>
  </si>
  <si>
    <t>Pesquisa de Engajamento</t>
  </si>
  <si>
    <t xml:space="preserve">Nota geral atribuída na pesquisa de engajamento </t>
  </si>
  <si>
    <t>Funcionários que participaram da pesquisa de engajamento</t>
  </si>
  <si>
    <t>Análise de Desempenho</t>
  </si>
  <si>
    <t>Empregados que recebem análises de desempenho e desenvolvimento de carreira</t>
  </si>
  <si>
    <t>GRI 404-3</t>
  </si>
  <si>
    <t>A B3 não realiza avaliação de desempenho para colaboradores que trabalharam menos que 15 dias em 2024.</t>
  </si>
  <si>
    <t>Saúde e Segurança do Trabalho</t>
  </si>
  <si>
    <t>Número de casos de doenças ocupacionais</t>
  </si>
  <si>
    <t>GRI 403-10</t>
  </si>
  <si>
    <t>Número de acidentes de trabalho</t>
  </si>
  <si>
    <t>Número de fatalidades resultantes de doenças relacionadas ao trabalho</t>
  </si>
  <si>
    <t>Investimento Social Privado e Voluntariado</t>
  </si>
  <si>
    <t>Investimento Social e Cultural - total</t>
  </si>
  <si>
    <t>R$ (mil)</t>
  </si>
  <si>
    <t>GRI 413-1; 203-2</t>
  </si>
  <si>
    <t xml:space="preserve">     Investimento Social e Cultural - Verba Direta</t>
  </si>
  <si>
    <t>Com a retomada de Pronas e Pronon, a B3 S.A. não precisou realizar repasses adicionais.</t>
  </si>
  <si>
    <t xml:space="preserve">          Educação</t>
  </si>
  <si>
    <t xml:space="preserve">          Saúde</t>
  </si>
  <si>
    <t xml:space="preserve">          Alimentação</t>
  </si>
  <si>
    <t xml:space="preserve">          Renda</t>
  </si>
  <si>
    <t>R$ 3.450M foram destinados para mitigar os impactos das enchentes no Rio do Sul e outras efeitos climáticos no país e R$ 910K foram doados ao fortalecimento do 3º setor.</t>
  </si>
  <si>
    <t xml:space="preserve">     Investimento Social e Cultural - Verba Incentivada</t>
  </si>
  <si>
    <t>Aumento aconteceu, pois as leis Pronas e Pronon foram aprovadas. Lei de Esporte aumentou o percentual de 1% para 2%.</t>
  </si>
  <si>
    <t xml:space="preserve">          Fundo da Criança e do Adolescente</t>
  </si>
  <si>
    <t xml:space="preserve">          Fundo do Idoso</t>
  </si>
  <si>
    <t xml:space="preserve">          Lei de Incentivo ao Esporte</t>
  </si>
  <si>
    <t>Em 2023, foi aprovado aumento para Lei de Esporte pelo Ministério do Esporte, sendo possível realizar 2% de incentivo fiscal.</t>
  </si>
  <si>
    <t xml:space="preserve">          Programa Municipal de Incentivo à Cultura (SP)</t>
  </si>
  <si>
    <t>Residual repassado em 2024, referente ao edital de 2023.</t>
  </si>
  <si>
    <t xml:space="preserve">          Programa Nacional de Incentivo à Cultura</t>
  </si>
  <si>
    <t xml:space="preserve">          Programa Nacional de Apoio à Oncologia (Pronon)</t>
  </si>
  <si>
    <t xml:space="preserve">          Programa Nacional de Apoio à Pessoa com Deficiência (Pronas)</t>
  </si>
  <si>
    <t>Investimento Social Privado com verba direta (não incentivado) em relação à receita total</t>
  </si>
  <si>
    <t>Funcionários que participaram de ações de voluntariado</t>
  </si>
  <si>
    <t>Apesar do alcance em 2024 ser menor que o resultado de 2023, pelo quinto ano consecutivo, mantivemos mais de 50% do time envolvido nas iniciativas organizadas pela B3 Social. Esse nível de adesão supera a média de mercado, que, de acordo com estudo do BISC (Benchmarking do Investimento Social Corporativo) é de 27%.</t>
  </si>
  <si>
    <t>Número total de participações de funcionários em ações de voluntariado</t>
  </si>
  <si>
    <t>Cestas básicas doadas</t>
  </si>
  <si>
    <t>Avaliação Social da Cadeia de Suprimentos</t>
  </si>
  <si>
    <t>GRI 414-1</t>
  </si>
  <si>
    <t>Total de operações e fornecedores com risco de ocorrência de casos de trabalho infantil, trabalho forçado ou análogo ao escravo</t>
  </si>
  <si>
    <t>GRI 408-1, 409-1</t>
  </si>
  <si>
    <t>Usuários cadastrados</t>
  </si>
  <si>
    <t>105.211 </t>
  </si>
  <si>
    <t>GRI 203-2</t>
  </si>
  <si>
    <t xml:space="preserve">Neste ano, nosso objetivo foi, novamente, aumentar o número de usuários cadastrados na plataforma de cursos da B3 de 305K para 385k usuários totais. Para isso, realizamos mudanças na tecnologia/fornecedor para promover melhor experiência, unimos as Cadeias de Valor para apresentar todas as soluções da B3 para o investidor e usamos recursos de marketing (SEO, régua de relacionamento, novas produções e mídia paga) enquanto meio para elevar o awareness do produto digital. Como resultado, no começo de dezembro, ultrapassamos o objetivo em 105%, totalizando 406k usuários. </t>
  </si>
  <si>
    <t>Número de acessos</t>
  </si>
  <si>
    <t>As melhorias implementadas nos ajudaram a prover melhor experiência de uso da plataforma de cursos e reativar usuários. A partir dos dados do Google Analytics, com corte de 01/01/24 a 19/12/24, tivemos um total de 1,3mm de usuários únicos acessando o site - seja no ambiente aberto e/ou logado. Compreendemos também que a maior fonte de tráfego foi oriunda da estratégia interna de apresentação dos produtos PF entre canais B3, como o direcionamento da Área do Investidor e do Bora Investir, com o volume de 422,5k (31%) usuários migrados.</t>
  </si>
  <si>
    <t>Tesouro Direto- Educa +: Número de Investidores</t>
  </si>
  <si>
    <t xml:space="preserve">Produto lançado em 2023 agosto de 2023, por isso a ausência de histórico. O aumento expressivo no estoque do ativo se embasa em dois principais pilares: 1)Em 2024, foi criado também o Gift Card do Tesouro Direto, que possibilita presentear com títulos do TD, o que desencadeou aumentou do número de investidores; 2)A redução do valor mínimo de investimento no ativo, que torna mais acessível o ingresso do investidor pessoa física.  </t>
  </si>
  <si>
    <t>Total - Tesouro Direto Educa +: Estoque em R$</t>
  </si>
  <si>
    <t xml:space="preserve">número </t>
  </si>
  <si>
    <t xml:space="preserve">Produto lançado em 2023 agosto de 2023, por isso a ausência de histórico. O aumento expressivo no estoque do ativo se embasa em três principais pilares: 1)Em 2024, foi criado também o Gift Card do Tesouro Direto, que possibilita presentear com títulos do TD, o que desencadeou aumentou o volume financeiro nesses ativos. 2) A redução do valor mínimo de investimento no ativo, que torna mais acessível o ingresso do investidor pessoa física.  </t>
  </si>
  <si>
    <t>DIMENSÃO GOVERNANÇA</t>
  </si>
  <si>
    <t>Conduta Ética</t>
  </si>
  <si>
    <t>Código de Conduta Ética</t>
  </si>
  <si>
    <t>GRI 2-24</t>
  </si>
  <si>
    <t>Canal de Denúncias</t>
  </si>
  <si>
    <t>GRI 2-26</t>
  </si>
  <si>
    <t>Canal de Denúncias com reporte anônimo</t>
  </si>
  <si>
    <t xml:space="preserve">  Total de denúncias recebidas</t>
  </si>
  <si>
    <t>Existência de Claúsula Malus</t>
  </si>
  <si>
    <t>GRI 2-19</t>
  </si>
  <si>
    <t>Não houve nenhum caso aplicado em 2024.</t>
  </si>
  <si>
    <t>Prática de Lobby</t>
  </si>
  <si>
    <t>Valor total de contribuições financeiras para partidos políticos</t>
  </si>
  <si>
    <t>GRI 415-1</t>
  </si>
  <si>
    <t>Fornecedores que participaram do treinamento de Proteção de Dados</t>
  </si>
  <si>
    <t>Fornecedores que participaram do treinamento de Segurança da Informação</t>
  </si>
  <si>
    <t>Fornecedores que participaram do treinamento Prevenção à Lavagem de Dinheiro e ao Financiamento de Terrorismo (PLDFT)</t>
  </si>
  <si>
    <t>Relatório Anual</t>
  </si>
  <si>
    <t>Relatório de Sustentabilidade elaborado com base nas diretrizes da GRI</t>
  </si>
  <si>
    <t>Relatório de Sustentabilidade elaborado com base nas diretrizes do SASB</t>
  </si>
  <si>
    <t>Relatório de Sustentabilidade elaborado com base nas diretrizes do Integrated Reporting</t>
  </si>
  <si>
    <t>Relatório de Sustentabilidade elaborado com base nas diretrizes do TCFD</t>
  </si>
  <si>
    <t>Relatório Anual assegurado externamente</t>
  </si>
  <si>
    <t>GRI 2-5</t>
  </si>
  <si>
    <t>Materialidade</t>
  </si>
  <si>
    <t>GRI 2-29, 3-1, 3-2, 3-3</t>
  </si>
  <si>
    <t xml:space="preserve">A partir de 2024 foi realizado o estudo de dupla materialidade (GRI + ISSB). A B3 realiza o estudo de materialidade desde 2020. </t>
  </si>
  <si>
    <t>Analise de cenários indicando riscos e oportunidades climáticas</t>
  </si>
  <si>
    <t>Em 2024, a B3 realizou pela primeira vez o estudo de análise de cenários climáticos.</t>
  </si>
  <si>
    <t>Metas ASG e Remuneração</t>
  </si>
  <si>
    <t>GRI 2-19, 2-20</t>
  </si>
  <si>
    <t>Remuneração variável de funcionários vinculada a metas de diversidade.</t>
  </si>
  <si>
    <t>Órgãos de Governança</t>
  </si>
  <si>
    <t>Membros independentes no Conselho de Administração, Comitês de Assessoramento e Conselho Fiscal</t>
  </si>
  <si>
    <t>GRI 2-9</t>
  </si>
  <si>
    <t xml:space="preserve">   Conselho de Administração</t>
  </si>
  <si>
    <t xml:space="preserve">   Comitê de Governança e Indicação</t>
  </si>
  <si>
    <t xml:space="preserve">   Comitê de Auditoria</t>
  </si>
  <si>
    <t xml:space="preserve">   Comitê de Produtos e Precificação</t>
  </si>
  <si>
    <t xml:space="preserve">   Comitê de Pessoas e Remuneração</t>
  </si>
  <si>
    <t xml:space="preserve">   Comitê de Riscos e Financeiro</t>
  </si>
  <si>
    <t xml:space="preserve">   Conselho Fiscal</t>
  </si>
  <si>
    <t>Composição dos Órgãos de Governança por gênero</t>
  </si>
  <si>
    <t xml:space="preserve">          Homens</t>
  </si>
  <si>
    <t xml:space="preserve">          Mulheres</t>
  </si>
  <si>
    <t xml:space="preserve">O cálculo do indicador inclui a Sra. Maria Luiza Lage de Mattos Levi, membra do Comitê de Auditoria eleita na RCA do dia 07 de dezembro de 2023, com madato de 2 anos a partir da data de posse, 01 de fevereiro de 2024. Adicionalmente, a Sra. Ana Novaes deixou de fazer parte do Comitê a partir de 16 de fevereiro de 2024 e o Sr. Rogério Paulo Caldeiron Peres deixou de fazer parte do Comitê a partir de 08 de maio de 2024.  </t>
  </si>
  <si>
    <t xml:space="preserve">A partir de 11 de dezembro de 2024 o SR. Nilton David deixou de fazer parte do Comitê. </t>
  </si>
  <si>
    <t xml:space="preserve">O indicador considera apenas os membros efetivos do Conselho Fiscal: Sra. Angela Seixas, Marcus Moreira e André Coji. </t>
  </si>
  <si>
    <t>Comitê de Sustentabilidade</t>
  </si>
  <si>
    <t>Membros independentes no Comitê Interno de Sustentabilidade</t>
  </si>
  <si>
    <t>Reuniões ordinárias do Conselho onde foram abordada a temática ESG (incluindo mudanças climáticas)</t>
  </si>
  <si>
    <t>Métricas de Atividade</t>
  </si>
  <si>
    <t>Paradas relacionadas à divulgação de informações e pausas relacionadas à volatilidade</t>
  </si>
  <si>
    <t>SASB FN-EX-410a.1</t>
  </si>
  <si>
    <t>% de participação de investidores de alta frequência (HFT) no Averagy Daily Traded Value (ADTV)</t>
  </si>
  <si>
    <t>SASB FN-EX-410a.2</t>
  </si>
  <si>
    <t>Número de disrupções significantes dos mercados e duração do tempo de inatividade</t>
  </si>
  <si>
    <t>SASB FN-EX-550a.1</t>
  </si>
  <si>
    <t xml:space="preserve">   Disponibilidade das plataformas de negociação no ano</t>
  </si>
  <si>
    <t xml:space="preserve">   Indisponibilidades nas plataformas de negociação</t>
  </si>
  <si>
    <t> 3</t>
  </si>
  <si>
    <t> 8</t>
  </si>
  <si>
    <t xml:space="preserve">   Tempo total de Indisponibilidade das interfaces de negociação</t>
  </si>
  <si>
    <t xml:space="preserve">   Disponibilidade dos sistemas da Clearing no ano</t>
  </si>
  <si>
    <t> 99,92</t>
  </si>
  <si>
    <t> 99,91</t>
  </si>
  <si>
    <t xml:space="preserve">   Indisponibilidades nos sistemas da Clearing</t>
  </si>
  <si>
    <t> 17</t>
  </si>
  <si>
    <t> 11</t>
  </si>
  <si>
    <t xml:space="preserve">   Tempo total de Indisponibilidade das interfaces da Clearing</t>
  </si>
  <si>
    <t xml:space="preserve">Valor total de perdas monetárias relacionadas ao setor financeiro </t>
  </si>
  <si>
    <t>SASB FN-EX-510a.1</t>
  </si>
  <si>
    <t>Total de Empresas Listadas no Novo Mercado</t>
  </si>
  <si>
    <t>IPOs que aconteceram no Novo Mercado</t>
  </si>
  <si>
    <t>Não foram realizados IPOs no Novo Mercado durante os anos de 2022, 2023 e 2024.</t>
  </si>
  <si>
    <t>Produtos e Serviços ASG</t>
  </si>
  <si>
    <t>Índice de Sustentabilidade Empresarial (ISE B3)</t>
  </si>
  <si>
    <t xml:space="preserve">   Companhias convidadas</t>
  </si>
  <si>
    <t xml:space="preserve">   Companhias que participaram do processo</t>
  </si>
  <si>
    <t xml:space="preserve">   Taxa de Engajamento</t>
  </si>
  <si>
    <t>GRI 2-29</t>
  </si>
  <si>
    <t>Índice Carbono Eficiênte (ICO2 B3)</t>
  </si>
  <si>
    <t>GRI 201-2</t>
  </si>
  <si>
    <t>GRI 201-2, 2-29</t>
  </si>
  <si>
    <t xml:space="preserve">Créditos de Descarbonização </t>
  </si>
  <si>
    <t xml:space="preserve">   Registros de emissões de CBIOs nas plataformas da B3</t>
  </si>
  <si>
    <t xml:space="preserve">   CBIOs aposentados nas plataformas da B3</t>
  </si>
  <si>
    <t>Resultado da do aumento da meta de aposentadoria de CBIOs no ano estabelecida pela ANP e do aumento no número de CBIOs aposentados pelas distribuidoras de combustíveis fósseis.</t>
  </si>
  <si>
    <t>Total de emissões de títulos temáticos no ano</t>
  </si>
  <si>
    <t>Resultado, principalmente, do aumento expressivo do número de debêntures no mercado de capitais. O resultado de debêntures ESG acompanhou a mesma tendência.</t>
  </si>
  <si>
    <t xml:space="preserve">   Debêntures</t>
  </si>
  <si>
    <t>Resultado do aumento expressivo do número de debêntures no mercado de capitais. O resultado de debêntures ESG acompanhou a mesma tendência.</t>
  </si>
  <si>
    <t xml:space="preserve">   Certificados de recebíveis do agronegócio (CRAs)</t>
  </si>
  <si>
    <t xml:space="preserve">   Certificados de recebíveis imobiliários (CRIs)</t>
  </si>
  <si>
    <t xml:space="preserve">   Cotas de Fundo Fechado</t>
  </si>
  <si>
    <t xml:space="preserve">   Notas Comerciais</t>
  </si>
  <si>
    <t>Estoque total das emissões de Titulos Temáticos ASG na B3</t>
  </si>
  <si>
    <t>R$ (bilhões)</t>
  </si>
  <si>
    <t>O histórico do indicador foi atualizado em 2025 com base na metodologia de cálculo com reporte no ESG Workspace, que considera o cumulativo das emissões de títulos temáticos registrados e ativos até final de 2024, diferentemente dos anos anteriores em que somente era considerado o valor dos títulos temáticos emitidos no ano. Além disso, o mercado de dívida foi alavancado em 2024, o que também impulsionou o aumento do estoque.</t>
  </si>
  <si>
    <t>Emissão de Certificados de Operações Estruturadas ASG (COE) identificadas nas plataformas da B3</t>
  </si>
  <si>
    <t>Foi possível observar que em 2024 houve uma queda no registro de contratos indexados a Ações Nacionais que compõem o ISE B3.</t>
  </si>
  <si>
    <t>Faturamento dos produtos e serviços ASG</t>
  </si>
  <si>
    <t>Em 2024, tivemos um faturamento de R$ 2.780 mil nesse segmento. Esse valor teve um aumento expressivo em relação a 2023, pois houve uma mudança na base de cálculo considerada, em que incluiu-se o faturamento proveniente de fundos ESG registrados na B3. Está mudança decorreu após a frente de finanças sustentáveis, estabelecida pela diretoria da B3, padronizar a mensuração de produtos ESG no segmento de listados. Além disso, os valores que eram somados para cálculo do faturamento de ETFs ESG em 2022 e em 2023 eram baseados em projeção, e em 2024 aperfeiçoou-se o método de mensuração através do valor diretamente avaliado pela equipe de faturamento da B3.</t>
  </si>
  <si>
    <t>Resultado Econômico-financeiro</t>
  </si>
  <si>
    <t>Receita Total</t>
  </si>
  <si>
    <t>GRI 2-6</t>
  </si>
  <si>
    <t>Lucro Líquido</t>
  </si>
  <si>
    <t>Segurança de Dados</t>
  </si>
  <si>
    <t>Reclamações comprovadas relativas à violação de privacidade e perda de dados de clientes</t>
  </si>
  <si>
    <t>GRI 418-1</t>
  </si>
  <si>
    <t xml:space="preserve">Percentual de clientes com seus dados transferidos via vendas para terceiros </t>
  </si>
  <si>
    <t>N/D: não disponível</t>
  </si>
  <si>
    <t>N/A: não aplicável</t>
  </si>
  <si>
    <t>Nome</t>
  </si>
  <si>
    <t>Posição, Independência, Representação de Stakeholders* e Participação em Comitê de Assessoramento do Conselho de Administração ("CA")</t>
  </si>
  <si>
    <t>Gênero</t>
  </si>
  <si>
    <t>Mandato</t>
  </si>
  <si>
    <t>Experiência</t>
  </si>
  <si>
    <t>Principais qualificações aderentes à estratégia da B3 (competências relevantes para os impactos na organização)</t>
  </si>
  <si>
    <t>Antonio Carlos Quintella</t>
  </si>
  <si>
    <t>Presidente do CA (Conselheiro Independente Não Vinculado), Membro do Comitê de Riscos e Financeiro, Coordenador do Comitê de Pessoas e Remuneração e Membro do Comitê de Governança e Indicação</t>
  </si>
  <si>
    <t>Masculino</t>
  </si>
  <si>
    <t>Até a Assembleia Geral Ordinária que aprovar as demonstrações financeiras do exercício a se encerrar em 31/12/2024</t>
  </si>
  <si>
    <t xml:space="preserve"> É o atual Presidente do Conselho de Administração da B3 S.A. - Brasil, Bolsa, Balcão e membro do Conselho de Administração da Votorantim S.A. Foi sócio fundador e CEO da Canvas Capital (2012-2024), Chairman do Credit Suisse Hedging-Griffo, com sede em São Paulo (2012-14), CEO do Credit Suisse Américas e membro do Executive Board do Credit Suisse Group (2010-12) e CEO do Credit Suisse Brasil (2003-10). Ingressou no Credit Suisse em 1997 e foi nomeado CEO das operações do Credit Suisse Brasil em 2003. Como CEO do Credit Suisse Brasil, supervisionou a expansão da presença do banco no mercado, incluindo a aquisição da Hedging-Griffo, em 2007. É formado em Economia pela Pontifícia Universidade Católica do Rio de Janeiro e MBA pela London Business School (Universidade de Londres). </t>
  </si>
  <si>
    <t>• Posição Relevante de Liderança
• Estratégia Corporativa
• Mercado Financeiro e de Capitais
• Finanças Corporativas
• Riscos
• Governança Corporativa</t>
  </si>
  <si>
    <t>Ana Dolores Moura Carneiro de Novaes</t>
  </si>
  <si>
    <t>Conselheira Independente Não Vinculada, Membra do Comitê de Governança e Indicação e Membra do Comitê de Riscos e Financeiro.</t>
  </si>
  <si>
    <t>Feminino</t>
  </si>
  <si>
    <t>Atualmente é conselheira de administração da Neogrid e Zenvia Inc., coordenando também os comitês de auditoria dessas empresas e sócia fundadora da Oitis Consultoria Econômica e Financeira SLU para avaliação de empresas e governança corporativa. Foi membro do conselho de administração da OEC S.A. (2018-fev/2022), tendo coordenado o comitê de auditoria (entre 2020 e fev/2023) e conselheira de administração do Fundo Garantidor de Crédito (2016-2022), tendo exercido a presidência entre 2019 e 2022. Foi Diretora da Comissão de Valores Mobiliários (CVM) (jul/2012 -dez/2014). Anteriormente, foi membro do conselho de administração da CCR (membro independente entre maio/2002 e jun/2012 e membro não independente entre ago/2015 e abr/2019), da CPFL Energia (abr/2007-jun/2012), Metalfrio (maio/2009- jun/2012) e Datasul (abr/2006- ago/2008). Foi também consultora do comitê de auditora da Companhia Siderúrgica Nacional (ago/2006 -jul/2011); diretora de investimentos do Pictet Modal Asset Management S.A. (1998-2003); e analista de renda variável do Banco de Investimentos Garantia (1995-1997). Trabalhou no Banco Mundial em Washington, D.C. entre 1991 e 1994, tendo ainda lecionado macroeconomia na Pontifícia Universidade Católica do Rio de Janeiro (2003) e na Universidade Federal de Pernambuco (1º semestre 1991). É doutora em Economia pela Universidade da Califórnia, Berkeley (dez/1990) e advogada formada pela Pontifícia Universidade Católica do Rio de Janeiro (dez/2007). Desde 1998, é membro do CFA® Institute. Tem vários artigos técnicos publicados em revistas especializadas. É membro do Conselho Curador da Fundação do Câncer e do Conselho Fiscal do Instituto de Estudos para Políticas Públicas de Saúde.</t>
  </si>
  <si>
    <t>• Posição Relevante de Liderança
• Auditoria
• Contabilidade
• Mercado Financeiro e de Capitais
• Legislação/Regulação
• Governança Corporativa</t>
  </si>
  <si>
    <t>Florian Bartunek</t>
  </si>
  <si>
    <t xml:space="preserve">Conselheiro Independente Não Vinculado, Membro do Comitê de Pessoas e Remuneração e Membro do Comitê de Produtos e de Precificação. </t>
  </si>
  <si>
    <t>É membro Independente e Não Vinculado do Conselho de Administração da B3 S.A. - Brasil, Bolsa, Balcão e sócio fundador e CIO (Chief Investment Officer) da Constellation Asset Management. Antes de fundar a Constellation, foi sócio do Banco Pactual, onde foi chefe de research, trader proprietário, responsável pelo Asset Management e gestor de todos os fundos e portfolios de ações do Banco. Florian iniciou sua carreira no Banco Nacional em 1989. É formado em administração de empresas pela Pontifícia Universidade Católica - PUC Rio (1990). Florian participou do programa Harvard Business School-YPO de 2010 a 2017, completou o curso de Value Investing do Bruce Greenwald na Columbia University (2013), o Executive Program na Singularity University (2015) e o Behavioral Finance Program na Harvard Kennedy School (2016). Foi professor do curso de Value Investing no IBMEC-SP (atual Insper), presidente do Capítulo Paulista do YPO (Young Presidents Organization). No terceiro setor, Florian é vice-presidente do ProA, uma das maiores ONGs ligadas à educação profissional no Brasil e participa do Conselho da Fundação Lemann, é chairman da Fundação Estudar e conselheiro da Revista Nova Escola.</t>
  </si>
  <si>
    <t xml:space="preserve">
• Posição Relevante de Liderança
• Estratégia Corporativa
• Mercado Financeiro e de Capitais
• Sustentabilidade/Social/Ambiental
• Governança Corporativa
• Capital Humano</t>
  </si>
  <si>
    <t>Caio Ibrahim David</t>
  </si>
  <si>
    <t>Vice Presidente do Conselho de Administração (Conselheiro Independente Não Vinculado), Coordenador do Comitê de Riscos e Financeiro e do Membro do Comitê de Pessoas e Remuneração</t>
  </si>
  <si>
    <t>É o atual Vice-Presidente do Conselho de Administração da B3 S.A. - Brasil, Bolsa, Balcão; Caio é sócio-fundador da GHT4-The Family Company, um multi-family office constituído em 2021 visando gestão de recursos, desenvolvimento de novos negócios, assessoria financeira e governança familiar. Atualmente, preside o Conselho de Administração da Dimensa, uma joint venture criada por Totvs e B3. Com uma carreira de 33 anos no Itaú Unibanco, onde ingressou como trainee em 1987 e saiu como Diretor Geral do Banco de Atacado e CEO do Itaú BBA em 2021, Caio atuou em diversas áreas na instituição. Tornou-se sócio do Itaú BBA em 2005 e sócio do Itaú Unibanco em 2010. Como Diretor Geral do Banco de Atacado, de 2018 a 2021, foi responsável pelos seguintes negócios: Corporate Banking, Investment Banking, Asset Management, Private Banking e Tesouraria &amp; Global Markets. Neste período, também liderou toda a operação internacional do conglomerado, que abrange as unidades de banco de varejo na América Latina (Argentina, Paraguai, Uruguai, Chile, Colômbia e Peru) e de banco corporativo e de investimentos nas Américas, Europa e Ásia. Ocupou o cargo de CEO &amp; Presidente do Itaú BBA de 2018 a 2021 e de Vice-Presidente Executivo de 2010 a 2018, período em que atuou em diversas posições de liderança que compreenderam, inclusive, os cargos de CFO e de CRO do Conglomerado Itaú Unibanco. Em 1998, atuou como associado no Bankers Trust Co. em Nova York na área de Global Risk Management, com grande interação com o mercado financeiro e de capitais internacional. Atuou como Conselheiro de Administração do Itaú BBA e da Porto Seguro, de 2013 a 2015. Na Rede, empresa que atua como adquirente de pagamentos do Itaú Unibanco, atuou como Vice-Presidente do Conselho de Administração de 2010 a 2012. Adicionalmente, foi Presidente do Conselho Consultivo do Fundo Garantidor de Crédito (FGC), instituição seguradora de depósitos do sistema financeiro brasileiro, de 2013 a 2015, e Conselheiro do Itaú CorpBanca no Chile de 2019 a 2020. Graduado em Engenharia Mecânica pela Universidade Mackenzie com pós-graduação em Economia e Finanças pela Universidade de São Paulo (USP), mestrado em Controladoria também pela USP e MBA pela Universidade de Nova York nos EUA, com especialização em finanças e negócios internacionais. Em 2021, concluiu o Programa Executivo pela Stanford University com ênfase em inovação e economia digital.</t>
  </si>
  <si>
    <t>• Posição Relevante de Liderança
• Estratégia Corporativa
• Mercado Financeiro e de Capitais
• Riscos
• Capital Humano
• Experiência do Cliente</t>
  </si>
  <si>
    <t>Claudia de Souza Ferris</t>
  </si>
  <si>
    <t>Conselheira Independente Não Vinculada e Membra do Comitê de Auditoria</t>
  </si>
  <si>
    <t xml:space="preserve">É investidora anjo, co-investora de Venture Capital, na Bossa Nova, e mentora de empreendedores, executivos e startups. É Conselheira Consultiva da EqualWeb, e Conselheira Independente da Senior Sistemas. Desenvolve trabalhos ligados a Inclusão e Diversidade, tais como a criação de um fundo de Investimento dentro da VC Bossa Nova para apoio a fundadoras ou co-fundadoras de startups e soluções focadas no mercado feminino. Executiva sênior com mais de 30 anos de experiência no mercado de tecnologia. Tem passagem em empresas globais de Tecnologia, Microsoft e IBM, liderou negócios no Brasil e Canadá. Tem experiências relevantes tanto em B2B quanto em B2C e um forte histórico de construção de negócios de crescimento sustentado ou grandes turn arounds. Bacharel em Ciência da Computação, Mestre em Ciências pelo ITA, MBA Executivo pela FGV, Pós-Graduação em Negócios Digitais pela Columbia/MIT e Formação como Conselheira pela Saint Paul. Especializações em programas executivos em Wharton, MIT e Singularity. </t>
  </si>
  <si>
    <t>• Posição Relevante de Liderança
• Estratégia Corporativa
• Capital Humano
• Tecnologia
• Inovação
• Experiência do Cliente</t>
  </si>
  <si>
    <t>Claudia Farkouh Prado</t>
  </si>
  <si>
    <t>Conselheira Independente Não Vinculada, Coordenadora do Comitê de Governança e Indicação e Membra do Comitê de Pessoas e Remuneração</t>
  </si>
  <si>
    <t>É membro Independente e Não Vinculada do Conselho de Administração da B3 S.A. - Brasil, Bolsa, Balcão. É membro do Conselho de Administração na Inter &amp; Co, Inc e do Conselho Deliberativo do MAM. Foi membro do Conselho de Administração da Baker McKenzie Global Law Firm (2013-2017), Presidente do Comitê Financeiro Global da Baker McKenzie Global Law Firm (2013-2017), Presidente da América Latina da Baker McKenzie Global Law Firm (2013-2017), Membro do Conselho Consultivo do TrustWomen (Thompson Reuters Foundation, 2014-2017). Foi Sócia Administrativa de Trench Rossi Watanabe (cooperação com Baker Mckenzie, 2010-2013). Atuou também como Coordenadora na América Latina dos grupos de prática de M&amp;A e Private Equity (2004-2011) e como Advogada especializada em Fusões e Aquisições no Brasil e Estados Unidos (1986-2011). Foi, ainda, membro do Conselho Fiscal do Instituto de Responsabilidade Social Sírio-Libanês. É formada em Direito pela Universidade de São Paulo. Master in Comparative Law (Southern Methodist University - Dallas), Executive Management Program (Kellog School of Management - Northwestern University - Chicago), Executive Leadership Program (The Center for Creative Leadership - Colorado Springs), International Directors Program (INSEAD - The Business School of the World). É membro do Conselho de Governança da B3 Social, entidade do terceiro setor.</t>
  </si>
  <si>
    <t>• Posição Relevante de Liderança
• Gestão Corporativa
• Legislação/ Regulação
• Sustentabilidade/Social/Ambiental
• Governança Corporativa
• Capital Humano</t>
  </si>
  <si>
    <t>Cristina Anne Betts</t>
  </si>
  <si>
    <t>Conselheira Independente Não Vinculada e Coordenadora do Comitê de Auditoria</t>
  </si>
  <si>
    <t>É membro Independente e Não Vinculada do Conselho de Administração da B3 S.A. - Brasil, Bolsa, Balcão, CEO da Iguatemi S.A. desde janeiro de 2022, membro do Comitê de Finanças da Votorantim Cimentos e do Conselho Fiscal da Rumo S.A. A executiva, que atuava como co-CEO da Iguatemi S.A. desde outubro de 2021, está na Iguatemi S.A. desde 2008, dos quais 13 anos foi CFO, responsável pelas áreas de Planejamento Estratégico, Inovação, e-commerce, M&amp;A, Contabilidade e Controladoria Fiscal. Cristina também foi responsável pela idealização, implementação e gerenciamento do Iguatemi365, e-commerce da marca lançado em outubro de 2019. Anteriormente, atuou em empresas como PriceWaterhouse, Banco Credit Suisse First Boston Garantia, Bain &amp; Company e TAM Linhas Aéreas S/A. Na TAM, ocupou a posição de Diretora de Planejamento Estratégico e Controladoria e era responsável também pela área de Relações com Investidores. Formou-se em Administração de Empresas pela Fundação Getúlio Vargas (FGV) em 1991, CEAG em 1994 e posteriormente fez um MBA pelo INSEAD, na França.</t>
  </si>
  <si>
    <t>• Posição Relevante de Liderança
• Estratégia Corporativa
• Auditoria
• Contabilidade
• Capital Humano
• Experiência do Cliente</t>
  </si>
  <si>
    <t>Guilherme Affonso Ferreira</t>
  </si>
  <si>
    <t>Conselheiro Independente Não Vinculado, Membro do Comitê de Governança e Indicação e Coordenador do Comitê de Produtos e de Precificação</t>
  </si>
  <si>
    <t>É Membro Independente e Não Vinculado do Conselho de Administração da B3 S.A. - Brasil, Bolsa, Balcão, membro do Conselho de Administração e do Comitê de Auditoria da M. Dias Branco e membro do Conselho de Administração e do Comitê de Auditoria da Mitre Realty Empreendimentos e Participações S.A., todas listadas na B3. Foi membro do Conselho de Administração e do Comitê Financeiro da Arezzo de 2013 a 2024 e membro do Conselho de Administração e do Comitê de Pessoas e Remuneração da 3R Petroleum de 2020 a 2024. De 2007 a 2020, foi sócio e chairman da Teorema Capital. Foi CEO da Bahema S.A. no período em que a companhia foi acionista relevante do Unibanco (1986 a 2008) - e obteve um retorno de cerca de 50% ao ano, em dólares, com o investimento. Também foi Conselheiro da Petrobras de 2015 a 2018, participando do programa de reestruturação da companhia. Graduado em Engenharia de Produção pela Escola Politécnica da USP e pós-graduado em economia pela Macalester College em St Paul/Minn. Atua no terceiro setor como diretor do Instituto de Cidadania Empresarial. Cargos em Comitês da Companhia: Coordenador do Comitê de Produtos e de Precificação e membro do Comitê de Governança e Indicação. Foi membro do Comitê de Pessoas e Remuneração. Cargos em Conselhos de Administração de outras companhias listadas: M. Dias Branco S.A. e Mitre Realty Empreendimentos e Participações S.A.</t>
  </si>
  <si>
    <t>• Posição Relevante de Liderança
• Contabilidade
• Mercado Financeiro e de Capitais
• Finanças Corporativas
• Gestão Corporativa
• Governança Corporativa</t>
  </si>
  <si>
    <t>Maurício Machado de Minas</t>
  </si>
  <si>
    <t>Conselheiro Independente e Membro do Comitê de Riscos e Financeiro</t>
  </si>
  <si>
    <t>É membro Independente e Vinculado do Conselho de Administração da B3 S.A. – Brasil, Bolsa, Balcão. Atualmente, é membro do Conselho de Administração do Banco Bradesco S.A., membro do Conselho de Administração da Bradespar S.A., Membro do Conselho de Administração do Next Tecnologia e Serviços Digitais S.A., membro suplente do Conselho de Administração da Odontoprev S.A. e membro suplente do Conselho de Administração do Grupo Fleury S.A. No Banco Bradesco S.A., exerceu a função de Diretor Vice-Presidente Executivo (jan/2014-2019). Também foi membro do Conselho de Administração nas empresas BBD Participações S.A., Cidade de Deus – Companhia Comercial de Participações (Holding), Bradesco Leasing S.A. – Arrendamento Mercantil, BSP Empreendimentos Imobiliários S.A., NCR Brasil – Indústria de Equipamentos para Automação S.A. e NCF Participações S.A., onde também exerceu cargo de Diretor Vice-Presidente (jun/2016 a jan/2019). Foi Presidente do Conselho de Administração da Aquarius Participações S.A. e Vice-Presidente dos Conselhos de Administração da BBC Processadora S.A. e Chain Serviços e Contact Center S.A. Também foi Diretor-Presidente da Scopus Tecnologia Ltda. Até janeiro de 2019, ocupou cargos em diversas empresas, tendo sido eleito Diretor Gerente do Banco Bradesco BERJ S.A. e do Bradesco Administradora de Consórcios Ltda. e Diretor Geral da Scopus Soluções em TI S.A. (abr/2018). Anteriormente, foi eleito Diretor Gerente nas empresas adiante ± Banco Bradescard S.A., Banco Bradesco Cartões S.A., Banco Bradesco Financiamentos S.A., Banco Losango S.A. – Banco Múltiplo, BEM – Distribuidora de Títulos e Valores Mobiliários Ltda., Bradescard Elo Participações S.A., Kirton Bank S.A. – Banco Múltiplo, e Tempo Serviços Ltda. (abr/2017). Ocupou, ainda, os cargos de Diretor do Banco Alvorada S.A. e Diretor Vice-Presidente do Banco Bradesco BBI S.A. (2014-2019). Mauricio foi Diretor do União Participações Ltda. (2014-2018), Diretor do Banco CBSS S.A. entre (2014-2016), além de ter exercido o cargo de Diretor Gerente do Bradesco Seguros S.A. (2015-2016). É formado pela Escola Politécnica da Universidade de São Paulo. Executive Education Program in Finance, Wharton School, University of Pennsylvania; General Management Program, Columbia University, New York e Corporate Board Director Program, Harvard Business School, Boston. Strategic Partner do World Economic Forum (WEF). Atua no terceiro setor exercendo as funções de Membro da Mesa Regedora e Diretor Gerente da Fundação Bradesco e Diretor da Nova Cidade de Deus Participações S.A.</t>
  </si>
  <si>
    <t>• Posição Relevante de Liderança
• Estratégia Corporativa
• Gestão Corporativa
• Riscos
• Tecnologia
• Inovação</t>
  </si>
  <si>
    <t>Pedro Paulo Giubbina Lorenzini</t>
  </si>
  <si>
    <t>É membro Independente e Vinculado do Conselho de Administração da B3 S.A. – Brasil, Bolsa, Balcão. Desde 2021, atua como Diretor Executivo e membro do Comitê Executivo do Itaú-Unibanco S.A., sendo responsável pelas áreas de Global Markets &amp; Treasury e pelas unidades de negócios do Banco Itaú nos países da América Latina (Argentina, Paraguai, Uruguai, Chile e Colômbia). Com mais de 32 anos de experiência no mercado financeiro, liderou o grupo de Markets &amp; Securities services no Citi Brasil, unidade de negócios que incluía todas as atividades relacionadas a Sales &amp; Trading dos produtos de Global Markets (Rates, Currencies, Commodities, Equities, Crédito e Serviços de Custódia). Foi membro do Comitê Executivo do banco (2008-2021), participando e dirigindo os comitês de gestão da instituição. Atuou na Diretoria Executiva da Febraban-Direx (2013-2021), presidiu o comitê de Tesouraria da Febraban (2010-2013), foi Vice-Presidente da Anbima (2010-2021) e Diretor da Anbima (2005-2007). Membro do comitê de diversidade voltado a gênero e gerações. Formado em Administração de Empresas pela PUC São Paulo.</t>
  </si>
  <si>
    <t>Rodrigo Guedes Xavier</t>
  </si>
  <si>
    <t>Conselheiro Independente Não Vinculado</t>
  </si>
  <si>
    <t xml:space="preserve"> É sócio da HPX Capital Partners, gestora de investimentos responsável pela listagem de um dos primeiros SPACs focado em Brasil e que teve seu processo de fusão com a Ambipar Response recentemente concluído. Ele também é sócio da Synapse Ventures, uma plataforma global de Venture Capital que investe em fundos e empresas inovadoras. Além disso, é membro do Conselho de Administração da Globo Comunicação e Participações S.A. Foi CEO do Bank of America Merrill Lynch no Brasil, CEO do Banco UBS Pactual, além de sócio co-fundador da gestora Vinci Partners e sócio e membro do comitê executivo do Banco Pactual. Em 2018-2019, foi fellow do Distinguished Career Institute (DCI) da Universidade de Stanford, com foco nas áreas de inovação, tecnologia e empreendedorismo. Também em Stanford, Rodrigo fundou e dirigiu o Brazil@Silicon Valley, um fórum pioneiro voltado ao papel da tecnologia e da inovação no desenvolvimento da América Latina. É formado em Economia pela Universidade de Brasilia (UnB), pós-graduado em Economia Internacional pela Universidade de Fukushima no Japão e tem MBA pela Thunderbird School of Global Management (Arizona State University). É membro de alguns Conselhos Consultivos de instituições sem fins lucrativos, dentre eles a Recode, dedicada à capacitação digital de jovens vulneráveis. </t>
  </si>
  <si>
    <t>• Posição Relevante de Liderança
• Estratégia Corporativa
• Mercado Financeiro e de Capitais
• Gestão Corporativa
• Riscos
• Inovação</t>
  </si>
  <si>
    <t>NOTAS</t>
  </si>
  <si>
    <t>* O conceito de vínculo está definido no Estatuto Social da Companhia.</t>
  </si>
  <si>
    <t>** Os membros do Conselho de Administração e Comitês não preenchem uma autodeclaração sobre grupo social sub-representado, desta forma a Companhia não possui a referida informação.</t>
  </si>
  <si>
    <t>*** Confira a composição completa dos Comitês de Assessoramento do Conselho de Administração no Formulário de Referência da Companhia.</t>
  </si>
  <si>
    <t>Tema Material</t>
  </si>
  <si>
    <t>Descrição do tema material</t>
  </si>
  <si>
    <t>Relação do tema material com os pilares da Estratégia de Sustentabilidade B3</t>
  </si>
  <si>
    <t>Objetivos de Desenvolvimento Sustentável da ONU (ODS) impactados pelo tema material</t>
  </si>
  <si>
    <t>Metas dos Objetivos de Desenvolvimento Sustentável da ONU (ODS) impactadas pelo tema material</t>
  </si>
  <si>
    <t>Externalidade/Impacto Positivo provocado pelo tema material</t>
  </si>
  <si>
    <t>Externalidade/Impacto negativo provocado pelo tema material</t>
  </si>
  <si>
    <t>Exemplo de Indicadores para monitoramento do tema</t>
  </si>
  <si>
    <t>Governança corporativa</t>
  </si>
  <si>
    <t>Trata da composição e estrutura dos órgãos de governança da instituição, as capacidades e perspectivas dos membros do conselho são importantes para tomar decisões robustas de forma contínua. Busca capturar dimensões como independência dos membros e competências relacionadas a tópicos econômicos, ambientais e sociais.</t>
  </si>
  <si>
    <t>1. Ser uma Companhia alinhada às melhores práticas de Sustentabilidade</t>
  </si>
  <si>
    <t>Objetivo 16. Promover sociedades pacíficas e inclusivas para o desenvolvimento sustentável, proporcionar o acesso à justiça para todos e construir instituições eficazes, responsáveis e inclusivas em todos os níveis</t>
  </si>
  <si>
    <t>16.6 Desenvolver instituições eficazes, responsáveis e transparentes em todos os níveis</t>
  </si>
  <si>
    <t xml:space="preserve">Adoção de melhores práticas em termos de governança corporativa contribuem para uma gestão interna transparente e relação de credibilidade com o mercado. Ao mesmo tempo que, na agenda externa, fortalece as relação de confiança e estimula clientes e parceiros a promover iniciativas em prol do tema.
Além disso, Órgãos de governança sendo envolvidos nas decisões estratégicas do Tema, podem impactar positivamente contribuindo para que as questões ESG sejam trabalhadas de maneira estratégica. </t>
  </si>
  <si>
    <t>Não há.</t>
  </si>
  <si>
    <t>GRI 207-1 e 207-2</t>
  </si>
  <si>
    <r>
      <rPr>
        <b/>
        <sz val="11"/>
        <rFont val="Calibri"/>
        <family val="2"/>
        <scheme val="minor"/>
      </rPr>
      <t>Número de conselheiros independentes</t>
    </r>
    <r>
      <rPr>
        <sz val="11"/>
        <rFont val="Calibri"/>
        <family val="2"/>
        <scheme val="minor"/>
      </rPr>
      <t xml:space="preserve">
100% dos membros do Conselho de Admnistração da B3 são independêntes</t>
    </r>
  </si>
  <si>
    <t>Ética e integridade dos negócios</t>
  </si>
  <si>
    <t xml:space="preserve">Trata da abordagem da empresa para gerenciar riscos e oportunidades em torno da conduta ética dos negócios, incluindo fraude, corrupção, suborno e pagamentos de facilitação, responsabilidades fiduciárias e outros comportamentos que podem ter um componente ético. </t>
  </si>
  <si>
    <t>16.5 Reduzir substancialmente a corrupção e o suborno em todas as suas formas</t>
  </si>
  <si>
    <t xml:space="preserve">Adoção de políticas e mecanismos de controles para prevenir, remediar e punir atos de corrupção, de fraude e outros atos ilícitos que contribuem com uma gestão interna responsável e mitigação de impactos negativos decorrentes de riscos que podem ser materializados. </t>
  </si>
  <si>
    <t>GRI 205-1, 205-2 e 205-3</t>
  </si>
  <si>
    <r>
      <rPr>
        <b/>
        <sz val="11"/>
        <color theme="1"/>
        <rFont val="Calibri"/>
        <family val="2"/>
        <scheme val="minor"/>
      </rPr>
      <t>Funcionários que realizaram o treinamento Anticorrupção</t>
    </r>
    <r>
      <rPr>
        <sz val="11"/>
        <color theme="1"/>
        <rFont val="Calibri"/>
        <family val="2"/>
        <scheme val="minor"/>
      </rPr>
      <t xml:space="preserve">
Em 2024, 98,2% dos funcionários realizaram o treinamento obrigatório</t>
    </r>
  </si>
  <si>
    <t>Transparência e reporte</t>
  </si>
  <si>
    <t>Aborda as práticas da instituição e a promoção de práticas de mercado quanto a divulgação eficaz e precisa de informações financeiras e não-financeiras e o fortalecimento dos mecanismos de prestação de contas</t>
  </si>
  <si>
    <t>1. Ser uma Companhia alinhada às melhores práticas de Sustentabilidade
2. Induzir boas práticas ASG no mercado brasileiro</t>
  </si>
  <si>
    <t>Objetivo 12. Assegurar padrões de produção e de consumo sustentáveis</t>
  </si>
  <si>
    <t>12.6 Incentivar as empresas, especialmente as empresas grandes e transnacionais, a adotar práticas sustentáveis e a integrar informações de sustentabilidade em seu ciclo de relatórios</t>
  </si>
  <si>
    <t>Divulgar informação tempestiva e material para partes interessadas contribuindo com melhores tomadas de decisão, por exemplo, de investidores e do mercado em relação a companhia. Ao mesmo tempo, por meio de ações de capacitação do mercado, liderar a indução de boas práticas, promovendo iniciativas de reporte e divulgação de dados ASG.</t>
  </si>
  <si>
    <t xml:space="preserve">Como indutora de mercado, iniciativas da B3, ainda que no âmbito voluntário, podem gerar aumento de observância para companhias listadas se adequarem a boas práticas de mercado. </t>
  </si>
  <si>
    <r>
      <rPr>
        <b/>
        <sz val="11"/>
        <rFont val="Calibri"/>
        <family val="2"/>
        <scheme val="minor"/>
      </rPr>
      <t>Valor total de contribuições financeiras para partidos políticos</t>
    </r>
    <r>
      <rPr>
        <sz val="11"/>
        <rFont val="Calibri"/>
        <family val="2"/>
        <scheme val="minor"/>
      </rPr>
      <t xml:space="preserve">
Em 2024, a B3 não contribuiu financeiramente com partidos políticos. O Código de Conduta e Ética da B3 estabelece que é vedada
qualquer contribuição financeira a candidatos ou a partidos
políticos pela B3, em linha com a legislação em vigor (Lei nº
9.504/1997).</t>
    </r>
  </si>
  <si>
    <t>Produtos e serviços financeiros ESG</t>
  </si>
  <si>
    <t>Aborda as práticas da empresa para a oferta de produtos e serviços ESG, como índices de sustentabilidade, títulos temáticos e capacitações de mercado, além dos esforços para o fortalecimento do portfólio e a identificação de oportunidades de atuação.</t>
  </si>
  <si>
    <t>2. Induzir boas práticas ASG no mercado brasileiro
3. Fortalecer o Portfólio de Produtos e abrir novas frentes de Mercado ASG</t>
  </si>
  <si>
    <t>Objetivo 9. Construir infraestruturas resilientes, promover a industrialização inclusiva e sustentável e fomentar a inovação</t>
  </si>
  <si>
    <t>9.3 Aumentar o acesso das pequenas indústrias e outras empresas, particularmente em países em desenvolvimento, aos serviços financeiros</t>
  </si>
  <si>
    <t>As empresas que abrem capital passam a ter acesso a novos instrumentos de captação de recursos, maior proximidade com potenciais investidores e visibilidade, o que pode contribuir para o desempenho financeiro da Companhia e para a concretização de seus planos de negócio.</t>
  </si>
  <si>
    <t xml:space="preserve">Apesar da B3 oferecer infraestrutura  para que companhias passem a operar no mercado de capitais, diversas situações e fatores decisórios podem diminuir o apetite de investidores em determinadas empresas, impactando no preço dos papéis  e potencial de captação de recurso das mesmas </t>
  </si>
  <si>
    <t>GRI 201-1</t>
  </si>
  <si>
    <t>Objetivo 13. Tomar medidas urgentes para combater a mudança climática e seus impactos</t>
  </si>
  <si>
    <t>13.3 Melhorar a educação, aumentar a conscientização e a capacidade humana e institucional sobre mitigação global do clima, adaptação, redução de impacto, e alerta precoce à mudança do clima</t>
  </si>
  <si>
    <t xml:space="preserve">Para garantir a confiabilidade de tais ativos, é necessário garantir uma metodologia e processo de seleção sólidos para mitigar percepções de greenwashing. </t>
  </si>
  <si>
    <t>Inovação e novas tecnologias</t>
  </si>
  <si>
    <t>Considera o investimento em pesquisas, novas tecnologias e no desenvolvimento de competências para a gestão da inovação e o crescimento dos negócios de base tecnológica.</t>
  </si>
  <si>
    <t>1. Ser uma Companhia alinhada às melhores práticas de Sustentabilidade
3. Fortalecer o Portfólio de Produtos e abrir novas frentes de Mercado ASG</t>
  </si>
  <si>
    <t>9.5 Fortalecer a pesquisa científica, melhorar as capacidades tecnológicas de setores industriais em todos os países, particularmente os países em desenvolvimento, inclusive, até 2030, incentivando a inovação e aumentando substancialmente o número de trabalhadores de pesquisa e desenvolvimento por milhão de pessoas e os gastos público e privado em pesquisa e desenvolvimento</t>
  </si>
  <si>
    <t>Automatização e crescimento de processos relacionados à negociação, pós negociação, ao registro de valores mobiliários, ativos financeiros e derivativos, financiamento de veículos e de imóveis, e registro de operações de seguros. Capacidade de sustentação de novas tecnologias, com o intuito de aprimorar os processos, como migração de soluções para o ambiente de nuvem, substituição de soluções e de tecnologias, dentre outros.</t>
  </si>
  <si>
    <t>Dependência fundamental de tecnologia e sistemas para o funcionamento dos seus negócios. Risco de de dependência da disponibilidade de terceiros, da manutenção da resiliência das aplicações, falhas na segurança cibernética e na privacidade de dados pessoais.</t>
  </si>
  <si>
    <t>GRI 203-1</t>
  </si>
  <si>
    <r>
      <rPr>
        <b/>
        <sz val="11"/>
        <rFont val="Calibri"/>
        <family val="2"/>
        <scheme val="minor"/>
      </rPr>
      <t>Número de interações mensais da Plataforma de Inteligência Artificial da B3</t>
    </r>
    <r>
      <rPr>
        <sz val="11"/>
        <rFont val="Calibri"/>
        <family val="2"/>
        <scheme val="minor"/>
      </rPr>
      <t xml:space="preserve">
Em 2024, a plataforma contou com mais de 100 mil interações mensais.</t>
    </r>
  </si>
  <si>
    <t>9.b Apoiar o desenvolvimento tecnológico, a pesquisa e a inovação nacionais nos países em desenvolvimento, inclusive garantindo um ambiente político propício para, entre outras coisas, a diversificação industrial e a agregação de valor às commodities</t>
  </si>
  <si>
    <t>Privacidade e segurança dos dados</t>
  </si>
  <si>
    <t>Considera as políticas e procedimentos internos que visam garantir a segurança da informação da empresa e dos clientes, a integridade e confidencialidade de dados do individuo e a prevenção a ataques cibernéticos</t>
  </si>
  <si>
    <t>Práticas robustas de segurança da informação adotadas pela Companhia contribuem com uma gestão interna responsável e mitigação de impactos negativos decorrentes de riscos que podem ser materializados.</t>
  </si>
  <si>
    <t>Na hipótese em que medidas de segurança não previnam falhas ou atrasos em seus sistemas de computadores ou redes de comunicação, poderá haver uma redução significativa no volume de negociação em sistemas ou dispêndios  inesperados de caixa para correção ou compensação dessas falhas ou atrasos, podendo causar efeitos adversos nos resultados financeiros, na imagem e no valor das ações da Companhia.</t>
  </si>
  <si>
    <r>
      <rPr>
        <b/>
        <sz val="11"/>
        <rFont val="Calibri"/>
        <family val="2"/>
        <scheme val="minor"/>
      </rPr>
      <t>Funcionários que realizaram o treinamento de Segurança da Informação</t>
    </r>
    <r>
      <rPr>
        <sz val="11"/>
        <rFont val="Calibri"/>
        <family val="2"/>
        <scheme val="minor"/>
      </rPr>
      <t xml:space="preserve">
Em 2024, 90,3% dos funcionários realizaram o treinamento obrigatório</t>
    </r>
  </si>
  <si>
    <t>Gestão de riscos e de continuidade dos negócios</t>
  </si>
  <si>
    <t>Considera a garantia da posição integral do setor no funcionamento adequado dos mercados financeiros e o gerenciamento de violações de segurança e erros de tecnologia para evitar interrupções de mercado</t>
  </si>
  <si>
    <t>Práticas robustas de gestão de riscos adotadas pela Companhia contribuem com uma gestão interna responsável e mitigação de impactos negativos decorrentes de riscos que podem ser materializados</t>
  </si>
  <si>
    <t>Eventual falha na execução do plano de continuidade de negócios e gestão de riscos pode gerar adversidades na integração operacional, sistêmica, processual ou financeira; perda de pessoas chave ou outras contingências não previstas.</t>
  </si>
  <si>
    <t>GRI 308-1, 408-1, 409-1, 414-1</t>
  </si>
  <si>
    <r>
      <rPr>
        <b/>
        <sz val="11"/>
        <rFont val="Calibri"/>
        <family val="2"/>
        <scheme val="minor"/>
      </rPr>
      <t>Total de operações e fornecedores com risco de ocorrência de casos de trabalho infantil, trabalho forçado ou análogo ao escravo</t>
    </r>
    <r>
      <rPr>
        <sz val="11"/>
        <rFont val="Calibri"/>
        <family val="2"/>
        <scheme val="minor"/>
      </rPr>
      <t xml:space="preserve">
Em 2024, nenhum fornecedor foi identificado com risco de ocorrência em infrações de Direitos Humanos</t>
    </r>
  </si>
  <si>
    <t>Diversidade e inclusão</t>
  </si>
  <si>
    <t>Aborda a diversidade de gênero, étnica e cultural dentro de equipes e ambientes de trabalho. Empresas que se concentram em melhorar a representação de uma força de trabalho diversificada e utilizam efetivamente o tema como um facilitador para desenvolver seus talentos tendem a colher benefícios tangíveis e intangíveis.</t>
  </si>
  <si>
    <t>Objetivo 5. Alcançar a igualdade de gênero e empoderar todas as mulheres e meninas</t>
  </si>
  <si>
    <t>5.5 Garantir a participação plena e efetiva das mulheres e a igualdade de oportunidades para a liderança em todos os níveis de tomada de decisão na vida política, econômica e pública</t>
  </si>
  <si>
    <t xml:space="preserve">Maior participação de mulheres no mercado de capitais, o que traz mais independência para este grupo sub-representado ao mesmo tempo que promove o amadurecimento do ecossistema de investimentos brasileiro. </t>
  </si>
  <si>
    <t>GRI 401-1, 401-3, e 405-1</t>
  </si>
  <si>
    <r>
      <rPr>
        <b/>
        <sz val="11"/>
        <rFont val="Calibri"/>
        <family val="2"/>
        <scheme val="minor"/>
      </rPr>
      <t xml:space="preserve">% de Mulheres em Cargos de Liderança - critério Sustainability-Linked Bond (SLB)
</t>
    </r>
    <r>
      <rPr>
        <sz val="11"/>
        <rFont val="Calibri"/>
        <family val="2"/>
        <scheme val="minor"/>
      </rPr>
      <t xml:space="preserve">
Em 2024, a B3 encerrou o ano com 31,7% de mulheres em cargos de liderança</t>
    </r>
  </si>
  <si>
    <t>Objetivo 10. Reduzir a desigualdade dentro dos países e entre eles</t>
  </si>
  <si>
    <t>10.2 Até 2030, empoderar e promover a inclusão social, econômica e política de todos, independentemente da idade, sexo, deficiência, raça, etnia, origem, religião, condição econômica ou outra</t>
  </si>
  <si>
    <t>Ações de indução de mercado como, por exemplo, a criação do IDIVERSA B3, Anexo ASG e lançamento de guias orientativos buscam promover a diversidade e a empregabilidade de grupos subrepresentados (gênero feminino, pessoas negras e
indígenas), em linha com as melhores práticas ASG do
mercado.</t>
  </si>
  <si>
    <t>Não há</t>
  </si>
  <si>
    <t>Desenvolvimento do colaborador</t>
  </si>
  <si>
    <t>Práticas para a qualificação e o desenvolvimento do colaborador aumentam o capital humano de uma empresa e contribuem para a satisfação no ambiente de trabalho, tema diretamente relacionado com motivação e produtividade</t>
  </si>
  <si>
    <t>Objetivo 8. Promover o crescimento econômico sustentado, inclusivo e sustentável, emprego pleno e produtivo e trabalho decente para todas e todos</t>
  </si>
  <si>
    <t>8.5 Até 2030, alcançar o emprego pleno e produtivo e trabalho decente/ 8.6 Até 2020, reduzir substancialmente a proporção de jovens sem emprego, educação ou formação</t>
  </si>
  <si>
    <t xml:space="preserve">A B3 contribui com a empregabilidade e capacitação para promoção de uma força de trabalho altamente técnica e especializada, ao oferecer uma robusta estratégia de desenvolvimento dos colaboradores. 
Por meio de programas de contratação segmentados, como de jovens aprendiz ou programas de estágio focados em grupos sub-representados, a Companhia promove a contratação, desenvolvimento e empregabilidade desses entrantes no mercado de trabalho. </t>
  </si>
  <si>
    <t>aquecimento do mercado pode contribuir com
um maior turnover voluntário de nossas pessoas. O turnover pode gerar custos de atração com nova mão de obra.</t>
  </si>
  <si>
    <t>GRI 404-1, 404-2 e 404-3</t>
  </si>
  <si>
    <t>Saúde, segurança e bem-estar do colaborador</t>
  </si>
  <si>
    <t>Aborda a manutenção de padrões adequados de saúde, segurança e direitos do trabalhador. Cuidados com a saúde mental e o bem-estar emocional como componentes do tema estão se tornando cada vez mais importantes para impulsionar a inovação e fornecer bens e serviços dependentes do capital intelectual.</t>
  </si>
  <si>
    <t>Objetivo 3. Assegurar uma vida saudável e promover o bem-estar para todas e todos, em todas as idades</t>
  </si>
  <si>
    <t>3.d Reforçar a capacidade de todos os países, particularmente os países em desenvolvimento, para o alerta precoce, redução de riscos e gerenciamento de riscos nacionais e globais à saúde</t>
  </si>
  <si>
    <t xml:space="preserve">A Companhia conta com uma série de benefícios que têm como objetivo incentivar os funcionários a manterem um estilo de vida saudável e equilibrado, promovendo também ações frequentes de conscientização sobre a importância da pauta.  </t>
  </si>
  <si>
    <t>GRI 403-6 e 403-10</t>
  </si>
  <si>
    <r>
      <rPr>
        <b/>
        <sz val="11"/>
        <rFont val="Calibri"/>
        <family val="2"/>
        <scheme val="minor"/>
      </rPr>
      <t>Número de casos de doenças ocupacionais</t>
    </r>
    <r>
      <rPr>
        <sz val="11"/>
        <rFont val="Calibri"/>
        <family val="2"/>
        <scheme val="minor"/>
      </rPr>
      <t xml:space="preserve">
Em 2024, não foi constatado nenhum caso de afastamento devido a doenças ocupacionais na B3</t>
    </r>
  </si>
  <si>
    <t>Cidadania financeira e acesso ao mercado de capitais</t>
  </si>
  <si>
    <t>Considera os esforços da empresa para o desenvolvimento da cidadania financeira, em um contexto de inclusão ao mercado de capitais, de educação financeira e proteção ao consumidor de serviços e a participação no diálogo sobre o sistema financeiro</t>
  </si>
  <si>
    <t xml:space="preserve">
2. Induzir boas práticas ASG no mercado brasileiro</t>
  </si>
  <si>
    <t>10.2 Até 2030, empoderar e promover a inclusão econômica de todos, independentemente da idade, sexo, deficiência, raça, etnia, origem, religião, condição econômica</t>
  </si>
  <si>
    <t>Sem a aplicação do conhecimento adquirido ou pelo mal entendimento do perfil de risco e natureza dos produtos,  os investidores PF podem sofrer impacto em sua saúde financeira</t>
  </si>
  <si>
    <t>GRI 203-2 e 413-1</t>
  </si>
  <si>
    <t>Objetivo 4. Assegurar a educação inclusiva e equitativa e de qualidade, e promover oportunidades de aprendizagem ao longo da vida para todas e todos</t>
  </si>
  <si>
    <t>4.6 Até 2030, garantir que todos os jovens e uma substancial proporção dos adultos, homens e mulheres estejam alfabetizados e tenham adquirido o conhecimento básico de matemática</t>
  </si>
  <si>
    <t>Buscamos contribuir com a melhoria da educação pública no Brasil por meio do repasse de recursos gerenciados pela B3 Social</t>
  </si>
  <si>
    <t>Falta de monitoramento pode provocar perda da rastreabilidade do uso correto dos recursos repassados</t>
  </si>
  <si>
    <t>Mudança climática</t>
  </si>
  <si>
    <t>Trata da avaliação de riscos e oportunidades das mudanças do clima, ações para redução de emissões de GEE na operação e a promoção de práticas de mercado para a descarbonização e economia de baixo carbono.</t>
  </si>
  <si>
    <t>1. Ser uma Companhia alinhada às melhores práticas de Sustentabilidade
2. Induzir boas práticas ASG no mercado brasileiro
3. Fortalecer o Portfólio de Produtos e abrir novas frentes de Mercado ASG</t>
  </si>
  <si>
    <t>13.3 Melhorar a educação, aumentar a conscientização e a capacidade humana e institucional sobre mitigação, adaptação, redução de impacto e alerta precoce da mudança do clima</t>
  </si>
  <si>
    <t xml:space="preserve">Os produtos financeiros ESG da B3, como o Índice de Sustentabilidade Empresarial (ISE B3), Índice Carbono Eficiente (ICO2), as plataformas para registro de CBIOs e Títulos Temáticos podem contribuir para o engajamento e aumento de maturidade do mercado em relação ao tema e, consequentemente, com o ODS em questão. Tais instrumentos apoiam no direcionamento de capital dos investidores para iniciativas que contribuam com a mitigação de mudanças climáticas. </t>
  </si>
  <si>
    <t xml:space="preserve">Para garantir a confiabilidade de tais ativos, selecionados para as carteiras dos índices ASG, é necessário garantir uma metodologia e processo de seleção sólidos para mitigar percepções de greenwashing. </t>
  </si>
  <si>
    <t>GRI 201-2, 302-1, 302-4, 303-5, 305-1, 305-1, 305-3, 305-5, 306-3</t>
  </si>
  <si>
    <t xml:space="preserve"> Do ponto de vista de gestão interna, é necessário observar também  o consumo de energia elétrica na B3, que tem aumentado nos últimos três anos</t>
  </si>
  <si>
    <t>Pessoas com Deficiência (PcD)</t>
  </si>
  <si>
    <t>Clima</t>
  </si>
  <si>
    <t xml:space="preserve">A prática foi implementada em 2024, o que justifica a ausência de histórico. </t>
  </si>
  <si>
    <t>Reaproveitamento Energético (Aterro Zero)</t>
  </si>
  <si>
    <t>O treinamento passou a ser aplicado no ano de 2023, em conformidade com previsão da Resolução CVM nº 135, e é direcionado para prestadores de serviço classificados como relevantes.
Ajustamos os nºs de 2023 e 2024 para seguirmos os mesmos critérios dos anos anteriores,ou seja, estamos informando a quantidade de prestadores que concluíram os treinamentos obrigatórios e não a quantidade de prestadores que enviamos os treinamentos.</t>
  </si>
  <si>
    <t>O treinamento passou a ser aplicado em 2021 e é direcionado para prestadores de serviço classificados como relevantes.
Ajustamos os nºs de 2023 e 2024 para seguirmos os mesmos critérios dos anos anteriores,ou seja, estamos informando a quantidade de prestadores que concluíram os treinamentos obrigatórios e não a quantidade de prestadores que enviamos os treinamentos.</t>
  </si>
  <si>
    <t>O treinamento passou a ser aplicado no ano de 2023, em conformidade com previsão da Resolução CVM nº 135, e é direcionado para prestadores de serviço classificados como relevantes.
Ajustamos os números de 2023 e 2024 para seguirmos os mesmos critérios dos anos anteriores,ou seja, estamos informando a quantidade de prestadores que concluíram os treinamentos obrigatórios e não a quantidade de prestadores que enviamos os treinamentos.</t>
  </si>
  <si>
    <t>Em 31 de julho de 2023, a plataforma Negociação Balcão implementou o novo sistema B3FI - TradeMate, resultando em um aumento temporário na indisponibilidade das negociações durante o período de estabilização. No entanto, em 2024, com a consolidação da plataforma, observamos uma redução significativa tanto no número quanto na duração dos impactos.</t>
  </si>
  <si>
    <t>Em 2024, enfrentamos desafios relacionados a incidentes que impactaram o fechamento diário (EOD) e a abertura do dia seguinte (SOD). A implementação de uma nova camada de governança e marcos operacionais no RTC resultou em um aumento temporário nos incidentes. O NGA, por sua vez, ajustou sua lógica de disponibilidade, exigindo a conclusão do SOD antes da abertura do sistema, devido à dependência de informações entre NGA e RTC. Em 2023, a abertura antecipada do NGA antes do SOD gerou incidentes de integridade.</t>
  </si>
  <si>
    <t>O turnover nesta faixa acompanhou o observado na companhia como um todo, sendo a variação observada nesta faixa etária amplificada proporcionalmente, não havendo nenhuma ação específica da B3 neste segmento.</t>
  </si>
  <si>
    <t>Em 2024, o percentual de participação de investidores de alta frequência (HFT) no Averagy Daily Traded Value
(ADTV), foi de 25%. O cálculo do indicador é feito a partir da variação de volume (ADTV) negociado via HFTs no
segmento de listados - ações e instrumentos de renda variável. Para mais informações consultar o site de RI da B3
disponível em: ri.b3.com.br</t>
  </si>
  <si>
    <t>Os indicadores percentuais foram adaptados retroativamente para atender às melhores práticas de mercado. Não houve alteração nos valores absolutos previamente reportados.Os percentuais apresentados em cada linha indicam o % de pessoas presentes no grupo dividido pelo total desse mesmo grupo Ex: total de pretos líderes/total de líderes</t>
  </si>
  <si>
    <t>Os indicadores percentuais foram adaptados retroativamente para atender às melhores práticas de mercado. Não houve alteração nos valores absolutos previamente reportados.Os percentuais apresentados em cada linha indicam o % de pessoas presentes no grupo dividido pelo total desse mesmo grupo. Ex: Total de mulheres coordenadoras/total de coordenadores</t>
  </si>
  <si>
    <t>Na abertura por cargos, os indicadores percentuais foram adaptados retroativamente para atender às melhores práticas de mercado. Não houve alteração nos valores absolutos previamente reportados.Os percentuais apresentados em cada linha indicam o % de pessoas presentes no grupo dividido pelo total desse mesmo grupo. Ex: Total de mulheres coordenadoras/total de coordenadores</t>
  </si>
  <si>
    <t>Satisfação do Cliente</t>
  </si>
  <si>
    <t>Percentual de cobertura da pesquisa de NPS Relacional</t>
  </si>
  <si>
    <t xml:space="preserve">Nessa pesquisa convidamos anualmente um grupo seleto de clientes para avaliar a satisfação com os produtos e serviços. </t>
  </si>
  <si>
    <t>Delta do NPS Relacional (sendo 2020 a base 100)</t>
  </si>
  <si>
    <t xml:space="preserve">O NPS Relacional mede a satisfação e probabilidade de um cliente recomendar uma empresa, produto e serviço. Nesse caso colocamos o valor no NPS de 2020 como base 100 e apresentamos os anos seguintes relativos a performance desse ano base. </t>
  </si>
  <si>
    <t>NPS (base 100)</t>
  </si>
  <si>
    <t>Média de Horas de Treinamento por raça/cor</t>
  </si>
  <si>
    <t xml:space="preserve">    Amarela</t>
  </si>
  <si>
    <t xml:space="preserve">    Branca</t>
  </si>
  <si>
    <t xml:space="preserve">    Preta</t>
  </si>
  <si>
    <t xml:space="preserve">    Parda</t>
  </si>
  <si>
    <t xml:space="preserve">    Indígena</t>
  </si>
  <si>
    <t xml:space="preserve">    Outros</t>
  </si>
  <si>
    <t>Média de Horas de Treinamento por faixa etária</t>
  </si>
  <si>
    <t xml:space="preserve">    Abaixo de 30 anos</t>
  </si>
  <si>
    <t xml:space="preserve">    Entre 30 e 50 anos</t>
  </si>
  <si>
    <t xml:space="preserve">    Acima de 50 anos</t>
  </si>
  <si>
    <t>Indicador passou a ser reportado de forma aberta por grupo apenas em 2024</t>
  </si>
  <si>
    <t>Taxa de absenteísmo</t>
  </si>
  <si>
    <t>Cobertura da taxa de absenteísmo</t>
  </si>
  <si>
    <t>Calculo indica o valor total gasto em treinamentos por ano dividido pelo total de funcionários</t>
  </si>
  <si>
    <t>Taxa de Rotatividade - Líderes</t>
  </si>
  <si>
    <t>Taxa de Rotatividade - Não-Líderes</t>
  </si>
  <si>
    <t>     Conflitos de interesse</t>
  </si>
  <si>
    <t>     Lavagem de dinheiro</t>
  </si>
  <si>
    <t xml:space="preserve">  Total de denúncias procedentes:</t>
  </si>
  <si>
    <t>Total de multas relacionado a casos de corrupção de suborno</t>
  </si>
  <si>
    <t>Estudo de Materialidade</t>
  </si>
  <si>
    <t>Mulheres em Tecnologia</t>
  </si>
  <si>
    <t>MEMBROS DO CONSELHO</t>
  </si>
  <si>
    <t>     Corrupção</t>
  </si>
  <si>
    <t>     Discriminação</t>
  </si>
  <si>
    <t>     Privacidade do cliente</t>
  </si>
  <si>
    <t>Violação e perda de dados de clientes, coletadas por meio do Canal de Atendimento ao Titular</t>
  </si>
  <si>
    <t>Lavagem de dinheiro ou insider trading</t>
  </si>
  <si>
    <t>Equidade Salarial</t>
  </si>
  <si>
    <t>Razão entre a média salaraial de mulheres e homens - Cargos de Gerencia</t>
  </si>
  <si>
    <t>Razão entre a média salarial de mulheres e homens - Cargos Executivos</t>
  </si>
  <si>
    <t>Razão entre a média salarial de mulheres e homens - Equipes</t>
  </si>
  <si>
    <t>Este tema material conecta com a estratégia de  Diversidade e Inclusão da B3, que inclui uma agenda interna e externa. Dentro da empresa, queremos oferecer um ambiente de trabalho representativo e inclusivo, onde todos tenham a oportunidade de desenvolver seu potencial, sem exceções. Esta estratégia interna é desenvolvida por meio de uma série de iniciativas internas de Diversidade, Equidade e Inclusão (DEI) em atração e retenção de talentos, desenvolvimento de carreira e programas de inclusão, que apoiam a atração e retenção de talentos. Externamente, queremos integrar essa agenda ao negócio e influenciar o mercado brasileiro. Fazemos isso por meio de guias e programas de treinamento disponibilizados ao mercado e através de regulamentação. Diversidade e Inclusão fortalecem nossa marca, retêm e atraem talentos e posicionam a B3 como líder de mercado, tudo isso com alto valor estratégico e comercial.</t>
  </si>
  <si>
    <t>Estratégias de negócio que conetam com esse tema</t>
  </si>
  <si>
    <t>Associações, Clientes, Pares de setor, Sociedade civil</t>
  </si>
  <si>
    <t>Associações, Reguladores</t>
  </si>
  <si>
    <t>Fornecedores</t>
  </si>
  <si>
    <t>Fornecedores e Investidores</t>
  </si>
  <si>
    <t>Associações, Fornecedores e Reguladores</t>
  </si>
  <si>
    <t>Clientes, Fornecedores e Investidores</t>
  </si>
  <si>
    <t>Investidores, Fornecedores e Reguladores</t>
  </si>
  <si>
    <t>Fornecedores e Sociedade Civil</t>
  </si>
  <si>
    <t>Clientes, Associações,  Fornecedores e Sociedade civil</t>
  </si>
  <si>
    <t xml:space="preserve">B3 Educação disponibiliza conteúdo para  promoção de conhecimento de Pessoas Físicas (PF) em relação ao mercado de capitais, o que democratiza o acessso aos investimentos por meio da informação. O aumento de conhecimento pode possibilitar, não apenas o ingresso da pessoa física no mundo dos investimentos, mas também uma maior diversificação nas classes de ativos e estratégias de investimento mais eficazes. </t>
  </si>
  <si>
    <t>Educação Financeira</t>
  </si>
  <si>
    <t>% dos fornecedores contratados com apontamentos em questões ambientais.</t>
  </si>
  <si>
    <t>R$</t>
  </si>
  <si>
    <t>Indicador engloba somente funcionários elegíveis a ponto eletrônico</t>
  </si>
  <si>
    <t>Recebimento ou oferecimento de propinas; favores; suborno e demais vantagens indevidas advindas de relacionamento com agente público, stakeholders ou colaboradores de empresas privadas</t>
  </si>
  <si>
    <t>Raça, cor, Sexo, Religião, etc</t>
  </si>
  <si>
    <t xml:space="preserve">     Assédio Moral</t>
  </si>
  <si>
    <t xml:space="preserve">     Condutas inadequadas relacionadas à gestão</t>
  </si>
  <si>
    <t>Falhas na forma de comunicação, posturas intimidadoras, favoritismo.</t>
  </si>
  <si>
    <t xml:space="preserve">    Assédio Sexual</t>
  </si>
  <si>
    <t xml:space="preserve">   Condutas inapropriadas de natureza sexual</t>
  </si>
  <si>
    <t xml:space="preserve">   Desvio de Comportamento e outros</t>
  </si>
  <si>
    <t>Condutas, gestos e comentários inapropriados com conotação sexual</t>
  </si>
  <si>
    <t>Valor médio gasto em treinamento e desenvolvimento por funcionário</t>
  </si>
  <si>
    <t>A meta ASG da B3 envolve a implementação da estratégia ASG com ações específicas que são elencadas anualmente para compor a mensuração da meta. Em 2024, algumas das ações internas incluíram a melhoria da performance em agências de rating ASG,  progresso na meta redução de emissões de carbono e realização de uma análise de cenários climáticos. Na agenda externa, as ações incluíram a busca por maior engajamento das empresas listadas em produtos e serviços ASG, revisão da metodologia do ICO2, entre outros. Essas ações contribuíram para a meta ESG vinculada à remuneração de funcionários, executivos e CEO.</t>
  </si>
  <si>
    <t xml:space="preserve">Este tema material é representado pela estrutura de Governança Corporativa da B3, que segue as melhores práticas de estutura e transparência. A B3 é listada no Novo Mercado, segmento de mercado que adota as práticas mais elevadas de governança. Nossa estratégia de governança inclui boas práticas como ter 100% de conselheiros independentes. </t>
  </si>
  <si>
    <t xml:space="preserve">Este tema material é representado pelas práticas e políticas de Ética e Integridade da companhia, que incluem ações como: código de conduta e ética para funcionários e fornecedores, políticas de anti corrupção e fraude, anti lavagem de dinheiro e crime, proteção de dados e prevenção de assédio e discriminação, existencia de um canal de denúncias anônimo e independente e fornecimento de treinamentos obrigatórios de conduta ética para toda a companhia. </t>
  </si>
  <si>
    <t xml:space="preserve">Este tema material é representado pelas práticas de transparência da companhia, como publicar um Relatório Anual seguindo as melhores práticas ASG. </t>
  </si>
  <si>
    <t xml:space="preserve">Este tema material é representado pela estratégia de Inovação da B3 que inclui o investimento em soluções de Inteligencia Artificial, tanto para ações internas quanto para o mercado. Também inclui uma estratégia de venture capital implementada por meio da L4 Venture Builder,  gestora de recursos responsável pelo fundo de Venture Capital da B3, que conta com R$ 600 milhões de capital comprometido e tem o papel de investir no ecossistema de inovação. </t>
  </si>
  <si>
    <t xml:space="preserve">Este tema material é representado pela estratégia de privacidade de dados e segurança da informação da B3, que inclui medidas operacionais para monitorar e responder a
possíveis violações de dados e ataques cibernéticos. Isso inclui iniciativas como
auditorias regulares de segurança (internas e externas), avaliações de vulnerabilidade e testes de invasão nos sistemas, treinamentos obrigatórios de cybersecurity e palestras e ações de conscientização da importancia desse tema. </t>
  </si>
  <si>
    <t xml:space="preserve">Este tema material é representado pelo processo de gestão de riscos da B3, que segue as melhores práticas de mercado. O sistema de gestão de riscos da B3 tem o objetivo de garantir a segurança e continuidade dos negócios e inclui quatro instancias de defesa. Os riscos são classificados em estratégicos, regulatórios, operacionais e financeiros e avaliados na matriz de apetite a risco da companhia. São mapeados riscos nas abordagens top down e bottom up. Além disso, a gestão de riscos da compamhia inclui a identificação de monitoramento de riscos emergentes e riscos ASG. </t>
  </si>
  <si>
    <r>
      <rPr>
        <b/>
        <sz val="11"/>
        <rFont val="Calibri"/>
        <family val="2"/>
        <scheme val="minor"/>
      </rPr>
      <t>Média de horas de treinamentos</t>
    </r>
    <r>
      <rPr>
        <sz val="11"/>
        <rFont val="Calibri"/>
        <family val="2"/>
        <scheme val="minor"/>
      </rPr>
      <t xml:space="preserve">
Em 2024, os funcionários totalizaram em média 40,5 horas de treinamento, um crescimento de 5,4% em comparação com o mesmo período do ano anterior </t>
    </r>
  </si>
  <si>
    <t xml:space="preserve">Este tema material é representado pela estratégia de gestão de pessoas da B3, dado que consideramos a gestão de pessoas e da cultura organizacional partes essenciais da nossa estratégia para continuar crescendo de forma sustentável. Nossa estratégia busca a oferta de uma marca empregadora clara, que tem como característica central romper com o estereótipo das empresas do mercado financeiro e de capitais e oferecer aos funcionários uma companhia mais colaborativa, leve e diversa. Para desenvolver os colaboradores implementamos ações de mentoria, parceria com universidades e plataformas de aprendizado e programas de desenvolvimento de talentos e líderes. </t>
  </si>
  <si>
    <t xml:space="preserve">Este tema material é representado pelas ações de saúde e segurança do trabalhador que visa garantir um ambiente de trabalho seguro e saudável. Para isso são realizadas inspeções periódicas, uma análise regular de atendimetno a todas as normas regulamentadoras e uma busca constante pelo aprimoramento da infraestrutura de trabalho disponibilizada aos funcionários,  estagiários e prestadores de serviço.  Tambem são realizados treinamentos sobre o tema para funcionários e fornecedores. </t>
  </si>
  <si>
    <t xml:space="preserve">Este tema material é representado pela estratégia de Educação Financeira da B3, que busca  estar presente na jornada dos investidores, dos profissionais de mercado, dos alunos de escolas públicas e particulares, dos clientes e parceiros e de toda a sociedade, levando conhecimento, capacitação e informação acessível e qualificada para o fortalecimento de uma cultura financeira saudável. Esytatégias de negócio relacionadas a esse tema são o Hub de Educação Financeira, a página do Bora Investir e a OLITEF  - Olimpiada do Tesouro Direto de Educação Financeira - ações que buscam promover educação financeira para o mercado e sociedade. </t>
  </si>
  <si>
    <t>Percentual de mulheres em cargos STEM (Ciencia, Tecnologia, Engenharia e Matemática)</t>
  </si>
  <si>
    <t>O que tem na sua carteira" busca promover a inclusão de mulheres no mercado financeiro, por meio da disseminação de informações ao entrevistar mulheres sobre carreira, empreendedorismo e investimentos.</t>
  </si>
  <si>
    <t>Visualizações do podcast "o que tem na sua carteira"</t>
  </si>
  <si>
    <t>Outras ações, atitudes ou condutas que violam normas, políticas internas, padrões éticos ou expectativas de conduta estabelecidas que não estejam contempladas nas demais classificações</t>
  </si>
  <si>
    <t xml:space="preserve">Razões reportadas no Relatório de Equidade Salarial da B3 em 2024. O número representa a divisão do salário médio das mulheres pelo salário medio dos homens para o mesmo nível hierarquico. </t>
  </si>
  <si>
    <t>Metas ASG</t>
  </si>
  <si>
    <t xml:space="preserve">   Faturamento dos produtos e serviços ASG e clima de balcão</t>
  </si>
  <si>
    <t xml:space="preserve">   Faturamento dos produtos e serviços ASG e clima de listado</t>
  </si>
  <si>
    <t xml:space="preserve">Aumento no YoY decorre, principalmente, pelo número crescente de emissões de dívida corporativa ASG em 2023 no mercado brasileiro. Além disso devido ao aumento de 75% no YOY de créditos de descarbonização (CBIOs) aposentados nas plataformas da B3. </t>
  </si>
  <si>
    <t xml:space="preserve">Os produtos financeiros ASG da B3, como o Índice de Sustentabilidade Empresarial (ISE B3), Índice Carbono Eficiente (ICO2), as plataformas para registro de CBIOs e Títulos Temáticos podem contribuir para aumentar a maturidade do mercado em temas ASG e potencialmente gerar um aumento de alocação de capital para iniciativas para iniciativas que contribuam para a mitigação de mudanças climáticas e outras questões socioambientais </t>
  </si>
  <si>
    <r>
      <rPr>
        <b/>
        <sz val="11"/>
        <rFont val="Calibri"/>
        <family val="2"/>
        <scheme val="minor"/>
      </rPr>
      <t xml:space="preserve">Emissões totais
</t>
    </r>
    <r>
      <rPr>
        <sz val="11"/>
        <rFont val="Calibri"/>
        <family val="2"/>
        <scheme val="minor"/>
      </rPr>
      <t xml:space="preserve">
Em 2024, a B3 emitiu 1.933,2 toneladas de carbono equivalente em sua operação.</t>
    </r>
  </si>
  <si>
    <t>Por conta de privacidade de dados e poucas pessoas nessa categoria não abriremos esse valor</t>
  </si>
  <si>
    <t>GRI 405-2</t>
  </si>
  <si>
    <t>Em 2024 ocorreram 16 acidentes reportados de trabalho, sendo que 11 deles foram acidentes de trajeto e 5 típicos</t>
  </si>
  <si>
    <t>As linhas de Saúde, Alimentação e Renda foram criadas em 2020 para mitigar o impacto na covid-1 no Brasil. Em 2024, por decisão estratégica, não houve repasse para projetos com essa temática.</t>
  </si>
  <si>
    <t>Remuneração variável de funcionários vinculada a metas ASG e climáticas</t>
  </si>
  <si>
    <t>Remuneração variável do CEO vinculada a metas ASG e climáticas</t>
  </si>
  <si>
    <t>Remuneração variável dos membros da diretoria estatutária vinculada a metas ASG e climáticas</t>
  </si>
  <si>
    <t xml:space="preserve">Este tema material é representado pela estratégia de Finanças Sustentáveis da B3. Os instrumentos de finanças sustentáveis são uma prioridade para a B3, pois contribuem para o alinhamento do mercado brasileiro com as melhores práticas nacionais e internacionais. Por meio de nossos produtos e serviços ESG, podemos incentivar as empresas a seguirem as melhores práticas ambientais, sociais e de governança dentro de padrões internacionalmente reconhecidos e, ao mesmo tempo, apoiar investidores que buscam não apenas retornos financeiros, mas também alinhamento com valores sociais e ambientais em suas alocações de recursos. Nossos produtos e serviços ESG estão segregados em três segmentos principais: Listados; Balcão; e produtos e serviços de dados ESG. </t>
  </si>
  <si>
    <r>
      <rPr>
        <b/>
        <sz val="11"/>
        <rFont val="Calibri"/>
        <family val="2"/>
        <scheme val="minor"/>
      </rPr>
      <t xml:space="preserve">Companhias que participaram do processo do Índice de Sustentabilidade Empresarial (ISE B3): </t>
    </r>
    <r>
      <rPr>
        <sz val="11"/>
        <rFont val="Calibri"/>
        <family val="2"/>
        <scheme val="minor"/>
      </rPr>
      <t xml:space="preserve">Em 2024, 93 empresas participaram do ISE, 3 a menos que o mesmo processo de 2023. 
</t>
    </r>
    <r>
      <rPr>
        <b/>
        <sz val="11"/>
        <rFont val="Calibri"/>
        <family val="2"/>
        <scheme val="minor"/>
      </rPr>
      <t xml:space="preserve">Total de emissões de títulos temáticos no ano: </t>
    </r>
    <r>
      <rPr>
        <sz val="11"/>
        <rFont val="Calibri"/>
        <family val="2"/>
        <scheme val="minor"/>
      </rPr>
      <t xml:space="preserve">Em 2024 foram emitidos 67 títulos temáticos ESG, um aumento de 15% em relação a 2023. 
</t>
    </r>
    <r>
      <rPr>
        <b/>
        <sz val="11"/>
        <rFont val="Calibri"/>
        <family val="2"/>
        <scheme val="minor"/>
      </rPr>
      <t xml:space="preserve">Receita gerada por produtos e serviços ESG </t>
    </r>
    <r>
      <rPr>
        <sz val="11"/>
        <rFont val="Calibri"/>
        <family val="2"/>
        <scheme val="minor"/>
      </rPr>
      <t>totalizou R$35,5 milhões em 2024. Esse valor representou um aumento de 64,1% em relação a 2023</t>
    </r>
  </si>
  <si>
    <t>Principais stakeholders externos envolvidos</t>
  </si>
  <si>
    <t>Este tema material está relacionada à nossa Estratégia Climática, que inclui ações internas de gestão de risco climático e ações externas de indução de mercado e oportunidades de negócio. Nas ações internas, o sistema de Gestão de Riscos da B3 inclui riscos relacionados ao clima que podem impactar diretamente nossos negócios, gerando custos potenciais a curto e longo prazo. Um exemplo de Risco Climáticoé o risco de aumento da severidade de eventos extremos pode resultar em danos ou destruição das estruturas da B3, perda de equipamentos e/ou quedas de energia por longos períodos. Esses impactos resultam em custos aumentados para adaptar estruturas físicas e tecnológicas, além da realização de manutenção frequente para garantir o funcionamento adequado das atividades da empresa. Esses eventos também podem resultar em um aumento nos prêmios de seguro para operações na região ou até mesmo na indisponibilidade de seguro para as estruturas da B3. Externamente, a B3 busca aprimorar as ações do mercado relacionadas ao clima promovendo produtos e serviços ASG e participando de ações de defesa e fóruns públicos relacionados à política climática.</t>
  </si>
  <si>
    <r>
      <rPr>
        <b/>
        <sz val="11"/>
        <rFont val="Calibri"/>
        <family val="2"/>
        <scheme val="minor"/>
      </rPr>
      <t xml:space="preserve">Número de usuários cadastrados no Hub de Educação Financeira: </t>
    </r>
    <r>
      <rPr>
        <sz val="11"/>
        <rFont val="Calibri"/>
        <family val="2"/>
        <scheme val="minor"/>
      </rPr>
      <t xml:space="preserve">406 mil
</t>
    </r>
    <r>
      <rPr>
        <b/>
        <sz val="11"/>
        <rFont val="Calibri"/>
        <family val="2"/>
        <scheme val="minor"/>
      </rPr>
      <t xml:space="preserve">
Valor destinado pela B3 Social para investimento social e cultural </t>
    </r>
    <r>
      <rPr>
        <sz val="11"/>
        <rFont val="Calibri"/>
        <family val="2"/>
        <scheme val="minor"/>
      </rPr>
      <t xml:space="preserve">
Em 2024, foram destinados R$ 93,6 milhões de verba direta e incentivada.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</si>
</sst>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0.0"/>
    <numFmt numFmtId="165" formatCode="0.0"/>
    <numFmt numFmtId="166" formatCode="_-* #,##0_-;\-* #,##0_-;_-* &quot;-&quot;??_-;_-@"/>
    <numFmt numFmtId="167" formatCode="0.000"/>
    <numFmt numFmtId="168" formatCode="#,##0.00_ ;[Red]\-#,##0.00\ "/>
    <numFmt numFmtId="169" formatCode="0.0%"/>
    <numFmt numFmtId="170" formatCode="#,##0.0_ ;[Red]\-#,##0.0\ "/>
    <numFmt numFmtId="171" formatCode="#,##0_ ;[Red]\-#,##0\ "/>
  </numFmts>
  <fonts count="4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FFFFFF"/>
      <name val="Arial"/>
      <family val="2"/>
    </font>
    <font>
      <b/>
      <sz val="11"/>
      <color theme="0"/>
      <name val="Arial"/>
      <family val="2"/>
    </font>
    <font>
      <sz val="11"/>
      <color rgb="FF000000"/>
      <name val="Arial"/>
      <family val="2"/>
    </font>
    <font>
      <sz val="11"/>
      <color theme="1"/>
      <name val="Calibri"/>
      <family val="2"/>
    </font>
    <font>
      <b/>
      <sz val="12"/>
      <color theme="0"/>
      <name val="Arial"/>
      <family val="2"/>
    </font>
    <font>
      <sz val="10"/>
      <color rgb="FF000000"/>
      <name val="Calibri"/>
      <family val="2"/>
    </font>
    <font>
      <b/>
      <sz val="11"/>
      <color theme="1"/>
      <name val="Calibri"/>
      <family val="2"/>
    </font>
    <font>
      <sz val="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rgb="FFFF0000"/>
      <name val="Arial"/>
      <family val="2"/>
    </font>
    <font>
      <sz val="8"/>
      <name val="Calibri"/>
      <family val="2"/>
      <scheme val="minor"/>
    </font>
    <font>
      <sz val="10"/>
      <color theme="1"/>
      <name val="Segoe UI"/>
      <family val="2"/>
      <charset val="1"/>
    </font>
    <font>
      <b/>
      <sz val="11"/>
      <color theme="0"/>
      <name val="Calibri"/>
      <family val="2"/>
    </font>
    <font>
      <u/>
      <sz val="11"/>
      <color theme="0"/>
      <name val="Calibri"/>
      <family val="2"/>
      <scheme val="minor"/>
    </font>
    <font>
      <sz val="11"/>
      <color theme="0"/>
      <name val="Calibri"/>
      <family val="2"/>
    </font>
    <font>
      <b/>
      <sz val="11"/>
      <color rgb="FFEE0000"/>
      <name val="Calibri"/>
      <family val="2"/>
      <scheme val="minor"/>
    </font>
    <font>
      <b/>
      <sz val="11"/>
      <color rgb="FFFF0000"/>
      <name val="Calibri"/>
      <family val="2"/>
      <scheme val="minor"/>
    </font>
    <font>
      <sz val="11"/>
      <name val="Calibri"/>
      <family val="2"/>
      <scheme val="major"/>
    </font>
  </fonts>
  <fills count="40">
    <fill>
      <patternFill patternType="none"/>
    </fill>
    <fill>
      <patternFill patternType="gray125"/>
    </fill>
    <fill>
      <patternFill patternType="solid">
        <fgColor theme="0"/>
        <bgColor theme="0"/>
      </patternFill>
    </fill>
    <fill>
      <patternFill patternType="solid">
        <fgColor rgb="FF2F5496"/>
        <bgColor rgb="FF2F5496"/>
      </patternFill>
    </fill>
    <fill>
      <patternFill patternType="solid">
        <fgColor rgb="FF00B0F0"/>
        <bgColor rgb="FF00B0F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00FFFF"/>
      </patternFill>
    </fill>
    <fill>
      <patternFill patternType="solid">
        <fgColor rgb="FF00B0F0"/>
        <bgColor theme="0"/>
      </patternFill>
    </fill>
    <fill>
      <patternFill patternType="solid">
        <fgColor theme="4" tint="-0.249977111117893"/>
        <bgColor rgb="FF2F5496"/>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s>
  <cellStyleXfs count="50">
    <xf numFmtId="0" fontId="0" fillId="0" borderId="0"/>
    <xf numFmtId="0" fontId="5" fillId="0" borderId="6"/>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23" fillId="9" borderId="10" applyNumberFormat="0" applyAlignment="0" applyProtection="0"/>
    <xf numFmtId="0" fontId="24" fillId="10" borderId="11" applyNumberFormat="0" applyAlignment="0" applyProtection="0"/>
    <xf numFmtId="0" fontId="25" fillId="10" borderId="10" applyNumberFormat="0" applyAlignment="0" applyProtection="0"/>
    <xf numFmtId="0" fontId="26" fillId="0" borderId="12" applyNumberFormat="0" applyFill="0" applyAlignment="0" applyProtection="0"/>
    <xf numFmtId="0" fontId="27" fillId="11" borderId="13" applyNumberFormat="0" applyAlignment="0" applyProtection="0"/>
    <xf numFmtId="0" fontId="30" fillId="0" borderId="15" applyNumberFormat="0" applyFill="0" applyAlignment="0" applyProtection="0"/>
    <xf numFmtId="0" fontId="4" fillId="0" borderId="6"/>
    <xf numFmtId="43" fontId="4" fillId="0" borderId="6" applyFont="0" applyFill="0" applyBorder="0" applyAlignment="0" applyProtection="0"/>
    <xf numFmtId="44" fontId="4" fillId="0" borderId="6" applyFont="0" applyFill="0" applyBorder="0" applyAlignment="0" applyProtection="0"/>
    <xf numFmtId="0" fontId="16" fillId="0" borderId="6" applyNumberFormat="0" applyFill="0" applyBorder="0" applyAlignment="0" applyProtection="0"/>
    <xf numFmtId="0" fontId="19" fillId="0" borderId="6" applyNumberFormat="0" applyFill="0" applyBorder="0" applyAlignment="0" applyProtection="0"/>
    <xf numFmtId="0" fontId="20" fillId="6" borderId="6" applyNumberFormat="0" applyBorder="0" applyAlignment="0" applyProtection="0"/>
    <xf numFmtId="0" fontId="21" fillId="7" borderId="6" applyNumberFormat="0" applyBorder="0" applyAlignment="0" applyProtection="0"/>
    <xf numFmtId="0" fontId="22" fillId="8" borderId="6" applyNumberFormat="0" applyBorder="0" applyAlignment="0" applyProtection="0"/>
    <xf numFmtId="0" fontId="28" fillId="0" borderId="6" applyNumberFormat="0" applyFill="0" applyBorder="0" applyAlignment="0" applyProtection="0"/>
    <xf numFmtId="0" fontId="4" fillId="12" borderId="14" applyNumberFormat="0" applyFont="0" applyAlignment="0" applyProtection="0"/>
    <xf numFmtId="0" fontId="29" fillId="0" borderId="6" applyNumberFormat="0" applyFill="0" applyBorder="0" applyAlignment="0" applyProtection="0"/>
    <xf numFmtId="0" fontId="31" fillId="13" borderId="6" applyNumberFormat="0" applyBorder="0" applyAlignment="0" applyProtection="0"/>
    <xf numFmtId="0" fontId="4" fillId="14" borderId="6" applyNumberFormat="0" applyBorder="0" applyAlignment="0" applyProtection="0"/>
    <xf numFmtId="0" fontId="4" fillId="15" borderId="6" applyNumberFormat="0" applyBorder="0" applyAlignment="0" applyProtection="0"/>
    <xf numFmtId="0" fontId="4" fillId="16" borderId="6" applyNumberFormat="0" applyBorder="0" applyAlignment="0" applyProtection="0"/>
    <xf numFmtId="0" fontId="31" fillId="17" borderId="6" applyNumberFormat="0" applyBorder="0" applyAlignment="0" applyProtection="0"/>
    <xf numFmtId="0" fontId="4" fillId="18" borderId="6" applyNumberFormat="0" applyBorder="0" applyAlignment="0" applyProtection="0"/>
    <xf numFmtId="0" fontId="4" fillId="19" borderId="6" applyNumberFormat="0" applyBorder="0" applyAlignment="0" applyProtection="0"/>
    <xf numFmtId="0" fontId="4" fillId="20" borderId="6" applyNumberFormat="0" applyBorder="0" applyAlignment="0" applyProtection="0"/>
    <xf numFmtId="0" fontId="31" fillId="21" borderId="6" applyNumberFormat="0" applyBorder="0" applyAlignment="0" applyProtection="0"/>
    <xf numFmtId="0" fontId="4" fillId="22" borderId="6" applyNumberFormat="0" applyBorder="0" applyAlignment="0" applyProtection="0"/>
    <xf numFmtId="0" fontId="4" fillId="23" borderId="6" applyNumberFormat="0" applyBorder="0" applyAlignment="0" applyProtection="0"/>
    <xf numFmtId="0" fontId="4" fillId="24" borderId="6" applyNumberFormat="0" applyBorder="0" applyAlignment="0" applyProtection="0"/>
    <xf numFmtId="0" fontId="31" fillId="25" borderId="6" applyNumberFormat="0" applyBorder="0" applyAlignment="0" applyProtection="0"/>
    <xf numFmtId="0" fontId="4" fillId="26" borderId="6" applyNumberFormat="0" applyBorder="0" applyAlignment="0" applyProtection="0"/>
    <xf numFmtId="0" fontId="4" fillId="27" borderId="6" applyNumberFormat="0" applyBorder="0" applyAlignment="0" applyProtection="0"/>
    <xf numFmtId="0" fontId="4" fillId="28" borderId="6" applyNumberFormat="0" applyBorder="0" applyAlignment="0" applyProtection="0"/>
    <xf numFmtId="0" fontId="31" fillId="29" borderId="6" applyNumberFormat="0" applyBorder="0" applyAlignment="0" applyProtection="0"/>
    <xf numFmtId="0" fontId="4" fillId="30" borderId="6" applyNumberFormat="0" applyBorder="0" applyAlignment="0" applyProtection="0"/>
    <xf numFmtId="0" fontId="4" fillId="31" borderId="6" applyNumberFormat="0" applyBorder="0" applyAlignment="0" applyProtection="0"/>
    <xf numFmtId="0" fontId="4" fillId="32" borderId="6" applyNumberFormat="0" applyBorder="0" applyAlignment="0" applyProtection="0"/>
    <xf numFmtId="0" fontId="31" fillId="33" borderId="6" applyNumberFormat="0" applyBorder="0" applyAlignment="0" applyProtection="0"/>
    <xf numFmtId="0" fontId="4" fillId="34" borderId="6" applyNumberFormat="0" applyBorder="0" applyAlignment="0" applyProtection="0"/>
    <xf numFmtId="0" fontId="4" fillId="35" borderId="6" applyNumberFormat="0" applyBorder="0" applyAlignment="0" applyProtection="0"/>
    <xf numFmtId="0" fontId="4" fillId="36" borderId="6" applyNumberFormat="0" applyBorder="0" applyAlignment="0" applyProtection="0"/>
    <xf numFmtId="43" fontId="4" fillId="0" borderId="6" applyFont="0" applyFill="0" applyBorder="0" applyAlignment="0" applyProtection="0"/>
    <xf numFmtId="9" fontId="32" fillId="0" borderId="0" applyFont="0" applyFill="0" applyBorder="0" applyAlignment="0" applyProtection="0"/>
    <xf numFmtId="0" fontId="33" fillId="0" borderId="0" applyNumberFormat="0" applyFill="0" applyBorder="0" applyAlignment="0" applyProtection="0"/>
    <xf numFmtId="0" fontId="3" fillId="0" borderId="6"/>
  </cellStyleXfs>
  <cellXfs count="253">
    <xf numFmtId="0" fontId="0" fillId="0" borderId="0" xfId="0"/>
    <xf numFmtId="49" fontId="8" fillId="3" borderId="1" xfId="0" applyNumberFormat="1" applyFont="1" applyFill="1" applyBorder="1" applyAlignment="1">
      <alignment horizontal="center" vertical="center" wrapText="1"/>
    </xf>
    <xf numFmtId="0" fontId="11" fillId="0" borderId="0" xfId="0" applyFont="1" applyAlignment="1">
      <alignment vertical="center"/>
    </xf>
    <xf numFmtId="0" fontId="11" fillId="5" borderId="0" xfId="0" applyFont="1" applyFill="1" applyAlignment="1">
      <alignment vertical="center"/>
    </xf>
    <xf numFmtId="0" fontId="0" fillId="5" borderId="0" xfId="0" applyFill="1"/>
    <xf numFmtId="0" fontId="6" fillId="2" borderId="6" xfId="0" applyFont="1" applyFill="1" applyBorder="1" applyAlignment="1">
      <alignment horizontal="left" vertical="center"/>
    </xf>
    <xf numFmtId="0" fontId="9" fillId="4" borderId="6" xfId="0" applyFont="1" applyFill="1" applyBorder="1" applyAlignment="1">
      <alignment horizontal="left" vertical="center"/>
    </xf>
    <xf numFmtId="3" fontId="6" fillId="2" borderId="6" xfId="0" applyNumberFormat="1" applyFont="1" applyFill="1" applyBorder="1" applyAlignment="1">
      <alignment horizontal="left" vertical="center"/>
    </xf>
    <xf numFmtId="0" fontId="7"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1" fillId="2" borderId="6" xfId="0" applyFont="1" applyFill="1" applyBorder="1" applyAlignment="1">
      <alignment vertical="center"/>
    </xf>
    <xf numFmtId="0" fontId="11" fillId="2" borderId="6" xfId="0" applyFont="1" applyFill="1" applyBorder="1" applyAlignment="1">
      <alignment horizontal="center" vertical="center"/>
    </xf>
    <xf numFmtId="0" fontId="12" fillId="2" borderId="6" xfId="0" applyFont="1" applyFill="1" applyBorder="1" applyAlignment="1">
      <alignment vertical="center" wrapText="1"/>
    </xf>
    <xf numFmtId="0" fontId="6" fillId="2" borderId="6" xfId="0" applyFont="1" applyFill="1" applyBorder="1" applyAlignment="1">
      <alignment vertical="center"/>
    </xf>
    <xf numFmtId="0" fontId="33" fillId="2" borderId="3" xfId="48" applyFill="1" applyBorder="1" applyAlignment="1">
      <alignment horizontal="left" vertical="center"/>
    </xf>
    <xf numFmtId="0" fontId="35" fillId="5" borderId="16" xfId="49" applyFont="1" applyFill="1" applyBorder="1" applyAlignment="1">
      <alignment horizontal="left" vertical="center" wrapText="1"/>
    </xf>
    <xf numFmtId="0" fontId="35" fillId="5" borderId="17" xfId="49" applyFont="1" applyFill="1" applyBorder="1" applyAlignment="1">
      <alignment horizontal="left" vertical="center" wrapText="1"/>
    </xf>
    <xf numFmtId="0" fontId="3" fillId="5" borderId="16" xfId="49" applyFill="1" applyBorder="1" applyAlignment="1">
      <alignment horizontal="left" vertical="center" wrapText="1"/>
    </xf>
    <xf numFmtId="0" fontId="35" fillId="5" borderId="19" xfId="49" applyFont="1" applyFill="1" applyBorder="1" applyAlignment="1">
      <alignment horizontal="center" vertical="center" wrapText="1"/>
    </xf>
    <xf numFmtId="0" fontId="35" fillId="5" borderId="19" xfId="49" applyFont="1" applyFill="1" applyBorder="1" applyAlignment="1">
      <alignment horizontal="left" vertical="center" wrapText="1"/>
    </xf>
    <xf numFmtId="0" fontId="3" fillId="5" borderId="17" xfId="49" applyFill="1" applyBorder="1" applyAlignment="1">
      <alignment horizontal="left" vertical="center" wrapText="1"/>
    </xf>
    <xf numFmtId="0" fontId="35" fillId="5" borderId="17" xfId="49" applyFont="1" applyFill="1" applyBorder="1" applyAlignment="1">
      <alignment horizontal="center" vertical="center" wrapText="1"/>
    </xf>
    <xf numFmtId="0" fontId="3" fillId="5" borderId="16" xfId="49" applyFill="1" applyBorder="1" applyAlignment="1">
      <alignment vertical="center" wrapText="1"/>
    </xf>
    <xf numFmtId="0" fontId="30" fillId="5" borderId="17" xfId="49" applyFont="1" applyFill="1" applyBorder="1" applyAlignment="1">
      <alignment horizontal="left" vertical="center" wrapText="1"/>
    </xf>
    <xf numFmtId="0" fontId="35" fillId="5" borderId="16" xfId="49" applyFont="1" applyFill="1" applyBorder="1" applyAlignment="1">
      <alignment vertical="center" wrapText="1"/>
    </xf>
    <xf numFmtId="0" fontId="30" fillId="5" borderId="16" xfId="49" applyFont="1" applyFill="1" applyBorder="1" applyAlignment="1">
      <alignment vertical="center" wrapText="1"/>
    </xf>
    <xf numFmtId="0" fontId="35" fillId="0" borderId="6" xfId="49" applyFont="1" applyAlignment="1">
      <alignment horizontal="left" wrapText="1"/>
    </xf>
    <xf numFmtId="0" fontId="3" fillId="0" borderId="6" xfId="49" applyAlignment="1">
      <alignment horizontal="center" vertical="center" wrapText="1"/>
    </xf>
    <xf numFmtId="0" fontId="3" fillId="5" borderId="16" xfId="49" applyFill="1" applyBorder="1" applyAlignment="1">
      <alignment horizontal="center" vertical="center" wrapText="1"/>
    </xf>
    <xf numFmtId="0" fontId="3" fillId="0" borderId="6" xfId="49" applyAlignment="1">
      <alignment wrapText="1"/>
    </xf>
    <xf numFmtId="0" fontId="35" fillId="0" borderId="16" xfId="49" applyFont="1" applyBorder="1" applyAlignment="1">
      <alignment horizontal="left" vertical="center" wrapText="1"/>
    </xf>
    <xf numFmtId="0" fontId="35" fillId="0" borderId="16" xfId="49" applyFont="1" applyBorder="1" applyAlignment="1">
      <alignment vertical="center" wrapText="1"/>
    </xf>
    <xf numFmtId="0" fontId="35" fillId="0" borderId="17" xfId="49" applyFont="1" applyBorder="1" applyAlignment="1">
      <alignment horizontal="left" vertical="center" wrapText="1"/>
    </xf>
    <xf numFmtId="0" fontId="3" fillId="5" borderId="6" xfId="49" applyFill="1" applyAlignment="1">
      <alignment wrapText="1"/>
    </xf>
    <xf numFmtId="0" fontId="30" fillId="0" borderId="6" xfId="49" applyFont="1" applyAlignment="1">
      <alignment vertical="center" wrapText="1"/>
    </xf>
    <xf numFmtId="0" fontId="3" fillId="0" borderId="6" xfId="49" applyAlignment="1">
      <alignment vertical="center" wrapText="1"/>
    </xf>
    <xf numFmtId="0" fontId="6" fillId="2" borderId="6" xfId="0" applyFont="1" applyFill="1" applyBorder="1" applyAlignment="1">
      <alignment horizontal="right" vertical="center"/>
    </xf>
    <xf numFmtId="0" fontId="0" fillId="0" borderId="0" xfId="0" applyAlignment="1">
      <alignment horizontal="right"/>
    </xf>
    <xf numFmtId="169" fontId="6" fillId="2" borderId="6" xfId="47" applyNumberFormat="1" applyFont="1" applyFill="1" applyBorder="1" applyAlignment="1">
      <alignment horizontal="right" vertical="center"/>
    </xf>
    <xf numFmtId="9" fontId="6" fillId="2" borderId="6" xfId="47" applyFont="1" applyFill="1" applyBorder="1" applyAlignment="1">
      <alignment horizontal="right" vertical="center"/>
    </xf>
    <xf numFmtId="0" fontId="9" fillId="4" borderId="6" xfId="0" applyFont="1" applyFill="1" applyBorder="1" applyAlignment="1">
      <alignment horizontal="right" vertical="center"/>
    </xf>
    <xf numFmtId="0" fontId="6" fillId="2" borderId="6" xfId="47" applyNumberFormat="1" applyFont="1" applyFill="1" applyBorder="1" applyAlignment="1">
      <alignment horizontal="right" vertical="center"/>
    </xf>
    <xf numFmtId="0" fontId="7" fillId="2" borderId="2" xfId="0" applyFont="1" applyFill="1" applyBorder="1" applyAlignment="1">
      <alignment horizontal="left" vertical="center" wrapText="1"/>
    </xf>
    <xf numFmtId="0" fontId="0" fillId="0" borderId="0" xfId="0" applyAlignment="1">
      <alignment horizontal="left"/>
    </xf>
    <xf numFmtId="0" fontId="6" fillId="0" borderId="6" xfId="0" applyFont="1" applyBorder="1" applyAlignment="1">
      <alignment horizontal="left" vertical="center"/>
    </xf>
    <xf numFmtId="169" fontId="6" fillId="0" borderId="6" xfId="47" applyNumberFormat="1" applyFont="1" applyFill="1" applyBorder="1" applyAlignment="1">
      <alignment horizontal="left" vertical="center"/>
    </xf>
    <xf numFmtId="0" fontId="6" fillId="2" borderId="0" xfId="0" applyFont="1" applyFill="1" applyAlignment="1">
      <alignment horizontal="right" vertical="center"/>
    </xf>
    <xf numFmtId="0" fontId="6" fillId="0" borderId="6" xfId="0" applyFont="1" applyBorder="1" applyAlignment="1">
      <alignment horizontal="left" vertical="center" indent="4"/>
    </xf>
    <xf numFmtId="0" fontId="0" fillId="0" borderId="0" xfId="0" applyAlignment="1">
      <alignment horizontal="left" indent="4"/>
    </xf>
    <xf numFmtId="0" fontId="0" fillId="0" borderId="0" xfId="0" applyAlignment="1">
      <alignment wrapText="1"/>
    </xf>
    <xf numFmtId="0" fontId="7" fillId="2" borderId="6" xfId="0" applyFont="1" applyFill="1" applyBorder="1" applyAlignment="1">
      <alignment horizontal="left" vertical="center"/>
    </xf>
    <xf numFmtId="0" fontId="33" fillId="2" borderId="5" xfId="48" applyFill="1" applyBorder="1" applyAlignment="1">
      <alignment horizontal="left" vertical="center"/>
    </xf>
    <xf numFmtId="3" fontId="6" fillId="2" borderId="6" xfId="0" applyNumberFormat="1" applyFont="1" applyFill="1" applyBorder="1" applyAlignment="1">
      <alignment horizontal="right" vertical="center"/>
    </xf>
    <xf numFmtId="9" fontId="6" fillId="2" borderId="6" xfId="0" applyNumberFormat="1" applyFont="1" applyFill="1" applyBorder="1" applyAlignment="1">
      <alignment horizontal="right" vertical="center"/>
    </xf>
    <xf numFmtId="49" fontId="6" fillId="5" borderId="21" xfId="0" applyNumberFormat="1" applyFont="1" applyFill="1" applyBorder="1" applyAlignment="1">
      <alignment horizontal="left" vertical="center" wrapText="1"/>
    </xf>
    <xf numFmtId="49" fontId="6" fillId="0" borderId="21" xfId="0" applyNumberFormat="1" applyFont="1" applyBorder="1" applyAlignment="1">
      <alignment horizontal="left" vertical="center" wrapText="1"/>
    </xf>
    <xf numFmtId="3" fontId="6" fillId="0" borderId="21" xfId="0" applyNumberFormat="1" applyFont="1" applyBorder="1" applyAlignment="1">
      <alignment horizontal="right" vertical="center"/>
    </xf>
    <xf numFmtId="3" fontId="6" fillId="5" borderId="21" xfId="0" applyNumberFormat="1" applyFont="1" applyFill="1" applyBorder="1" applyAlignment="1">
      <alignment horizontal="right" vertical="center"/>
    </xf>
    <xf numFmtId="164" fontId="6" fillId="2" borderId="21" xfId="0" applyNumberFormat="1" applyFont="1" applyFill="1" applyBorder="1" applyAlignment="1">
      <alignment horizontal="right" vertical="center" wrapText="1"/>
    </xf>
    <xf numFmtId="3" fontId="6" fillId="0" borderId="21" xfId="0" applyNumberFormat="1" applyFont="1" applyBorder="1" applyAlignment="1">
      <alignment horizontal="right" vertical="center" wrapText="1"/>
    </xf>
    <xf numFmtId="49" fontId="6" fillId="0" borderId="21" xfId="0" applyNumberFormat="1" applyFont="1" applyBorder="1" applyAlignment="1">
      <alignment horizontal="right" vertical="center" wrapText="1"/>
    </xf>
    <xf numFmtId="164" fontId="6" fillId="0" borderId="21" xfId="0" applyNumberFormat="1" applyFont="1" applyBorder="1" applyAlignment="1">
      <alignment horizontal="right" vertical="center" wrapText="1"/>
    </xf>
    <xf numFmtId="4" fontId="6" fillId="0" borderId="21" xfId="0" applyNumberFormat="1" applyFont="1" applyBorder="1" applyAlignment="1">
      <alignment horizontal="left" vertical="center" wrapText="1"/>
    </xf>
    <xf numFmtId="165" fontId="6" fillId="2" borderId="21" xfId="0" applyNumberFormat="1" applyFont="1" applyFill="1" applyBorder="1" applyAlignment="1">
      <alignment horizontal="right" vertical="center" wrapText="1"/>
    </xf>
    <xf numFmtId="165" fontId="15" fillId="2" borderId="21" xfId="0" applyNumberFormat="1" applyFont="1" applyFill="1" applyBorder="1" applyAlignment="1">
      <alignment horizontal="right" vertical="center" wrapText="1"/>
    </xf>
    <xf numFmtId="165" fontId="15" fillId="0" borderId="21" xfId="0" applyNumberFormat="1" applyFont="1" applyBorder="1" applyAlignment="1">
      <alignment horizontal="left" vertical="center" wrapText="1"/>
    </xf>
    <xf numFmtId="49" fontId="6" fillId="5" borderId="21" xfId="0" applyNumberFormat="1" applyFont="1" applyFill="1" applyBorder="1" applyAlignment="1">
      <alignment horizontal="center" vertical="center" wrapText="1"/>
    </xf>
    <xf numFmtId="3" fontId="6" fillId="5" borderId="21" xfId="0" applyNumberFormat="1" applyFont="1" applyFill="1" applyBorder="1" applyAlignment="1">
      <alignment horizontal="right" vertical="center" wrapText="1"/>
    </xf>
    <xf numFmtId="3" fontId="6" fillId="0" borderId="21" xfId="0" applyNumberFormat="1" applyFont="1" applyBorder="1" applyAlignment="1">
      <alignment horizontal="left" vertical="center" wrapText="1"/>
    </xf>
    <xf numFmtId="4" fontId="6" fillId="0" borderId="21" xfId="0" applyNumberFormat="1" applyFont="1" applyBorder="1" applyAlignment="1">
      <alignment horizontal="right" vertical="center"/>
    </xf>
    <xf numFmtId="4" fontId="6" fillId="5" borderId="21" xfId="0" applyNumberFormat="1" applyFont="1" applyFill="1" applyBorder="1" applyAlignment="1">
      <alignment horizontal="right" vertical="center"/>
    </xf>
    <xf numFmtId="2" fontId="6" fillId="0" borderId="21" xfId="0" applyNumberFormat="1" applyFont="1" applyBorder="1" applyAlignment="1">
      <alignment horizontal="right" vertical="center"/>
    </xf>
    <xf numFmtId="2" fontId="6" fillId="5" borderId="21" xfId="0" applyNumberFormat="1" applyFont="1" applyFill="1" applyBorder="1" applyAlignment="1">
      <alignment horizontal="right" vertical="center"/>
    </xf>
    <xf numFmtId="2" fontId="6" fillId="37" borderId="21" xfId="0" applyNumberFormat="1" applyFont="1" applyFill="1" applyBorder="1" applyAlignment="1">
      <alignment horizontal="right" vertical="center"/>
    </xf>
    <xf numFmtId="4" fontId="6" fillId="37" borderId="21" xfId="0" applyNumberFormat="1" applyFont="1" applyFill="1" applyBorder="1" applyAlignment="1">
      <alignment horizontal="right" vertical="center"/>
    </xf>
    <xf numFmtId="0" fontId="6" fillId="0" borderId="21" xfId="0" applyFont="1" applyBorder="1" applyAlignment="1">
      <alignment horizontal="right" vertical="center"/>
    </xf>
    <xf numFmtId="164" fontId="6" fillId="0" borderId="21" xfId="0" applyNumberFormat="1" applyFont="1" applyBorder="1" applyAlignment="1">
      <alignment horizontal="right" vertical="center"/>
    </xf>
    <xf numFmtId="164" fontId="6" fillId="5" borderId="21" xfId="0" applyNumberFormat="1" applyFont="1" applyFill="1" applyBorder="1" applyAlignment="1">
      <alignment horizontal="right" vertical="center"/>
    </xf>
    <xf numFmtId="164" fontId="6" fillId="37" borderId="21" xfId="0" applyNumberFormat="1" applyFont="1" applyFill="1" applyBorder="1" applyAlignment="1">
      <alignment horizontal="right" vertical="center"/>
    </xf>
    <xf numFmtId="164" fontId="6" fillId="0" borderId="21" xfId="0" applyNumberFormat="1" applyFont="1" applyBorder="1" applyAlignment="1">
      <alignment horizontal="left" vertical="center" wrapText="1"/>
    </xf>
    <xf numFmtId="49" fontId="6" fillId="5" borderId="21" xfId="0" applyNumberFormat="1" applyFont="1" applyFill="1" applyBorder="1" applyAlignment="1">
      <alignment horizontal="right" vertical="center" wrapText="1"/>
    </xf>
    <xf numFmtId="49" fontId="6" fillId="37" borderId="21" xfId="0" applyNumberFormat="1" applyFont="1" applyFill="1" applyBorder="1" applyAlignment="1">
      <alignment horizontal="right" vertical="center" wrapText="1"/>
    </xf>
    <xf numFmtId="3" fontId="15" fillId="0" borderId="21" xfId="0" applyNumberFormat="1" applyFont="1" applyBorder="1" applyAlignment="1">
      <alignment horizontal="left" vertical="center"/>
    </xf>
    <xf numFmtId="3" fontId="15" fillId="0" borderId="21" xfId="0" applyNumberFormat="1" applyFont="1" applyBorder="1" applyAlignment="1">
      <alignment horizontal="right" vertical="center"/>
    </xf>
    <xf numFmtId="3" fontId="15" fillId="5" borderId="21" xfId="0" applyNumberFormat="1" applyFont="1" applyFill="1" applyBorder="1" applyAlignment="1">
      <alignment horizontal="right" vertical="center"/>
    </xf>
    <xf numFmtId="3" fontId="15" fillId="5" borderId="21" xfId="0" applyNumberFormat="1" applyFont="1" applyFill="1" applyBorder="1" applyAlignment="1">
      <alignment horizontal="left" vertical="center"/>
    </xf>
    <xf numFmtId="1" fontId="6" fillId="0" borderId="21" xfId="0" applyNumberFormat="1" applyFont="1" applyBorder="1" applyAlignment="1">
      <alignment horizontal="right" vertical="center"/>
    </xf>
    <xf numFmtId="1" fontId="6" fillId="0" borderId="21" xfId="0" applyNumberFormat="1" applyFont="1" applyBorder="1" applyAlignment="1">
      <alignment horizontal="right" vertical="center" wrapText="1"/>
    </xf>
    <xf numFmtId="1" fontId="6" fillId="5" borderId="21" xfId="0" applyNumberFormat="1" applyFont="1" applyFill="1" applyBorder="1" applyAlignment="1">
      <alignment horizontal="right" vertical="center" wrapText="1"/>
    </xf>
    <xf numFmtId="1" fontId="15" fillId="5" borderId="21" xfId="0" applyNumberFormat="1" applyFont="1" applyFill="1" applyBorder="1" applyAlignment="1">
      <alignment horizontal="right" vertical="center" wrapText="1"/>
    </xf>
    <xf numFmtId="1" fontId="15" fillId="0" borderId="21" xfId="0" applyNumberFormat="1" applyFont="1" applyBorder="1" applyAlignment="1">
      <alignment horizontal="right" vertical="center" wrapText="1"/>
    </xf>
    <xf numFmtId="1" fontId="15" fillId="5" borderId="21" xfId="0" applyNumberFormat="1" applyFont="1" applyFill="1" applyBorder="1" applyAlignment="1">
      <alignment horizontal="left" vertical="center" wrapText="1"/>
    </xf>
    <xf numFmtId="49" fontId="6" fillId="0" borderId="21" xfId="0" applyNumberFormat="1" applyFont="1" applyBorder="1" applyAlignment="1">
      <alignment horizontal="left" vertical="center" wrapText="1" indent="4"/>
    </xf>
    <xf numFmtId="1" fontId="6" fillId="0" borderId="21" xfId="0" applyNumberFormat="1" applyFont="1" applyBorder="1" applyAlignment="1">
      <alignment horizontal="left" vertical="center" wrapText="1" indent="4"/>
    </xf>
    <xf numFmtId="1" fontId="15" fillId="0" borderId="21" xfId="0" applyNumberFormat="1" applyFont="1" applyBorder="1" applyAlignment="1">
      <alignment horizontal="left" vertical="center" wrapText="1" indent="4"/>
    </xf>
    <xf numFmtId="3" fontId="6" fillId="0" borderId="21" xfId="0" applyNumberFormat="1" applyFont="1" applyBorder="1" applyAlignment="1">
      <alignment horizontal="left" vertical="center" wrapText="1" indent="4"/>
    </xf>
    <xf numFmtId="3" fontId="15" fillId="0" borderId="21" xfId="0" applyNumberFormat="1" applyFont="1" applyBorder="1" applyAlignment="1">
      <alignment horizontal="left" vertical="center" wrapText="1"/>
    </xf>
    <xf numFmtId="166" fontId="6" fillId="0" borderId="21" xfId="0" applyNumberFormat="1" applyFont="1" applyBorder="1" applyAlignment="1">
      <alignment horizontal="right" vertical="center" wrapText="1"/>
    </xf>
    <xf numFmtId="166" fontId="6" fillId="5" borderId="21" xfId="0" applyNumberFormat="1" applyFont="1" applyFill="1" applyBorder="1" applyAlignment="1">
      <alignment horizontal="right" vertical="center" wrapText="1"/>
    </xf>
    <xf numFmtId="166" fontId="6" fillId="0" borderId="21" xfId="0" applyNumberFormat="1" applyFont="1" applyBorder="1" applyAlignment="1">
      <alignment horizontal="left" vertical="center" wrapText="1"/>
    </xf>
    <xf numFmtId="166" fontId="6" fillId="5" borderId="21" xfId="0" applyNumberFormat="1" applyFont="1" applyFill="1" applyBorder="1" applyAlignment="1">
      <alignment horizontal="left" vertical="center" wrapText="1"/>
    </xf>
    <xf numFmtId="0" fontId="6" fillId="5" borderId="21" xfId="0" applyFont="1" applyFill="1" applyBorder="1" applyAlignment="1">
      <alignment horizontal="right" vertical="center"/>
    </xf>
    <xf numFmtId="0" fontId="6" fillId="2" borderId="21" xfId="0" applyFont="1" applyFill="1" applyBorder="1" applyAlignment="1">
      <alignment horizontal="right" vertical="center"/>
    </xf>
    <xf numFmtId="0" fontId="6" fillId="5" borderId="21" xfId="0" applyFont="1" applyFill="1" applyBorder="1" applyAlignment="1">
      <alignment horizontal="left" vertical="center"/>
    </xf>
    <xf numFmtId="49" fontId="6" fillId="2" borderId="21" xfId="0" applyNumberFormat="1" applyFont="1" applyFill="1" applyBorder="1" applyAlignment="1">
      <alignment horizontal="right" vertical="center" wrapText="1"/>
    </xf>
    <xf numFmtId="49" fontId="15" fillId="5" borderId="21" xfId="0" applyNumberFormat="1" applyFont="1" applyFill="1" applyBorder="1" applyAlignment="1">
      <alignment horizontal="left" vertical="center" wrapText="1"/>
    </xf>
    <xf numFmtId="49" fontId="8" fillId="3" borderId="22" xfId="0" applyNumberFormat="1" applyFont="1" applyFill="1" applyBorder="1" applyAlignment="1">
      <alignment horizontal="left" vertical="center" wrapText="1"/>
    </xf>
    <xf numFmtId="49" fontId="8" fillId="3" borderId="22" xfId="0" applyNumberFormat="1" applyFont="1" applyFill="1" applyBorder="1" applyAlignment="1">
      <alignment horizontal="right" vertical="center" wrapText="1"/>
    </xf>
    <xf numFmtId="49" fontId="9" fillId="3" borderId="22" xfId="0" applyNumberFormat="1" applyFont="1" applyFill="1" applyBorder="1" applyAlignment="1">
      <alignment horizontal="right" vertical="center" wrapText="1"/>
    </xf>
    <xf numFmtId="49" fontId="9" fillId="3" borderId="22" xfId="0" applyNumberFormat="1" applyFont="1" applyFill="1" applyBorder="1" applyAlignment="1">
      <alignment horizontal="left" vertical="center" wrapText="1"/>
    </xf>
    <xf numFmtId="0" fontId="0" fillId="0" borderId="6" xfId="0" applyBorder="1"/>
    <xf numFmtId="49" fontId="6" fillId="5" borderId="23" xfId="0" applyNumberFormat="1" applyFont="1" applyFill="1" applyBorder="1" applyAlignment="1">
      <alignment horizontal="left" vertical="center" wrapText="1"/>
    </xf>
    <xf numFmtId="49" fontId="6" fillId="0" borderId="23" xfId="0" applyNumberFormat="1" applyFont="1" applyBorder="1" applyAlignment="1">
      <alignment horizontal="left" vertical="center" wrapText="1"/>
    </xf>
    <xf numFmtId="3" fontId="6" fillId="0" borderId="23" xfId="0" applyNumberFormat="1" applyFont="1" applyBorder="1" applyAlignment="1">
      <alignment horizontal="right" vertical="center"/>
    </xf>
    <xf numFmtId="3" fontId="6" fillId="5" borderId="23" xfId="0" applyNumberFormat="1" applyFont="1" applyFill="1" applyBorder="1" applyAlignment="1">
      <alignment horizontal="right" vertical="center"/>
    </xf>
    <xf numFmtId="164" fontId="6" fillId="2" borderId="23" xfId="0" applyNumberFormat="1" applyFont="1" applyFill="1" applyBorder="1" applyAlignment="1">
      <alignment horizontal="right" vertical="center" wrapText="1"/>
    </xf>
    <xf numFmtId="3" fontId="6" fillId="0" borderId="23" xfId="0" applyNumberFormat="1" applyFont="1" applyBorder="1" applyAlignment="1">
      <alignment horizontal="right" vertical="center" wrapText="1"/>
    </xf>
    <xf numFmtId="49" fontId="6" fillId="0" borderId="23" xfId="0" applyNumberFormat="1" applyFont="1" applyBorder="1" applyAlignment="1">
      <alignment horizontal="right" vertical="center" wrapText="1"/>
    </xf>
    <xf numFmtId="0" fontId="7" fillId="4" borderId="6" xfId="0" applyFont="1" applyFill="1" applyBorder="1" applyAlignment="1">
      <alignment horizontal="right" vertical="center"/>
    </xf>
    <xf numFmtId="0" fontId="6" fillId="0" borderId="21" xfId="0" applyFont="1" applyBorder="1" applyAlignment="1">
      <alignment horizontal="center" vertical="center" wrapText="1"/>
    </xf>
    <xf numFmtId="49" fontId="10" fillId="2" borderId="21" xfId="0" applyNumberFormat="1" applyFont="1" applyFill="1" applyBorder="1" applyAlignment="1">
      <alignment horizontal="left" vertical="center"/>
    </xf>
    <xf numFmtId="0" fontId="6" fillId="2" borderId="21" xfId="0" applyFont="1" applyFill="1" applyBorder="1" applyAlignment="1">
      <alignment horizontal="left" vertical="center"/>
    </xf>
    <xf numFmtId="1" fontId="6" fillId="5" borderId="21" xfId="0" applyNumberFormat="1" applyFont="1" applyFill="1" applyBorder="1" applyAlignment="1">
      <alignment horizontal="right" vertical="center"/>
    </xf>
    <xf numFmtId="165" fontId="6" fillId="0" borderId="21" xfId="0" applyNumberFormat="1" applyFont="1" applyBorder="1" applyAlignment="1">
      <alignment horizontal="right" vertical="center"/>
    </xf>
    <xf numFmtId="165" fontId="6" fillId="5" borderId="21" xfId="0" applyNumberFormat="1" applyFont="1" applyFill="1" applyBorder="1" applyAlignment="1">
      <alignment horizontal="right" vertical="center"/>
    </xf>
    <xf numFmtId="1" fontId="6" fillId="2" borderId="21" xfId="0" applyNumberFormat="1" applyFont="1" applyFill="1" applyBorder="1" applyAlignment="1">
      <alignment horizontal="right" vertical="center"/>
    </xf>
    <xf numFmtId="3" fontId="6" fillId="2" borderId="21" xfId="0" applyNumberFormat="1" applyFont="1" applyFill="1" applyBorder="1" applyAlignment="1">
      <alignment horizontal="right" vertical="center"/>
    </xf>
    <xf numFmtId="0" fontId="6" fillId="0" borderId="21" xfId="0" applyFont="1" applyBorder="1" applyAlignment="1">
      <alignment vertical="center" wrapText="1"/>
    </xf>
    <xf numFmtId="0" fontId="6" fillId="0" borderId="21" xfId="0" applyFont="1" applyBorder="1"/>
    <xf numFmtId="0" fontId="0" fillId="0" borderId="21" xfId="0" applyBorder="1"/>
    <xf numFmtId="49" fontId="10" fillId="2" borderId="21" xfId="0" applyNumberFormat="1"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0" borderId="21" xfId="0" applyFont="1" applyBorder="1" applyAlignment="1">
      <alignment horizontal="right" vertical="center" wrapText="1"/>
    </xf>
    <xf numFmtId="0" fontId="6" fillId="5" borderId="21" xfId="0" applyFont="1" applyFill="1" applyBorder="1" applyAlignment="1">
      <alignment horizontal="left" vertical="center" wrapText="1"/>
    </xf>
    <xf numFmtId="0" fontId="6" fillId="0" borderId="21" xfId="0" applyFont="1" applyBorder="1" applyAlignment="1">
      <alignment horizontal="left" vertical="center"/>
    </xf>
    <xf numFmtId="0" fontId="6" fillId="5" borderId="21" xfId="0" applyFont="1" applyFill="1" applyBorder="1" applyAlignment="1">
      <alignment horizontal="center" vertical="center" wrapText="1"/>
    </xf>
    <xf numFmtId="0" fontId="15" fillId="5" borderId="21" xfId="0" applyFont="1" applyFill="1" applyBorder="1" applyAlignment="1">
      <alignment horizontal="left" vertical="center"/>
    </xf>
    <xf numFmtId="0" fontId="15" fillId="5" borderId="21" xfId="0" applyFont="1" applyFill="1" applyBorder="1" applyAlignment="1">
      <alignment horizontal="left" vertical="center" wrapText="1"/>
    </xf>
    <xf numFmtId="0" fontId="15" fillId="0" borderId="21" xfId="0" applyFont="1" applyBorder="1" applyAlignment="1">
      <alignment horizontal="left" vertical="center"/>
    </xf>
    <xf numFmtId="165" fontId="15" fillId="0" borderId="21" xfId="0" applyNumberFormat="1" applyFont="1" applyBorder="1" applyAlignment="1">
      <alignment horizontal="right" vertical="center"/>
    </xf>
    <xf numFmtId="164" fontId="15" fillId="2" borderId="21" xfId="0" applyNumberFormat="1" applyFont="1" applyFill="1" applyBorder="1" applyAlignment="1">
      <alignment horizontal="right" vertical="center" wrapText="1"/>
    </xf>
    <xf numFmtId="0" fontId="15" fillId="0" borderId="21" xfId="0" applyFont="1" applyBorder="1" applyAlignment="1">
      <alignment horizontal="right" vertical="center"/>
    </xf>
    <xf numFmtId="165" fontId="6" fillId="2" borderId="21" xfId="0" applyNumberFormat="1" applyFont="1" applyFill="1" applyBorder="1" applyAlignment="1">
      <alignment horizontal="right" vertical="center"/>
    </xf>
    <xf numFmtId="49" fontId="10" fillId="5" borderId="21" xfId="0" applyNumberFormat="1" applyFont="1" applyFill="1" applyBorder="1" applyAlignment="1">
      <alignment horizontal="left" vertical="center"/>
    </xf>
    <xf numFmtId="168" fontId="6" fillId="0" borderId="21" xfId="0" applyNumberFormat="1" applyFont="1" applyBorder="1" applyAlignment="1">
      <alignment horizontal="right" vertical="center"/>
    </xf>
    <xf numFmtId="168" fontId="6" fillId="5" borderId="21" xfId="0" applyNumberFormat="1" applyFont="1" applyFill="1" applyBorder="1" applyAlignment="1">
      <alignment horizontal="right" vertical="center"/>
    </xf>
    <xf numFmtId="170" fontId="6" fillId="5" borderId="21" xfId="0" applyNumberFormat="1" applyFont="1" applyFill="1" applyBorder="1" applyAlignment="1">
      <alignment horizontal="right" vertical="center"/>
    </xf>
    <xf numFmtId="171" fontId="6" fillId="0" borderId="21" xfId="0" applyNumberFormat="1" applyFont="1" applyBorder="1" applyAlignment="1">
      <alignment horizontal="right" vertical="center"/>
    </xf>
    <xf numFmtId="171" fontId="6" fillId="5" borderId="21" xfId="0" applyNumberFormat="1" applyFont="1" applyFill="1" applyBorder="1" applyAlignment="1">
      <alignment horizontal="right" vertical="center"/>
    </xf>
    <xf numFmtId="3" fontId="15" fillId="2" borderId="21" xfId="0" applyNumberFormat="1" applyFont="1" applyFill="1" applyBorder="1" applyAlignment="1">
      <alignment horizontal="right" vertical="center"/>
    </xf>
    <xf numFmtId="0" fontId="10" fillId="5" borderId="21" xfId="0" applyFont="1" applyFill="1" applyBorder="1" applyAlignment="1">
      <alignment horizontal="left" wrapText="1"/>
    </xf>
    <xf numFmtId="0" fontId="10" fillId="5" borderId="21" xfId="0" applyFont="1" applyFill="1" applyBorder="1" applyAlignment="1">
      <alignment horizontal="left" vertical="center" wrapText="1"/>
    </xf>
    <xf numFmtId="164" fontId="15" fillId="0" borderId="21" xfId="0" applyNumberFormat="1" applyFont="1" applyBorder="1" applyAlignment="1">
      <alignment horizontal="right" vertical="center" wrapText="1"/>
    </xf>
    <xf numFmtId="0" fontId="10" fillId="0" borderId="21" xfId="0" applyFont="1" applyBorder="1" applyAlignment="1">
      <alignment horizontal="left" wrapText="1"/>
    </xf>
    <xf numFmtId="3" fontId="10" fillId="5" borderId="21" xfId="0" applyNumberFormat="1" applyFont="1" applyFill="1" applyBorder="1" applyAlignment="1">
      <alignment horizontal="right" vertical="center"/>
    </xf>
    <xf numFmtId="167" fontId="6" fillId="5" borderId="21" xfId="0" applyNumberFormat="1" applyFont="1" applyFill="1" applyBorder="1" applyAlignment="1">
      <alignment horizontal="right" vertical="center"/>
    </xf>
    <xf numFmtId="3" fontId="6" fillId="5" borderId="21" xfId="0" applyNumberFormat="1" applyFont="1" applyFill="1" applyBorder="1" applyAlignment="1">
      <alignment horizontal="left" vertical="center"/>
    </xf>
    <xf numFmtId="2" fontId="6" fillId="0" borderId="21" xfId="0" applyNumberFormat="1" applyFont="1" applyBorder="1" applyAlignment="1">
      <alignment horizontal="right" vertical="center" wrapText="1"/>
    </xf>
    <xf numFmtId="2" fontId="6" fillId="5" borderId="21" xfId="0" applyNumberFormat="1" applyFont="1" applyFill="1" applyBorder="1" applyAlignment="1">
      <alignment horizontal="right" vertical="center" wrapText="1"/>
    </xf>
    <xf numFmtId="49" fontId="10" fillId="2" borderId="23" xfId="0" applyNumberFormat="1" applyFont="1" applyFill="1" applyBorder="1" applyAlignment="1">
      <alignment horizontal="left" vertical="center"/>
    </xf>
    <xf numFmtId="0" fontId="6" fillId="2" borderId="23" xfId="0" applyFont="1" applyFill="1" applyBorder="1" applyAlignment="1">
      <alignment horizontal="left" vertical="center"/>
    </xf>
    <xf numFmtId="0" fontId="6" fillId="0" borderId="23" xfId="0" applyFont="1" applyBorder="1" applyAlignment="1">
      <alignment horizontal="right" vertical="center"/>
    </xf>
    <xf numFmtId="0" fontId="6" fillId="5" borderId="23" xfId="0" applyFont="1" applyFill="1" applyBorder="1" applyAlignment="1">
      <alignment horizontal="left" vertical="center"/>
    </xf>
    <xf numFmtId="0" fontId="9" fillId="4" borderId="6" xfId="0" applyFont="1" applyFill="1" applyBorder="1" applyAlignment="1">
      <alignment horizontal="left" vertical="center" wrapText="1"/>
    </xf>
    <xf numFmtId="0" fontId="6" fillId="0" borderId="21" xfId="0" applyFont="1" applyBorder="1" applyAlignment="1">
      <alignment horizontal="left" vertical="center" wrapText="1"/>
    </xf>
    <xf numFmtId="0" fontId="6" fillId="2" borderId="21" xfId="0" applyFont="1" applyFill="1" applyBorder="1" applyAlignment="1">
      <alignment vertical="center"/>
    </xf>
    <xf numFmtId="0" fontId="15" fillId="5" borderId="21" xfId="0" applyFont="1" applyFill="1" applyBorder="1" applyAlignment="1">
      <alignment vertical="center" wrapText="1"/>
    </xf>
    <xf numFmtId="0" fontId="15" fillId="0" borderId="21" xfId="0" applyFont="1" applyBorder="1" applyAlignment="1">
      <alignment horizontal="left" vertical="center" wrapText="1"/>
    </xf>
    <xf numFmtId="4" fontId="6" fillId="2" borderId="21" xfId="0" applyNumberFormat="1" applyFont="1" applyFill="1" applyBorder="1" applyAlignment="1">
      <alignment horizontal="right" vertical="center"/>
    </xf>
    <xf numFmtId="2" fontId="6" fillId="2" borderId="21" xfId="0" applyNumberFormat="1" applyFont="1" applyFill="1" applyBorder="1" applyAlignment="1">
      <alignment horizontal="right" vertical="center"/>
    </xf>
    <xf numFmtId="0" fontId="38" fillId="0" borderId="21" xfId="0" applyFont="1" applyBorder="1" applyAlignment="1">
      <alignment wrapText="1"/>
    </xf>
    <xf numFmtId="4" fontId="6" fillId="0" borderId="21" xfId="0" applyNumberFormat="1" applyFont="1" applyBorder="1" applyAlignment="1">
      <alignment horizontal="right" vertical="center" wrapText="1"/>
    </xf>
    <xf numFmtId="0" fontId="6" fillId="5" borderId="21" xfId="0" quotePrefix="1" applyFont="1" applyFill="1" applyBorder="1" applyAlignment="1">
      <alignment horizontal="right" vertical="center"/>
    </xf>
    <xf numFmtId="0" fontId="6" fillId="2" borderId="23" xfId="0" applyFont="1" applyFill="1" applyBorder="1" applyAlignment="1">
      <alignment horizontal="right" vertical="center"/>
    </xf>
    <xf numFmtId="0" fontId="39" fillId="38" borderId="21" xfId="0" applyFont="1" applyFill="1" applyBorder="1" applyAlignment="1">
      <alignment vertical="center"/>
    </xf>
    <xf numFmtId="0" fontId="40" fillId="38" borderId="21" xfId="48" applyFont="1" applyFill="1" applyBorder="1" applyAlignment="1">
      <alignment horizontal="left" vertical="center"/>
    </xf>
    <xf numFmtId="0" fontId="41" fillId="38" borderId="21" xfId="0" applyFont="1" applyFill="1" applyBorder="1" applyAlignment="1">
      <alignment horizontal="center" vertical="center"/>
    </xf>
    <xf numFmtId="0" fontId="41" fillId="38" borderId="21" xfId="0" applyFont="1" applyFill="1" applyBorder="1" applyAlignment="1">
      <alignment vertical="center"/>
    </xf>
    <xf numFmtId="49" fontId="8" fillId="3" borderId="21"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3" fillId="0" borderId="21" xfId="0" applyFont="1" applyBorder="1" applyAlignment="1">
      <alignment horizontal="center" vertical="center" wrapText="1"/>
    </xf>
    <xf numFmtId="0" fontId="13" fillId="0" borderId="21" xfId="0" applyFont="1" applyBorder="1" applyAlignment="1">
      <alignment wrapText="1"/>
    </xf>
    <xf numFmtId="0" fontId="14" fillId="0" borderId="21" xfId="0" applyFont="1" applyBorder="1" applyAlignment="1">
      <alignment vertical="center"/>
    </xf>
    <xf numFmtId="0" fontId="11" fillId="0" borderId="21" xfId="0" applyFont="1" applyBorder="1" applyAlignment="1">
      <alignment vertical="center"/>
    </xf>
    <xf numFmtId="0" fontId="11" fillId="0" borderId="21" xfId="0" applyFont="1" applyBorder="1" applyAlignment="1">
      <alignment horizontal="center" vertical="center"/>
    </xf>
    <xf numFmtId="0" fontId="42" fillId="0" borderId="6" xfId="49" applyFont="1" applyAlignment="1">
      <alignment wrapText="1"/>
    </xf>
    <xf numFmtId="1" fontId="15" fillId="0" borderId="21" xfId="0" applyNumberFormat="1" applyFont="1" applyBorder="1" applyAlignment="1">
      <alignment vertical="center" wrapText="1"/>
    </xf>
    <xf numFmtId="0" fontId="43" fillId="0" borderId="6" xfId="49" applyFont="1" applyAlignment="1">
      <alignment wrapText="1"/>
    </xf>
    <xf numFmtId="3" fontId="6" fillId="0" borderId="23" xfId="0" applyNumberFormat="1" applyFont="1" applyBorder="1" applyAlignment="1">
      <alignment horizontal="left" vertical="center" wrapText="1"/>
    </xf>
    <xf numFmtId="0" fontId="2" fillId="0" borderId="0" xfId="0" applyFont="1"/>
    <xf numFmtId="4" fontId="0" fillId="0" borderId="0" xfId="0" applyNumberFormat="1"/>
    <xf numFmtId="0" fontId="35" fillId="0" borderId="17" xfId="49" applyFont="1" applyBorder="1" applyAlignment="1">
      <alignment horizontal="center" vertical="center" wrapText="1"/>
    </xf>
    <xf numFmtId="3" fontId="15" fillId="5" borderId="21" xfId="0" applyNumberFormat="1" applyFont="1" applyFill="1" applyBorder="1" applyAlignment="1">
      <alignment horizontal="left" vertical="center" wrapText="1"/>
    </xf>
    <xf numFmtId="3" fontId="10" fillId="0" borderId="21" xfId="0" applyNumberFormat="1" applyFont="1" applyBorder="1" applyAlignment="1">
      <alignment horizontal="right" vertical="center"/>
    </xf>
    <xf numFmtId="0" fontId="10" fillId="0" borderId="21" xfId="0" applyFont="1" applyBorder="1" applyAlignment="1">
      <alignment horizontal="left" vertical="center" wrapText="1"/>
    </xf>
    <xf numFmtId="1" fontId="6" fillId="0" borderId="21" xfId="47" applyNumberFormat="1" applyFont="1" applyFill="1" applyBorder="1" applyAlignment="1">
      <alignment horizontal="right" vertical="center"/>
    </xf>
    <xf numFmtId="1" fontId="10" fillId="0" borderId="21" xfId="47" applyNumberFormat="1" applyFont="1" applyFill="1" applyBorder="1" applyAlignment="1">
      <alignment horizontal="right" vertical="center"/>
    </xf>
    <xf numFmtId="9" fontId="6" fillId="0" borderId="21" xfId="47" applyFont="1" applyFill="1" applyBorder="1" applyAlignment="1">
      <alignment horizontal="right" vertical="center"/>
    </xf>
    <xf numFmtId="49" fontId="10" fillId="0" borderId="21" xfId="0" applyNumberFormat="1" applyFont="1" applyBorder="1" applyAlignment="1">
      <alignment horizontal="left" vertical="center"/>
    </xf>
    <xf numFmtId="165" fontId="6" fillId="0" borderId="21" xfId="0" quotePrefix="1" applyNumberFormat="1" applyFont="1" applyBorder="1" applyAlignment="1">
      <alignment horizontal="right" vertical="center"/>
    </xf>
    <xf numFmtId="0" fontId="36" fillId="0" borderId="21" xfId="0" applyFont="1" applyBorder="1" applyAlignment="1">
      <alignment horizontal="right" vertical="center"/>
    </xf>
    <xf numFmtId="0" fontId="0" fillId="0" borderId="0" xfId="0" applyAlignment="1">
      <alignment vertical="center"/>
    </xf>
    <xf numFmtId="49" fontId="15" fillId="0" borderId="21" xfId="0" applyNumberFormat="1" applyFont="1" applyBorder="1" applyAlignment="1">
      <alignment horizontal="left" vertical="center" wrapText="1"/>
    </xf>
    <xf numFmtId="0" fontId="36" fillId="0" borderId="21" xfId="0" applyFont="1" applyBorder="1" applyAlignment="1">
      <alignment horizontal="left" vertical="center"/>
    </xf>
    <xf numFmtId="49" fontId="8" fillId="39" borderId="4" xfId="0" applyNumberFormat="1" applyFont="1" applyFill="1" applyBorder="1" applyAlignment="1">
      <alignment horizontal="center" vertical="center" wrapText="1"/>
    </xf>
    <xf numFmtId="0" fontId="35" fillId="0" borderId="19" xfId="49" applyFont="1" applyBorder="1" applyAlignment="1">
      <alignment horizontal="left" vertical="center" wrapText="1"/>
    </xf>
    <xf numFmtId="0" fontId="6" fillId="0" borderId="22" xfId="0" applyFont="1" applyBorder="1" applyAlignment="1">
      <alignment vertical="center" wrapText="1"/>
    </xf>
    <xf numFmtId="0" fontId="10" fillId="5" borderId="21" xfId="0" applyFont="1" applyFill="1" applyBorder="1" applyAlignment="1">
      <alignment vertical="center" wrapText="1"/>
    </xf>
    <xf numFmtId="0" fontId="15" fillId="0" borderId="22" xfId="0" applyFont="1" applyBorder="1" applyAlignment="1">
      <alignment vertical="center" wrapText="1"/>
    </xf>
    <xf numFmtId="49" fontId="15" fillId="5" borderId="23" xfId="0" applyNumberFormat="1" applyFont="1" applyFill="1" applyBorder="1" applyAlignment="1">
      <alignment horizontal="center" vertical="center" wrapText="1"/>
    </xf>
    <xf numFmtId="49" fontId="15" fillId="5" borderId="21" xfId="0" applyNumberFormat="1" applyFont="1" applyFill="1" applyBorder="1" applyAlignment="1">
      <alignment horizontal="center" vertical="center" wrapText="1"/>
    </xf>
    <xf numFmtId="49" fontId="6" fillId="5" borderId="21" xfId="0" applyNumberFormat="1" applyFont="1" applyFill="1" applyBorder="1" applyAlignment="1">
      <alignment horizontal="center" vertical="center" wrapText="1"/>
    </xf>
    <xf numFmtId="0" fontId="6" fillId="0" borderId="21" xfId="0" applyFont="1" applyBorder="1" applyAlignment="1">
      <alignment horizontal="center" vertical="center" wrapText="1"/>
    </xf>
    <xf numFmtId="0" fontId="6" fillId="5" borderId="21" xfId="0" applyFont="1" applyFill="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49"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2" borderId="21" xfId="0" applyFont="1" applyFill="1" applyBorder="1" applyAlignment="1">
      <alignment horizontal="center" vertical="center" wrapText="1"/>
    </xf>
    <xf numFmtId="0" fontId="35" fillId="0" borderId="17" xfId="49" applyFont="1" applyBorder="1" applyAlignment="1">
      <alignment horizontal="center" vertical="center" wrapText="1"/>
    </xf>
    <xf numFmtId="0" fontId="35" fillId="0" borderId="18" xfId="49" applyFont="1" applyBorder="1" applyAlignment="1">
      <alignment horizontal="center" vertical="center" wrapText="1"/>
    </xf>
    <xf numFmtId="0" fontId="35" fillId="0" borderId="16" xfId="49" applyFont="1" applyBorder="1" applyAlignment="1">
      <alignment horizontal="left" vertical="center" wrapText="1"/>
    </xf>
    <xf numFmtId="0" fontId="30" fillId="0" borderId="17" xfId="49" applyFont="1" applyBorder="1" applyAlignment="1">
      <alignment horizontal="left" vertical="center" wrapText="1"/>
    </xf>
    <xf numFmtId="0" fontId="30" fillId="0" borderId="19" xfId="49" applyFont="1" applyBorder="1" applyAlignment="1">
      <alignment horizontal="left" vertical="center" wrapText="1"/>
    </xf>
    <xf numFmtId="0" fontId="35" fillId="5" borderId="17" xfId="49" applyFont="1" applyFill="1" applyBorder="1" applyAlignment="1">
      <alignment horizontal="left" vertical="center" wrapText="1"/>
    </xf>
    <xf numFmtId="0" fontId="35" fillId="5" borderId="18" xfId="49" applyFont="1" applyFill="1" applyBorder="1" applyAlignment="1">
      <alignment horizontal="left" vertical="center" wrapText="1"/>
    </xf>
    <xf numFmtId="0" fontId="3" fillId="5" borderId="17" xfId="49" applyFill="1" applyBorder="1" applyAlignment="1">
      <alignment horizontal="center" vertical="center" wrapText="1"/>
    </xf>
    <xf numFmtId="0" fontId="3" fillId="5" borderId="19" xfId="49" applyFill="1" applyBorder="1" applyAlignment="1">
      <alignment horizontal="center" vertical="center" wrapText="1"/>
    </xf>
    <xf numFmtId="0" fontId="35" fillId="0" borderId="17" xfId="49" applyFont="1" applyBorder="1" applyAlignment="1">
      <alignment horizontal="left" vertical="center" wrapText="1"/>
    </xf>
    <xf numFmtId="0" fontId="35" fillId="0" borderId="19" xfId="49" applyFont="1" applyBorder="1" applyAlignment="1">
      <alignment horizontal="left" vertical="center" wrapText="1"/>
    </xf>
    <xf numFmtId="0" fontId="30" fillId="0" borderId="16" xfId="49" applyFont="1" applyBorder="1" applyAlignment="1">
      <alignment horizontal="left" vertical="center" wrapText="1"/>
    </xf>
    <xf numFmtId="0" fontId="35" fillId="5" borderId="16" xfId="49" applyFont="1" applyFill="1" applyBorder="1" applyAlignment="1">
      <alignment horizontal="left" vertical="center" wrapText="1"/>
    </xf>
    <xf numFmtId="0" fontId="35" fillId="5" borderId="16" xfId="49" applyFont="1" applyFill="1" applyBorder="1" applyAlignment="1">
      <alignment horizontal="center" vertical="center" wrapText="1"/>
    </xf>
    <xf numFmtId="0" fontId="3" fillId="5" borderId="16" xfId="49" applyFill="1" applyBorder="1" applyAlignment="1">
      <alignment horizontal="center" vertical="center" wrapText="1"/>
    </xf>
    <xf numFmtId="0" fontId="3" fillId="5" borderId="17" xfId="49" applyFill="1" applyBorder="1" applyAlignment="1">
      <alignment horizontal="left" vertical="center" wrapText="1"/>
    </xf>
    <xf numFmtId="0" fontId="3" fillId="5" borderId="18" xfId="49" applyFill="1" applyBorder="1" applyAlignment="1">
      <alignment horizontal="left" vertical="center" wrapText="1"/>
    </xf>
    <xf numFmtId="0" fontId="35" fillId="0" borderId="18" xfId="49" applyFont="1" applyBorder="1" applyAlignment="1">
      <alignment horizontal="left" vertical="center" wrapText="1"/>
    </xf>
    <xf numFmtId="0" fontId="30" fillId="0" borderId="18" xfId="49" applyFont="1" applyBorder="1" applyAlignment="1">
      <alignment horizontal="left" vertical="center" wrapText="1"/>
    </xf>
    <xf numFmtId="0" fontId="3" fillId="5" borderId="18" xfId="49" applyFill="1" applyBorder="1" applyAlignment="1">
      <alignment horizontal="center" vertical="center" wrapText="1"/>
    </xf>
    <xf numFmtId="0" fontId="30" fillId="5" borderId="17" xfId="49" applyFont="1" applyFill="1" applyBorder="1" applyAlignment="1">
      <alignment horizontal="left" vertical="center" wrapText="1"/>
    </xf>
    <xf numFmtId="0" fontId="30" fillId="5" borderId="18" xfId="49" applyFont="1" applyFill="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horizontal="left" vertical="center" wrapText="1"/>
    </xf>
    <xf numFmtId="0" fontId="35" fillId="5" borderId="19" xfId="49" applyFont="1" applyFill="1" applyBorder="1" applyAlignment="1">
      <alignment horizontal="left" vertical="center" wrapText="1"/>
    </xf>
    <xf numFmtId="0" fontId="35" fillId="5" borderId="17" xfId="49" applyFont="1" applyFill="1" applyBorder="1" applyAlignment="1">
      <alignment horizontal="center" vertical="center" wrapText="1"/>
    </xf>
    <xf numFmtId="0" fontId="35" fillId="5" borderId="19" xfId="49" applyFont="1" applyFill="1" applyBorder="1" applyAlignment="1">
      <alignment horizontal="center" vertical="center" wrapText="1"/>
    </xf>
    <xf numFmtId="0" fontId="35" fillId="0" borderId="19" xfId="49" applyFont="1" applyBorder="1" applyAlignment="1">
      <alignment horizontal="center" vertical="center" wrapText="1"/>
    </xf>
    <xf numFmtId="49" fontId="8" fillId="3" borderId="4" xfId="0" applyNumberFormat="1" applyFont="1" applyFill="1" applyBorder="1" applyAlignment="1">
      <alignment horizontal="center" vertical="center" wrapText="1"/>
    </xf>
    <xf numFmtId="49" fontId="8" fillId="3" borderId="20" xfId="0" applyNumberFormat="1" applyFont="1" applyFill="1" applyBorder="1" applyAlignment="1">
      <alignment horizontal="center" vertical="center" wrapText="1"/>
    </xf>
  </cellXfs>
  <cellStyles count="50">
    <cellStyle name="20% - Ênfase1 2" xfId="23" xr:uid="{CA6DFDBE-C3AE-4C89-A6FE-8BBDE81B0D1C}"/>
    <cellStyle name="20% - Ênfase2 2" xfId="27" xr:uid="{2BB204EF-01E7-4A64-9867-1513F9F84F25}"/>
    <cellStyle name="20% - Ênfase3 2" xfId="31" xr:uid="{A955E040-6CA7-4A48-A516-DFF72C210B94}"/>
    <cellStyle name="20% - Ênfase4 2" xfId="35" xr:uid="{B11F08D3-3AFB-493E-83DF-2B3BE54CF09C}"/>
    <cellStyle name="20% - Ênfase5 2" xfId="39" xr:uid="{34B92A21-77D4-4521-B389-D5BD03ECFA65}"/>
    <cellStyle name="20% - Ênfase6 2" xfId="43" xr:uid="{54DCB9D4-624A-4EE1-B9F0-B812E2330641}"/>
    <cellStyle name="40% - Ênfase1 2" xfId="24" xr:uid="{6E075918-3FD1-4009-98FB-16BA60A3313B}"/>
    <cellStyle name="40% - Ênfase2 2" xfId="28" xr:uid="{31CFE419-3DD8-4FF1-8E7C-30BC63FFF24D}"/>
    <cellStyle name="40% - Ênfase3 2" xfId="32" xr:uid="{AB04517A-B3BD-43C1-B0AB-915D286D8E30}"/>
    <cellStyle name="40% - Ênfase4 2" xfId="36" xr:uid="{6B45ACA5-E3DB-4EDF-AA5A-B32FD224FD34}"/>
    <cellStyle name="40% - Ênfase5 2" xfId="40" xr:uid="{B2FE8069-1F8B-41DB-87EE-FC5E7F688375}"/>
    <cellStyle name="40% - Ênfase6 2" xfId="44" xr:uid="{AB8B0C42-3B87-4329-A4FE-23F76955F36E}"/>
    <cellStyle name="60% - Ênfase1 2" xfId="25" xr:uid="{B91ECACD-FFF4-401D-BBF1-1FC43045B181}"/>
    <cellStyle name="60% - Ênfase2 2" xfId="29" xr:uid="{4AE90730-D5F9-4482-B039-AD190C8BF5AC}"/>
    <cellStyle name="60% - Ênfase3 2" xfId="33" xr:uid="{78AB5973-E11C-41A9-9178-3DC96AC7F93A}"/>
    <cellStyle name="60% - Ênfase4 2" xfId="37" xr:uid="{BF25F9DB-ABB7-438D-A44B-0B6088AF3F88}"/>
    <cellStyle name="60% - Ênfase5 2" xfId="41" xr:uid="{3E2414F3-5C90-42FB-BEEF-6AFB7EF0B41E}"/>
    <cellStyle name="60% - Ênfase6 2" xfId="45" xr:uid="{BB315C39-BE53-476D-8582-008F7721ADDE}"/>
    <cellStyle name="Bom 2" xfId="16" xr:uid="{C00D9C5F-500B-4006-A586-BE25EF2D5CC9}"/>
    <cellStyle name="Cálculo" xfId="7" builtinId="22" customBuiltin="1"/>
    <cellStyle name="Célula de Verificação" xfId="9" builtinId="23" customBuiltin="1"/>
    <cellStyle name="Célula Vinculada" xfId="8" builtinId="24" customBuiltin="1"/>
    <cellStyle name="Ênfase1 2" xfId="22" xr:uid="{056F3308-744E-4719-8F32-00FC06EE0C93}"/>
    <cellStyle name="Ênfase2 2" xfId="26" xr:uid="{6BF48464-2D69-4A2F-9AB2-08B601EF2F3D}"/>
    <cellStyle name="Ênfase3 2" xfId="30" xr:uid="{442016A7-6A32-46AF-9D59-72FA5E77A5F7}"/>
    <cellStyle name="Ênfase4 2" xfId="34" xr:uid="{0E1D6561-B9DA-499C-B26B-5AD9903C1FB2}"/>
    <cellStyle name="Ênfase5 2" xfId="38" xr:uid="{7253CE2A-FAD8-48B8-80C9-5E0CA6FF84A4}"/>
    <cellStyle name="Ênfase6 2" xfId="42" xr:uid="{68C771D7-F571-48DD-94ED-345107B4740B}"/>
    <cellStyle name="Entrada" xfId="5" builtinId="20" customBuiltin="1"/>
    <cellStyle name="Hyperlink" xfId="48" xr:uid="{00000000-000B-0000-0000-000008000000}"/>
    <cellStyle name="Moeda 2" xfId="13" xr:uid="{CEF1314A-5CD7-4DBB-8E85-89402FDC3344}"/>
    <cellStyle name="Neutro 2" xfId="18" xr:uid="{B810EE7F-96B8-45F8-BA89-40E3BA5018CA}"/>
    <cellStyle name="Normal" xfId="0" builtinId="0"/>
    <cellStyle name="Normal 2" xfId="1" xr:uid="{AEDDD42F-2123-4C1D-9CA1-3946A3D5FF0F}"/>
    <cellStyle name="Normal 3" xfId="11" xr:uid="{01833255-9DFE-4F51-9C91-506A4E4EBA12}"/>
    <cellStyle name="Normal 4" xfId="49" xr:uid="{7B83C464-8A0E-4FCF-A84A-2028C39A107F}"/>
    <cellStyle name="Nota 2" xfId="20" xr:uid="{91A79ACF-8621-4F6C-B79E-6548CBA7A25C}"/>
    <cellStyle name="Porcentagem" xfId="47" builtinId="5"/>
    <cellStyle name="Ruim 2" xfId="17" xr:uid="{620879D3-9062-44D0-B16A-18862D8D92EC}"/>
    <cellStyle name="Saída" xfId="6" builtinId="21" customBuiltin="1"/>
    <cellStyle name="Texto de Aviso 2" xfId="19" xr:uid="{B7A29822-83B6-468D-B35F-65A93C3B993E}"/>
    <cellStyle name="Texto Explicativo 2" xfId="21" xr:uid="{E88DE7CA-34D6-407F-9B3E-191DCFC00CD9}"/>
    <cellStyle name="Título 1" xfId="2" builtinId="16" customBuiltin="1"/>
    <cellStyle name="Título 2" xfId="3" builtinId="17" customBuiltin="1"/>
    <cellStyle name="Título 3" xfId="4" builtinId="18" customBuiltin="1"/>
    <cellStyle name="Título 4 2" xfId="15" xr:uid="{C3943CD9-3957-423E-BBA5-E6CB4177CAE4}"/>
    <cellStyle name="Título 5" xfId="14" xr:uid="{67E6CEA1-5C3B-487E-ADBF-752341F1B235}"/>
    <cellStyle name="Total" xfId="10" builtinId="25" customBuiltin="1"/>
    <cellStyle name="Vírgula 2" xfId="46" xr:uid="{7CC23C9E-5435-4891-99AA-0D152A353772}"/>
    <cellStyle name="Vírgula 3" xfId="12" xr:uid="{1E4A3CD3-415F-41FE-9229-C68C9D404CF5}"/>
  </cellStyles>
  <dxfs count="0"/>
  <tableStyles count="0" defaultTableStyle="TableStyleMedium2" defaultPivotStyle="PivotStyleLight16"/>
  <colors>
    <mruColors>
      <color rgb="FF00FFFF"/>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D7AB802F-62D0-4CDE-8FCB-A215D1D5E603}"/>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B51DE255-675B-42E1-B28C-62B2F2B55C05}"/>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209550</xdr:colOff>
      <xdr:row>0</xdr:row>
      <xdr:rowOff>114300</xdr:rowOff>
    </xdr:from>
    <xdr:ext cx="666750" cy="581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244928</xdr:colOff>
      <xdr:row>0</xdr:row>
      <xdr:rowOff>149678</xdr:rowOff>
    </xdr:from>
    <xdr:ext cx="666750" cy="581025"/>
    <xdr:pic>
      <xdr:nvPicPr>
        <xdr:cNvPr id="2" name="image1.png">
          <a:extLst>
            <a:ext uri="{FF2B5EF4-FFF2-40B4-BE49-F238E27FC236}">
              <a16:creationId xmlns:a16="http://schemas.microsoft.com/office/drawing/2014/main" id="{8E1A1EC1-D5DE-4B3B-8488-81BD399E5876}"/>
            </a:ext>
          </a:extLst>
        </xdr:cNvPr>
        <xdr:cNvPicPr preferRelativeResize="0"/>
      </xdr:nvPicPr>
      <xdr:blipFill>
        <a:blip xmlns:r="http://schemas.openxmlformats.org/officeDocument/2006/relationships" r:embed="rId1" cstate="print"/>
        <a:stretch>
          <a:fillRect/>
        </a:stretch>
      </xdr:blipFill>
      <xdr:spPr>
        <a:xfrm>
          <a:off x="244928" y="149678"/>
          <a:ext cx="666750" cy="581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i.b3.com.br/pt-br/informacoes-financeiras/relatorio-anua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i.b3.com.br/pt-br/informacoes-financeiras/relatorio-anua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b3.com.br/pt-br/informacoes-financeiras/relatorio-anua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i.b3.com.br/pt-br/informacoes-financeiras/relatorio-anua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ri.b3.com.br/pt-br/informacoes-financeiras/relatorio-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7D41-576E-4F6D-97E0-08B64C0F2855}">
  <sheetPr>
    <tabColor rgb="FF0070C0"/>
  </sheetPr>
  <dimension ref="A1:CF38"/>
  <sheetViews>
    <sheetView showGridLines="0" zoomScale="60" zoomScaleNormal="85" workbookViewId="0">
      <selection activeCell="C34" sqref="C34"/>
    </sheetView>
  </sheetViews>
  <sheetFormatPr defaultColWidth="14.453125" defaultRowHeight="15" customHeight="1" x14ac:dyDescent="0.35"/>
  <cols>
    <col min="1" max="1" width="12.453125" customWidth="1"/>
    <col min="2" max="2" width="16.7265625" customWidth="1"/>
    <col min="3" max="3" width="63.7265625" style="43" customWidth="1"/>
    <col min="4" max="4" width="13.81640625" customWidth="1"/>
    <col min="5" max="5" width="10.1796875" style="37" customWidth="1"/>
    <col min="6" max="8" width="11.26953125" style="37" customWidth="1"/>
    <col min="9" max="9" width="12.453125" style="37" bestFit="1" customWidth="1"/>
    <col min="10" max="10" width="20.6328125" style="37" customWidth="1"/>
    <col min="11" max="11" width="11.453125" style="37" customWidth="1"/>
    <col min="12" max="12" width="5" style="37" bestFit="1" customWidth="1"/>
    <col min="13" max="13" width="25.1796875" style="37" bestFit="1" customWidth="1"/>
    <col min="14" max="14" width="89.7265625" customWidth="1"/>
    <col min="15" max="84" width="9.1796875" customWidth="1"/>
  </cols>
  <sheetData>
    <row r="1" spans="1:84" ht="21" customHeight="1" x14ac:dyDescent="0.35">
      <c r="A1" s="5"/>
      <c r="B1" s="5"/>
      <c r="C1" s="42" t="s">
        <v>0</v>
      </c>
      <c r="D1" s="5"/>
      <c r="E1" s="36"/>
      <c r="F1" s="36"/>
      <c r="G1" s="36"/>
      <c r="H1" s="36"/>
      <c r="I1" s="46"/>
      <c r="J1" s="46"/>
      <c r="K1" s="46"/>
      <c r="L1" s="36"/>
      <c r="M1" s="36"/>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36" customHeight="1" x14ac:dyDescent="0.35">
      <c r="A2" s="5"/>
      <c r="B2" s="5"/>
      <c r="C2" s="51" t="s">
        <v>1</v>
      </c>
      <c r="D2" s="7"/>
      <c r="E2" s="52"/>
      <c r="F2" s="38"/>
      <c r="G2" s="39"/>
      <c r="H2" s="39"/>
      <c r="I2" s="41"/>
      <c r="J2" s="190"/>
      <c r="K2" s="53"/>
      <c r="L2" s="41"/>
      <c r="M2" s="38"/>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row>
    <row r="3" spans="1:84" s="110" customFormat="1" ht="39.75" customHeight="1" x14ac:dyDescent="0.35">
      <c r="A3" s="5"/>
      <c r="B3" s="106" t="s">
        <v>2</v>
      </c>
      <c r="C3" s="106" t="s">
        <v>3</v>
      </c>
      <c r="D3" s="106" t="s">
        <v>4</v>
      </c>
      <c r="E3" s="107" t="s">
        <v>5</v>
      </c>
      <c r="F3" s="107">
        <v>2020</v>
      </c>
      <c r="G3" s="107">
        <v>2021</v>
      </c>
      <c r="H3" s="107">
        <v>2022</v>
      </c>
      <c r="I3" s="107" t="s">
        <v>6</v>
      </c>
      <c r="J3" s="108" t="s">
        <v>7</v>
      </c>
      <c r="K3" s="108" t="s">
        <v>8</v>
      </c>
      <c r="L3" s="107"/>
      <c r="M3" s="107" t="s">
        <v>9</v>
      </c>
      <c r="N3" s="109" t="s">
        <v>10</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row>
    <row r="4" spans="1:84" s="110" customFormat="1" ht="29" customHeight="1" x14ac:dyDescent="0.35">
      <c r="A4" s="5"/>
      <c r="B4" s="6" t="s">
        <v>11</v>
      </c>
      <c r="C4" s="6"/>
      <c r="D4" s="6"/>
      <c r="E4" s="40"/>
      <c r="F4" s="40"/>
      <c r="G4" s="40"/>
      <c r="H4" s="40"/>
      <c r="I4" s="40"/>
      <c r="J4" s="40"/>
      <c r="K4" s="118"/>
      <c r="L4" s="40"/>
      <c r="M4" s="40"/>
      <c r="N4" s="6"/>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s="110" customFormat="1" ht="13.5" customHeight="1" x14ac:dyDescent="0.35">
      <c r="A5" s="5"/>
      <c r="B5" s="209" t="s">
        <v>12</v>
      </c>
      <c r="C5" s="111" t="s">
        <v>13</v>
      </c>
      <c r="D5" s="112" t="s">
        <v>14</v>
      </c>
      <c r="E5" s="113">
        <f>SUM(E6:E7)</f>
        <v>98470</v>
      </c>
      <c r="F5" s="113">
        <f>SUM(F6:F7)</f>
        <v>93993</v>
      </c>
      <c r="G5" s="113">
        <f>SUM(G6:G7)</f>
        <v>103268</v>
      </c>
      <c r="H5" s="114">
        <f>SUM(H6:H7)</f>
        <v>112207</v>
      </c>
      <c r="I5" s="113">
        <v>119910</v>
      </c>
      <c r="J5" s="113">
        <v>126120</v>
      </c>
      <c r="K5" s="115">
        <f>((J5-I5)/I5)*100</f>
        <v>5.1788841631223415</v>
      </c>
      <c r="L5" s="116" t="s">
        <v>15</v>
      </c>
      <c r="M5" s="117" t="s">
        <v>16</v>
      </c>
      <c r="N5" s="188" t="s">
        <v>17</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1:84" ht="13.5" customHeight="1" x14ac:dyDescent="0.35">
      <c r="A6" s="5"/>
      <c r="B6" s="210"/>
      <c r="C6" s="54" t="s">
        <v>18</v>
      </c>
      <c r="D6" s="55" t="s">
        <v>14</v>
      </c>
      <c r="E6" s="56">
        <v>289</v>
      </c>
      <c r="F6" s="56">
        <v>639</v>
      </c>
      <c r="G6" s="56">
        <v>821</v>
      </c>
      <c r="H6" s="57">
        <v>925</v>
      </c>
      <c r="I6" s="56">
        <v>1091.52</v>
      </c>
      <c r="J6" s="56">
        <v>1518</v>
      </c>
      <c r="K6" s="115">
        <f t="shared" ref="K6:K7" si="0">((J6-I6)/I6)*100</f>
        <v>39.072119613016717</v>
      </c>
      <c r="L6" s="59" t="s">
        <v>15</v>
      </c>
      <c r="M6" s="60" t="s">
        <v>16</v>
      </c>
      <c r="N6" s="62" t="s">
        <v>19</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1:84" ht="13.5" customHeight="1" x14ac:dyDescent="0.35">
      <c r="A7" s="5"/>
      <c r="B7" s="210"/>
      <c r="C7" s="54" t="s">
        <v>20</v>
      </c>
      <c r="D7" s="55" t="s">
        <v>14</v>
      </c>
      <c r="E7" s="56">
        <v>98181</v>
      </c>
      <c r="F7" s="56">
        <v>93354</v>
      </c>
      <c r="G7" s="56">
        <v>102447</v>
      </c>
      <c r="H7" s="57">
        <v>111282</v>
      </c>
      <c r="I7" s="56">
        <f>I5-I6</f>
        <v>118818.48</v>
      </c>
      <c r="J7" s="56">
        <f>J5-J6</f>
        <v>124602</v>
      </c>
      <c r="K7" s="115">
        <f t="shared" si="0"/>
        <v>4.867525657624979</v>
      </c>
      <c r="L7" s="59" t="s">
        <v>15</v>
      </c>
      <c r="M7" s="60" t="s">
        <v>16</v>
      </c>
      <c r="N7" s="68" t="s">
        <v>17</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1:84" ht="13.5" customHeight="1" x14ac:dyDescent="0.35">
      <c r="A8" s="5"/>
      <c r="B8" s="210"/>
      <c r="C8" s="54" t="s">
        <v>21</v>
      </c>
      <c r="D8" s="55" t="s">
        <v>15</v>
      </c>
      <c r="E8" s="63">
        <v>-4</v>
      </c>
      <c r="F8" s="63">
        <f>((F5-E5)/E5)*100</f>
        <v>-4.5465624047933382</v>
      </c>
      <c r="G8" s="63">
        <f>((G5-F5)/F5)*100</f>
        <v>9.8677561094975168</v>
      </c>
      <c r="H8" s="64">
        <f>((H5-G5)/G5)*100</f>
        <v>8.6561180617422622</v>
      </c>
      <c r="I8" s="64">
        <f>((I5-H5)/H5)*100</f>
        <v>6.8649905977345433</v>
      </c>
      <c r="J8" s="64">
        <f>((J5-I5)/I5)*100</f>
        <v>5.1788841631223415</v>
      </c>
      <c r="K8" s="58">
        <f>J8-I8</f>
        <v>-1.6861064346122019</v>
      </c>
      <c r="L8" s="59" t="s">
        <v>22</v>
      </c>
      <c r="M8" s="60" t="s">
        <v>23</v>
      </c>
      <c r="N8" s="65" t="s">
        <v>24</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ht="45.75" customHeight="1" x14ac:dyDescent="0.35">
      <c r="A9" s="5"/>
      <c r="B9" s="66" t="s">
        <v>25</v>
      </c>
      <c r="C9" s="54" t="s">
        <v>26</v>
      </c>
      <c r="D9" s="55" t="s">
        <v>27</v>
      </c>
      <c r="E9" s="56">
        <v>41643</v>
      </c>
      <c r="F9" s="56">
        <v>34859</v>
      </c>
      <c r="G9" s="59">
        <v>32123</v>
      </c>
      <c r="H9" s="67">
        <v>31356</v>
      </c>
      <c r="I9" s="67">
        <v>49598</v>
      </c>
      <c r="J9" s="67">
        <v>45920</v>
      </c>
      <c r="K9" s="115">
        <f t="shared" ref="K9:K14" si="1">((J9-I9)/I9)*100</f>
        <v>-7.4156215976450666</v>
      </c>
      <c r="L9" s="67" t="s">
        <v>15</v>
      </c>
      <c r="M9" s="60" t="s">
        <v>28</v>
      </c>
      <c r="N9" s="68" t="s">
        <v>29</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1:84" ht="53.25" customHeight="1" x14ac:dyDescent="0.35">
      <c r="A10" s="5"/>
      <c r="B10" s="211" t="s">
        <v>30</v>
      </c>
      <c r="C10" s="54" t="s">
        <v>31</v>
      </c>
      <c r="D10" s="55" t="s">
        <v>32</v>
      </c>
      <c r="E10" s="69">
        <f>SUM(E11:E14)</f>
        <v>4953.9699999999993</v>
      </c>
      <c r="F10" s="69">
        <f>SUM(F11:F14)</f>
        <v>2396.58</v>
      </c>
      <c r="G10" s="69">
        <f>SUM(G11:G14)</f>
        <v>5220.6399999999994</v>
      </c>
      <c r="H10" s="70">
        <v>2068.37</v>
      </c>
      <c r="I10" s="70">
        <v>2679.1603361357597</v>
      </c>
      <c r="J10" s="70">
        <v>1933.204</v>
      </c>
      <c r="K10" s="115">
        <f t="shared" si="1"/>
        <v>-27.842915038510796</v>
      </c>
      <c r="L10" s="67" t="s">
        <v>15</v>
      </c>
      <c r="M10" s="60" t="s">
        <v>33</v>
      </c>
      <c r="N10" s="62" t="s">
        <v>34</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1:84" ht="28" x14ac:dyDescent="0.35">
      <c r="A11" s="5"/>
      <c r="B11" s="211"/>
      <c r="C11" s="54" t="s">
        <v>35</v>
      </c>
      <c r="D11" s="55" t="s">
        <v>32</v>
      </c>
      <c r="E11" s="69">
        <v>1135.06</v>
      </c>
      <c r="F11" s="71">
        <v>99.6</v>
      </c>
      <c r="G11" s="71">
        <v>60.2</v>
      </c>
      <c r="H11" s="72">
        <v>345.72</v>
      </c>
      <c r="I11" s="73">
        <v>739.47791000000007</v>
      </c>
      <c r="J11" s="70">
        <v>274.55426</v>
      </c>
      <c r="K11" s="115">
        <f t="shared" si="1"/>
        <v>-62.871878079495303</v>
      </c>
      <c r="L11" s="67" t="s">
        <v>15</v>
      </c>
      <c r="M11" s="60" t="s">
        <v>36</v>
      </c>
      <c r="N11" s="62" t="s">
        <v>37</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1:84" ht="42" x14ac:dyDescent="0.35">
      <c r="A12" s="5"/>
      <c r="B12" s="211"/>
      <c r="C12" s="54" t="s">
        <v>38</v>
      </c>
      <c r="D12" s="55" t="s">
        <v>32</v>
      </c>
      <c r="E12" s="69">
        <v>2183.2199999999998</v>
      </c>
      <c r="F12" s="69">
        <v>1933.73</v>
      </c>
      <c r="G12" s="69">
        <v>4140.5</v>
      </c>
      <c r="H12" s="70">
        <v>1328.48</v>
      </c>
      <c r="I12" s="74">
        <v>1325.7860000000001</v>
      </c>
      <c r="J12" s="70">
        <v>1942.9847589999999</v>
      </c>
      <c r="K12" s="115">
        <f t="shared" si="1"/>
        <v>46.553422573477157</v>
      </c>
      <c r="L12" s="67" t="s">
        <v>15</v>
      </c>
      <c r="M12" s="60" t="s">
        <v>39</v>
      </c>
      <c r="N12" s="62" t="s">
        <v>40</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1:84" ht="42" x14ac:dyDescent="0.35">
      <c r="A13" s="5"/>
      <c r="B13" s="211"/>
      <c r="C13" s="54" t="s">
        <v>41</v>
      </c>
      <c r="D13" s="55" t="s">
        <v>32</v>
      </c>
      <c r="E13" s="69" t="s">
        <v>42</v>
      </c>
      <c r="F13" s="69" t="s">
        <v>42</v>
      </c>
      <c r="G13" s="69" t="s">
        <v>42</v>
      </c>
      <c r="H13" s="72">
        <v>484.04</v>
      </c>
      <c r="I13" s="73">
        <v>259.95442613576</v>
      </c>
      <c r="J13" s="70">
        <v>39.957121999999998</v>
      </c>
      <c r="K13" s="115">
        <f t="shared" si="1"/>
        <v>-84.629181893932213</v>
      </c>
      <c r="L13" s="67" t="s">
        <v>15</v>
      </c>
      <c r="M13" s="60" t="s">
        <v>43</v>
      </c>
      <c r="N13" s="62" t="s">
        <v>44</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1:84" ht="56" x14ac:dyDescent="0.35">
      <c r="A14" s="5"/>
      <c r="B14" s="211"/>
      <c r="C14" s="54" t="s">
        <v>45</v>
      </c>
      <c r="D14" s="55" t="s">
        <v>32</v>
      </c>
      <c r="E14" s="69">
        <v>1635.69</v>
      </c>
      <c r="F14" s="75">
        <v>363.25</v>
      </c>
      <c r="G14" s="69">
        <v>1019.94</v>
      </c>
      <c r="H14" s="72">
        <v>1238.6099999999999</v>
      </c>
      <c r="I14" s="73">
        <v>1679.7280000000001</v>
      </c>
      <c r="J14" s="73">
        <v>1618.6921869999999</v>
      </c>
      <c r="K14" s="115">
        <f t="shared" si="1"/>
        <v>-3.6336724160102225</v>
      </c>
      <c r="L14" s="67" t="s">
        <v>15</v>
      </c>
      <c r="M14" s="60" t="s">
        <v>43</v>
      </c>
      <c r="N14" s="62" t="s">
        <v>46</v>
      </c>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1:84" ht="49.5" customHeight="1" x14ac:dyDescent="0.35">
      <c r="A15" s="5"/>
      <c r="B15" s="211"/>
      <c r="C15" s="54" t="s">
        <v>47</v>
      </c>
      <c r="D15" s="55" t="s">
        <v>15</v>
      </c>
      <c r="E15" s="76" t="s">
        <v>48</v>
      </c>
      <c r="F15" s="76">
        <f>((F10-E10)/E10)*100</f>
        <v>-51.623041722093589</v>
      </c>
      <c r="G15" s="76">
        <f>((G10-F10)/F10)*100</f>
        <v>117.83708451209638</v>
      </c>
      <c r="H15" s="77">
        <v>-60.38</v>
      </c>
      <c r="I15" s="78">
        <v>22.78</v>
      </c>
      <c r="J15" s="76">
        <v>-27.8</v>
      </c>
      <c r="K15" s="58">
        <f>J15-I15</f>
        <v>-50.58</v>
      </c>
      <c r="L15" s="59" t="s">
        <v>22</v>
      </c>
      <c r="M15" s="60" t="s">
        <v>49</v>
      </c>
      <c r="N15" s="79" t="s">
        <v>50</v>
      </c>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1:84" ht="13.5" customHeight="1" x14ac:dyDescent="0.35">
      <c r="A16" s="5"/>
      <c r="B16" s="211"/>
      <c r="C16" s="54" t="s">
        <v>51</v>
      </c>
      <c r="D16" s="55" t="s">
        <v>52</v>
      </c>
      <c r="E16" s="60" t="s">
        <v>53</v>
      </c>
      <c r="F16" s="60" t="s">
        <v>53</v>
      </c>
      <c r="G16" s="60" t="s">
        <v>53</v>
      </c>
      <c r="H16" s="80" t="s">
        <v>53</v>
      </c>
      <c r="I16" s="81" t="s">
        <v>53</v>
      </c>
      <c r="J16" s="81" t="s">
        <v>53</v>
      </c>
      <c r="K16" s="60" t="s">
        <v>54</v>
      </c>
      <c r="L16" s="60" t="s">
        <v>54</v>
      </c>
      <c r="M16" s="60" t="s">
        <v>55</v>
      </c>
      <c r="N16" s="55" t="s">
        <v>56</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1:84" ht="13.5" customHeight="1" x14ac:dyDescent="0.35">
      <c r="A17" s="5"/>
      <c r="B17" s="211"/>
      <c r="C17" s="54" t="s">
        <v>57</v>
      </c>
      <c r="D17" s="55" t="s">
        <v>52</v>
      </c>
      <c r="E17" s="60" t="s">
        <v>58</v>
      </c>
      <c r="F17" s="60" t="s">
        <v>58</v>
      </c>
      <c r="G17" s="60" t="s">
        <v>53</v>
      </c>
      <c r="H17" s="80" t="s">
        <v>53</v>
      </c>
      <c r="I17" s="81" t="s">
        <v>53</v>
      </c>
      <c r="J17" s="81" t="s">
        <v>53</v>
      </c>
      <c r="K17" s="60" t="s">
        <v>54</v>
      </c>
      <c r="L17" s="60" t="s">
        <v>54</v>
      </c>
      <c r="M17" s="60" t="s">
        <v>54</v>
      </c>
      <c r="N17" s="55" t="s">
        <v>59</v>
      </c>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1:84" ht="13.5" customHeight="1" x14ac:dyDescent="0.35">
      <c r="A18" s="5"/>
      <c r="B18" s="211"/>
      <c r="C18" s="54" t="s">
        <v>60</v>
      </c>
      <c r="D18" s="55" t="s">
        <v>52</v>
      </c>
      <c r="E18" s="60" t="s">
        <v>53</v>
      </c>
      <c r="F18" s="60" t="s">
        <v>53</v>
      </c>
      <c r="G18" s="60" t="s">
        <v>53</v>
      </c>
      <c r="H18" s="80" t="s">
        <v>53</v>
      </c>
      <c r="I18" s="81" t="s">
        <v>53</v>
      </c>
      <c r="J18" s="81" t="s">
        <v>53</v>
      </c>
      <c r="K18" s="60" t="s">
        <v>54</v>
      </c>
      <c r="L18" s="60" t="s">
        <v>54</v>
      </c>
      <c r="M18" s="60" t="s">
        <v>54</v>
      </c>
      <c r="N18" s="55" t="s">
        <v>61</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1:84" ht="13.5" customHeight="1" x14ac:dyDescent="0.35">
      <c r="A19" s="5"/>
      <c r="B19" s="211"/>
      <c r="C19" s="54" t="s">
        <v>62</v>
      </c>
      <c r="D19" s="55" t="s">
        <v>52</v>
      </c>
      <c r="E19" s="60" t="s">
        <v>53</v>
      </c>
      <c r="F19" s="60" t="s">
        <v>53</v>
      </c>
      <c r="G19" s="60" t="s">
        <v>53</v>
      </c>
      <c r="H19" s="80" t="s">
        <v>53</v>
      </c>
      <c r="I19" s="81" t="s">
        <v>53</v>
      </c>
      <c r="J19" s="81" t="s">
        <v>53</v>
      </c>
      <c r="K19" s="60" t="s">
        <v>54</v>
      </c>
      <c r="L19" s="60" t="s">
        <v>54</v>
      </c>
      <c r="M19" s="60" t="s">
        <v>63</v>
      </c>
      <c r="N19" s="55" t="s">
        <v>64</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1:84" ht="14.5" x14ac:dyDescent="0.35">
      <c r="A20" s="5"/>
      <c r="B20" s="211" t="s">
        <v>65</v>
      </c>
      <c r="C20" s="54" t="s">
        <v>66</v>
      </c>
      <c r="D20" s="55" t="s">
        <v>67</v>
      </c>
      <c r="E20" s="56">
        <f t="shared" ref="E20:I20" si="2">SUM(E21,E31)</f>
        <v>186699</v>
      </c>
      <c r="F20" s="56">
        <f t="shared" si="2"/>
        <v>61440</v>
      </c>
      <c r="G20" s="56">
        <f t="shared" si="2"/>
        <v>51718.86</v>
      </c>
      <c r="H20" s="56">
        <f t="shared" si="2"/>
        <v>85444.01999999999</v>
      </c>
      <c r="I20" s="56">
        <f t="shared" si="2"/>
        <v>91310.94</v>
      </c>
      <c r="J20" s="56">
        <f>SUM(J21,J31)</f>
        <v>84341.34</v>
      </c>
      <c r="K20" s="115">
        <f t="shared" ref="K20:K31" si="3">((J20-I20)/I20)*100</f>
        <v>-7.6328203389429623</v>
      </c>
      <c r="L20" s="59" t="s">
        <v>15</v>
      </c>
      <c r="M20" s="60" t="s">
        <v>68</v>
      </c>
      <c r="N20" s="82"/>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1:84" ht="13.5" customHeight="1" x14ac:dyDescent="0.35">
      <c r="A21" s="5"/>
      <c r="B21" s="211"/>
      <c r="C21" s="54" t="s">
        <v>69</v>
      </c>
      <c r="D21" s="55" t="s">
        <v>67</v>
      </c>
      <c r="E21" s="83">
        <f t="shared" ref="E21:G21" si="4">SUM(E22:E29)</f>
        <v>49028</v>
      </c>
      <c r="F21" s="83">
        <f t="shared" si="4"/>
        <v>22749</v>
      </c>
      <c r="G21" s="83">
        <f t="shared" si="4"/>
        <v>17575</v>
      </c>
      <c r="H21" s="83">
        <f>SUM(H22:H29)</f>
        <v>35575.019999999997</v>
      </c>
      <c r="I21" s="83">
        <f>SUM(I22:I29)</f>
        <v>41046.560000000012</v>
      </c>
      <c r="J21" s="83">
        <f>SUM(J22:J30)</f>
        <v>66437.34</v>
      </c>
      <c r="K21" s="115">
        <f t="shared" si="3"/>
        <v>61.858484608697971</v>
      </c>
      <c r="L21" s="59" t="s">
        <v>15</v>
      </c>
      <c r="M21" s="60" t="s">
        <v>68</v>
      </c>
      <c r="N21" s="96" t="s">
        <v>70</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1:84" ht="13.5" customHeight="1" x14ac:dyDescent="0.35">
      <c r="A22" s="5"/>
      <c r="B22" s="211"/>
      <c r="C22" s="54" t="s">
        <v>71</v>
      </c>
      <c r="D22" s="55" t="s">
        <v>67</v>
      </c>
      <c r="E22" s="56">
        <v>20234</v>
      </c>
      <c r="F22" s="56">
        <v>7589</v>
      </c>
      <c r="G22" s="56">
        <v>3862</v>
      </c>
      <c r="H22" s="57">
        <v>9444.42</v>
      </c>
      <c r="I22" s="84">
        <v>8600.81</v>
      </c>
      <c r="J22" s="83">
        <v>11019</v>
      </c>
      <c r="K22" s="115">
        <f t="shared" si="3"/>
        <v>28.115840252255321</v>
      </c>
      <c r="L22" s="59" t="s">
        <v>15</v>
      </c>
      <c r="M22" s="60" t="s">
        <v>68</v>
      </c>
      <c r="N22" s="8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1:84" ht="13.5" customHeight="1" x14ac:dyDescent="0.35">
      <c r="A23" s="5"/>
      <c r="B23" s="211"/>
      <c r="C23" s="54" t="s">
        <v>72</v>
      </c>
      <c r="D23" s="55" t="s">
        <v>67</v>
      </c>
      <c r="E23" s="56">
        <v>11413</v>
      </c>
      <c r="F23" s="56">
        <v>7785</v>
      </c>
      <c r="G23" s="56">
        <v>6820</v>
      </c>
      <c r="H23" s="57">
        <v>8303.99</v>
      </c>
      <c r="I23" s="84">
        <v>7054.81</v>
      </c>
      <c r="J23" s="83">
        <v>7098</v>
      </c>
      <c r="K23" s="115">
        <f t="shared" si="3"/>
        <v>0.61220642370240441</v>
      </c>
      <c r="L23" s="59" t="s">
        <v>15</v>
      </c>
      <c r="M23" s="60" t="s">
        <v>68</v>
      </c>
      <c r="N23" s="8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1:84" ht="13.5" customHeight="1" x14ac:dyDescent="0.35">
      <c r="A24" s="5"/>
      <c r="B24" s="211"/>
      <c r="C24" s="54" t="s">
        <v>73</v>
      </c>
      <c r="D24" s="55" t="s">
        <v>67</v>
      </c>
      <c r="E24" s="56">
        <v>15590</v>
      </c>
      <c r="F24" s="56">
        <v>6707</v>
      </c>
      <c r="G24" s="56">
        <v>6366</v>
      </c>
      <c r="H24" s="57">
        <v>13607</v>
      </c>
      <c r="I24" s="84">
        <v>21615.68</v>
      </c>
      <c r="J24" s="83">
        <v>22814</v>
      </c>
      <c r="K24" s="115">
        <f t="shared" si="3"/>
        <v>5.5437534234407604</v>
      </c>
      <c r="L24" s="59" t="s">
        <v>15</v>
      </c>
      <c r="M24" s="60" t="s">
        <v>68</v>
      </c>
      <c r="N24" s="8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1:84" ht="13.5" customHeight="1" x14ac:dyDescent="0.35">
      <c r="A25" s="5"/>
      <c r="B25" s="211"/>
      <c r="C25" s="54" t="s">
        <v>74</v>
      </c>
      <c r="D25" s="55" t="s">
        <v>67</v>
      </c>
      <c r="E25" s="56">
        <v>1123</v>
      </c>
      <c r="F25" s="56">
        <v>544</v>
      </c>
      <c r="G25" s="56">
        <v>376</v>
      </c>
      <c r="H25" s="57">
        <v>2449.61</v>
      </c>
      <c r="I25" s="84">
        <v>857.19</v>
      </c>
      <c r="J25" s="83">
        <v>801</v>
      </c>
      <c r="K25" s="115">
        <f t="shared" si="3"/>
        <v>-6.5551394673293029</v>
      </c>
      <c r="L25" s="59" t="s">
        <v>15</v>
      </c>
      <c r="M25" s="60" t="s">
        <v>68</v>
      </c>
      <c r="N25" s="8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1:84" ht="13.5" customHeight="1" x14ac:dyDescent="0.35">
      <c r="A26" s="5"/>
      <c r="B26" s="211"/>
      <c r="C26" s="54" t="s">
        <v>75</v>
      </c>
      <c r="D26" s="55" t="s">
        <v>67</v>
      </c>
      <c r="E26" s="86">
        <v>668</v>
      </c>
      <c r="F26" s="86">
        <v>116</v>
      </c>
      <c r="G26" s="86">
        <v>146</v>
      </c>
      <c r="H26" s="57">
        <v>904</v>
      </c>
      <c r="I26" s="84">
        <v>1432.69</v>
      </c>
      <c r="J26" s="83">
        <v>1380</v>
      </c>
      <c r="K26" s="115">
        <f t="shared" si="3"/>
        <v>-3.6776971989753577</v>
      </c>
      <c r="L26" s="59" t="s">
        <v>15</v>
      </c>
      <c r="M26" s="60" t="s">
        <v>68</v>
      </c>
      <c r="N26" s="8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1:84" ht="13.5" customHeight="1" x14ac:dyDescent="0.35">
      <c r="A27" s="5"/>
      <c r="B27" s="211"/>
      <c r="C27" s="54" t="s">
        <v>76</v>
      </c>
      <c r="D27" s="55" t="s">
        <v>67</v>
      </c>
      <c r="E27" s="87" t="s">
        <v>42</v>
      </c>
      <c r="F27" s="87" t="s">
        <v>42</v>
      </c>
      <c r="G27" s="87" t="s">
        <v>42</v>
      </c>
      <c r="H27" s="57">
        <v>90</v>
      </c>
      <c r="I27" s="83">
        <v>439</v>
      </c>
      <c r="J27" s="83">
        <v>698</v>
      </c>
      <c r="K27" s="115">
        <f t="shared" si="3"/>
        <v>58.997722095671975</v>
      </c>
      <c r="L27" s="59" t="s">
        <v>15</v>
      </c>
      <c r="M27" s="60" t="s">
        <v>68</v>
      </c>
      <c r="N27" s="192" t="s">
        <v>77</v>
      </c>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1:84" ht="13.5" customHeight="1" x14ac:dyDescent="0.35">
      <c r="A28" s="5"/>
      <c r="B28" s="211"/>
      <c r="C28" s="54" t="s">
        <v>78</v>
      </c>
      <c r="D28" s="55" t="s">
        <v>67</v>
      </c>
      <c r="E28" s="87" t="s">
        <v>42</v>
      </c>
      <c r="F28" s="87" t="s">
        <v>42</v>
      </c>
      <c r="G28" s="87" t="s">
        <v>42</v>
      </c>
      <c r="H28" s="88">
        <v>755</v>
      </c>
      <c r="I28" s="89">
        <v>1035.08</v>
      </c>
      <c r="J28" s="90">
        <v>1388</v>
      </c>
      <c r="K28" s="115">
        <f t="shared" si="3"/>
        <v>34.095915291571679</v>
      </c>
      <c r="L28" s="59" t="s">
        <v>15</v>
      </c>
      <c r="M28" s="60" t="s">
        <v>68</v>
      </c>
      <c r="N28" s="91" t="s">
        <v>79</v>
      </c>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1:84" ht="13.5" customHeight="1" x14ac:dyDescent="0.35">
      <c r="A29" s="5"/>
      <c r="B29" s="211"/>
      <c r="C29" s="54" t="s">
        <v>80</v>
      </c>
      <c r="D29" s="55" t="s">
        <v>67</v>
      </c>
      <c r="E29" s="87" t="s">
        <v>81</v>
      </c>
      <c r="F29" s="87">
        <v>8</v>
      </c>
      <c r="G29" s="87">
        <v>5</v>
      </c>
      <c r="H29" s="88">
        <v>21</v>
      </c>
      <c r="I29" s="89">
        <v>11.3</v>
      </c>
      <c r="J29" s="90">
        <v>22.34</v>
      </c>
      <c r="K29" s="115">
        <f t="shared" si="3"/>
        <v>97.699115044247776</v>
      </c>
      <c r="L29" s="59" t="s">
        <v>15</v>
      </c>
      <c r="M29" s="60" t="s">
        <v>68</v>
      </c>
      <c r="N29" s="91"/>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1:84" s="48" customFormat="1" ht="13.5" customHeight="1" x14ac:dyDescent="0.35">
      <c r="A30" s="47"/>
      <c r="B30" s="211"/>
      <c r="C30" s="92" t="s">
        <v>540</v>
      </c>
      <c r="D30" s="55" t="s">
        <v>67</v>
      </c>
      <c r="E30" s="93" t="s">
        <v>42</v>
      </c>
      <c r="F30" s="93" t="s">
        <v>42</v>
      </c>
      <c r="G30" s="93" t="s">
        <v>42</v>
      </c>
      <c r="H30" s="93" t="s">
        <v>42</v>
      </c>
      <c r="I30" s="93" t="s">
        <v>42</v>
      </c>
      <c r="J30" s="186">
        <v>21217</v>
      </c>
      <c r="K30" s="115" t="s">
        <v>54</v>
      </c>
      <c r="L30" s="95" t="s">
        <v>15</v>
      </c>
      <c r="M30" s="60" t="s">
        <v>68</v>
      </c>
      <c r="N30" s="94" t="s">
        <v>539</v>
      </c>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row>
    <row r="31" spans="1:84" ht="56" x14ac:dyDescent="0.35">
      <c r="A31" s="5"/>
      <c r="B31" s="211"/>
      <c r="C31" s="54" t="s">
        <v>82</v>
      </c>
      <c r="D31" s="55" t="s">
        <v>67</v>
      </c>
      <c r="E31" s="56">
        <v>137671</v>
      </c>
      <c r="F31" s="56">
        <v>38691</v>
      </c>
      <c r="G31" s="56">
        <v>34143.86</v>
      </c>
      <c r="H31" s="57">
        <v>49869</v>
      </c>
      <c r="I31" s="84">
        <v>50264.38</v>
      </c>
      <c r="J31" s="83">
        <f>39121-J30</f>
        <v>17904</v>
      </c>
      <c r="K31" s="115">
        <f t="shared" si="3"/>
        <v>-64.380342500991745</v>
      </c>
      <c r="L31" s="59" t="s">
        <v>15</v>
      </c>
      <c r="M31" s="60" t="s">
        <v>68</v>
      </c>
      <c r="N31" s="96" t="s">
        <v>83</v>
      </c>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1:84" ht="28" x14ac:dyDescent="0.35">
      <c r="A32" s="5"/>
      <c r="B32" s="211" t="s">
        <v>84</v>
      </c>
      <c r="C32" s="54" t="s">
        <v>85</v>
      </c>
      <c r="D32" s="55" t="s">
        <v>52</v>
      </c>
      <c r="E32" s="60" t="s">
        <v>58</v>
      </c>
      <c r="F32" s="75" t="s">
        <v>58</v>
      </c>
      <c r="G32" s="97" t="s">
        <v>58</v>
      </c>
      <c r="H32" s="98" t="s">
        <v>53</v>
      </c>
      <c r="I32" s="98" t="s">
        <v>53</v>
      </c>
      <c r="J32" s="97" t="s">
        <v>53</v>
      </c>
      <c r="K32" s="97" t="s">
        <v>54</v>
      </c>
      <c r="L32" s="97" t="s">
        <v>54</v>
      </c>
      <c r="M32" s="60" t="s">
        <v>54</v>
      </c>
      <c r="N32" s="99" t="s">
        <v>86</v>
      </c>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1:84" ht="19" customHeight="1" x14ac:dyDescent="0.35">
      <c r="A33" s="5"/>
      <c r="B33" s="211"/>
      <c r="C33" s="54" t="s">
        <v>87</v>
      </c>
      <c r="D33" s="55" t="s">
        <v>52</v>
      </c>
      <c r="E33" s="60" t="s">
        <v>53</v>
      </c>
      <c r="F33" s="75" t="s">
        <v>53</v>
      </c>
      <c r="G33" s="97" t="s">
        <v>53</v>
      </c>
      <c r="H33" s="98" t="s">
        <v>53</v>
      </c>
      <c r="I33" s="97" t="s">
        <v>53</v>
      </c>
      <c r="J33" s="97" t="s">
        <v>53</v>
      </c>
      <c r="K33" s="97" t="s">
        <v>54</v>
      </c>
      <c r="L33" s="97" t="s">
        <v>54</v>
      </c>
      <c r="M33" s="60" t="s">
        <v>54</v>
      </c>
      <c r="N33" s="100" t="s">
        <v>88</v>
      </c>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1:84" ht="28" x14ac:dyDescent="0.35">
      <c r="A34" s="5"/>
      <c r="B34" s="66" t="s">
        <v>89</v>
      </c>
      <c r="C34" s="54" t="s">
        <v>90</v>
      </c>
      <c r="D34" s="55" t="s">
        <v>90</v>
      </c>
      <c r="E34" s="60" t="s">
        <v>91</v>
      </c>
      <c r="F34" s="75" t="s">
        <v>92</v>
      </c>
      <c r="G34" s="75" t="s">
        <v>92</v>
      </c>
      <c r="H34" s="101" t="s">
        <v>92</v>
      </c>
      <c r="I34" s="102" t="s">
        <v>92</v>
      </c>
      <c r="J34" s="102" t="s">
        <v>92</v>
      </c>
      <c r="K34" s="115" t="s">
        <v>54</v>
      </c>
      <c r="L34" s="97" t="s">
        <v>54</v>
      </c>
      <c r="M34" s="60" t="s">
        <v>93</v>
      </c>
      <c r="N34" s="103"/>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1:84" ht="29.5" customHeight="1" x14ac:dyDescent="0.35">
      <c r="A35" s="5"/>
      <c r="B35" s="211" t="s">
        <v>94</v>
      </c>
      <c r="C35" s="54" t="s">
        <v>95</v>
      </c>
      <c r="D35" s="55" t="s">
        <v>52</v>
      </c>
      <c r="E35" s="60" t="s">
        <v>53</v>
      </c>
      <c r="F35" s="60" t="s">
        <v>53</v>
      </c>
      <c r="G35" s="60" t="s">
        <v>53</v>
      </c>
      <c r="H35" s="80" t="s">
        <v>53</v>
      </c>
      <c r="I35" s="104" t="s">
        <v>53</v>
      </c>
      <c r="J35" s="60" t="s">
        <v>53</v>
      </c>
      <c r="K35" s="97" t="s">
        <v>54</v>
      </c>
      <c r="L35" s="97" t="s">
        <v>54</v>
      </c>
      <c r="M35" s="60" t="s">
        <v>96</v>
      </c>
      <c r="N35" s="54"/>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1:84" ht="29.5" customHeight="1" x14ac:dyDescent="0.35">
      <c r="A36" s="5"/>
      <c r="B36" s="211"/>
      <c r="C36" s="105" t="s">
        <v>603</v>
      </c>
      <c r="D36" s="55" t="s">
        <v>15</v>
      </c>
      <c r="E36" s="60" t="s">
        <v>97</v>
      </c>
      <c r="F36" s="60" t="s">
        <v>97</v>
      </c>
      <c r="G36" s="60" t="s">
        <v>97</v>
      </c>
      <c r="H36" s="60" t="s">
        <v>97</v>
      </c>
      <c r="I36" s="60" t="s">
        <v>97</v>
      </c>
      <c r="J36" s="60" t="s">
        <v>97</v>
      </c>
      <c r="K36" s="97">
        <f>I36-J36</f>
        <v>0</v>
      </c>
      <c r="L36" s="97" t="s">
        <v>22</v>
      </c>
      <c r="M36" s="60" t="s">
        <v>96</v>
      </c>
      <c r="N36" s="103" t="s">
        <v>98</v>
      </c>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1:84" ht="37.5" customHeight="1" x14ac:dyDescent="0.35">
      <c r="B37" s="8" t="s">
        <v>375</v>
      </c>
    </row>
    <row r="38" spans="1:84" ht="43.5" customHeight="1" x14ac:dyDescent="0.35">
      <c r="B38" s="8" t="s">
        <v>376</v>
      </c>
    </row>
  </sheetData>
  <autoFilter ref="B3:N38" xr:uid="{236E7D41-576E-4F6D-97E0-08B64C0F2855}"/>
  <mergeCells count="5">
    <mergeCell ref="B5:B8"/>
    <mergeCell ref="B10:B19"/>
    <mergeCell ref="B20:B31"/>
    <mergeCell ref="B32:B33"/>
    <mergeCell ref="B35:B36"/>
  </mergeCells>
  <hyperlinks>
    <hyperlink ref="C2" r:id="rId1" xr:uid="{60CE29AD-617F-4CA1-B1D8-186A7D4E0C5C}"/>
  </hyperlinks>
  <pageMargins left="0.511811024" right="0.511811024" top="0.78740157499999996" bottom="0.78740157499999996" header="0" footer="0"/>
  <pageSetup paperSize="9" orientation="portrait" r:id="rId2"/>
  <headerFooter>
    <oddFooter>&amp;C#000000INFORMAÇÃO CONFIDENCIAL – CONFIDENTIAL INFORMATION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CEAD-3165-4AB9-BE7A-EEED74E6FAE7}">
  <sheetPr>
    <tabColor rgb="FF00B0F0"/>
  </sheetPr>
  <dimension ref="A1:CF263"/>
  <sheetViews>
    <sheetView showGridLines="0" tabSelected="1" zoomScale="60" zoomScaleNormal="85" workbookViewId="0">
      <pane xSplit="2" ySplit="3" topLeftCell="C215" activePane="bottomRight" state="frozen"/>
      <selection pane="topRight" activeCell="C1" sqref="C1"/>
      <selection pane="bottomLeft" activeCell="A4" sqref="A4"/>
      <selection pane="bottomRight" activeCell="F233" sqref="F233:J233"/>
    </sheetView>
  </sheetViews>
  <sheetFormatPr defaultColWidth="14.453125" defaultRowHeight="15" customHeight="1" x14ac:dyDescent="0.35"/>
  <cols>
    <col min="1" max="1" width="12.453125" customWidth="1"/>
    <col min="2" max="2" width="18.26953125" customWidth="1"/>
    <col min="3" max="3" width="80.81640625" style="43" customWidth="1"/>
    <col min="4" max="4" width="13.81640625" customWidth="1"/>
    <col min="5" max="5" width="10.1796875" style="37" customWidth="1"/>
    <col min="6" max="6" width="14.1796875" style="37" customWidth="1"/>
    <col min="7" max="8" width="11.26953125" style="37" customWidth="1"/>
    <col min="9" max="10" width="15.90625" style="37" customWidth="1"/>
    <col min="11" max="11" width="11.1796875" style="37" customWidth="1"/>
    <col min="12" max="12" width="13.08984375" style="37" customWidth="1"/>
    <col min="13" max="13" width="25.1796875" style="37" bestFit="1" customWidth="1"/>
    <col min="14" max="14" width="89.54296875" customWidth="1"/>
    <col min="15" max="84" width="9.1796875" customWidth="1"/>
  </cols>
  <sheetData>
    <row r="1" spans="1:84" ht="21" customHeight="1" x14ac:dyDescent="0.35">
      <c r="A1" s="5"/>
      <c r="B1" s="50"/>
      <c r="C1" s="42" t="s">
        <v>0</v>
      </c>
      <c r="D1" s="5"/>
      <c r="E1" s="36"/>
      <c r="F1" s="36"/>
      <c r="G1" s="36"/>
      <c r="H1" s="36"/>
      <c r="I1" s="46"/>
      <c r="J1" s="46"/>
      <c r="K1" s="46"/>
      <c r="L1" s="36"/>
      <c r="M1" s="36"/>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36" customHeight="1" x14ac:dyDescent="0.35">
      <c r="A2" s="5"/>
      <c r="B2" s="5"/>
      <c r="C2" s="51" t="s">
        <v>1</v>
      </c>
      <c r="D2" s="7"/>
      <c r="E2" s="52"/>
      <c r="F2" s="38"/>
      <c r="G2" s="39"/>
      <c r="H2" s="39"/>
      <c r="I2" s="41"/>
      <c r="J2" s="38"/>
      <c r="K2" s="53"/>
      <c r="L2" s="41"/>
      <c r="M2" s="38"/>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row>
    <row r="3" spans="1:84" ht="39.75" customHeight="1" x14ac:dyDescent="0.35">
      <c r="A3" s="5"/>
      <c r="B3" s="106" t="s">
        <v>2</v>
      </c>
      <c r="C3" s="106" t="s">
        <v>3</v>
      </c>
      <c r="D3" s="106" t="s">
        <v>4</v>
      </c>
      <c r="E3" s="107" t="s">
        <v>5</v>
      </c>
      <c r="F3" s="107">
        <v>2020</v>
      </c>
      <c r="G3" s="107">
        <v>2021</v>
      </c>
      <c r="H3" s="107">
        <v>2022</v>
      </c>
      <c r="I3" s="107" t="s">
        <v>6</v>
      </c>
      <c r="J3" s="108" t="s">
        <v>7</v>
      </c>
      <c r="K3" s="108" t="s">
        <v>8</v>
      </c>
      <c r="L3" s="107"/>
      <c r="M3" s="107" t="s">
        <v>9</v>
      </c>
      <c r="N3" s="109" t="s">
        <v>10</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row>
    <row r="4" spans="1:84" ht="31.5" customHeight="1" x14ac:dyDescent="0.35">
      <c r="A4" s="5"/>
      <c r="B4" s="163" t="s">
        <v>99</v>
      </c>
      <c r="C4" s="6"/>
      <c r="D4" s="6"/>
      <c r="E4" s="40"/>
      <c r="F4" s="40"/>
      <c r="G4" s="40"/>
      <c r="H4" s="40"/>
      <c r="I4" s="40"/>
      <c r="J4" s="40"/>
      <c r="K4" s="118"/>
      <c r="L4" s="40"/>
      <c r="M4" s="40"/>
      <c r="N4" s="6"/>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ht="14.5" customHeight="1" x14ac:dyDescent="0.35">
      <c r="A5" s="5"/>
      <c r="B5" s="217" t="s">
        <v>100</v>
      </c>
      <c r="C5" s="159" t="s">
        <v>101</v>
      </c>
      <c r="D5" s="160" t="s">
        <v>102</v>
      </c>
      <c r="E5" s="113">
        <f>E7+E9</f>
        <v>2160</v>
      </c>
      <c r="F5" s="113">
        <f>SUM(F7,F9)</f>
        <v>2247</v>
      </c>
      <c r="G5" s="113">
        <f>G7+G9</f>
        <v>2669</v>
      </c>
      <c r="H5" s="113">
        <f>H7+H9</f>
        <v>2735</v>
      </c>
      <c r="I5" s="113">
        <f>I7+I9</f>
        <v>2760</v>
      </c>
      <c r="J5" s="114">
        <v>2798</v>
      </c>
      <c r="K5" s="115">
        <f>((J5-I5)/I5)*100</f>
        <v>1.3768115942028984</v>
      </c>
      <c r="L5" s="161" t="s">
        <v>15</v>
      </c>
      <c r="M5" s="161" t="s">
        <v>103</v>
      </c>
      <c r="N5" s="162"/>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1:84" ht="13.5" customHeight="1" x14ac:dyDescent="0.35">
      <c r="A6" s="5"/>
      <c r="B6" s="212"/>
      <c r="C6" s="120"/>
      <c r="D6" s="121" t="s">
        <v>15</v>
      </c>
      <c r="E6" s="56">
        <v>100</v>
      </c>
      <c r="F6" s="56">
        <v>100</v>
      </c>
      <c r="G6" s="56">
        <v>100</v>
      </c>
      <c r="H6" s="56">
        <v>100</v>
      </c>
      <c r="I6" s="56">
        <v>100</v>
      </c>
      <c r="J6" s="57">
        <v>100</v>
      </c>
      <c r="K6" s="58">
        <f>J6-I6</f>
        <v>0</v>
      </c>
      <c r="L6" s="75" t="s">
        <v>22</v>
      </c>
      <c r="M6" s="75" t="s">
        <v>103</v>
      </c>
      <c r="N6" s="103"/>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1:84" ht="13.5" customHeight="1" x14ac:dyDescent="0.35">
      <c r="A7" s="5"/>
      <c r="B7" s="212"/>
      <c r="C7" s="120" t="s">
        <v>104</v>
      </c>
      <c r="D7" s="121" t="s">
        <v>102</v>
      </c>
      <c r="E7" s="56">
        <v>1628</v>
      </c>
      <c r="F7" s="56">
        <v>1788</v>
      </c>
      <c r="G7" s="56">
        <v>2109</v>
      </c>
      <c r="H7" s="56">
        <v>2200</v>
      </c>
      <c r="I7" s="56">
        <v>2240</v>
      </c>
      <c r="J7" s="57">
        <v>2256</v>
      </c>
      <c r="K7" s="115">
        <f>((J7-I7)/I7)*100</f>
        <v>0.7142857142857143</v>
      </c>
      <c r="L7" s="75" t="s">
        <v>15</v>
      </c>
      <c r="M7" s="75" t="s">
        <v>105</v>
      </c>
      <c r="N7" s="103"/>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1:84" ht="13.5" customHeight="1" x14ac:dyDescent="0.35">
      <c r="A8" s="5"/>
      <c r="B8" s="212"/>
      <c r="C8" s="120"/>
      <c r="D8" s="121" t="s">
        <v>15</v>
      </c>
      <c r="E8" s="76">
        <f t="shared" ref="E8:J8" si="0">(E7/E5)*100</f>
        <v>75.370370370370367</v>
      </c>
      <c r="F8" s="76">
        <f t="shared" si="0"/>
        <v>79.572763684913213</v>
      </c>
      <c r="G8" s="76">
        <f t="shared" si="0"/>
        <v>79.018358935931062</v>
      </c>
      <c r="H8" s="76">
        <f t="shared" si="0"/>
        <v>80.438756855575861</v>
      </c>
      <c r="I8" s="76">
        <f t="shared" si="0"/>
        <v>81.159420289855078</v>
      </c>
      <c r="J8" s="77">
        <f t="shared" si="0"/>
        <v>80.629020729092204</v>
      </c>
      <c r="K8" s="58">
        <f>J8-I8</f>
        <v>-0.53039956076287353</v>
      </c>
      <c r="L8" s="75" t="s">
        <v>22</v>
      </c>
      <c r="M8" s="75" t="s">
        <v>105</v>
      </c>
      <c r="N8" s="103"/>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ht="13.5" customHeight="1" x14ac:dyDescent="0.35">
      <c r="A9" s="5"/>
      <c r="B9" s="212"/>
      <c r="C9" s="120" t="s">
        <v>106</v>
      </c>
      <c r="D9" s="121" t="s">
        <v>102</v>
      </c>
      <c r="E9" s="56">
        <f>SUM(E11+E13+E15+E17+E19)</f>
        <v>532</v>
      </c>
      <c r="F9" s="56">
        <f>SUM(F11+F13+F15+F17+F19)</f>
        <v>459</v>
      </c>
      <c r="G9" s="56">
        <f>SUM(G11+G13+G15+G17+G19)</f>
        <v>560</v>
      </c>
      <c r="H9" s="56">
        <f>SUM(H11+H13+H15+H17+H19)</f>
        <v>535</v>
      </c>
      <c r="I9" s="56">
        <f>SUM(I11+I13+I15+I17+I19)</f>
        <v>520</v>
      </c>
      <c r="J9" s="57">
        <v>542</v>
      </c>
      <c r="K9" s="115">
        <f>((J9-I9)/I9)*100</f>
        <v>4.2307692307692308</v>
      </c>
      <c r="L9" s="75" t="s">
        <v>15</v>
      </c>
      <c r="M9" s="75" t="s">
        <v>105</v>
      </c>
      <c r="N9" s="103"/>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1:84" ht="13.5" customHeight="1" x14ac:dyDescent="0.35">
      <c r="A10" s="5"/>
      <c r="B10" s="212"/>
      <c r="C10" s="120"/>
      <c r="D10" s="121" t="s">
        <v>15</v>
      </c>
      <c r="E10" s="76">
        <f t="shared" ref="E10:J10" si="1">(E9/E5)*100</f>
        <v>24.62962962962963</v>
      </c>
      <c r="F10" s="76">
        <f t="shared" si="1"/>
        <v>20.427236315086784</v>
      </c>
      <c r="G10" s="76">
        <f t="shared" si="1"/>
        <v>20.981641064068938</v>
      </c>
      <c r="H10" s="76">
        <f t="shared" si="1"/>
        <v>19.561243144424132</v>
      </c>
      <c r="I10" s="76">
        <f t="shared" si="1"/>
        <v>18.840579710144929</v>
      </c>
      <c r="J10" s="77">
        <f t="shared" si="1"/>
        <v>19.370979270907789</v>
      </c>
      <c r="K10" s="58">
        <f>J10-I10</f>
        <v>0.53039956076285932</v>
      </c>
      <c r="L10" s="75" t="s">
        <v>22</v>
      </c>
      <c r="M10" s="75" t="s">
        <v>105</v>
      </c>
      <c r="N10" s="103"/>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1:84" ht="13.5" customHeight="1" x14ac:dyDescent="0.35">
      <c r="A11" s="5"/>
      <c r="B11" s="212"/>
      <c r="C11" s="120" t="s">
        <v>107</v>
      </c>
      <c r="D11" s="121" t="s">
        <v>102</v>
      </c>
      <c r="E11" s="86">
        <v>166</v>
      </c>
      <c r="F11" s="86">
        <v>104</v>
      </c>
      <c r="G11" s="86">
        <v>182</v>
      </c>
      <c r="H11" s="86">
        <v>185</v>
      </c>
      <c r="I11" s="86">
        <v>192</v>
      </c>
      <c r="J11" s="122">
        <v>204</v>
      </c>
      <c r="K11" s="115">
        <f>((J11-I11)/I11)*100</f>
        <v>6.25</v>
      </c>
      <c r="L11" s="75" t="s">
        <v>15</v>
      </c>
      <c r="M11" s="75" t="s">
        <v>105</v>
      </c>
      <c r="N11" s="103"/>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1:84" ht="13.5" customHeight="1" x14ac:dyDescent="0.35">
      <c r="A12" s="5"/>
      <c r="B12" s="212"/>
      <c r="C12" s="120"/>
      <c r="D12" s="121" t="s">
        <v>15</v>
      </c>
      <c r="E12" s="123">
        <f t="shared" ref="E12:J12" si="2">(E11/E5)*100</f>
        <v>7.6851851851851851</v>
      </c>
      <c r="F12" s="123">
        <f t="shared" si="2"/>
        <v>4.6283934134401425</v>
      </c>
      <c r="G12" s="123">
        <f t="shared" si="2"/>
        <v>6.8190333458224046</v>
      </c>
      <c r="H12" s="123">
        <f t="shared" si="2"/>
        <v>6.7641681901279709</v>
      </c>
      <c r="I12" s="123">
        <f t="shared" si="2"/>
        <v>6.9565217391304346</v>
      </c>
      <c r="J12" s="124">
        <f t="shared" si="2"/>
        <v>7.2909220872051472</v>
      </c>
      <c r="K12" s="58">
        <f>J12-I12</f>
        <v>0.33440034807471264</v>
      </c>
      <c r="L12" s="75" t="s">
        <v>22</v>
      </c>
      <c r="M12" s="75" t="s">
        <v>105</v>
      </c>
      <c r="N12" s="103"/>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1:84" ht="13.5" customHeight="1" x14ac:dyDescent="0.35">
      <c r="A13" s="5"/>
      <c r="B13" s="212"/>
      <c r="C13" s="120" t="s">
        <v>108</v>
      </c>
      <c r="D13" s="121" t="s">
        <v>102</v>
      </c>
      <c r="E13" s="86">
        <v>221</v>
      </c>
      <c r="F13" s="86">
        <v>213</v>
      </c>
      <c r="G13" s="86">
        <v>237</v>
      </c>
      <c r="H13" s="86">
        <v>219</v>
      </c>
      <c r="I13" s="86">
        <v>200</v>
      </c>
      <c r="J13" s="122">
        <v>206</v>
      </c>
      <c r="K13" s="115">
        <f>((J13-I13)/I13)*100</f>
        <v>3</v>
      </c>
      <c r="L13" s="75" t="s">
        <v>15</v>
      </c>
      <c r="M13" s="75" t="s">
        <v>105</v>
      </c>
      <c r="N13" s="103"/>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1:84" ht="13.5" customHeight="1" x14ac:dyDescent="0.35">
      <c r="A14" s="5"/>
      <c r="B14" s="212"/>
      <c r="C14" s="120"/>
      <c r="D14" s="121" t="s">
        <v>15</v>
      </c>
      <c r="E14" s="123">
        <f t="shared" ref="E14:J14" si="3">(E13/E5)*100</f>
        <v>10.231481481481481</v>
      </c>
      <c r="F14" s="123">
        <f t="shared" si="3"/>
        <v>9.479305740987984</v>
      </c>
      <c r="G14" s="123">
        <f t="shared" si="3"/>
        <v>8.8797302360434625</v>
      </c>
      <c r="H14" s="123">
        <f t="shared" si="3"/>
        <v>8.0073126142595967</v>
      </c>
      <c r="I14" s="123">
        <f t="shared" si="3"/>
        <v>7.2463768115942031</v>
      </c>
      <c r="J14" s="124">
        <f t="shared" si="3"/>
        <v>7.3624017155110799</v>
      </c>
      <c r="K14" s="58">
        <f>J14-I14</f>
        <v>0.11602490391687681</v>
      </c>
      <c r="L14" s="75" t="s">
        <v>22</v>
      </c>
      <c r="M14" s="75" t="s">
        <v>105</v>
      </c>
      <c r="N14" s="103"/>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1:84" ht="13.5" customHeight="1" x14ac:dyDescent="0.35">
      <c r="A15" s="5"/>
      <c r="B15" s="212"/>
      <c r="C15" s="120" t="s">
        <v>109</v>
      </c>
      <c r="D15" s="121" t="s">
        <v>102</v>
      </c>
      <c r="E15" s="86">
        <v>111</v>
      </c>
      <c r="F15" s="86">
        <v>110</v>
      </c>
      <c r="G15" s="86">
        <v>106</v>
      </c>
      <c r="H15" s="86">
        <v>98</v>
      </c>
      <c r="I15" s="86">
        <v>89</v>
      </c>
      <c r="J15" s="122">
        <v>92</v>
      </c>
      <c r="K15" s="115">
        <f>((J15-I15)/I15)*100</f>
        <v>3.3707865168539324</v>
      </c>
      <c r="L15" s="75" t="s">
        <v>15</v>
      </c>
      <c r="M15" s="75" t="s">
        <v>105</v>
      </c>
      <c r="N15" s="103"/>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1:84" ht="13.5" customHeight="1" x14ac:dyDescent="0.35">
      <c r="A16" s="5"/>
      <c r="B16" s="212"/>
      <c r="C16" s="120"/>
      <c r="D16" s="121" t="s">
        <v>15</v>
      </c>
      <c r="E16" s="123">
        <f t="shared" ref="E16:J16" si="4">(E15/E5)*100</f>
        <v>5.1388888888888884</v>
      </c>
      <c r="F16" s="123">
        <f t="shared" si="4"/>
        <v>4.8954161103693812</v>
      </c>
      <c r="G16" s="123">
        <f t="shared" si="4"/>
        <v>3.971524915698764</v>
      </c>
      <c r="H16" s="123">
        <f t="shared" si="4"/>
        <v>3.5831809872029252</v>
      </c>
      <c r="I16" s="123">
        <f t="shared" si="4"/>
        <v>3.22463768115942</v>
      </c>
      <c r="J16" s="124">
        <f t="shared" si="4"/>
        <v>3.2880629020729093</v>
      </c>
      <c r="K16" s="58">
        <f>J16-I16</f>
        <v>6.3425220913489344E-2</v>
      </c>
      <c r="L16" s="75" t="s">
        <v>22</v>
      </c>
      <c r="M16" s="75" t="s">
        <v>105</v>
      </c>
      <c r="N16" s="103"/>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1:84" ht="13.5" customHeight="1" x14ac:dyDescent="0.35">
      <c r="A17" s="5"/>
      <c r="B17" s="212"/>
      <c r="C17" s="120" t="s">
        <v>110</v>
      </c>
      <c r="D17" s="121" t="s">
        <v>102</v>
      </c>
      <c r="E17" s="86">
        <v>28</v>
      </c>
      <c r="F17" s="86">
        <v>26</v>
      </c>
      <c r="G17" s="86">
        <v>27</v>
      </c>
      <c r="H17" s="86">
        <v>23</v>
      </c>
      <c r="I17" s="86">
        <v>28</v>
      </c>
      <c r="J17" s="122">
        <v>31</v>
      </c>
      <c r="K17" s="115">
        <f>((J17-I17)/I17)*100</f>
        <v>10.714285714285714</v>
      </c>
      <c r="L17" s="75" t="s">
        <v>15</v>
      </c>
      <c r="M17" s="75" t="s">
        <v>105</v>
      </c>
      <c r="N17" s="103"/>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1:84" ht="13.5" customHeight="1" x14ac:dyDescent="0.35">
      <c r="A18" s="5"/>
      <c r="B18" s="212"/>
      <c r="C18" s="120"/>
      <c r="D18" s="121" t="s">
        <v>15</v>
      </c>
      <c r="E18" s="123">
        <f t="shared" ref="E18:J18" si="5">(E17/E5)*100</f>
        <v>1.2962962962962963</v>
      </c>
      <c r="F18" s="123">
        <f t="shared" si="5"/>
        <v>1.1570983533600356</v>
      </c>
      <c r="G18" s="123">
        <f t="shared" si="5"/>
        <v>1.0116148370176097</v>
      </c>
      <c r="H18" s="123">
        <f t="shared" si="5"/>
        <v>0.84095063985374785</v>
      </c>
      <c r="I18" s="123">
        <f t="shared" si="5"/>
        <v>1.0144927536231882</v>
      </c>
      <c r="J18" s="124">
        <f t="shared" si="5"/>
        <v>1.1079342387419584</v>
      </c>
      <c r="K18" s="58">
        <f>J18-I18</f>
        <v>9.3441485118770151E-2</v>
      </c>
      <c r="L18" s="75" t="s">
        <v>22</v>
      </c>
      <c r="M18" s="75" t="s">
        <v>105</v>
      </c>
      <c r="N18" s="103"/>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1:84" ht="13.5" customHeight="1" x14ac:dyDescent="0.35">
      <c r="A19" s="5"/>
      <c r="B19" s="212"/>
      <c r="C19" s="120" t="s">
        <v>111</v>
      </c>
      <c r="D19" s="121" t="s">
        <v>102</v>
      </c>
      <c r="E19" s="86">
        <v>6</v>
      </c>
      <c r="F19" s="86">
        <v>6</v>
      </c>
      <c r="G19" s="86">
        <v>8</v>
      </c>
      <c r="H19" s="86">
        <v>10</v>
      </c>
      <c r="I19" s="86">
        <v>11</v>
      </c>
      <c r="J19" s="122">
        <v>9</v>
      </c>
      <c r="K19" s="115">
        <f>((J19-I19)/I19)*100</f>
        <v>-18.181818181818183</v>
      </c>
      <c r="L19" s="75" t="s">
        <v>15</v>
      </c>
      <c r="M19" s="75" t="s">
        <v>105</v>
      </c>
      <c r="N19" s="103"/>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1:84" ht="13.5" customHeight="1" x14ac:dyDescent="0.35">
      <c r="A20" s="5"/>
      <c r="B20" s="212"/>
      <c r="C20" s="120"/>
      <c r="D20" s="121" t="s">
        <v>15</v>
      </c>
      <c r="E20" s="123">
        <f t="shared" ref="E20:J20" si="6">(E19/E5)*100</f>
        <v>0.27777777777777779</v>
      </c>
      <c r="F20" s="123">
        <f t="shared" si="6"/>
        <v>0.26702269692923897</v>
      </c>
      <c r="G20" s="123">
        <f t="shared" si="6"/>
        <v>0.29973772948669913</v>
      </c>
      <c r="H20" s="123">
        <f t="shared" si="6"/>
        <v>0.3656307129798903</v>
      </c>
      <c r="I20" s="123">
        <f t="shared" si="6"/>
        <v>0.39855072463768115</v>
      </c>
      <c r="J20" s="124">
        <f t="shared" si="6"/>
        <v>0.32165832737669764</v>
      </c>
      <c r="K20" s="58">
        <f>J20-I20</f>
        <v>-7.6892397260983514E-2</v>
      </c>
      <c r="L20" s="75" t="s">
        <v>22</v>
      </c>
      <c r="M20" s="75" t="s">
        <v>105</v>
      </c>
      <c r="N20" s="103"/>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1:84" ht="28" customHeight="1" x14ac:dyDescent="0.35">
      <c r="A21" s="5"/>
      <c r="B21" s="212" t="s">
        <v>112</v>
      </c>
      <c r="C21" s="120" t="s">
        <v>113</v>
      </c>
      <c r="D21" s="121" t="s">
        <v>102</v>
      </c>
      <c r="E21" s="125">
        <f t="shared" ref="E21:J21" si="7">E22+E23</f>
        <v>131</v>
      </c>
      <c r="F21" s="125">
        <f t="shared" si="7"/>
        <v>128</v>
      </c>
      <c r="G21" s="125">
        <f t="shared" si="7"/>
        <v>145</v>
      </c>
      <c r="H21" s="125">
        <f t="shared" si="7"/>
        <v>172</v>
      </c>
      <c r="I21" s="86">
        <f t="shared" si="7"/>
        <v>162</v>
      </c>
      <c r="J21" s="122">
        <f t="shared" si="7"/>
        <v>154</v>
      </c>
      <c r="K21" s="115">
        <f t="shared" ref="K21:K33" si="8">((J21-I21)/I21)*100</f>
        <v>-4.9382716049382713</v>
      </c>
      <c r="L21" s="75" t="s">
        <v>15</v>
      </c>
      <c r="M21" s="75" t="s">
        <v>103</v>
      </c>
      <c r="N21" s="103" t="s">
        <v>114</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1:84" ht="13.5" customHeight="1" x14ac:dyDescent="0.35">
      <c r="A22" s="5"/>
      <c r="B22" s="212"/>
      <c r="C22" s="120" t="s">
        <v>115</v>
      </c>
      <c r="D22" s="121" t="s">
        <v>102</v>
      </c>
      <c r="E22" s="125">
        <v>84</v>
      </c>
      <c r="F22" s="125">
        <v>85</v>
      </c>
      <c r="G22" s="125">
        <v>78</v>
      </c>
      <c r="H22" s="125">
        <v>69</v>
      </c>
      <c r="I22" s="86">
        <v>50</v>
      </c>
      <c r="J22" s="122">
        <v>48</v>
      </c>
      <c r="K22" s="115">
        <f t="shared" si="8"/>
        <v>-4</v>
      </c>
      <c r="L22" s="75" t="s">
        <v>15</v>
      </c>
      <c r="M22" s="75" t="s">
        <v>103</v>
      </c>
      <c r="N22" s="103"/>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1:84" ht="13.5" customHeight="1" x14ac:dyDescent="0.35">
      <c r="A23" s="5"/>
      <c r="B23" s="212"/>
      <c r="C23" s="120" t="s">
        <v>116</v>
      </c>
      <c r="D23" s="121" t="s">
        <v>102</v>
      </c>
      <c r="E23" s="125">
        <v>47</v>
      </c>
      <c r="F23" s="125">
        <v>43</v>
      </c>
      <c r="G23" s="125">
        <v>67</v>
      </c>
      <c r="H23" s="125">
        <v>103</v>
      </c>
      <c r="I23" s="86">
        <v>112</v>
      </c>
      <c r="J23" s="122">
        <v>106</v>
      </c>
      <c r="K23" s="115">
        <f t="shared" si="8"/>
        <v>-5.3571428571428568</v>
      </c>
      <c r="L23" s="75" t="s">
        <v>15</v>
      </c>
      <c r="M23" s="75" t="s">
        <v>103</v>
      </c>
      <c r="N23" s="10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1:84" ht="13.5" customHeight="1" x14ac:dyDescent="0.35">
      <c r="A24" s="5"/>
      <c r="B24" s="212"/>
      <c r="C24" s="120" t="s">
        <v>117</v>
      </c>
      <c r="D24" s="121" t="s">
        <v>102</v>
      </c>
      <c r="E24" s="126">
        <f t="shared" ref="E24:J24" si="9">E25+E26</f>
        <v>2028</v>
      </c>
      <c r="F24" s="126">
        <f t="shared" si="9"/>
        <v>2119</v>
      </c>
      <c r="G24" s="126">
        <f t="shared" si="9"/>
        <v>2524</v>
      </c>
      <c r="H24" s="126">
        <f t="shared" si="9"/>
        <v>2563</v>
      </c>
      <c r="I24" s="56">
        <f t="shared" si="9"/>
        <v>2598</v>
      </c>
      <c r="J24" s="57">
        <f t="shared" si="9"/>
        <v>2644</v>
      </c>
      <c r="K24" s="115">
        <f t="shared" si="8"/>
        <v>1.770592763664357</v>
      </c>
      <c r="L24" s="75" t="s">
        <v>15</v>
      </c>
      <c r="M24" s="75" t="s">
        <v>103</v>
      </c>
      <c r="N24" s="10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1:84" ht="13.5" customHeight="1" x14ac:dyDescent="0.35">
      <c r="A25" s="5"/>
      <c r="B25" s="212"/>
      <c r="C25" s="120" t="s">
        <v>115</v>
      </c>
      <c r="D25" s="121" t="s">
        <v>102</v>
      </c>
      <c r="E25" s="126">
        <v>1363</v>
      </c>
      <c r="F25" s="126">
        <v>1416</v>
      </c>
      <c r="G25" s="126">
        <v>1689</v>
      </c>
      <c r="H25" s="126">
        <v>1689</v>
      </c>
      <c r="I25" s="56">
        <v>1666</v>
      </c>
      <c r="J25" s="57">
        <v>1640</v>
      </c>
      <c r="K25" s="115">
        <f t="shared" si="8"/>
        <v>-1.5606242496998799</v>
      </c>
      <c r="L25" s="75" t="s">
        <v>15</v>
      </c>
      <c r="M25" s="75" t="s">
        <v>103</v>
      </c>
      <c r="N25" s="103"/>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1:84" ht="13.5" customHeight="1" x14ac:dyDescent="0.35">
      <c r="A26" s="5"/>
      <c r="B26" s="212"/>
      <c r="C26" s="120" t="s">
        <v>116</v>
      </c>
      <c r="D26" s="121" t="s">
        <v>102</v>
      </c>
      <c r="E26" s="126">
        <v>665</v>
      </c>
      <c r="F26" s="126">
        <v>703</v>
      </c>
      <c r="G26" s="126">
        <v>835</v>
      </c>
      <c r="H26" s="126">
        <v>874</v>
      </c>
      <c r="I26" s="56">
        <v>932</v>
      </c>
      <c r="J26" s="57">
        <v>1004</v>
      </c>
      <c r="K26" s="115">
        <f t="shared" si="8"/>
        <v>7.7253218884120178</v>
      </c>
      <c r="L26" s="75" t="s">
        <v>15</v>
      </c>
      <c r="M26" s="75" t="s">
        <v>103</v>
      </c>
      <c r="N26" s="103"/>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1:84" ht="13.5" customHeight="1" x14ac:dyDescent="0.35">
      <c r="A27" s="5"/>
      <c r="B27" s="212"/>
      <c r="C27" s="120" t="s">
        <v>118</v>
      </c>
      <c r="D27" s="121" t="s">
        <v>102</v>
      </c>
      <c r="E27" s="126">
        <f t="shared" ref="E27:J27" si="10">E28+E29</f>
        <v>2028</v>
      </c>
      <c r="F27" s="126">
        <f t="shared" si="10"/>
        <v>2119</v>
      </c>
      <c r="G27" s="126">
        <f t="shared" si="10"/>
        <v>2524</v>
      </c>
      <c r="H27" s="126">
        <f t="shared" si="10"/>
        <v>2563</v>
      </c>
      <c r="I27" s="56">
        <f t="shared" si="10"/>
        <v>2598</v>
      </c>
      <c r="J27" s="57">
        <f t="shared" si="10"/>
        <v>2644</v>
      </c>
      <c r="K27" s="115">
        <f t="shared" si="8"/>
        <v>1.770592763664357</v>
      </c>
      <c r="L27" s="75" t="s">
        <v>15</v>
      </c>
      <c r="M27" s="75" t="s">
        <v>103</v>
      </c>
      <c r="N27" s="103"/>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1:84" ht="13.5" customHeight="1" x14ac:dyDescent="0.35">
      <c r="A28" s="5"/>
      <c r="B28" s="212"/>
      <c r="C28" s="120" t="s">
        <v>115</v>
      </c>
      <c r="D28" s="121" t="s">
        <v>102</v>
      </c>
      <c r="E28" s="126">
        <v>1363</v>
      </c>
      <c r="F28" s="126">
        <v>1416</v>
      </c>
      <c r="G28" s="126">
        <v>1689</v>
      </c>
      <c r="H28" s="126">
        <v>1689</v>
      </c>
      <c r="I28" s="56">
        <v>1666</v>
      </c>
      <c r="J28" s="57">
        <v>1640</v>
      </c>
      <c r="K28" s="115">
        <f t="shared" si="8"/>
        <v>-1.5606242496998799</v>
      </c>
      <c r="L28" s="75" t="s">
        <v>15</v>
      </c>
      <c r="M28" s="75" t="s">
        <v>103</v>
      </c>
      <c r="N28" s="103"/>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1:84" ht="13.5" customHeight="1" x14ac:dyDescent="0.35">
      <c r="A29" s="5"/>
      <c r="B29" s="212"/>
      <c r="C29" s="120" t="s">
        <v>116</v>
      </c>
      <c r="D29" s="121" t="s">
        <v>102</v>
      </c>
      <c r="E29" s="125">
        <v>665</v>
      </c>
      <c r="F29" s="125">
        <v>703</v>
      </c>
      <c r="G29" s="125">
        <v>835</v>
      </c>
      <c r="H29" s="125">
        <v>874</v>
      </c>
      <c r="I29" s="86">
        <v>932</v>
      </c>
      <c r="J29" s="122">
        <v>1004</v>
      </c>
      <c r="K29" s="115">
        <f t="shared" si="8"/>
        <v>7.7253218884120178</v>
      </c>
      <c r="L29" s="75" t="s">
        <v>15</v>
      </c>
      <c r="M29" s="75" t="s">
        <v>103</v>
      </c>
      <c r="N29" s="103"/>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1:84" ht="13.5" customHeight="1" x14ac:dyDescent="0.35">
      <c r="A30" s="5"/>
      <c r="B30" s="212"/>
      <c r="C30" s="120" t="s">
        <v>119</v>
      </c>
      <c r="D30" s="121" t="s">
        <v>102</v>
      </c>
      <c r="E30" s="125">
        <f t="shared" ref="E30:J30" si="11">E31+E32</f>
        <v>131</v>
      </c>
      <c r="F30" s="125">
        <f t="shared" si="11"/>
        <v>128</v>
      </c>
      <c r="G30" s="125">
        <f t="shared" si="11"/>
        <v>145</v>
      </c>
      <c r="H30" s="125">
        <f t="shared" si="11"/>
        <v>172</v>
      </c>
      <c r="I30" s="86">
        <f t="shared" si="11"/>
        <v>162</v>
      </c>
      <c r="J30" s="122">
        <f t="shared" si="11"/>
        <v>154</v>
      </c>
      <c r="K30" s="115">
        <f t="shared" si="8"/>
        <v>-4.9382716049382713</v>
      </c>
      <c r="L30" s="75" t="s">
        <v>15</v>
      </c>
      <c r="M30" s="75" t="s">
        <v>103</v>
      </c>
      <c r="N30" s="103" t="s">
        <v>120</v>
      </c>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1:84" ht="13.5" customHeight="1" x14ac:dyDescent="0.35">
      <c r="A31" s="5"/>
      <c r="B31" s="212"/>
      <c r="C31" s="120" t="s">
        <v>115</v>
      </c>
      <c r="D31" s="121" t="s">
        <v>102</v>
      </c>
      <c r="E31" s="125">
        <v>84</v>
      </c>
      <c r="F31" s="125">
        <v>85</v>
      </c>
      <c r="G31" s="125">
        <v>78</v>
      </c>
      <c r="H31" s="125">
        <v>69</v>
      </c>
      <c r="I31" s="86">
        <v>50</v>
      </c>
      <c r="J31" s="122">
        <v>48</v>
      </c>
      <c r="K31" s="115">
        <f t="shared" si="8"/>
        <v>-4</v>
      </c>
      <c r="L31" s="75" t="s">
        <v>15</v>
      </c>
      <c r="M31" s="75" t="s">
        <v>103</v>
      </c>
      <c r="N31" s="103"/>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1:84" ht="13.5" customHeight="1" x14ac:dyDescent="0.35">
      <c r="A32" s="5"/>
      <c r="B32" s="212"/>
      <c r="C32" s="120" t="s">
        <v>116</v>
      </c>
      <c r="D32" s="121" t="s">
        <v>102</v>
      </c>
      <c r="E32" s="125">
        <v>47</v>
      </c>
      <c r="F32" s="125">
        <v>43</v>
      </c>
      <c r="G32" s="125">
        <v>67</v>
      </c>
      <c r="H32" s="125">
        <v>103</v>
      </c>
      <c r="I32" s="86">
        <v>112</v>
      </c>
      <c r="J32" s="122">
        <v>106</v>
      </c>
      <c r="K32" s="115">
        <f t="shared" si="8"/>
        <v>-5.3571428571428568</v>
      </c>
      <c r="L32" s="75" t="s">
        <v>15</v>
      </c>
      <c r="M32" s="75" t="s">
        <v>103</v>
      </c>
      <c r="N32" s="103"/>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1:84" ht="33.65" customHeight="1" x14ac:dyDescent="0.35">
      <c r="A33" s="5"/>
      <c r="B33" s="212" t="s">
        <v>121</v>
      </c>
      <c r="C33" s="120" t="s">
        <v>122</v>
      </c>
      <c r="D33" s="121" t="s">
        <v>102</v>
      </c>
      <c r="E33" s="56">
        <f t="shared" ref="E33:G33" si="12">SUM(E37,E35)</f>
        <v>673</v>
      </c>
      <c r="F33" s="56">
        <f t="shared" si="12"/>
        <v>683</v>
      </c>
      <c r="G33" s="56">
        <f t="shared" si="12"/>
        <v>827</v>
      </c>
      <c r="H33" s="56">
        <f>SUM(H37,H35)</f>
        <v>851</v>
      </c>
      <c r="I33" s="56">
        <f>SUM(I37,I35)</f>
        <v>851</v>
      </c>
      <c r="J33" s="56">
        <f>SUM(J37,J35)</f>
        <v>834</v>
      </c>
      <c r="K33" s="115">
        <f t="shared" si="8"/>
        <v>-1.9976498237367801</v>
      </c>
      <c r="L33" s="75" t="s">
        <v>15</v>
      </c>
      <c r="M33" s="75" t="s">
        <v>105</v>
      </c>
      <c r="N33" s="127" t="s">
        <v>550</v>
      </c>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1:84" ht="13.5" customHeight="1" x14ac:dyDescent="0.35">
      <c r="A34" s="5"/>
      <c r="B34" s="212"/>
      <c r="C34" s="120"/>
      <c r="D34" s="121" t="s">
        <v>15</v>
      </c>
      <c r="E34" s="76">
        <f t="shared" ref="E34:H34" si="13">(E33/E5)*100</f>
        <v>31.157407407407405</v>
      </c>
      <c r="F34" s="76">
        <f>(F33/F5)*100</f>
        <v>30.396083667111707</v>
      </c>
      <c r="G34" s="76">
        <f t="shared" si="13"/>
        <v>30.985387785687525</v>
      </c>
      <c r="H34" s="76">
        <f t="shared" si="13"/>
        <v>31.115173674588664</v>
      </c>
      <c r="I34" s="76">
        <f>(I33/I5)*100</f>
        <v>30.833333333333336</v>
      </c>
      <c r="J34" s="76">
        <f t="shared" ref="J34" si="14">(J33/J5)*100</f>
        <v>29.807005003573984</v>
      </c>
      <c r="K34" s="58">
        <f>J34-I34</f>
        <v>-1.0263283297593517</v>
      </c>
      <c r="L34" s="75" t="s">
        <v>22</v>
      </c>
      <c r="M34" s="75" t="s">
        <v>105</v>
      </c>
      <c r="N34" s="103"/>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1:84" ht="13.5" customHeight="1" x14ac:dyDescent="0.35">
      <c r="A35" s="5"/>
      <c r="B35" s="212"/>
      <c r="C35" s="120" t="s">
        <v>104</v>
      </c>
      <c r="D35" s="121" t="s">
        <v>102</v>
      </c>
      <c r="E35" s="86">
        <v>659</v>
      </c>
      <c r="F35" s="86">
        <v>676</v>
      </c>
      <c r="G35" s="86">
        <v>814</v>
      </c>
      <c r="H35" s="86">
        <v>845</v>
      </c>
      <c r="I35" s="86">
        <v>844</v>
      </c>
      <c r="J35" s="86">
        <v>824</v>
      </c>
      <c r="K35" s="115">
        <f>((J35-I35)/I35)*100</f>
        <v>-2.3696682464454977</v>
      </c>
      <c r="L35" s="75" t="s">
        <v>15</v>
      </c>
      <c r="M35" s="75" t="s">
        <v>105</v>
      </c>
      <c r="N35" s="103"/>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1:84" ht="13.5" customHeight="1" x14ac:dyDescent="0.35">
      <c r="A36" s="5"/>
      <c r="B36" s="212"/>
      <c r="C36" s="120"/>
      <c r="D36" s="121" t="s">
        <v>15</v>
      </c>
      <c r="E36" s="76">
        <f>(E35/E5)*100</f>
        <v>30.50925925925926</v>
      </c>
      <c r="F36" s="76">
        <f t="shared" ref="F36:H36" si="15">(F35/F5)*100</f>
        <v>30.084557187360929</v>
      </c>
      <c r="G36" s="76">
        <f t="shared" si="15"/>
        <v>30.498313975271635</v>
      </c>
      <c r="H36" s="76">
        <f t="shared" si="15"/>
        <v>30.895795246800734</v>
      </c>
      <c r="I36" s="76">
        <f>(I35/I5)*100</f>
        <v>30.579710144927535</v>
      </c>
      <c r="J36" s="76">
        <f>(J35/J5)*100</f>
        <v>29.44960686204432</v>
      </c>
      <c r="K36" s="58">
        <f>J36-I36</f>
        <v>-1.1301032828832156</v>
      </c>
      <c r="L36" s="75" t="s">
        <v>22</v>
      </c>
      <c r="M36" s="75" t="s">
        <v>105</v>
      </c>
      <c r="N36" s="103"/>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1:84" ht="13.5" customHeight="1" x14ac:dyDescent="0.35">
      <c r="A37" s="5"/>
      <c r="B37" s="212"/>
      <c r="C37" s="120" t="s">
        <v>106</v>
      </c>
      <c r="D37" s="121" t="s">
        <v>102</v>
      </c>
      <c r="E37" s="86">
        <f t="shared" ref="E37:J37" si="16">SUM(E39+E41+E43+E45+E47)</f>
        <v>14</v>
      </c>
      <c r="F37" s="86">
        <f t="shared" si="16"/>
        <v>7</v>
      </c>
      <c r="G37" s="86">
        <f t="shared" si="16"/>
        <v>13</v>
      </c>
      <c r="H37" s="86">
        <f t="shared" si="16"/>
        <v>6</v>
      </c>
      <c r="I37" s="86">
        <f t="shared" si="16"/>
        <v>7</v>
      </c>
      <c r="J37" s="86">
        <f t="shared" si="16"/>
        <v>10</v>
      </c>
      <c r="K37" s="115">
        <f>((J37-I37)/I37)*100</f>
        <v>42.857142857142854</v>
      </c>
      <c r="L37" s="75" t="s">
        <v>15</v>
      </c>
      <c r="M37" s="75" t="s">
        <v>105</v>
      </c>
      <c r="N37" s="103"/>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1:84" ht="13.5" customHeight="1" x14ac:dyDescent="0.35">
      <c r="A38" s="5"/>
      <c r="B38" s="212"/>
      <c r="C38" s="120"/>
      <c r="D38" s="121" t="s">
        <v>15</v>
      </c>
      <c r="E38" s="123">
        <f t="shared" ref="E38:H38" si="17">(E37/E5)*100</f>
        <v>0.64814814814814814</v>
      </c>
      <c r="F38" s="123">
        <f t="shared" si="17"/>
        <v>0.3115264797507788</v>
      </c>
      <c r="G38" s="123">
        <f t="shared" si="17"/>
        <v>0.48707381041588604</v>
      </c>
      <c r="H38" s="123">
        <f t="shared" si="17"/>
        <v>0.21937842778793418</v>
      </c>
      <c r="I38" s="123">
        <f>(I37/I5)*100</f>
        <v>0.25362318840579706</v>
      </c>
      <c r="J38" s="123">
        <f>(J37/J5)*100</f>
        <v>0.35739814152966404</v>
      </c>
      <c r="K38" s="58">
        <f>J38-I38</f>
        <v>0.10377495312386698</v>
      </c>
      <c r="L38" s="75" t="s">
        <v>22</v>
      </c>
      <c r="M38" s="75" t="s">
        <v>105</v>
      </c>
      <c r="N38" s="103"/>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1:84" ht="13.5" customHeight="1" x14ac:dyDescent="0.35">
      <c r="A39" s="5"/>
      <c r="B39" s="212"/>
      <c r="C39" s="120" t="s">
        <v>107</v>
      </c>
      <c r="D39" s="121" t="s">
        <v>102</v>
      </c>
      <c r="E39" s="86">
        <v>7</v>
      </c>
      <c r="F39" s="86">
        <v>5</v>
      </c>
      <c r="G39" s="86">
        <v>12</v>
      </c>
      <c r="H39" s="86">
        <v>5</v>
      </c>
      <c r="I39" s="86">
        <v>6</v>
      </c>
      <c r="J39" s="86">
        <v>9</v>
      </c>
      <c r="K39" s="115">
        <f>((J39-I39)/I39)*100</f>
        <v>50</v>
      </c>
      <c r="L39" s="75" t="s">
        <v>15</v>
      </c>
      <c r="M39" s="75" t="s">
        <v>105</v>
      </c>
      <c r="N39" s="128"/>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1:84" ht="13.5" customHeight="1" x14ac:dyDescent="0.35">
      <c r="A40" s="5"/>
      <c r="B40" s="212"/>
      <c r="C40" s="120"/>
      <c r="D40" s="121" t="s">
        <v>15</v>
      </c>
      <c r="E40" s="123">
        <f>(E39/SUM(E39,E55,E71))*100</f>
        <v>4.2168674698795181</v>
      </c>
      <c r="F40" s="123">
        <f t="shared" ref="F40:H40" si="18">(F39/SUM(F39,F55,F71))*100</f>
        <v>4.8076923076923084</v>
      </c>
      <c r="G40" s="123">
        <f t="shared" si="18"/>
        <v>6.593406593406594</v>
      </c>
      <c r="H40" s="123">
        <f t="shared" si="18"/>
        <v>2.7027027027027026</v>
      </c>
      <c r="I40" s="123">
        <f>(I39/SUM(I39,I55,I71))*100</f>
        <v>3.125</v>
      </c>
      <c r="J40" s="123">
        <f>(J39/SUM(J39,J55,J71))*100</f>
        <v>4.4117647058823533</v>
      </c>
      <c r="K40" s="58">
        <f>J40-I40</f>
        <v>1.2867647058823533</v>
      </c>
      <c r="L40" s="75" t="s">
        <v>22</v>
      </c>
      <c r="M40" s="75" t="s">
        <v>105</v>
      </c>
      <c r="N40" s="128"/>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1:84" ht="13.5" customHeight="1" x14ac:dyDescent="0.35">
      <c r="A41" s="5"/>
      <c r="B41" s="212"/>
      <c r="C41" s="120" t="s">
        <v>108</v>
      </c>
      <c r="D41" s="121" t="s">
        <v>102</v>
      </c>
      <c r="E41" s="86">
        <v>7</v>
      </c>
      <c r="F41" s="86">
        <v>2</v>
      </c>
      <c r="G41" s="86">
        <v>1</v>
      </c>
      <c r="H41" s="86">
        <v>1</v>
      </c>
      <c r="I41" s="86">
        <v>1</v>
      </c>
      <c r="J41" s="86">
        <v>1</v>
      </c>
      <c r="K41" s="115">
        <f>((J41-I41)/I41)*100</f>
        <v>0</v>
      </c>
      <c r="L41" s="75" t="s">
        <v>15</v>
      </c>
      <c r="M41" s="75" t="s">
        <v>105</v>
      </c>
      <c r="N41" s="129"/>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1:84" ht="13.5" customHeight="1" x14ac:dyDescent="0.35">
      <c r="A42" s="5"/>
      <c r="B42" s="212"/>
      <c r="C42" s="120"/>
      <c r="D42" s="121" t="s">
        <v>15</v>
      </c>
      <c r="E42" s="123">
        <f t="shared" ref="E42:I42" si="19">(E41/SUM(E41,E57,E73))*100</f>
        <v>3.1674208144796379</v>
      </c>
      <c r="F42" s="123">
        <f t="shared" si="19"/>
        <v>0.93896713615023475</v>
      </c>
      <c r="G42" s="123">
        <f t="shared" si="19"/>
        <v>0.42194092827004215</v>
      </c>
      <c r="H42" s="123">
        <f t="shared" si="19"/>
        <v>0.45662100456621002</v>
      </c>
      <c r="I42" s="123">
        <f t="shared" si="19"/>
        <v>0.5</v>
      </c>
      <c r="J42" s="123">
        <f>(J41/SUM(J41,J57,J73))*100</f>
        <v>0.48543689320388345</v>
      </c>
      <c r="K42" s="58">
        <f>J42-I42</f>
        <v>-1.4563106796116554E-2</v>
      </c>
      <c r="L42" s="75" t="s">
        <v>22</v>
      </c>
      <c r="M42" s="75" t="s">
        <v>105</v>
      </c>
      <c r="N42" s="128"/>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1:84" ht="13.5" customHeight="1" x14ac:dyDescent="0.35">
      <c r="A43" s="5"/>
      <c r="B43" s="212"/>
      <c r="C43" s="120" t="s">
        <v>109</v>
      </c>
      <c r="D43" s="121" t="s">
        <v>102</v>
      </c>
      <c r="E43" s="56">
        <v>0</v>
      </c>
      <c r="F43" s="56">
        <v>0</v>
      </c>
      <c r="G43" s="56">
        <v>0</v>
      </c>
      <c r="H43" s="56">
        <v>0</v>
      </c>
      <c r="I43" s="56">
        <v>0</v>
      </c>
      <c r="J43" s="56">
        <v>0</v>
      </c>
      <c r="K43" s="115" t="s">
        <v>54</v>
      </c>
      <c r="L43" s="75" t="s">
        <v>54</v>
      </c>
      <c r="M43" s="75" t="s">
        <v>105</v>
      </c>
      <c r="N43" s="129"/>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1:84" ht="13.5" customHeight="1" x14ac:dyDescent="0.35">
      <c r="A44" s="5"/>
      <c r="B44" s="212"/>
      <c r="C44" s="120"/>
      <c r="D44" s="121" t="s">
        <v>15</v>
      </c>
      <c r="E44" s="123">
        <f t="shared" ref="E44:I44" si="20">(E43/SUM(E43,E59,E75))*100</f>
        <v>0</v>
      </c>
      <c r="F44" s="123">
        <f t="shared" si="20"/>
        <v>0</v>
      </c>
      <c r="G44" s="123">
        <f t="shared" si="20"/>
        <v>0</v>
      </c>
      <c r="H44" s="123">
        <f t="shared" si="20"/>
        <v>0</v>
      </c>
      <c r="I44" s="123">
        <f t="shared" si="20"/>
        <v>0</v>
      </c>
      <c r="J44" s="123">
        <f>(J43/SUM(J43,J59,J75))*100</f>
        <v>0</v>
      </c>
      <c r="K44" s="58">
        <f>J44-I44</f>
        <v>0</v>
      </c>
      <c r="L44" s="75" t="s">
        <v>22</v>
      </c>
      <c r="M44" s="75" t="s">
        <v>105</v>
      </c>
      <c r="N44" s="103"/>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1:84" ht="13.5" customHeight="1" x14ac:dyDescent="0.35">
      <c r="A45" s="5"/>
      <c r="B45" s="212"/>
      <c r="C45" s="120" t="s">
        <v>110</v>
      </c>
      <c r="D45" s="121" t="s">
        <v>102</v>
      </c>
      <c r="E45" s="56">
        <v>0</v>
      </c>
      <c r="F45" s="56">
        <v>0</v>
      </c>
      <c r="G45" s="56">
        <v>0</v>
      </c>
      <c r="H45" s="56">
        <v>0</v>
      </c>
      <c r="I45" s="56">
        <v>0</v>
      </c>
      <c r="J45" s="56">
        <v>0</v>
      </c>
      <c r="K45" s="115" t="s">
        <v>54</v>
      </c>
      <c r="L45" s="75" t="s">
        <v>54</v>
      </c>
      <c r="M45" s="75" t="s">
        <v>105</v>
      </c>
      <c r="N45" s="129"/>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1:84" ht="13.5" customHeight="1" x14ac:dyDescent="0.35">
      <c r="A46" s="5"/>
      <c r="B46" s="212"/>
      <c r="C46" s="120"/>
      <c r="D46" s="121" t="s">
        <v>15</v>
      </c>
      <c r="E46" s="123">
        <f t="shared" ref="E46:I46" si="21">(E45/SUM(E45,E61,E77))*100</f>
        <v>0</v>
      </c>
      <c r="F46" s="123">
        <f t="shared" si="21"/>
        <v>0</v>
      </c>
      <c r="G46" s="123">
        <f t="shared" si="21"/>
        <v>0</v>
      </c>
      <c r="H46" s="123">
        <f t="shared" si="21"/>
        <v>0</v>
      </c>
      <c r="I46" s="123">
        <f t="shared" si="21"/>
        <v>0</v>
      </c>
      <c r="J46" s="123">
        <f>(J45/SUM(J45,J61,J77))*100</f>
        <v>0</v>
      </c>
      <c r="K46" s="58">
        <f>J46-I46</f>
        <v>0</v>
      </c>
      <c r="L46" s="75" t="s">
        <v>22</v>
      </c>
      <c r="M46" s="75" t="s">
        <v>105</v>
      </c>
      <c r="N46" s="103"/>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1:84" ht="13.5" customHeight="1" x14ac:dyDescent="0.35">
      <c r="A47" s="5"/>
      <c r="B47" s="212"/>
      <c r="C47" s="120" t="s">
        <v>111</v>
      </c>
      <c r="D47" s="121" t="s">
        <v>102</v>
      </c>
      <c r="E47" s="86">
        <v>0</v>
      </c>
      <c r="F47" s="86">
        <v>0</v>
      </c>
      <c r="G47" s="86">
        <v>0</v>
      </c>
      <c r="H47" s="86">
        <v>0</v>
      </c>
      <c r="I47" s="86">
        <v>0</v>
      </c>
      <c r="J47" s="86">
        <v>0</v>
      </c>
      <c r="K47" s="115" t="s">
        <v>54</v>
      </c>
      <c r="L47" s="75" t="s">
        <v>54</v>
      </c>
      <c r="M47" s="75" t="s">
        <v>105</v>
      </c>
      <c r="N47" s="129"/>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1:84" ht="13.5" customHeight="1" x14ac:dyDescent="0.35">
      <c r="A48" s="5"/>
      <c r="B48" s="212"/>
      <c r="C48" s="120"/>
      <c r="D48" s="121" t="s">
        <v>15</v>
      </c>
      <c r="E48" s="123">
        <f t="shared" ref="E48:I48" si="22">(E47/SUM(E47,E63,E79))*100</f>
        <v>0</v>
      </c>
      <c r="F48" s="123">
        <f t="shared" si="22"/>
        <v>0</v>
      </c>
      <c r="G48" s="123">
        <f t="shared" si="22"/>
        <v>0</v>
      </c>
      <c r="H48" s="123">
        <f t="shared" si="22"/>
        <v>0</v>
      </c>
      <c r="I48" s="123">
        <f t="shared" si="22"/>
        <v>0</v>
      </c>
      <c r="J48" s="123">
        <f>(J47/SUM(J47,J63,J79))*100</f>
        <v>0</v>
      </c>
      <c r="K48" s="58">
        <f>J48-I48</f>
        <v>0</v>
      </c>
      <c r="L48" s="75" t="s">
        <v>22</v>
      </c>
      <c r="M48" s="75" t="s">
        <v>105</v>
      </c>
      <c r="N48" s="103"/>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1:84" ht="31.5" customHeight="1" x14ac:dyDescent="0.35">
      <c r="A49" s="5"/>
      <c r="B49" s="212"/>
      <c r="C49" s="120" t="s">
        <v>123</v>
      </c>
      <c r="D49" s="121" t="s">
        <v>102</v>
      </c>
      <c r="E49" s="56">
        <f t="shared" ref="E49:I49" si="23">E51+E53</f>
        <v>1362</v>
      </c>
      <c r="F49" s="56">
        <f t="shared" si="23"/>
        <v>1446</v>
      </c>
      <c r="G49" s="56">
        <f t="shared" si="23"/>
        <v>1703</v>
      </c>
      <c r="H49" s="56">
        <f t="shared" si="23"/>
        <v>1734</v>
      </c>
      <c r="I49" s="56">
        <f t="shared" si="23"/>
        <v>1734</v>
      </c>
      <c r="J49" s="56">
        <f>J51+J53</f>
        <v>1796</v>
      </c>
      <c r="K49" s="115">
        <f>((J49-I49)/I49)*100</f>
        <v>3.575547866205306</v>
      </c>
      <c r="L49" s="75" t="s">
        <v>15</v>
      </c>
      <c r="M49" s="75" t="s">
        <v>105</v>
      </c>
      <c r="N49" s="127" t="s">
        <v>550</v>
      </c>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1:84" ht="13.5" customHeight="1" x14ac:dyDescent="0.35">
      <c r="A50" s="5"/>
      <c r="B50" s="212"/>
      <c r="C50" s="120"/>
      <c r="D50" s="121" t="s">
        <v>15</v>
      </c>
      <c r="E50" s="76">
        <f t="shared" ref="E50:I50" si="24">(E49/E5)*100</f>
        <v>63.055555555555557</v>
      </c>
      <c r="F50" s="76">
        <f t="shared" si="24"/>
        <v>64.352469959946589</v>
      </c>
      <c r="G50" s="76">
        <f t="shared" si="24"/>
        <v>63.806669164481079</v>
      </c>
      <c r="H50" s="76">
        <f t="shared" si="24"/>
        <v>63.400365630712983</v>
      </c>
      <c r="I50" s="76">
        <f t="shared" si="24"/>
        <v>62.826086956521742</v>
      </c>
      <c r="J50" s="76">
        <f>(J49/J5)*100</f>
        <v>64.18870621872766</v>
      </c>
      <c r="K50" s="58">
        <f>J50-I50</f>
        <v>1.3626192622059179</v>
      </c>
      <c r="L50" s="75" t="s">
        <v>22</v>
      </c>
      <c r="M50" s="75" t="s">
        <v>105</v>
      </c>
      <c r="N50" s="103"/>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1:84" ht="13.5" customHeight="1" x14ac:dyDescent="0.35">
      <c r="A51" s="5"/>
      <c r="B51" s="212"/>
      <c r="C51" s="120" t="s">
        <v>104</v>
      </c>
      <c r="D51" s="121" t="s">
        <v>102</v>
      </c>
      <c r="E51" s="56">
        <v>889</v>
      </c>
      <c r="F51" s="56">
        <v>1032</v>
      </c>
      <c r="G51" s="56">
        <v>1205</v>
      </c>
      <c r="H51" s="56">
        <v>1247</v>
      </c>
      <c r="I51" s="56">
        <v>1278</v>
      </c>
      <c r="J51" s="56">
        <v>1322</v>
      </c>
      <c r="K51" s="115">
        <f>((J51-I51)/I51)*100</f>
        <v>3.4428794992175273</v>
      </c>
      <c r="L51" s="75" t="s">
        <v>15</v>
      </c>
      <c r="M51" s="75" t="s">
        <v>105</v>
      </c>
      <c r="N51" s="103"/>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1:84" ht="13.5" customHeight="1" x14ac:dyDescent="0.35">
      <c r="A52" s="5"/>
      <c r="B52" s="212"/>
      <c r="C52" s="120"/>
      <c r="D52" s="121" t="s">
        <v>15</v>
      </c>
      <c r="E52" s="76">
        <f t="shared" ref="E52:I52" si="25">(E51/E5)*100</f>
        <v>41.157407407407412</v>
      </c>
      <c r="F52" s="76">
        <f t="shared" si="25"/>
        <v>45.927903871829109</v>
      </c>
      <c r="G52" s="76">
        <f t="shared" si="25"/>
        <v>45.147995503934055</v>
      </c>
      <c r="H52" s="76">
        <f t="shared" si="25"/>
        <v>45.594149908592321</v>
      </c>
      <c r="I52" s="76">
        <f t="shared" si="25"/>
        <v>46.304347826086953</v>
      </c>
      <c r="J52" s="76">
        <f>(J51/J5)*100</f>
        <v>47.248034310221584</v>
      </c>
      <c r="K52" s="58">
        <f>J52-I52</f>
        <v>0.94368648413463063</v>
      </c>
      <c r="L52" s="75" t="s">
        <v>22</v>
      </c>
      <c r="M52" s="75" t="s">
        <v>105</v>
      </c>
      <c r="N52" s="103"/>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1:84" ht="13.5" customHeight="1" x14ac:dyDescent="0.35">
      <c r="A53" s="5"/>
      <c r="B53" s="212"/>
      <c r="C53" s="120" t="s">
        <v>106</v>
      </c>
      <c r="D53" s="121" t="s">
        <v>102</v>
      </c>
      <c r="E53" s="56">
        <f t="shared" ref="E53:J53" si="26">SUM(E55+E57+E59+E61+E63)</f>
        <v>473</v>
      </c>
      <c r="F53" s="56">
        <f t="shared" si="26"/>
        <v>414</v>
      </c>
      <c r="G53" s="56">
        <f t="shared" si="26"/>
        <v>498</v>
      </c>
      <c r="H53" s="56">
        <f t="shared" si="26"/>
        <v>487</v>
      </c>
      <c r="I53" s="56">
        <f t="shared" si="26"/>
        <v>456</v>
      </c>
      <c r="J53" s="56">
        <f t="shared" si="26"/>
        <v>474</v>
      </c>
      <c r="K53" s="115">
        <f>((J53-I53)/I53)*100</f>
        <v>3.9473684210526314</v>
      </c>
      <c r="L53" s="75" t="s">
        <v>15</v>
      </c>
      <c r="M53" s="75" t="s">
        <v>105</v>
      </c>
      <c r="N53" s="103"/>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1:84" ht="13.5" customHeight="1" x14ac:dyDescent="0.35">
      <c r="A54" s="5"/>
      <c r="B54" s="212"/>
      <c r="C54" s="120"/>
      <c r="D54" s="121" t="s">
        <v>15</v>
      </c>
      <c r="E54" s="76">
        <f t="shared" ref="E54:I54" si="27">(E53/E5)*100</f>
        <v>21.898148148148149</v>
      </c>
      <c r="F54" s="76">
        <f t="shared" si="27"/>
        <v>18.424566088117487</v>
      </c>
      <c r="G54" s="76">
        <f t="shared" si="27"/>
        <v>18.65867366054702</v>
      </c>
      <c r="H54" s="76">
        <f t="shared" si="27"/>
        <v>17.806215722120658</v>
      </c>
      <c r="I54" s="76">
        <f t="shared" si="27"/>
        <v>16.521739130434781</v>
      </c>
      <c r="J54" s="76">
        <f>(J53/J5)*100</f>
        <v>16.940671908506076</v>
      </c>
      <c r="K54" s="58">
        <f>J54-I54</f>
        <v>0.41893277807129436</v>
      </c>
      <c r="L54" s="75" t="s">
        <v>22</v>
      </c>
      <c r="M54" s="75" t="s">
        <v>105</v>
      </c>
      <c r="N54" s="103"/>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1:84" ht="13.5" customHeight="1" x14ac:dyDescent="0.35">
      <c r="A55" s="5"/>
      <c r="B55" s="212"/>
      <c r="C55" s="120" t="s">
        <v>107</v>
      </c>
      <c r="D55" s="121" t="s">
        <v>102</v>
      </c>
      <c r="E55" s="56">
        <v>148</v>
      </c>
      <c r="F55" s="56">
        <v>93</v>
      </c>
      <c r="G55" s="56">
        <v>160</v>
      </c>
      <c r="H55" s="56">
        <v>170</v>
      </c>
      <c r="I55" s="56">
        <v>171</v>
      </c>
      <c r="J55" s="56">
        <v>183</v>
      </c>
      <c r="K55" s="115">
        <f>((J55-I55)/I55)*100</f>
        <v>7.0175438596491224</v>
      </c>
      <c r="L55" s="75" t="s">
        <v>15</v>
      </c>
      <c r="M55" s="75" t="s">
        <v>105</v>
      </c>
      <c r="N55" s="103"/>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1:84" ht="13.5" customHeight="1" x14ac:dyDescent="0.35">
      <c r="A56" s="5"/>
      <c r="B56" s="212"/>
      <c r="C56" s="120"/>
      <c r="D56" s="121" t="s">
        <v>15</v>
      </c>
      <c r="E56" s="76">
        <f t="shared" ref="E56:I56" si="28">(E55/SUM(E39,E55,E71))*100</f>
        <v>89.156626506024097</v>
      </c>
      <c r="F56" s="76">
        <f t="shared" si="28"/>
        <v>89.423076923076934</v>
      </c>
      <c r="G56" s="76">
        <f t="shared" si="28"/>
        <v>87.912087912087912</v>
      </c>
      <c r="H56" s="76">
        <f t="shared" si="28"/>
        <v>91.891891891891902</v>
      </c>
      <c r="I56" s="76">
        <f t="shared" si="28"/>
        <v>89.0625</v>
      </c>
      <c r="J56" s="76">
        <f>(J55/SUM(J39,J55,J71))*100</f>
        <v>89.705882352941174</v>
      </c>
      <c r="K56" s="58">
        <f>J56-I56</f>
        <v>0.64338235294117396</v>
      </c>
      <c r="L56" s="75" t="s">
        <v>22</v>
      </c>
      <c r="M56" s="75" t="s">
        <v>105</v>
      </c>
      <c r="N56" s="103"/>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1:84" ht="13.5" customHeight="1" x14ac:dyDescent="0.35">
      <c r="A57" s="5"/>
      <c r="B57" s="212"/>
      <c r="C57" s="120" t="s">
        <v>108</v>
      </c>
      <c r="D57" s="121" t="s">
        <v>102</v>
      </c>
      <c r="E57" s="56">
        <v>201</v>
      </c>
      <c r="F57" s="56">
        <v>195</v>
      </c>
      <c r="G57" s="56">
        <v>215</v>
      </c>
      <c r="H57" s="56">
        <v>199</v>
      </c>
      <c r="I57" s="56">
        <v>175</v>
      </c>
      <c r="J57" s="56">
        <v>177</v>
      </c>
      <c r="K57" s="115">
        <f>((J57-I57)/I57)*100</f>
        <v>1.1428571428571428</v>
      </c>
      <c r="L57" s="75" t="s">
        <v>15</v>
      </c>
      <c r="M57" s="75" t="s">
        <v>105</v>
      </c>
      <c r="N57" s="103"/>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1:84" ht="13.5" customHeight="1" x14ac:dyDescent="0.35">
      <c r="A58" s="5"/>
      <c r="B58" s="212"/>
      <c r="C58" s="120"/>
      <c r="D58" s="121" t="s">
        <v>15</v>
      </c>
      <c r="E58" s="76">
        <f t="shared" ref="E58:I58" si="29">(E57/SUM(E41,E57,E73))*100</f>
        <v>90.950226244343895</v>
      </c>
      <c r="F58" s="76">
        <f t="shared" si="29"/>
        <v>91.549295774647888</v>
      </c>
      <c r="G58" s="76">
        <f t="shared" si="29"/>
        <v>90.71729957805907</v>
      </c>
      <c r="H58" s="76">
        <f t="shared" si="29"/>
        <v>90.867579908675793</v>
      </c>
      <c r="I58" s="76">
        <f t="shared" si="29"/>
        <v>87.5</v>
      </c>
      <c r="J58" s="76">
        <f>(J57/SUM(J41,J57,J73))*100</f>
        <v>85.922330097087368</v>
      </c>
      <c r="K58" s="58">
        <f>J58-I58</f>
        <v>-1.577669902912632</v>
      </c>
      <c r="L58" s="75" t="s">
        <v>22</v>
      </c>
      <c r="M58" s="75" t="s">
        <v>105</v>
      </c>
      <c r="N58" s="103"/>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1:84" ht="13.5" customHeight="1" x14ac:dyDescent="0.35">
      <c r="A59" s="5"/>
      <c r="B59" s="212"/>
      <c r="C59" s="120" t="s">
        <v>109</v>
      </c>
      <c r="D59" s="121" t="s">
        <v>102</v>
      </c>
      <c r="E59" s="56">
        <v>96</v>
      </c>
      <c r="F59" s="56">
        <v>99</v>
      </c>
      <c r="G59" s="56">
        <v>95</v>
      </c>
      <c r="H59" s="56">
        <v>92</v>
      </c>
      <c r="I59" s="56">
        <v>82</v>
      </c>
      <c r="J59" s="56">
        <v>82</v>
      </c>
      <c r="K59" s="115">
        <f>((J59-I59)/I59)*100</f>
        <v>0</v>
      </c>
      <c r="L59" s="75" t="s">
        <v>15</v>
      </c>
      <c r="M59" s="75" t="s">
        <v>105</v>
      </c>
      <c r="N59" s="103"/>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1:84" ht="13.5" customHeight="1" x14ac:dyDescent="0.35">
      <c r="A60" s="5"/>
      <c r="B60" s="212"/>
      <c r="C60" s="120"/>
      <c r="D60" s="121" t="s">
        <v>15</v>
      </c>
      <c r="E60" s="76">
        <f t="shared" ref="E60:I60" si="30">(E59/SUM(E43,E59,E75))*100</f>
        <v>86.486486486486484</v>
      </c>
      <c r="F60" s="76">
        <f t="shared" si="30"/>
        <v>90</v>
      </c>
      <c r="G60" s="76">
        <f t="shared" si="30"/>
        <v>89.622641509433961</v>
      </c>
      <c r="H60" s="76">
        <f t="shared" si="30"/>
        <v>93.877551020408163</v>
      </c>
      <c r="I60" s="76">
        <f t="shared" si="30"/>
        <v>92.134831460674164</v>
      </c>
      <c r="J60" s="76">
        <f>(J59/SUM(J43,J59,J75))*100</f>
        <v>89.130434782608688</v>
      </c>
      <c r="K60" s="58">
        <f>J60-I60</f>
        <v>-3.0043966780654756</v>
      </c>
      <c r="L60" s="75" t="s">
        <v>22</v>
      </c>
      <c r="M60" s="75" t="s">
        <v>105</v>
      </c>
      <c r="N60" s="103"/>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1:84" ht="13.5" customHeight="1" x14ac:dyDescent="0.35">
      <c r="A61" s="5"/>
      <c r="B61" s="212"/>
      <c r="C61" s="120" t="s">
        <v>110</v>
      </c>
      <c r="D61" s="121" t="s">
        <v>102</v>
      </c>
      <c r="E61" s="56">
        <v>23</v>
      </c>
      <c r="F61" s="56">
        <v>23</v>
      </c>
      <c r="G61" s="56">
        <v>22</v>
      </c>
      <c r="H61" s="56">
        <v>18</v>
      </c>
      <c r="I61" s="56">
        <v>22</v>
      </c>
      <c r="J61" s="56">
        <v>27</v>
      </c>
      <c r="K61" s="115">
        <f>((J61-I61)/I61)*100</f>
        <v>22.727272727272727</v>
      </c>
      <c r="L61" s="75" t="s">
        <v>15</v>
      </c>
      <c r="M61" s="75" t="s">
        <v>105</v>
      </c>
      <c r="N61" s="103"/>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1:84" ht="13.5" customHeight="1" x14ac:dyDescent="0.35">
      <c r="A62" s="5"/>
      <c r="B62" s="212"/>
      <c r="C62" s="120"/>
      <c r="D62" s="121" t="s">
        <v>15</v>
      </c>
      <c r="E62" s="76">
        <f t="shared" ref="E62:I62" si="31">(E61/SUM(E45,E61,E77))*100</f>
        <v>82.142857142857139</v>
      </c>
      <c r="F62" s="76">
        <f t="shared" si="31"/>
        <v>88.461538461538453</v>
      </c>
      <c r="G62" s="76">
        <f t="shared" si="31"/>
        <v>81.481481481481481</v>
      </c>
      <c r="H62" s="76">
        <f t="shared" si="31"/>
        <v>78.260869565217391</v>
      </c>
      <c r="I62" s="76">
        <f t="shared" si="31"/>
        <v>78.571428571428569</v>
      </c>
      <c r="J62" s="76">
        <f>(J61/SUM(J45,J61,J77))*100</f>
        <v>87.096774193548384</v>
      </c>
      <c r="K62" s="58">
        <f>J62-I62</f>
        <v>8.5253456221198149</v>
      </c>
      <c r="L62" s="75" t="s">
        <v>22</v>
      </c>
      <c r="M62" s="75" t="s">
        <v>105</v>
      </c>
      <c r="N62" s="103"/>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1:84" ht="13.5" customHeight="1" x14ac:dyDescent="0.35">
      <c r="A63" s="5"/>
      <c r="B63" s="212"/>
      <c r="C63" s="120" t="s">
        <v>111</v>
      </c>
      <c r="D63" s="121" t="s">
        <v>102</v>
      </c>
      <c r="E63" s="56">
        <v>5</v>
      </c>
      <c r="F63" s="56">
        <v>4</v>
      </c>
      <c r="G63" s="56">
        <v>6</v>
      </c>
      <c r="H63" s="56">
        <v>8</v>
      </c>
      <c r="I63" s="56">
        <v>6</v>
      </c>
      <c r="J63" s="56">
        <v>5</v>
      </c>
      <c r="K63" s="115">
        <f>((J63-I63)/I63)*100</f>
        <v>-16.666666666666664</v>
      </c>
      <c r="L63" s="75" t="s">
        <v>15</v>
      </c>
      <c r="M63" s="75" t="s">
        <v>105</v>
      </c>
      <c r="N63" s="103"/>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1:84" ht="13.5" customHeight="1" x14ac:dyDescent="0.35">
      <c r="A64" s="5"/>
      <c r="B64" s="212"/>
      <c r="C64" s="120"/>
      <c r="D64" s="121" t="s">
        <v>15</v>
      </c>
      <c r="E64" s="76">
        <f t="shared" ref="E64:I64" si="32">(E63/SUM(E47,E63,E79))*100</f>
        <v>83.333333333333343</v>
      </c>
      <c r="F64" s="76">
        <f t="shared" si="32"/>
        <v>66.666666666666657</v>
      </c>
      <c r="G64" s="76">
        <f t="shared" si="32"/>
        <v>75</v>
      </c>
      <c r="H64" s="76">
        <f t="shared" si="32"/>
        <v>80</v>
      </c>
      <c r="I64" s="76">
        <f t="shared" si="32"/>
        <v>54.54545454545454</v>
      </c>
      <c r="J64" s="76">
        <f>(J63/SUM(J47,J63,J79))*100</f>
        <v>55.555555555555557</v>
      </c>
      <c r="K64" s="58">
        <f>J64-I64</f>
        <v>1.0101010101010175</v>
      </c>
      <c r="L64" s="75" t="s">
        <v>22</v>
      </c>
      <c r="M64" s="75" t="s">
        <v>105</v>
      </c>
      <c r="N64" s="103"/>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1:84" s="49" customFormat="1" ht="25.5" customHeight="1" x14ac:dyDescent="0.35">
      <c r="A65" s="9"/>
      <c r="B65" s="212"/>
      <c r="C65" s="130" t="s">
        <v>124</v>
      </c>
      <c r="D65" s="131" t="s">
        <v>102</v>
      </c>
      <c r="E65" s="59">
        <f t="shared" ref="E65:J65" si="33">E67+E69</f>
        <v>125</v>
      </c>
      <c r="F65" s="59">
        <f t="shared" si="33"/>
        <v>118</v>
      </c>
      <c r="G65" s="59">
        <f t="shared" si="33"/>
        <v>139</v>
      </c>
      <c r="H65" s="59">
        <f t="shared" si="33"/>
        <v>150</v>
      </c>
      <c r="I65" s="59">
        <f t="shared" si="33"/>
        <v>175</v>
      </c>
      <c r="J65" s="59">
        <f t="shared" si="33"/>
        <v>168</v>
      </c>
      <c r="K65" s="115">
        <f>((J65-I65)/I65)*100</f>
        <v>-4</v>
      </c>
      <c r="L65" s="132" t="s">
        <v>15</v>
      </c>
      <c r="M65" s="132" t="s">
        <v>105</v>
      </c>
      <c r="N65" s="127" t="s">
        <v>550</v>
      </c>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row>
    <row r="66" spans="1:84" ht="13.5" customHeight="1" x14ac:dyDescent="0.35">
      <c r="A66" s="5"/>
      <c r="B66" s="212"/>
      <c r="C66" s="120"/>
      <c r="D66" s="121" t="s">
        <v>15</v>
      </c>
      <c r="E66" s="76">
        <f t="shared" ref="E66:I66" si="34">(E65/E5)*100</f>
        <v>5.7870370370370372</v>
      </c>
      <c r="F66" s="76">
        <f t="shared" si="34"/>
        <v>5.2514463729417002</v>
      </c>
      <c r="G66" s="76">
        <f t="shared" si="34"/>
        <v>5.2079430498313979</v>
      </c>
      <c r="H66" s="76">
        <f t="shared" si="34"/>
        <v>5.4844606946983543</v>
      </c>
      <c r="I66" s="76">
        <f t="shared" si="34"/>
        <v>6.3405797101449277</v>
      </c>
      <c r="J66" s="76">
        <f>(J65/J5)*100</f>
        <v>6.0042887776983553</v>
      </c>
      <c r="K66" s="58">
        <f>J66-I66</f>
        <v>-0.33629093244657238</v>
      </c>
      <c r="L66" s="75" t="s">
        <v>22</v>
      </c>
      <c r="M66" s="75" t="s">
        <v>105</v>
      </c>
      <c r="N66" s="103"/>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1:84" ht="13.5" customHeight="1" x14ac:dyDescent="0.35">
      <c r="A67" s="5"/>
      <c r="B67" s="212"/>
      <c r="C67" s="120" t="s">
        <v>104</v>
      </c>
      <c r="D67" s="121" t="s">
        <v>102</v>
      </c>
      <c r="E67" s="56">
        <v>80</v>
      </c>
      <c r="F67" s="56">
        <v>80</v>
      </c>
      <c r="G67" s="56">
        <v>90</v>
      </c>
      <c r="H67" s="56">
        <v>108</v>
      </c>
      <c r="I67" s="56">
        <v>118</v>
      </c>
      <c r="J67" s="56">
        <v>110</v>
      </c>
      <c r="K67" s="115">
        <f>((J67-I67)/I67)*100</f>
        <v>-6.7796610169491522</v>
      </c>
      <c r="L67" s="75" t="s">
        <v>15</v>
      </c>
      <c r="M67" s="75" t="s">
        <v>105</v>
      </c>
      <c r="N67" s="103"/>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1:84" ht="13.5" customHeight="1" x14ac:dyDescent="0.35">
      <c r="A68" s="5"/>
      <c r="B68" s="212"/>
      <c r="C68" s="120"/>
      <c r="D68" s="121" t="s">
        <v>15</v>
      </c>
      <c r="E68" s="76">
        <f t="shared" ref="E68:I68" si="35">(E67/E5)*100</f>
        <v>3.7037037037037033</v>
      </c>
      <c r="F68" s="76">
        <f t="shared" si="35"/>
        <v>3.5603026257231862</v>
      </c>
      <c r="G68" s="76">
        <f t="shared" si="35"/>
        <v>3.3720494567253652</v>
      </c>
      <c r="H68" s="76">
        <f t="shared" si="35"/>
        <v>3.9488117001828154</v>
      </c>
      <c r="I68" s="76">
        <f t="shared" si="35"/>
        <v>4.2753623188405792</v>
      </c>
      <c r="J68" s="76">
        <f>(J67/J5)*100</f>
        <v>3.9313795568263048</v>
      </c>
      <c r="K68" s="58">
        <f>J68-I68</f>
        <v>-0.34398276201427436</v>
      </c>
      <c r="L68" s="75" t="s">
        <v>22</v>
      </c>
      <c r="M68" s="75" t="s">
        <v>105</v>
      </c>
      <c r="N68" s="103"/>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1:84" ht="13.5" customHeight="1" x14ac:dyDescent="0.35">
      <c r="A69" s="5"/>
      <c r="B69" s="212"/>
      <c r="C69" s="120" t="s">
        <v>106</v>
      </c>
      <c r="D69" s="121" t="s">
        <v>102</v>
      </c>
      <c r="E69" s="56">
        <f t="shared" ref="E69:J69" si="36">SUM(E71+E73+E75+E77+E79)</f>
        <v>45</v>
      </c>
      <c r="F69" s="56">
        <f t="shared" si="36"/>
        <v>38</v>
      </c>
      <c r="G69" s="56">
        <f t="shared" si="36"/>
        <v>49</v>
      </c>
      <c r="H69" s="56">
        <f t="shared" si="36"/>
        <v>42</v>
      </c>
      <c r="I69" s="56">
        <f t="shared" si="36"/>
        <v>57</v>
      </c>
      <c r="J69" s="56">
        <f t="shared" si="36"/>
        <v>58</v>
      </c>
      <c r="K69" s="115">
        <f>((J69-I69)/I69)*100</f>
        <v>1.7543859649122806</v>
      </c>
      <c r="L69" s="75" t="s">
        <v>15</v>
      </c>
      <c r="M69" s="75" t="s">
        <v>105</v>
      </c>
      <c r="N69" s="103"/>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1:84" ht="13.5" customHeight="1" x14ac:dyDescent="0.35">
      <c r="A70" s="5"/>
      <c r="B70" s="212"/>
      <c r="C70" s="120"/>
      <c r="D70" s="121" t="s">
        <v>15</v>
      </c>
      <c r="E70" s="76">
        <f t="shared" ref="E70:I70" si="37">(E69/E5)*100</f>
        <v>2.083333333333333</v>
      </c>
      <c r="F70" s="76">
        <f t="shared" si="37"/>
        <v>1.6911437472185136</v>
      </c>
      <c r="G70" s="76">
        <f t="shared" si="37"/>
        <v>1.8358935931060323</v>
      </c>
      <c r="H70" s="76">
        <f t="shared" si="37"/>
        <v>1.5356489945155392</v>
      </c>
      <c r="I70" s="76">
        <f t="shared" si="37"/>
        <v>2.0652173913043477</v>
      </c>
      <c r="J70" s="76">
        <f>(J69/J5)*100</f>
        <v>2.0729092208720514</v>
      </c>
      <c r="K70" s="58">
        <f>J70-I70</f>
        <v>7.6918295677037563E-3</v>
      </c>
      <c r="L70" s="75" t="s">
        <v>22</v>
      </c>
      <c r="M70" s="75" t="s">
        <v>105</v>
      </c>
      <c r="N70" s="103"/>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1:84" ht="13.5" customHeight="1" x14ac:dyDescent="0.35">
      <c r="A71" s="5"/>
      <c r="B71" s="212"/>
      <c r="C71" s="120" t="s">
        <v>107</v>
      </c>
      <c r="D71" s="121" t="s">
        <v>102</v>
      </c>
      <c r="E71" s="56">
        <v>11</v>
      </c>
      <c r="F71" s="56">
        <v>6</v>
      </c>
      <c r="G71" s="56">
        <v>10</v>
      </c>
      <c r="H71" s="56">
        <v>10</v>
      </c>
      <c r="I71" s="56">
        <v>15</v>
      </c>
      <c r="J71" s="56">
        <v>12</v>
      </c>
      <c r="K71" s="115">
        <f>((J71-I71)/I71)*100</f>
        <v>-20</v>
      </c>
      <c r="L71" s="75" t="s">
        <v>15</v>
      </c>
      <c r="M71" s="75" t="s">
        <v>105</v>
      </c>
      <c r="N71" s="103"/>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1:84" ht="13.5" customHeight="1" x14ac:dyDescent="0.35">
      <c r="A72" s="5"/>
      <c r="B72" s="212"/>
      <c r="C72" s="120"/>
      <c r="D72" s="121" t="s">
        <v>15</v>
      </c>
      <c r="E72" s="76">
        <f t="shared" ref="E72:I72" si="38">(E71/SUM(E39,E55,E71))*100</f>
        <v>6.6265060240963862</v>
      </c>
      <c r="F72" s="76">
        <f t="shared" si="38"/>
        <v>5.7692307692307692</v>
      </c>
      <c r="G72" s="76">
        <f t="shared" si="38"/>
        <v>5.4945054945054945</v>
      </c>
      <c r="H72" s="76">
        <f t="shared" si="38"/>
        <v>5.4054054054054053</v>
      </c>
      <c r="I72" s="76">
        <f t="shared" si="38"/>
        <v>7.8125</v>
      </c>
      <c r="J72" s="76">
        <f>(J71/SUM(J39,J55,J71))*100</f>
        <v>5.8823529411764701</v>
      </c>
      <c r="K72" s="58">
        <f>J72-I72</f>
        <v>-1.9301470588235299</v>
      </c>
      <c r="L72" s="75" t="s">
        <v>22</v>
      </c>
      <c r="M72" s="75" t="s">
        <v>105</v>
      </c>
      <c r="N72" s="103"/>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1:84" ht="13.5" customHeight="1" x14ac:dyDescent="0.35">
      <c r="A73" s="5"/>
      <c r="B73" s="212"/>
      <c r="C73" s="120" t="s">
        <v>108</v>
      </c>
      <c r="D73" s="121" t="s">
        <v>102</v>
      </c>
      <c r="E73" s="56">
        <v>13</v>
      </c>
      <c r="F73" s="56">
        <v>16</v>
      </c>
      <c r="G73" s="56">
        <v>21</v>
      </c>
      <c r="H73" s="56">
        <v>19</v>
      </c>
      <c r="I73" s="56">
        <v>24</v>
      </c>
      <c r="J73" s="56">
        <v>28</v>
      </c>
      <c r="K73" s="115">
        <f>((J73-I73)/I73)*100</f>
        <v>16.666666666666664</v>
      </c>
      <c r="L73" s="75" t="s">
        <v>15</v>
      </c>
      <c r="M73" s="75" t="s">
        <v>105</v>
      </c>
      <c r="N73" s="103"/>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1:84" ht="13.5" customHeight="1" x14ac:dyDescent="0.35">
      <c r="A74" s="5"/>
      <c r="B74" s="212"/>
      <c r="C74" s="120"/>
      <c r="D74" s="121" t="s">
        <v>15</v>
      </c>
      <c r="E74" s="76">
        <f t="shared" ref="E74:I74" si="39">(E73/SUM(E41,E57,E73))*100</f>
        <v>5.8823529411764701</v>
      </c>
      <c r="F74" s="76">
        <f t="shared" si="39"/>
        <v>7.511737089201878</v>
      </c>
      <c r="G74" s="76">
        <f t="shared" si="39"/>
        <v>8.8607594936708853</v>
      </c>
      <c r="H74" s="76">
        <f t="shared" si="39"/>
        <v>8.6757990867579906</v>
      </c>
      <c r="I74" s="76">
        <f t="shared" si="39"/>
        <v>12</v>
      </c>
      <c r="J74" s="76">
        <f>(J73/SUM(J41,J57,J73))*100</f>
        <v>13.592233009708737</v>
      </c>
      <c r="K74" s="58">
        <f>J74-I74</f>
        <v>1.5922330097087372</v>
      </c>
      <c r="L74" s="75" t="s">
        <v>22</v>
      </c>
      <c r="M74" s="75" t="s">
        <v>105</v>
      </c>
      <c r="N74" s="103"/>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1:84" ht="13.5" customHeight="1" x14ac:dyDescent="0.35">
      <c r="A75" s="5"/>
      <c r="B75" s="212"/>
      <c r="C75" s="120" t="s">
        <v>109</v>
      </c>
      <c r="D75" s="121" t="s">
        <v>102</v>
      </c>
      <c r="E75" s="56">
        <v>15</v>
      </c>
      <c r="F75" s="56">
        <v>11</v>
      </c>
      <c r="G75" s="56">
        <v>11</v>
      </c>
      <c r="H75" s="56">
        <v>6</v>
      </c>
      <c r="I75" s="56">
        <v>7</v>
      </c>
      <c r="J75" s="56">
        <v>10</v>
      </c>
      <c r="K75" s="115">
        <f>((J75-I75)/I75)*100</f>
        <v>42.857142857142854</v>
      </c>
      <c r="L75" s="75" t="s">
        <v>15</v>
      </c>
      <c r="M75" s="75" t="s">
        <v>105</v>
      </c>
      <c r="N75" s="103"/>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1:84" ht="13.5" customHeight="1" x14ac:dyDescent="0.35">
      <c r="A76" s="5"/>
      <c r="B76" s="212"/>
      <c r="C76" s="120"/>
      <c r="D76" s="121" t="s">
        <v>15</v>
      </c>
      <c r="E76" s="76">
        <f t="shared" ref="E76:I76" si="40">(E75/SUM(E43,E59,E75))*100</f>
        <v>13.513513513513514</v>
      </c>
      <c r="F76" s="76">
        <f t="shared" si="40"/>
        <v>10</v>
      </c>
      <c r="G76" s="76">
        <f t="shared" si="40"/>
        <v>10.377358490566039</v>
      </c>
      <c r="H76" s="76">
        <f t="shared" si="40"/>
        <v>6.1224489795918364</v>
      </c>
      <c r="I76" s="76">
        <f t="shared" si="40"/>
        <v>7.8651685393258424</v>
      </c>
      <c r="J76" s="76">
        <f>(J75/SUM(J43,J59,J75))*100</f>
        <v>10.869565217391305</v>
      </c>
      <c r="K76" s="58">
        <f>J76-I76</f>
        <v>3.0043966780654623</v>
      </c>
      <c r="L76" s="75" t="s">
        <v>22</v>
      </c>
      <c r="M76" s="75" t="s">
        <v>105</v>
      </c>
      <c r="N76" s="103"/>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1:84" ht="13.5" customHeight="1" x14ac:dyDescent="0.35">
      <c r="A77" s="5"/>
      <c r="B77" s="212"/>
      <c r="C77" s="120" t="s">
        <v>110</v>
      </c>
      <c r="D77" s="121" t="s">
        <v>102</v>
      </c>
      <c r="E77" s="56">
        <v>5</v>
      </c>
      <c r="F77" s="56">
        <v>3</v>
      </c>
      <c r="G77" s="56">
        <v>5</v>
      </c>
      <c r="H77" s="56">
        <v>5</v>
      </c>
      <c r="I77" s="56">
        <v>6</v>
      </c>
      <c r="J77" s="56">
        <v>4</v>
      </c>
      <c r="K77" s="115">
        <f>((J77-I77)/I77)*100</f>
        <v>-33.333333333333329</v>
      </c>
      <c r="L77" s="75" t="s">
        <v>15</v>
      </c>
      <c r="M77" s="75" t="s">
        <v>105</v>
      </c>
      <c r="N77" s="103"/>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1:84" ht="13.5" customHeight="1" x14ac:dyDescent="0.35">
      <c r="A78" s="5"/>
      <c r="B78" s="212"/>
      <c r="C78" s="120"/>
      <c r="D78" s="121" t="s">
        <v>15</v>
      </c>
      <c r="E78" s="76">
        <f t="shared" ref="E78:I78" si="41">(E77/SUM(E45,E61,E77))*100</f>
        <v>17.857142857142858</v>
      </c>
      <c r="F78" s="76">
        <f t="shared" si="41"/>
        <v>11.538461538461538</v>
      </c>
      <c r="G78" s="76">
        <f t="shared" si="41"/>
        <v>18.518518518518519</v>
      </c>
      <c r="H78" s="76">
        <f t="shared" si="41"/>
        <v>21.739130434782609</v>
      </c>
      <c r="I78" s="76">
        <f t="shared" si="41"/>
        <v>21.428571428571427</v>
      </c>
      <c r="J78" s="76">
        <f>(J77/SUM(J45,J61,J77))*100</f>
        <v>12.903225806451612</v>
      </c>
      <c r="K78" s="58">
        <f>J78-I78</f>
        <v>-8.5253456221198149</v>
      </c>
      <c r="L78" s="75" t="s">
        <v>22</v>
      </c>
      <c r="M78" s="75" t="s">
        <v>105</v>
      </c>
      <c r="N78" s="103"/>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1:84" ht="13.5" customHeight="1" x14ac:dyDescent="0.35">
      <c r="A79" s="5"/>
      <c r="B79" s="212"/>
      <c r="C79" s="120" t="s">
        <v>111</v>
      </c>
      <c r="D79" s="121" t="s">
        <v>102</v>
      </c>
      <c r="E79" s="56">
        <v>1</v>
      </c>
      <c r="F79" s="56">
        <v>2</v>
      </c>
      <c r="G79" s="56">
        <v>2</v>
      </c>
      <c r="H79" s="56">
        <v>2</v>
      </c>
      <c r="I79" s="56">
        <v>5</v>
      </c>
      <c r="J79" s="56">
        <v>4</v>
      </c>
      <c r="K79" s="115">
        <f>((J79-I79)/I79)*100</f>
        <v>-20</v>
      </c>
      <c r="L79" s="75" t="s">
        <v>15</v>
      </c>
      <c r="M79" s="75" t="s">
        <v>105</v>
      </c>
      <c r="N79" s="103"/>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1:84" ht="13.5" customHeight="1" x14ac:dyDescent="0.35">
      <c r="A80" s="5"/>
      <c r="B80" s="212"/>
      <c r="C80" s="120"/>
      <c r="D80" s="121" t="s">
        <v>15</v>
      </c>
      <c r="E80" s="76">
        <f t="shared" ref="E80:I80" si="42">(E79/SUM(E47,E63,E79))*100</f>
        <v>16.666666666666664</v>
      </c>
      <c r="F80" s="76">
        <f t="shared" si="42"/>
        <v>33.333333333333329</v>
      </c>
      <c r="G80" s="76">
        <f t="shared" si="42"/>
        <v>25</v>
      </c>
      <c r="H80" s="76">
        <f t="shared" si="42"/>
        <v>20</v>
      </c>
      <c r="I80" s="76">
        <f t="shared" si="42"/>
        <v>45.454545454545453</v>
      </c>
      <c r="J80" s="76">
        <f>(J79/SUM(J47,J63,J79))*100</f>
        <v>44.444444444444443</v>
      </c>
      <c r="K80" s="58">
        <f>J80-I80</f>
        <v>-1.0101010101010104</v>
      </c>
      <c r="L80" s="75" t="s">
        <v>22</v>
      </c>
      <c r="M80" s="75" t="s">
        <v>105</v>
      </c>
      <c r="N80" s="103"/>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row r="81" spans="1:84" ht="28" customHeight="1" x14ac:dyDescent="0.35">
      <c r="A81" s="5"/>
      <c r="B81" s="212" t="s">
        <v>125</v>
      </c>
      <c r="C81" s="121" t="s">
        <v>126</v>
      </c>
      <c r="D81" s="121" t="s">
        <v>102</v>
      </c>
      <c r="E81" s="56">
        <f t="shared" ref="E81:I81" si="43">SUM(E83,E85)</f>
        <v>712</v>
      </c>
      <c r="F81" s="56">
        <f t="shared" si="43"/>
        <v>746</v>
      </c>
      <c r="G81" s="56">
        <f t="shared" si="43"/>
        <v>902</v>
      </c>
      <c r="H81" s="56">
        <f t="shared" si="43"/>
        <v>977</v>
      </c>
      <c r="I81" s="56">
        <f t="shared" si="43"/>
        <v>1044</v>
      </c>
      <c r="J81" s="56">
        <f>SUM(J83,J85)</f>
        <v>1110</v>
      </c>
      <c r="K81" s="115">
        <f>((J81-I81)/I81)*100</f>
        <v>6.3218390804597711</v>
      </c>
      <c r="L81" s="75" t="s">
        <v>15</v>
      </c>
      <c r="M81" s="75" t="s">
        <v>105</v>
      </c>
      <c r="N81" s="133" t="s">
        <v>549</v>
      </c>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row>
    <row r="82" spans="1:84" ht="13.5" customHeight="1" x14ac:dyDescent="0.35">
      <c r="A82" s="5"/>
      <c r="B82" s="212"/>
      <c r="C82" s="121"/>
      <c r="D82" s="121" t="s">
        <v>15</v>
      </c>
      <c r="E82" s="76">
        <f t="shared" ref="E82:H82" si="44">(E81/E5)*100</f>
        <v>32.962962962962962</v>
      </c>
      <c r="F82" s="76">
        <f t="shared" si="44"/>
        <v>33.199821984868713</v>
      </c>
      <c r="G82" s="76">
        <f t="shared" si="44"/>
        <v>33.795428999625329</v>
      </c>
      <c r="H82" s="76">
        <f t="shared" si="44"/>
        <v>35.722120658135282</v>
      </c>
      <c r="I82" s="76">
        <f>(I81/I5)*100</f>
        <v>37.826086956521735</v>
      </c>
      <c r="J82" s="76">
        <f t="shared" ref="J82" si="45">(J81/J5)*100</f>
        <v>39.671193709792703</v>
      </c>
      <c r="K82" s="58">
        <f>J82-I82</f>
        <v>1.8451067532709686</v>
      </c>
      <c r="L82" s="75" t="s">
        <v>22</v>
      </c>
      <c r="M82" s="75" t="s">
        <v>105</v>
      </c>
      <c r="N82" s="103"/>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row>
    <row r="83" spans="1:84" ht="13.5" customHeight="1" x14ac:dyDescent="0.35">
      <c r="A83" s="5"/>
      <c r="B83" s="212"/>
      <c r="C83" s="121" t="s">
        <v>127</v>
      </c>
      <c r="D83" s="121" t="s">
        <v>102</v>
      </c>
      <c r="E83" s="56">
        <v>574</v>
      </c>
      <c r="F83" s="56">
        <v>613</v>
      </c>
      <c r="G83" s="56">
        <v>730</v>
      </c>
      <c r="H83" s="56">
        <v>808</v>
      </c>
      <c r="I83" s="56">
        <v>868</v>
      </c>
      <c r="J83" s="57">
        <v>922</v>
      </c>
      <c r="K83" s="115">
        <f>((J83-I83)/I83)*100</f>
        <v>6.2211981566820276</v>
      </c>
      <c r="L83" s="75" t="s">
        <v>15</v>
      </c>
      <c r="M83" s="75" t="s">
        <v>105</v>
      </c>
      <c r="N83" s="103"/>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row>
    <row r="84" spans="1:84" ht="13.5" customHeight="1" x14ac:dyDescent="0.35">
      <c r="A84" s="44"/>
      <c r="B84" s="212"/>
      <c r="C84" s="134"/>
      <c r="D84" s="134" t="s">
        <v>15</v>
      </c>
      <c r="E84" s="76">
        <f t="shared" ref="E84:J84" si="46">(E83/(E83+E99)*100)</f>
        <v>35.257985257985261</v>
      </c>
      <c r="F84" s="76">
        <f t="shared" si="46"/>
        <v>34.2841163310962</v>
      </c>
      <c r="G84" s="76">
        <f t="shared" si="46"/>
        <v>34.613560929350399</v>
      </c>
      <c r="H84" s="76">
        <f t="shared" si="46"/>
        <v>36.727272727272727</v>
      </c>
      <c r="I84" s="76">
        <f>(I83/(I83+I99)*100)</f>
        <v>38.75</v>
      </c>
      <c r="J84" s="76">
        <f t="shared" si="46"/>
        <v>40.868794326241137</v>
      </c>
      <c r="K84" s="58">
        <f>J84-I84</f>
        <v>2.1187943262411366</v>
      </c>
      <c r="L84" s="75" t="s">
        <v>22</v>
      </c>
      <c r="M84" s="75" t="s">
        <v>105</v>
      </c>
      <c r="N84" s="13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row>
    <row r="85" spans="1:84" ht="13.5" customHeight="1" x14ac:dyDescent="0.35">
      <c r="A85" s="7"/>
      <c r="B85" s="212"/>
      <c r="C85" s="121" t="s">
        <v>128</v>
      </c>
      <c r="D85" s="121" t="s">
        <v>102</v>
      </c>
      <c r="E85" s="56">
        <f t="shared" ref="E85:J85" si="47">SUM(E87+E89+E91+E93+E95)</f>
        <v>138</v>
      </c>
      <c r="F85" s="56">
        <f t="shared" si="47"/>
        <v>133</v>
      </c>
      <c r="G85" s="56">
        <f t="shared" si="47"/>
        <v>172</v>
      </c>
      <c r="H85" s="56">
        <f t="shared" si="47"/>
        <v>169</v>
      </c>
      <c r="I85" s="56">
        <f t="shared" si="47"/>
        <v>176</v>
      </c>
      <c r="J85" s="57">
        <f t="shared" si="47"/>
        <v>188</v>
      </c>
      <c r="K85" s="115">
        <f>((J85-I85)/I85)*100</f>
        <v>6.8181818181818175</v>
      </c>
      <c r="L85" s="75" t="s">
        <v>15</v>
      </c>
      <c r="M85" s="75" t="s">
        <v>105</v>
      </c>
      <c r="N85" s="103"/>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row>
    <row r="86" spans="1:84" ht="13.5" customHeight="1" x14ac:dyDescent="0.35">
      <c r="A86" s="45"/>
      <c r="B86" s="212"/>
      <c r="C86" s="134"/>
      <c r="D86" s="134" t="s">
        <v>15</v>
      </c>
      <c r="E86" s="76">
        <f t="shared" ref="E86:J86" si="48">(E85/(E85+E101)*100)</f>
        <v>25.939849624060152</v>
      </c>
      <c r="F86" s="76">
        <f t="shared" si="48"/>
        <v>28.976034858387798</v>
      </c>
      <c r="G86" s="76">
        <f t="shared" si="48"/>
        <v>30.714285714285715</v>
      </c>
      <c r="H86" s="76">
        <f t="shared" si="48"/>
        <v>31.588785046728972</v>
      </c>
      <c r="I86" s="76">
        <f>(I85/(I85+I101)*100)</f>
        <v>33.846153846153847</v>
      </c>
      <c r="J86" s="76">
        <f t="shared" si="48"/>
        <v>34.686346863468636</v>
      </c>
      <c r="K86" s="58">
        <f>J86-I86</f>
        <v>0.8401930173147889</v>
      </c>
      <c r="L86" s="75" t="s">
        <v>22</v>
      </c>
      <c r="M86" s="75" t="s">
        <v>105</v>
      </c>
      <c r="N86" s="13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row>
    <row r="87" spans="1:84" ht="13.5" customHeight="1" x14ac:dyDescent="0.35">
      <c r="A87" s="5"/>
      <c r="B87" s="212"/>
      <c r="C87" s="103" t="s">
        <v>129</v>
      </c>
      <c r="D87" s="121" t="s">
        <v>102</v>
      </c>
      <c r="E87" s="56">
        <v>32</v>
      </c>
      <c r="F87" s="56">
        <v>31</v>
      </c>
      <c r="G87" s="56">
        <v>60</v>
      </c>
      <c r="H87" s="56">
        <v>64</v>
      </c>
      <c r="I87" s="56">
        <v>73</v>
      </c>
      <c r="J87" s="57">
        <v>78</v>
      </c>
      <c r="K87" s="115">
        <f>((J87-I87)/I87)*100</f>
        <v>6.8493150684931505</v>
      </c>
      <c r="L87" s="75" t="s">
        <v>15</v>
      </c>
      <c r="M87" s="75" t="s">
        <v>105</v>
      </c>
      <c r="N87" s="103"/>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row>
    <row r="88" spans="1:84" ht="13.5" customHeight="1" x14ac:dyDescent="0.35">
      <c r="A88" s="44"/>
      <c r="B88" s="212"/>
      <c r="C88" s="134"/>
      <c r="D88" s="134" t="s">
        <v>15</v>
      </c>
      <c r="E88" s="76">
        <f>100*(E87/SUM(E103,E87))</f>
        <v>19.277108433734941</v>
      </c>
      <c r="F88" s="76">
        <f t="shared" ref="F88:H88" si="49">100*(F87/SUM(F103,F87))</f>
        <v>29.807692307692307</v>
      </c>
      <c r="G88" s="76">
        <f t="shared" si="49"/>
        <v>32.967032967032964</v>
      </c>
      <c r="H88" s="76">
        <f t="shared" si="49"/>
        <v>34.594594594594597</v>
      </c>
      <c r="I88" s="76">
        <f>100*(I87/SUM(I103,I87))</f>
        <v>38.020833333333329</v>
      </c>
      <c r="J88" s="76">
        <f t="shared" ref="J88" si="50">100*(J87/SUM(J103,J87))</f>
        <v>38.235294117647058</v>
      </c>
      <c r="K88" s="58">
        <f>J88-I88</f>
        <v>0.21446078431372939</v>
      </c>
      <c r="L88" s="75" t="s">
        <v>22</v>
      </c>
      <c r="M88" s="75" t="s">
        <v>105</v>
      </c>
      <c r="N88" s="13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row>
    <row r="89" spans="1:84" ht="13.5" customHeight="1" x14ac:dyDescent="0.35">
      <c r="A89" s="5"/>
      <c r="B89" s="212"/>
      <c r="C89" s="103" t="s">
        <v>108</v>
      </c>
      <c r="D89" s="121" t="s">
        <v>102</v>
      </c>
      <c r="E89" s="57">
        <v>68</v>
      </c>
      <c r="F89" s="57">
        <v>64</v>
      </c>
      <c r="G89" s="57">
        <v>76</v>
      </c>
      <c r="H89" s="57">
        <v>72</v>
      </c>
      <c r="I89" s="57">
        <v>68</v>
      </c>
      <c r="J89" s="57">
        <v>72</v>
      </c>
      <c r="K89" s="115">
        <f>((J89-I89)/I89)*100</f>
        <v>5.8823529411764701</v>
      </c>
      <c r="L89" s="75" t="s">
        <v>15</v>
      </c>
      <c r="M89" s="75" t="s">
        <v>105</v>
      </c>
      <c r="N89" s="103"/>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row>
    <row r="90" spans="1:84" ht="13.5" customHeight="1" x14ac:dyDescent="0.35">
      <c r="A90" s="44"/>
      <c r="B90" s="212"/>
      <c r="C90" s="134"/>
      <c r="D90" s="134" t="s">
        <v>15</v>
      </c>
      <c r="E90" s="76">
        <f t="shared" ref="E90:H90" si="51">100*(E89/SUM(E105,E89))</f>
        <v>30.76923076923077</v>
      </c>
      <c r="F90" s="76">
        <f t="shared" si="51"/>
        <v>30.046948356807512</v>
      </c>
      <c r="G90" s="76">
        <f t="shared" si="51"/>
        <v>32.067510548523209</v>
      </c>
      <c r="H90" s="76">
        <f t="shared" si="51"/>
        <v>32.87671232876712</v>
      </c>
      <c r="I90" s="76">
        <f>100*(I89/SUM(I105,I89))</f>
        <v>34</v>
      </c>
      <c r="J90" s="76">
        <f t="shared" ref="J90" si="52">100*(J89/SUM(J105,J89))</f>
        <v>34.95145631067961</v>
      </c>
      <c r="K90" s="58">
        <f>J90-I90</f>
        <v>0.95145631067961034</v>
      </c>
      <c r="L90" s="75" t="s">
        <v>22</v>
      </c>
      <c r="M90" s="75" t="s">
        <v>105</v>
      </c>
      <c r="N90" s="13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row>
    <row r="91" spans="1:84" ht="13.5" customHeight="1" x14ac:dyDescent="0.35">
      <c r="A91" s="5"/>
      <c r="B91" s="212"/>
      <c r="C91" s="103" t="s">
        <v>109</v>
      </c>
      <c r="D91" s="121" t="s">
        <v>102</v>
      </c>
      <c r="E91" s="57">
        <v>31</v>
      </c>
      <c r="F91" s="57">
        <v>32</v>
      </c>
      <c r="G91" s="57">
        <v>30</v>
      </c>
      <c r="H91" s="57">
        <v>26</v>
      </c>
      <c r="I91" s="57">
        <v>24</v>
      </c>
      <c r="J91" s="57">
        <v>28</v>
      </c>
      <c r="K91" s="115">
        <f>((J91-I91)/I91)*100</f>
        <v>16.666666666666664</v>
      </c>
      <c r="L91" s="75" t="s">
        <v>15</v>
      </c>
      <c r="M91" s="75" t="s">
        <v>105</v>
      </c>
      <c r="N91" s="103"/>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row>
    <row r="92" spans="1:84" ht="13.5" customHeight="1" x14ac:dyDescent="0.35">
      <c r="A92" s="44"/>
      <c r="B92" s="212"/>
      <c r="C92" s="134"/>
      <c r="D92" s="134" t="s">
        <v>15</v>
      </c>
      <c r="E92" s="76">
        <f t="shared" ref="E92:H92" si="53">100*(E91/SUM(E107,E91))</f>
        <v>27.927927927927925</v>
      </c>
      <c r="F92" s="76">
        <f t="shared" si="53"/>
        <v>29.09090909090909</v>
      </c>
      <c r="G92" s="76">
        <f t="shared" si="53"/>
        <v>28.30188679245283</v>
      </c>
      <c r="H92" s="76">
        <f t="shared" si="53"/>
        <v>26.530612244897959</v>
      </c>
      <c r="I92" s="76">
        <f>100*(I91/SUM(I107,I91))</f>
        <v>26.966292134831459</v>
      </c>
      <c r="J92" s="76">
        <f t="shared" ref="J92" si="54">100*(J91/SUM(J107,J91))</f>
        <v>30.434782608695656</v>
      </c>
      <c r="K92" s="58">
        <f>J92-I92</f>
        <v>3.4684904738641968</v>
      </c>
      <c r="L92" s="75" t="s">
        <v>22</v>
      </c>
      <c r="M92" s="75" t="s">
        <v>105</v>
      </c>
      <c r="N92" s="13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row>
    <row r="93" spans="1:84" ht="13.5" customHeight="1" x14ac:dyDescent="0.35">
      <c r="A93" s="5"/>
      <c r="B93" s="212"/>
      <c r="C93" s="103" t="s">
        <v>130</v>
      </c>
      <c r="D93" s="121" t="s">
        <v>102</v>
      </c>
      <c r="E93" s="57">
        <v>7</v>
      </c>
      <c r="F93" s="57">
        <v>6</v>
      </c>
      <c r="G93" s="57">
        <v>5</v>
      </c>
      <c r="H93" s="57">
        <v>5</v>
      </c>
      <c r="I93" s="57">
        <v>7</v>
      </c>
      <c r="J93" s="57">
        <v>7</v>
      </c>
      <c r="K93" s="115">
        <f>((J93-I93)/I93)*100</f>
        <v>0</v>
      </c>
      <c r="L93" s="75" t="s">
        <v>15</v>
      </c>
      <c r="M93" s="75" t="s">
        <v>105</v>
      </c>
      <c r="N93" s="103"/>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row>
    <row r="94" spans="1:84" ht="13.5" customHeight="1" x14ac:dyDescent="0.35">
      <c r="A94" s="44"/>
      <c r="B94" s="212"/>
      <c r="C94" s="134"/>
      <c r="D94" s="134" t="s">
        <v>15</v>
      </c>
      <c r="E94" s="76">
        <f t="shared" ref="E94:H94" si="55">100*(E93/SUM(E109,E93))</f>
        <v>25</v>
      </c>
      <c r="F94" s="76">
        <f t="shared" si="55"/>
        <v>23.076923076923077</v>
      </c>
      <c r="G94" s="76">
        <f t="shared" si="55"/>
        <v>18.518518518518519</v>
      </c>
      <c r="H94" s="76">
        <f t="shared" si="55"/>
        <v>21.739130434782609</v>
      </c>
      <c r="I94" s="76">
        <f>100*(I93/SUM(I109,I93))</f>
        <v>25</v>
      </c>
      <c r="J94" s="76">
        <f t="shared" ref="J94" si="56">100*(J93/SUM(J109,J93))</f>
        <v>22.58064516129032</v>
      </c>
      <c r="K94" s="58">
        <f>J94-I94</f>
        <v>-2.4193548387096797</v>
      </c>
      <c r="L94" s="75" t="s">
        <v>22</v>
      </c>
      <c r="M94" s="75" t="s">
        <v>105</v>
      </c>
      <c r="N94" s="13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row>
    <row r="95" spans="1:84" ht="13.5" customHeight="1" x14ac:dyDescent="0.35">
      <c r="A95" s="5"/>
      <c r="B95" s="212"/>
      <c r="C95" s="103" t="s">
        <v>111</v>
      </c>
      <c r="D95" s="121" t="s">
        <v>102</v>
      </c>
      <c r="E95" s="57">
        <v>0</v>
      </c>
      <c r="F95" s="57">
        <v>0</v>
      </c>
      <c r="G95" s="57">
        <v>1</v>
      </c>
      <c r="H95" s="57">
        <v>2</v>
      </c>
      <c r="I95" s="57">
        <v>4</v>
      </c>
      <c r="J95" s="57">
        <v>3</v>
      </c>
      <c r="K95" s="115">
        <f>((J95-I95)/I95)*100</f>
        <v>-25</v>
      </c>
      <c r="L95" s="75" t="s">
        <v>15</v>
      </c>
      <c r="M95" s="75" t="s">
        <v>105</v>
      </c>
      <c r="N95" s="103"/>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row>
    <row r="96" spans="1:84" ht="13.5" customHeight="1" x14ac:dyDescent="0.35">
      <c r="A96" s="44"/>
      <c r="B96" s="212"/>
      <c r="C96" s="134"/>
      <c r="D96" s="134" t="s">
        <v>15</v>
      </c>
      <c r="E96" s="76">
        <f t="shared" ref="E96:H96" si="57">100*(E95/SUM(E111,E95))</f>
        <v>0</v>
      </c>
      <c r="F96" s="76">
        <f t="shared" si="57"/>
        <v>0</v>
      </c>
      <c r="G96" s="76">
        <f t="shared" si="57"/>
        <v>12.5</v>
      </c>
      <c r="H96" s="76">
        <f t="shared" si="57"/>
        <v>20</v>
      </c>
      <c r="I96" s="76">
        <f>100*(I95/SUM(I111,I95))</f>
        <v>36.363636363636367</v>
      </c>
      <c r="J96" s="76">
        <f t="shared" ref="J96" si="58">100*(J95/SUM(J111,J95))</f>
        <v>33.333333333333329</v>
      </c>
      <c r="K96" s="58">
        <f>J96-I96</f>
        <v>-3.0303030303030383</v>
      </c>
      <c r="L96" s="75" t="s">
        <v>22</v>
      </c>
      <c r="M96" s="75" t="s">
        <v>105</v>
      </c>
      <c r="N96" s="13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row>
    <row r="97" spans="1:84" ht="25.5" customHeight="1" x14ac:dyDescent="0.35">
      <c r="A97" s="5"/>
      <c r="B97" s="212"/>
      <c r="C97" s="121" t="s">
        <v>131</v>
      </c>
      <c r="D97" s="121" t="s">
        <v>102</v>
      </c>
      <c r="E97" s="56">
        <f t="shared" ref="E97:J97" si="59">E99+E101</f>
        <v>1448</v>
      </c>
      <c r="F97" s="56">
        <f t="shared" si="59"/>
        <v>1501</v>
      </c>
      <c r="G97" s="56">
        <f t="shared" si="59"/>
        <v>1767</v>
      </c>
      <c r="H97" s="56">
        <f t="shared" si="59"/>
        <v>1758</v>
      </c>
      <c r="I97" s="56">
        <f t="shared" si="59"/>
        <v>1716</v>
      </c>
      <c r="J97" s="57">
        <f t="shared" si="59"/>
        <v>1688</v>
      </c>
      <c r="K97" s="115">
        <f>((J97-I97)/I97)*100</f>
        <v>-1.6317016317016315</v>
      </c>
      <c r="L97" s="75" t="s">
        <v>15</v>
      </c>
      <c r="M97" s="75" t="s">
        <v>105</v>
      </c>
      <c r="N97" s="133" t="s">
        <v>549</v>
      </c>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row>
    <row r="98" spans="1:84" ht="13.5" customHeight="1" x14ac:dyDescent="0.35">
      <c r="A98" s="5"/>
      <c r="B98" s="212"/>
      <c r="C98" s="121"/>
      <c r="D98" s="134" t="s">
        <v>15</v>
      </c>
      <c r="E98" s="76">
        <f t="shared" ref="E98:H98" si="60">(E97/E5)*100</f>
        <v>67.037037037037038</v>
      </c>
      <c r="F98" s="76">
        <f t="shared" si="60"/>
        <v>66.80017801513128</v>
      </c>
      <c r="G98" s="76">
        <f t="shared" si="60"/>
        <v>66.204571000374671</v>
      </c>
      <c r="H98" s="76">
        <f t="shared" si="60"/>
        <v>64.277879341864718</v>
      </c>
      <c r="I98" s="76">
        <f>(I97/I5)*100</f>
        <v>62.173913043478258</v>
      </c>
      <c r="J98" s="76">
        <f t="shared" ref="J98" si="61">(J97/J5)*100</f>
        <v>60.328806290207297</v>
      </c>
      <c r="K98" s="58">
        <f>J98-I98</f>
        <v>-1.8451067532709615</v>
      </c>
      <c r="L98" s="75" t="s">
        <v>22</v>
      </c>
      <c r="M98" s="75" t="s">
        <v>105</v>
      </c>
      <c r="N98" s="103"/>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row>
    <row r="99" spans="1:84" ht="13.5" customHeight="1" x14ac:dyDescent="0.35">
      <c r="A99" s="5"/>
      <c r="B99" s="212"/>
      <c r="C99" s="121" t="s">
        <v>132</v>
      </c>
      <c r="D99" s="134" t="s">
        <v>102</v>
      </c>
      <c r="E99" s="56">
        <v>1054</v>
      </c>
      <c r="F99" s="56">
        <v>1175</v>
      </c>
      <c r="G99" s="56">
        <v>1379</v>
      </c>
      <c r="H99" s="56">
        <v>1392</v>
      </c>
      <c r="I99" s="56">
        <v>1372</v>
      </c>
      <c r="J99" s="56">
        <v>1334</v>
      </c>
      <c r="K99" s="115">
        <f>((J99-I99)/I99)*100</f>
        <v>-2.7696793002915454</v>
      </c>
      <c r="L99" s="75" t="s">
        <v>15</v>
      </c>
      <c r="M99" s="75" t="s">
        <v>105</v>
      </c>
      <c r="N99" s="103"/>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row>
    <row r="100" spans="1:84" ht="13.5" customHeight="1" x14ac:dyDescent="0.35">
      <c r="A100" s="44"/>
      <c r="B100" s="212"/>
      <c r="C100" s="134"/>
      <c r="D100" s="134" t="s">
        <v>15</v>
      </c>
      <c r="E100" s="76">
        <f t="shared" ref="E100:H100" si="62">(E99/(E83+E99)*100)</f>
        <v>64.742014742014746</v>
      </c>
      <c r="F100" s="76">
        <f t="shared" si="62"/>
        <v>65.715883668903814</v>
      </c>
      <c r="G100" s="76">
        <f t="shared" si="62"/>
        <v>65.386439070649587</v>
      </c>
      <c r="H100" s="76">
        <f t="shared" si="62"/>
        <v>63.272727272727266</v>
      </c>
      <c r="I100" s="76">
        <f>(I99/(I83+I99)*100)</f>
        <v>61.250000000000007</v>
      </c>
      <c r="J100" s="76">
        <f t="shared" ref="J100" si="63">(J99/(J83+J99)*100)</f>
        <v>59.13120567375887</v>
      </c>
      <c r="K100" s="58">
        <f>J100-I100</f>
        <v>-2.1187943262411366</v>
      </c>
      <c r="L100" s="75" t="s">
        <v>22</v>
      </c>
      <c r="M100" s="75" t="s">
        <v>105</v>
      </c>
      <c r="N100" s="13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row>
    <row r="101" spans="1:84" ht="13.5" customHeight="1" x14ac:dyDescent="0.35">
      <c r="A101" s="5"/>
      <c r="B101" s="212"/>
      <c r="C101" s="121" t="s">
        <v>133</v>
      </c>
      <c r="D101" s="134" t="s">
        <v>102</v>
      </c>
      <c r="E101" s="56">
        <f t="shared" ref="E101:J101" si="64">SUM(E103+E105+E107+E109+E111)</f>
        <v>394</v>
      </c>
      <c r="F101" s="56">
        <f t="shared" si="64"/>
        <v>326</v>
      </c>
      <c r="G101" s="56">
        <f t="shared" si="64"/>
        <v>388</v>
      </c>
      <c r="H101" s="56">
        <f t="shared" si="64"/>
        <v>366</v>
      </c>
      <c r="I101" s="56">
        <f t="shared" si="64"/>
        <v>344</v>
      </c>
      <c r="J101" s="56">
        <f t="shared" si="64"/>
        <v>354</v>
      </c>
      <c r="K101" s="115">
        <f>((J101-I101)/I101)*100</f>
        <v>2.9069767441860463</v>
      </c>
      <c r="L101" s="75" t="s">
        <v>15</v>
      </c>
      <c r="M101" s="75" t="s">
        <v>105</v>
      </c>
      <c r="N101" s="103"/>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row>
    <row r="102" spans="1:84" ht="13.5" customHeight="1" x14ac:dyDescent="0.35">
      <c r="A102" s="44"/>
      <c r="B102" s="212"/>
      <c r="C102" s="134"/>
      <c r="D102" s="134" t="s">
        <v>15</v>
      </c>
      <c r="E102" s="76">
        <f t="shared" ref="E102:H102" si="65">(E101/(E85+E101)*100)</f>
        <v>74.060150375939855</v>
      </c>
      <c r="F102" s="76">
        <f t="shared" si="65"/>
        <v>71.023965141612194</v>
      </c>
      <c r="G102" s="76">
        <f t="shared" si="65"/>
        <v>69.285714285714278</v>
      </c>
      <c r="H102" s="76">
        <f t="shared" si="65"/>
        <v>68.411214953271028</v>
      </c>
      <c r="I102" s="76">
        <f>(I101/(I85+I101)*100)</f>
        <v>66.153846153846146</v>
      </c>
      <c r="J102" s="76">
        <f t="shared" ref="J102" si="66">(J101/(J85+J101)*100)</f>
        <v>65.313653136531372</v>
      </c>
      <c r="K102" s="58">
        <f>J102-I102</f>
        <v>-0.84019301731477469</v>
      </c>
      <c r="L102" s="75" t="s">
        <v>22</v>
      </c>
      <c r="M102" s="75" t="s">
        <v>105</v>
      </c>
      <c r="N102" s="13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row>
    <row r="103" spans="1:84" ht="13.5" customHeight="1" x14ac:dyDescent="0.35">
      <c r="A103" s="5"/>
      <c r="B103" s="212"/>
      <c r="C103" s="103" t="s">
        <v>107</v>
      </c>
      <c r="D103" s="134" t="s">
        <v>102</v>
      </c>
      <c r="E103" s="56">
        <v>134</v>
      </c>
      <c r="F103" s="56">
        <v>73</v>
      </c>
      <c r="G103" s="56">
        <v>122</v>
      </c>
      <c r="H103" s="56">
        <v>121</v>
      </c>
      <c r="I103" s="56">
        <v>119</v>
      </c>
      <c r="J103" s="56">
        <v>126</v>
      </c>
      <c r="K103" s="115">
        <f>((J103-I103)/I103)*100</f>
        <v>5.8823529411764701</v>
      </c>
      <c r="L103" s="75" t="s">
        <v>15</v>
      </c>
      <c r="M103" s="75" t="s">
        <v>105</v>
      </c>
      <c r="N103" s="103"/>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row>
    <row r="104" spans="1:84" ht="13.5" customHeight="1" x14ac:dyDescent="0.35">
      <c r="A104" s="5"/>
      <c r="B104" s="212"/>
      <c r="C104" s="103"/>
      <c r="D104" s="134" t="s">
        <v>15</v>
      </c>
      <c r="E104" s="76">
        <f t="shared" ref="E104:H104" si="67">100*(E103/SUM(E103,E87))</f>
        <v>80.722891566265062</v>
      </c>
      <c r="F104" s="76">
        <f t="shared" si="67"/>
        <v>70.192307692307693</v>
      </c>
      <c r="G104" s="76">
        <f t="shared" si="67"/>
        <v>67.032967032967022</v>
      </c>
      <c r="H104" s="76">
        <f t="shared" si="67"/>
        <v>65.405405405405403</v>
      </c>
      <c r="I104" s="76">
        <f>100*(I103/SUM(I103,I87))</f>
        <v>61.979166666666664</v>
      </c>
      <c r="J104" s="76">
        <f t="shared" ref="J104" si="68">100*(J103/SUM(J103,J87))</f>
        <v>61.764705882352942</v>
      </c>
      <c r="K104" s="58">
        <f>J104-I104</f>
        <v>-0.21446078431372229</v>
      </c>
      <c r="L104" s="75" t="s">
        <v>22</v>
      </c>
      <c r="M104" s="75" t="s">
        <v>105</v>
      </c>
      <c r="N104" s="103"/>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row>
    <row r="105" spans="1:84" ht="13.5" customHeight="1" x14ac:dyDescent="0.35">
      <c r="A105" s="5"/>
      <c r="B105" s="212"/>
      <c r="C105" s="103" t="s">
        <v>108</v>
      </c>
      <c r="D105" s="134" t="s">
        <v>102</v>
      </c>
      <c r="E105" s="56">
        <v>153</v>
      </c>
      <c r="F105" s="56">
        <v>149</v>
      </c>
      <c r="G105" s="56">
        <v>161</v>
      </c>
      <c r="H105" s="56">
        <v>147</v>
      </c>
      <c r="I105" s="56">
        <v>132</v>
      </c>
      <c r="J105" s="56">
        <v>134</v>
      </c>
      <c r="K105" s="115">
        <f>((J105-I105)/I105)*100</f>
        <v>1.5151515151515151</v>
      </c>
      <c r="L105" s="75" t="s">
        <v>15</v>
      </c>
      <c r="M105" s="75" t="s">
        <v>105</v>
      </c>
      <c r="N105" s="103"/>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row>
    <row r="106" spans="1:84" ht="13.5" customHeight="1" x14ac:dyDescent="0.35">
      <c r="A106" s="5"/>
      <c r="B106" s="212"/>
      <c r="C106" s="103"/>
      <c r="D106" s="134" t="s">
        <v>15</v>
      </c>
      <c r="E106" s="76">
        <f t="shared" ref="E106:H106" si="69">100*(E105/SUM(E105,E89))</f>
        <v>69.230769230769226</v>
      </c>
      <c r="F106" s="76">
        <f t="shared" si="69"/>
        <v>69.953051643192481</v>
      </c>
      <c r="G106" s="76">
        <f t="shared" si="69"/>
        <v>67.932489451476798</v>
      </c>
      <c r="H106" s="76">
        <f t="shared" si="69"/>
        <v>67.123287671232873</v>
      </c>
      <c r="I106" s="76">
        <f>100*(I105/SUM(I105,I89))</f>
        <v>66</v>
      </c>
      <c r="J106" s="76">
        <f t="shared" ref="J106" si="70">100*(J105/SUM(J105,J89))</f>
        <v>65.048543689320397</v>
      </c>
      <c r="K106" s="58">
        <f>J106-I106</f>
        <v>-0.95145631067960323</v>
      </c>
      <c r="L106" s="75" t="s">
        <v>22</v>
      </c>
      <c r="M106" s="75" t="s">
        <v>105</v>
      </c>
      <c r="N106" s="103"/>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row>
    <row r="107" spans="1:84" ht="13.5" customHeight="1" x14ac:dyDescent="0.35">
      <c r="A107" s="5"/>
      <c r="B107" s="212"/>
      <c r="C107" s="103" t="s">
        <v>109</v>
      </c>
      <c r="D107" s="134" t="s">
        <v>102</v>
      </c>
      <c r="E107" s="56">
        <v>80</v>
      </c>
      <c r="F107" s="56">
        <v>78</v>
      </c>
      <c r="G107" s="56">
        <v>76</v>
      </c>
      <c r="H107" s="56">
        <v>72</v>
      </c>
      <c r="I107" s="56">
        <v>65</v>
      </c>
      <c r="J107" s="56">
        <v>64</v>
      </c>
      <c r="K107" s="115">
        <f>((J107-I107)/I107)*100</f>
        <v>-1.5384615384615385</v>
      </c>
      <c r="L107" s="75" t="s">
        <v>15</v>
      </c>
      <c r="M107" s="75" t="s">
        <v>105</v>
      </c>
      <c r="N107" s="103"/>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row>
    <row r="108" spans="1:84" ht="13.5" customHeight="1" x14ac:dyDescent="0.35">
      <c r="A108" s="5"/>
      <c r="B108" s="212"/>
      <c r="C108" s="103"/>
      <c r="D108" s="134" t="s">
        <v>15</v>
      </c>
      <c r="E108" s="76">
        <f t="shared" ref="E108:H108" si="71">100*(E107/SUM(E107,E91))</f>
        <v>72.072072072072075</v>
      </c>
      <c r="F108" s="76">
        <f t="shared" si="71"/>
        <v>70.909090909090907</v>
      </c>
      <c r="G108" s="76">
        <f t="shared" si="71"/>
        <v>71.698113207547166</v>
      </c>
      <c r="H108" s="76">
        <f t="shared" si="71"/>
        <v>73.469387755102048</v>
      </c>
      <c r="I108" s="76">
        <f>100*(I107/SUM(I107,I91))</f>
        <v>73.033707865168537</v>
      </c>
      <c r="J108" s="76">
        <f t="shared" ref="J108" si="72">100*(J107/SUM(J107,J91))</f>
        <v>69.565217391304344</v>
      </c>
      <c r="K108" s="58">
        <f>J108-I108</f>
        <v>-3.4684904738641933</v>
      </c>
      <c r="L108" s="75" t="s">
        <v>22</v>
      </c>
      <c r="M108" s="75" t="s">
        <v>105</v>
      </c>
      <c r="N108" s="103"/>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row>
    <row r="109" spans="1:84" ht="13.5" customHeight="1" x14ac:dyDescent="0.35">
      <c r="A109" s="5"/>
      <c r="B109" s="212"/>
      <c r="C109" s="103" t="s">
        <v>110</v>
      </c>
      <c r="D109" s="134" t="s">
        <v>102</v>
      </c>
      <c r="E109" s="56">
        <v>21</v>
      </c>
      <c r="F109" s="56">
        <v>20</v>
      </c>
      <c r="G109" s="56">
        <v>22</v>
      </c>
      <c r="H109" s="56">
        <v>18</v>
      </c>
      <c r="I109" s="56">
        <v>21</v>
      </c>
      <c r="J109" s="56">
        <v>24</v>
      </c>
      <c r="K109" s="115">
        <f>((J109-I109)/I109)*100</f>
        <v>14.285714285714285</v>
      </c>
      <c r="L109" s="75" t="s">
        <v>15</v>
      </c>
      <c r="M109" s="75" t="s">
        <v>105</v>
      </c>
      <c r="N109" s="103"/>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row>
    <row r="110" spans="1:84" ht="13.5" customHeight="1" x14ac:dyDescent="0.35">
      <c r="A110" s="5"/>
      <c r="B110" s="212"/>
      <c r="C110" s="103"/>
      <c r="D110" s="134" t="s">
        <v>15</v>
      </c>
      <c r="E110" s="76">
        <f t="shared" ref="E110:H110" si="73">100*(E109/SUM(E109,E93))</f>
        <v>75</v>
      </c>
      <c r="F110" s="76">
        <f t="shared" si="73"/>
        <v>76.923076923076934</v>
      </c>
      <c r="G110" s="76">
        <f t="shared" si="73"/>
        <v>81.481481481481481</v>
      </c>
      <c r="H110" s="76">
        <f t="shared" si="73"/>
        <v>78.260869565217391</v>
      </c>
      <c r="I110" s="76">
        <f>100*(I109/SUM(I109,I93))</f>
        <v>75</v>
      </c>
      <c r="J110" s="76">
        <f t="shared" ref="J110" si="74">100*(J109/SUM(J109,J93))</f>
        <v>77.41935483870968</v>
      </c>
      <c r="K110" s="58">
        <f>J110-I110</f>
        <v>2.4193548387096797</v>
      </c>
      <c r="L110" s="75" t="s">
        <v>22</v>
      </c>
      <c r="M110" s="75" t="s">
        <v>105</v>
      </c>
      <c r="N110" s="103"/>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row>
    <row r="111" spans="1:84" ht="13.5" customHeight="1" x14ac:dyDescent="0.35">
      <c r="A111" s="5"/>
      <c r="B111" s="212"/>
      <c r="C111" s="103" t="s">
        <v>111</v>
      </c>
      <c r="D111" s="134" t="s">
        <v>102</v>
      </c>
      <c r="E111" s="56">
        <v>6</v>
      </c>
      <c r="F111" s="56">
        <v>6</v>
      </c>
      <c r="G111" s="56">
        <v>7</v>
      </c>
      <c r="H111" s="56">
        <v>8</v>
      </c>
      <c r="I111" s="56">
        <v>7</v>
      </c>
      <c r="J111" s="56">
        <v>6</v>
      </c>
      <c r="K111" s="115">
        <f>((J111-I111)/I111)*100</f>
        <v>-14.285714285714285</v>
      </c>
      <c r="L111" s="75" t="s">
        <v>15</v>
      </c>
      <c r="M111" s="75" t="s">
        <v>105</v>
      </c>
      <c r="N111" s="103"/>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row>
    <row r="112" spans="1:84" ht="13.5" customHeight="1" x14ac:dyDescent="0.35">
      <c r="A112" s="5"/>
      <c r="B112" s="212"/>
      <c r="C112" s="103"/>
      <c r="D112" s="134" t="s">
        <v>15</v>
      </c>
      <c r="E112" s="76">
        <f t="shared" ref="E112:H112" si="75">100*(E111/SUM(E111,E95))</f>
        <v>100</v>
      </c>
      <c r="F112" s="76">
        <f t="shared" si="75"/>
        <v>100</v>
      </c>
      <c r="G112" s="76">
        <f t="shared" si="75"/>
        <v>87.5</v>
      </c>
      <c r="H112" s="76">
        <f t="shared" si="75"/>
        <v>80</v>
      </c>
      <c r="I112" s="76">
        <f>100*(I111/SUM(I111,I95))</f>
        <v>63.636363636363633</v>
      </c>
      <c r="J112" s="76">
        <f t="shared" ref="J112" si="76">100*(J111/SUM(J111,J95))</f>
        <v>66.666666666666657</v>
      </c>
      <c r="K112" s="58">
        <f t="shared" ref="K112:K113" si="77">J112-I112</f>
        <v>3.0303030303030241</v>
      </c>
      <c r="L112" s="75" t="s">
        <v>22</v>
      </c>
      <c r="M112" s="75" t="s">
        <v>105</v>
      </c>
      <c r="N112" s="103"/>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row>
    <row r="113" spans="1:84" ht="13.5" customHeight="1" x14ac:dyDescent="0.35">
      <c r="A113" s="5"/>
      <c r="B113" s="212"/>
      <c r="C113" s="120" t="s">
        <v>134</v>
      </c>
      <c r="D113" s="134" t="s">
        <v>15</v>
      </c>
      <c r="E113" s="76">
        <v>28.1</v>
      </c>
      <c r="F113" s="76">
        <v>27.2</v>
      </c>
      <c r="G113" s="76">
        <v>28.2</v>
      </c>
      <c r="H113" s="76">
        <v>28</v>
      </c>
      <c r="I113" s="76">
        <v>29.5</v>
      </c>
      <c r="J113" s="76">
        <v>31.7</v>
      </c>
      <c r="K113" s="58">
        <f t="shared" si="77"/>
        <v>2.1999999999999993</v>
      </c>
      <c r="L113" s="75" t="s">
        <v>22</v>
      </c>
      <c r="M113" s="75" t="s">
        <v>105</v>
      </c>
      <c r="N113" s="133" t="s">
        <v>135</v>
      </c>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row>
    <row r="114" spans="1:84" ht="27.75" customHeight="1" x14ac:dyDescent="0.35">
      <c r="A114" s="5"/>
      <c r="B114" s="213" t="s">
        <v>136</v>
      </c>
      <c r="C114" s="103" t="s">
        <v>137</v>
      </c>
      <c r="D114" s="134" t="s">
        <v>102</v>
      </c>
      <c r="E114" s="56">
        <f>SUM(E116+E118+E120+E122+E124+E126)</f>
        <v>1628</v>
      </c>
      <c r="F114" s="56">
        <f t="shared" ref="F114:J114" si="78">SUM(F116+F118+F120+F122+F124+F126)</f>
        <v>1788</v>
      </c>
      <c r="G114" s="56">
        <f t="shared" si="78"/>
        <v>2109</v>
      </c>
      <c r="H114" s="56">
        <f t="shared" si="78"/>
        <v>2200</v>
      </c>
      <c r="I114" s="56">
        <f>SUM(I116+I118+I120+I122+I124+I126)</f>
        <v>2240</v>
      </c>
      <c r="J114" s="56">
        <f t="shared" si="78"/>
        <v>2256</v>
      </c>
      <c r="K114" s="115">
        <f>((J114-I114)/I114)*100</f>
        <v>0.7142857142857143</v>
      </c>
      <c r="L114" s="75" t="s">
        <v>15</v>
      </c>
      <c r="M114" s="75" t="s">
        <v>105</v>
      </c>
      <c r="N114" s="133" t="s">
        <v>548</v>
      </c>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row>
    <row r="115" spans="1:84" ht="13.5" customHeight="1" x14ac:dyDescent="0.35">
      <c r="A115" s="5"/>
      <c r="B115" s="213"/>
      <c r="C115" s="103"/>
      <c r="D115" s="134" t="s">
        <v>15</v>
      </c>
      <c r="E115" s="77">
        <f>(E114/E5)*100</f>
        <v>75.370370370370367</v>
      </c>
      <c r="F115" s="77">
        <f t="shared" ref="F115:H115" si="79">(F114/F5)*100</f>
        <v>79.572763684913213</v>
      </c>
      <c r="G115" s="77">
        <f t="shared" si="79"/>
        <v>79.018358935931062</v>
      </c>
      <c r="H115" s="77">
        <f t="shared" si="79"/>
        <v>80.438756855575861</v>
      </c>
      <c r="I115" s="77">
        <f>(I114/I5)*100</f>
        <v>81.159420289855078</v>
      </c>
      <c r="J115" s="77">
        <f>(J114/J5)*100</f>
        <v>80.629020729092204</v>
      </c>
      <c r="K115" s="58">
        <f>J115-I115</f>
        <v>-0.53039956076287353</v>
      </c>
      <c r="L115" s="75" t="s">
        <v>22</v>
      </c>
      <c r="M115" s="75" t="s">
        <v>105</v>
      </c>
      <c r="N115" s="103"/>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row>
    <row r="116" spans="1:84" ht="13.5" customHeight="1" x14ac:dyDescent="0.35">
      <c r="A116" s="5"/>
      <c r="B116" s="213"/>
      <c r="C116" s="103" t="s">
        <v>138</v>
      </c>
      <c r="D116" s="134" t="s">
        <v>102</v>
      </c>
      <c r="E116" s="57">
        <v>48</v>
      </c>
      <c r="F116" s="57">
        <v>57</v>
      </c>
      <c r="G116" s="57">
        <v>78</v>
      </c>
      <c r="H116" s="57">
        <v>78</v>
      </c>
      <c r="I116" s="57">
        <v>79</v>
      </c>
      <c r="J116" s="57">
        <v>97</v>
      </c>
      <c r="K116" s="115">
        <f>((J116-I116)/I116)*100</f>
        <v>22.784810126582279</v>
      </c>
      <c r="L116" s="75" t="s">
        <v>15</v>
      </c>
      <c r="M116" s="75" t="s">
        <v>105</v>
      </c>
      <c r="N116" s="103"/>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row>
    <row r="117" spans="1:84" ht="13.5" customHeight="1" x14ac:dyDescent="0.35">
      <c r="A117" s="5"/>
      <c r="B117" s="213"/>
      <c r="C117" s="103"/>
      <c r="D117" s="134" t="s">
        <v>15</v>
      </c>
      <c r="E117" s="77">
        <f>(E116/E114*100)</f>
        <v>2.9484029484029484</v>
      </c>
      <c r="F117" s="77">
        <f t="shared" ref="F117:H117" si="80">(F116/F114*100)</f>
        <v>3.1879194630872485</v>
      </c>
      <c r="G117" s="77">
        <f t="shared" si="80"/>
        <v>3.6984352773826461</v>
      </c>
      <c r="H117" s="77">
        <f t="shared" si="80"/>
        <v>3.5454545454545454</v>
      </c>
      <c r="I117" s="77">
        <f>(I116/I114*100)</f>
        <v>3.5267857142857144</v>
      </c>
      <c r="J117" s="77">
        <f>(J116/J114*100)</f>
        <v>4.2996453900709222</v>
      </c>
      <c r="K117" s="58">
        <f>J117-I117</f>
        <v>0.77285967578520776</v>
      </c>
      <c r="L117" s="75" t="s">
        <v>22</v>
      </c>
      <c r="M117" s="75" t="s">
        <v>105</v>
      </c>
      <c r="N117" s="103"/>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row>
    <row r="118" spans="1:84" ht="13.5" customHeight="1" x14ac:dyDescent="0.35">
      <c r="A118" s="5"/>
      <c r="B118" s="213"/>
      <c r="C118" s="103" t="s">
        <v>139</v>
      </c>
      <c r="D118" s="134" t="s">
        <v>102</v>
      </c>
      <c r="E118" s="56">
        <v>1360</v>
      </c>
      <c r="F118" s="56">
        <v>1420</v>
      </c>
      <c r="G118" s="56">
        <v>1515</v>
      </c>
      <c r="H118" s="56">
        <v>1487</v>
      </c>
      <c r="I118" s="56">
        <v>1489</v>
      </c>
      <c r="J118" s="56">
        <v>1500</v>
      </c>
      <c r="K118" s="115">
        <f>((J118-I118)/I118)*100</f>
        <v>0.73875083948959031</v>
      </c>
      <c r="L118" s="75" t="s">
        <v>15</v>
      </c>
      <c r="M118" s="75" t="s">
        <v>105</v>
      </c>
      <c r="N118" s="103"/>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row>
    <row r="119" spans="1:84" ht="13.5" customHeight="1" x14ac:dyDescent="0.35">
      <c r="A119" s="5"/>
      <c r="B119" s="213"/>
      <c r="C119" s="103"/>
      <c r="D119" s="134" t="s">
        <v>15</v>
      </c>
      <c r="E119" s="77">
        <f t="shared" ref="E119:I119" si="81">(E118/E114*100)</f>
        <v>83.538083538083541</v>
      </c>
      <c r="F119" s="77">
        <f t="shared" si="81"/>
        <v>79.418344519015662</v>
      </c>
      <c r="G119" s="77">
        <f t="shared" si="81"/>
        <v>71.834992887624466</v>
      </c>
      <c r="H119" s="77">
        <f t="shared" si="81"/>
        <v>67.590909090909093</v>
      </c>
      <c r="I119" s="77">
        <f t="shared" si="81"/>
        <v>66.473214285714292</v>
      </c>
      <c r="J119" s="77">
        <f>(J118/J114*100)</f>
        <v>66.489361702127653</v>
      </c>
      <c r="K119" s="58">
        <f>J119-I119</f>
        <v>1.6147416413360816E-2</v>
      </c>
      <c r="L119" s="75" t="s">
        <v>22</v>
      </c>
      <c r="M119" s="75" t="s">
        <v>105</v>
      </c>
      <c r="N119" s="103"/>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row>
    <row r="120" spans="1:84" ht="13.5" customHeight="1" x14ac:dyDescent="0.35">
      <c r="A120" s="5"/>
      <c r="B120" s="213"/>
      <c r="C120" s="103" t="s">
        <v>140</v>
      </c>
      <c r="D120" s="134" t="s">
        <v>102</v>
      </c>
      <c r="E120" s="56">
        <v>80</v>
      </c>
      <c r="F120" s="56">
        <v>99</v>
      </c>
      <c r="G120" s="56">
        <v>143</v>
      </c>
      <c r="H120" s="56">
        <v>170</v>
      </c>
      <c r="I120" s="56">
        <v>184</v>
      </c>
      <c r="J120" s="56">
        <v>189</v>
      </c>
      <c r="K120" s="115">
        <f>((J120-I120)/I120)*100</f>
        <v>2.7173913043478262</v>
      </c>
      <c r="L120" s="75" t="s">
        <v>15</v>
      </c>
      <c r="M120" s="75" t="s">
        <v>105</v>
      </c>
      <c r="N120" s="103"/>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row>
    <row r="121" spans="1:84" ht="13.5" customHeight="1" x14ac:dyDescent="0.35">
      <c r="A121" s="5"/>
      <c r="B121" s="213"/>
      <c r="C121" s="103"/>
      <c r="D121" s="134" t="s">
        <v>15</v>
      </c>
      <c r="E121" s="77">
        <f t="shared" ref="E121:I121" si="82">(E120/E114*100)</f>
        <v>4.9140049140049138</v>
      </c>
      <c r="F121" s="77">
        <f t="shared" si="82"/>
        <v>5.5369127516778525</v>
      </c>
      <c r="G121" s="77">
        <f t="shared" si="82"/>
        <v>6.7804646752015172</v>
      </c>
      <c r="H121" s="77">
        <f t="shared" si="82"/>
        <v>7.7272727272727266</v>
      </c>
      <c r="I121" s="77">
        <f t="shared" si="82"/>
        <v>8.2142857142857135</v>
      </c>
      <c r="J121" s="77">
        <f>(J120/J114*100)</f>
        <v>8.3776595744680851</v>
      </c>
      <c r="K121" s="58">
        <f>J121-I121</f>
        <v>0.16337386018237154</v>
      </c>
      <c r="L121" s="75" t="s">
        <v>22</v>
      </c>
      <c r="M121" s="75" t="s">
        <v>105</v>
      </c>
      <c r="N121" s="103"/>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row>
    <row r="122" spans="1:84" ht="13.5" customHeight="1" x14ac:dyDescent="0.35">
      <c r="A122" s="5"/>
      <c r="B122" s="213"/>
      <c r="C122" s="103" t="s">
        <v>141</v>
      </c>
      <c r="D122" s="134" t="s">
        <v>102</v>
      </c>
      <c r="E122" s="56">
        <v>138</v>
      </c>
      <c r="F122" s="56">
        <v>191</v>
      </c>
      <c r="G122" s="56">
        <v>319</v>
      </c>
      <c r="H122" s="56">
        <v>436</v>
      </c>
      <c r="I122" s="56">
        <v>463</v>
      </c>
      <c r="J122" s="56">
        <v>466</v>
      </c>
      <c r="K122" s="115">
        <f>((J122-I122)/I122)*100</f>
        <v>0.64794816414686829</v>
      </c>
      <c r="L122" s="75" t="s">
        <v>15</v>
      </c>
      <c r="M122" s="75" t="s">
        <v>105</v>
      </c>
      <c r="N122" s="103"/>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row>
    <row r="123" spans="1:84" ht="13.5" customHeight="1" x14ac:dyDescent="0.35">
      <c r="A123" s="5"/>
      <c r="B123" s="213"/>
      <c r="C123" s="103"/>
      <c r="D123" s="134" t="s">
        <v>15</v>
      </c>
      <c r="E123" s="77">
        <f t="shared" ref="E123:I123" si="83">(E122/E114*100)</f>
        <v>8.4766584766584767</v>
      </c>
      <c r="F123" s="77">
        <f t="shared" si="83"/>
        <v>10.682326621923938</v>
      </c>
      <c r="G123" s="77">
        <f t="shared" si="83"/>
        <v>15.12565196775723</v>
      </c>
      <c r="H123" s="77">
        <f t="shared" si="83"/>
        <v>19.818181818181817</v>
      </c>
      <c r="I123" s="77">
        <f t="shared" si="83"/>
        <v>20.669642857142854</v>
      </c>
      <c r="J123" s="77">
        <f>(J122/J114*100)</f>
        <v>20.656028368794328</v>
      </c>
      <c r="K123" s="58">
        <f>J123-I123</f>
        <v>-1.3614488348526521E-2</v>
      </c>
      <c r="L123" s="75" t="s">
        <v>22</v>
      </c>
      <c r="M123" s="75" t="s">
        <v>105</v>
      </c>
      <c r="N123" s="103"/>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row>
    <row r="124" spans="1:84" ht="13.5" customHeight="1" x14ac:dyDescent="0.35">
      <c r="A124" s="5"/>
      <c r="B124" s="213"/>
      <c r="C124" s="103" t="s">
        <v>142</v>
      </c>
      <c r="D124" s="134" t="s">
        <v>102</v>
      </c>
      <c r="E124" s="56">
        <v>1</v>
      </c>
      <c r="F124" s="56">
        <v>1</v>
      </c>
      <c r="G124" s="56">
        <v>1</v>
      </c>
      <c r="H124" s="56">
        <v>1</v>
      </c>
      <c r="I124" s="56">
        <v>1</v>
      </c>
      <c r="J124" s="56">
        <v>1</v>
      </c>
      <c r="K124" s="115">
        <f>((J124-I124)/I124)*100</f>
        <v>0</v>
      </c>
      <c r="L124" s="75" t="s">
        <v>15</v>
      </c>
      <c r="M124" s="75" t="s">
        <v>105</v>
      </c>
      <c r="N124" s="103"/>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row>
    <row r="125" spans="1:84" ht="13.5" customHeight="1" x14ac:dyDescent="0.35">
      <c r="A125" s="5"/>
      <c r="B125" s="213"/>
      <c r="C125" s="103"/>
      <c r="D125" s="134" t="s">
        <v>15</v>
      </c>
      <c r="E125" s="77">
        <f t="shared" ref="E125:I125" si="84">(E124/E114*100)</f>
        <v>6.1425061425061427E-2</v>
      </c>
      <c r="F125" s="77">
        <f t="shared" si="84"/>
        <v>5.5928411633109618E-2</v>
      </c>
      <c r="G125" s="77">
        <f t="shared" si="84"/>
        <v>4.7415836889521099E-2</v>
      </c>
      <c r="H125" s="77">
        <f t="shared" si="84"/>
        <v>4.5454545454545456E-2</v>
      </c>
      <c r="I125" s="77">
        <f t="shared" si="84"/>
        <v>4.4642857142857144E-2</v>
      </c>
      <c r="J125" s="77">
        <f>(J124/J114*100)</f>
        <v>4.4326241134751775E-2</v>
      </c>
      <c r="K125" s="58">
        <f>J125-I125</f>
        <v>-3.1661600810536927E-4</v>
      </c>
      <c r="L125" s="75" t="s">
        <v>22</v>
      </c>
      <c r="M125" s="75" t="s">
        <v>105</v>
      </c>
      <c r="N125" s="103"/>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row>
    <row r="126" spans="1:84" ht="13.5" customHeight="1" x14ac:dyDescent="0.35">
      <c r="A126" s="5"/>
      <c r="B126" s="213"/>
      <c r="C126" s="103" t="s">
        <v>143</v>
      </c>
      <c r="D126" s="134" t="s">
        <v>102</v>
      </c>
      <c r="E126" s="56">
        <v>1</v>
      </c>
      <c r="F126" s="56">
        <v>20</v>
      </c>
      <c r="G126" s="56">
        <v>53</v>
      </c>
      <c r="H126" s="56">
        <v>28</v>
      </c>
      <c r="I126" s="56">
        <v>24</v>
      </c>
      <c r="J126" s="56">
        <v>3</v>
      </c>
      <c r="K126" s="115">
        <f>((J126-I126)/I126)*100</f>
        <v>-87.5</v>
      </c>
      <c r="L126" s="75" t="s">
        <v>15</v>
      </c>
      <c r="M126" s="75" t="s">
        <v>105</v>
      </c>
      <c r="N126" s="103"/>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row>
    <row r="127" spans="1:84" ht="13.5" customHeight="1" x14ac:dyDescent="0.35">
      <c r="A127" s="5"/>
      <c r="B127" s="213"/>
      <c r="C127" s="103"/>
      <c r="D127" s="134" t="s">
        <v>15</v>
      </c>
      <c r="E127" s="77">
        <f t="shared" ref="E127:I127" si="85">(E126/E114*100)</f>
        <v>6.1425061425061427E-2</v>
      </c>
      <c r="F127" s="77">
        <f t="shared" si="85"/>
        <v>1.1185682326621924</v>
      </c>
      <c r="G127" s="77">
        <f t="shared" si="85"/>
        <v>2.5130393551446186</v>
      </c>
      <c r="H127" s="77">
        <f t="shared" si="85"/>
        <v>1.2727272727272727</v>
      </c>
      <c r="I127" s="77">
        <f t="shared" si="85"/>
        <v>1.0714285714285714</v>
      </c>
      <c r="J127" s="77">
        <f>(J126/J114*100)</f>
        <v>0.13297872340425532</v>
      </c>
      <c r="K127" s="58">
        <f>J127-I127</f>
        <v>-0.93844984802431608</v>
      </c>
      <c r="L127" s="75" t="s">
        <v>22</v>
      </c>
      <c r="M127" s="75" t="s">
        <v>105</v>
      </c>
      <c r="N127" s="103"/>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row>
    <row r="128" spans="1:84" ht="13.5" customHeight="1" x14ac:dyDescent="0.35">
      <c r="A128" s="5"/>
      <c r="B128" s="213"/>
      <c r="C128" s="136" t="s">
        <v>144</v>
      </c>
      <c r="D128" s="134" t="s">
        <v>102</v>
      </c>
      <c r="E128" s="56">
        <f>SUM(E130+E132+E134+E136+E138+E140)</f>
        <v>532</v>
      </c>
      <c r="F128" s="56">
        <f>SUM(F130+F132+F134+F136+F138+F140)</f>
        <v>459</v>
      </c>
      <c r="G128" s="56">
        <f>SUM(G130+G132+G134+G136+G138+G140)</f>
        <v>560</v>
      </c>
      <c r="H128" s="56">
        <f t="shared" ref="H128" si="86">SUM(H130+H132+H134+H136+H138+H140)</f>
        <v>535</v>
      </c>
      <c r="I128" s="56">
        <f>SUM(I130+I132+I134+I136+I138+I140)</f>
        <v>520</v>
      </c>
      <c r="J128" s="56">
        <f>SUM(J130+J132+J134+J136+J138+J140)</f>
        <v>542</v>
      </c>
      <c r="K128" s="115">
        <f>((J128-I128)/I128)*100</f>
        <v>4.2307692307692308</v>
      </c>
      <c r="L128" s="75" t="s">
        <v>15</v>
      </c>
      <c r="M128" s="75" t="s">
        <v>105</v>
      </c>
      <c r="N128" s="103"/>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row>
    <row r="129" spans="1:84" ht="13.5" customHeight="1" x14ac:dyDescent="0.35">
      <c r="A129" s="5"/>
      <c r="B129" s="213"/>
      <c r="C129" s="103"/>
      <c r="D129" s="134" t="s">
        <v>15</v>
      </c>
      <c r="E129" s="77">
        <f t="shared" ref="E129:H129" si="87">(E128/E5)*100</f>
        <v>24.62962962962963</v>
      </c>
      <c r="F129" s="77">
        <f t="shared" si="87"/>
        <v>20.427236315086784</v>
      </c>
      <c r="G129" s="77">
        <f t="shared" si="87"/>
        <v>20.981641064068938</v>
      </c>
      <c r="H129" s="77">
        <f t="shared" si="87"/>
        <v>19.561243144424132</v>
      </c>
      <c r="I129" s="77">
        <f>(I128/I5)*100</f>
        <v>18.840579710144929</v>
      </c>
      <c r="J129" s="77">
        <f t="shared" ref="J129" si="88">(J128/J5)*100</f>
        <v>19.370979270907789</v>
      </c>
      <c r="K129" s="58">
        <f>J129-I129</f>
        <v>0.53039956076285932</v>
      </c>
      <c r="L129" s="75" t="s">
        <v>22</v>
      </c>
      <c r="M129" s="75" t="s">
        <v>105</v>
      </c>
      <c r="N129" s="103"/>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row>
    <row r="130" spans="1:84" ht="13.5" customHeight="1" x14ac:dyDescent="0.35">
      <c r="A130" s="5"/>
      <c r="B130" s="213"/>
      <c r="C130" s="103" t="s">
        <v>138</v>
      </c>
      <c r="D130" s="134" t="s">
        <v>102</v>
      </c>
      <c r="E130" s="56">
        <v>35</v>
      </c>
      <c r="F130" s="56">
        <v>27</v>
      </c>
      <c r="G130" s="56">
        <v>31</v>
      </c>
      <c r="H130" s="56">
        <v>28</v>
      </c>
      <c r="I130" s="56">
        <v>26</v>
      </c>
      <c r="J130" s="56">
        <v>32</v>
      </c>
      <c r="K130" s="115">
        <f>((J130-I130)/I130)*100</f>
        <v>23.076923076923077</v>
      </c>
      <c r="L130" s="75" t="s">
        <v>15</v>
      </c>
      <c r="M130" s="75" t="s">
        <v>105</v>
      </c>
      <c r="N130" s="103"/>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row>
    <row r="131" spans="1:84" ht="13.5" customHeight="1" x14ac:dyDescent="0.35">
      <c r="A131" s="5"/>
      <c r="B131" s="213"/>
      <c r="C131" s="103"/>
      <c r="D131" s="134" t="s">
        <v>15</v>
      </c>
      <c r="E131" s="77">
        <f t="shared" ref="E131:I131" si="89">(E130/E128*100)</f>
        <v>6.5789473684210522</v>
      </c>
      <c r="F131" s="77">
        <f t="shared" si="89"/>
        <v>5.8823529411764701</v>
      </c>
      <c r="G131" s="77">
        <f t="shared" si="89"/>
        <v>5.5357142857142856</v>
      </c>
      <c r="H131" s="77">
        <f t="shared" si="89"/>
        <v>5.2336448598130847</v>
      </c>
      <c r="I131" s="77">
        <f t="shared" si="89"/>
        <v>5</v>
      </c>
      <c r="J131" s="77">
        <f>(J130/J128*100)</f>
        <v>5.9040590405904059</v>
      </c>
      <c r="K131" s="58">
        <f>J131-I131</f>
        <v>0.90405904059040587</v>
      </c>
      <c r="L131" s="75" t="s">
        <v>22</v>
      </c>
      <c r="M131" s="75" t="s">
        <v>105</v>
      </c>
      <c r="N131" s="103"/>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row>
    <row r="132" spans="1:84" ht="13.5" customHeight="1" x14ac:dyDescent="0.35">
      <c r="A132" s="5"/>
      <c r="B132" s="213"/>
      <c r="C132" s="103" t="s">
        <v>139</v>
      </c>
      <c r="D132" s="134" t="s">
        <v>102</v>
      </c>
      <c r="E132" s="56">
        <v>468</v>
      </c>
      <c r="F132" s="56">
        <v>403</v>
      </c>
      <c r="G132" s="56">
        <v>483</v>
      </c>
      <c r="H132" s="56">
        <v>443</v>
      </c>
      <c r="I132" s="56">
        <v>426</v>
      </c>
      <c r="J132" s="56">
        <v>430</v>
      </c>
      <c r="K132" s="115">
        <f>((J132-I132)/I132)*100</f>
        <v>0.93896713615023475</v>
      </c>
      <c r="L132" s="75" t="s">
        <v>15</v>
      </c>
      <c r="M132" s="75" t="s">
        <v>105</v>
      </c>
      <c r="N132" s="103"/>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row>
    <row r="133" spans="1:84" ht="13.5" customHeight="1" x14ac:dyDescent="0.35">
      <c r="A133" s="5"/>
      <c r="B133" s="213"/>
      <c r="C133" s="103"/>
      <c r="D133" s="134" t="s">
        <v>15</v>
      </c>
      <c r="E133" s="77">
        <f t="shared" ref="E133:I133" si="90">(E132/E128*100)</f>
        <v>87.969924812030072</v>
      </c>
      <c r="F133" s="77">
        <f t="shared" si="90"/>
        <v>87.799564270152501</v>
      </c>
      <c r="G133" s="77">
        <f t="shared" si="90"/>
        <v>86.25</v>
      </c>
      <c r="H133" s="77">
        <f t="shared" si="90"/>
        <v>82.803738317757009</v>
      </c>
      <c r="I133" s="77">
        <f t="shared" si="90"/>
        <v>81.92307692307692</v>
      </c>
      <c r="J133" s="77">
        <f>(J132/J128*100)</f>
        <v>79.335793357933582</v>
      </c>
      <c r="K133" s="58">
        <f>J133-I133</f>
        <v>-2.5872835651433377</v>
      </c>
      <c r="L133" s="75" t="s">
        <v>22</v>
      </c>
      <c r="M133" s="75" t="s">
        <v>105</v>
      </c>
      <c r="N133" s="103"/>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row>
    <row r="134" spans="1:84" ht="13.5" customHeight="1" x14ac:dyDescent="0.35">
      <c r="A134" s="5"/>
      <c r="B134" s="213"/>
      <c r="C134" s="103" t="s">
        <v>140</v>
      </c>
      <c r="D134" s="134" t="s">
        <v>102</v>
      </c>
      <c r="E134" s="56">
        <v>7</v>
      </c>
      <c r="F134" s="56">
        <v>9</v>
      </c>
      <c r="G134" s="56">
        <v>8</v>
      </c>
      <c r="H134" s="56">
        <v>11</v>
      </c>
      <c r="I134" s="56">
        <v>13</v>
      </c>
      <c r="J134" s="56">
        <v>16</v>
      </c>
      <c r="K134" s="115">
        <f>((J134-I134)/I134)*100</f>
        <v>23.076923076923077</v>
      </c>
      <c r="L134" s="75" t="s">
        <v>15</v>
      </c>
      <c r="M134" s="75" t="s">
        <v>105</v>
      </c>
      <c r="N134" s="103"/>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row>
    <row r="135" spans="1:84" ht="13.5" customHeight="1" x14ac:dyDescent="0.35">
      <c r="A135" s="5"/>
      <c r="B135" s="213"/>
      <c r="C135" s="103"/>
      <c r="D135" s="134" t="s">
        <v>15</v>
      </c>
      <c r="E135" s="77">
        <f t="shared" ref="E135:I135" si="91">(E134/E128*100)</f>
        <v>1.3157894736842104</v>
      </c>
      <c r="F135" s="77">
        <f t="shared" si="91"/>
        <v>1.9607843137254901</v>
      </c>
      <c r="G135" s="77">
        <f t="shared" si="91"/>
        <v>1.4285714285714286</v>
      </c>
      <c r="H135" s="77">
        <f t="shared" si="91"/>
        <v>2.0560747663551404</v>
      </c>
      <c r="I135" s="77">
        <f t="shared" si="91"/>
        <v>2.5</v>
      </c>
      <c r="J135" s="77">
        <f>(J134/J128*100)</f>
        <v>2.9520295202952029</v>
      </c>
      <c r="K135" s="58">
        <f>J135-I135</f>
        <v>0.45202952029520294</v>
      </c>
      <c r="L135" s="75" t="s">
        <v>22</v>
      </c>
      <c r="M135" s="75" t="s">
        <v>105</v>
      </c>
      <c r="N135" s="103"/>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row>
    <row r="136" spans="1:84" ht="13.5" customHeight="1" x14ac:dyDescent="0.35">
      <c r="A136" s="5"/>
      <c r="B136" s="213"/>
      <c r="C136" s="103" t="s">
        <v>141</v>
      </c>
      <c r="D136" s="134" t="s">
        <v>102</v>
      </c>
      <c r="E136" s="56">
        <v>22</v>
      </c>
      <c r="F136" s="56">
        <v>20</v>
      </c>
      <c r="G136" s="56">
        <v>32</v>
      </c>
      <c r="H136" s="56">
        <v>48</v>
      </c>
      <c r="I136" s="56">
        <v>50</v>
      </c>
      <c r="J136" s="56">
        <v>63</v>
      </c>
      <c r="K136" s="115">
        <f>((J136-I136)/I136)*100</f>
        <v>26</v>
      </c>
      <c r="L136" s="75" t="s">
        <v>15</v>
      </c>
      <c r="M136" s="75" t="s">
        <v>105</v>
      </c>
      <c r="N136" s="103"/>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row>
    <row r="137" spans="1:84" ht="13.5" customHeight="1" x14ac:dyDescent="0.35">
      <c r="A137" s="5"/>
      <c r="B137" s="213"/>
      <c r="C137" s="103"/>
      <c r="D137" s="134" t="s">
        <v>15</v>
      </c>
      <c r="E137" s="77">
        <f t="shared" ref="E137:H137" si="92">(E136/E128*100)</f>
        <v>4.1353383458646613</v>
      </c>
      <c r="F137" s="77">
        <f t="shared" si="92"/>
        <v>4.3572984749455337</v>
      </c>
      <c r="G137" s="77">
        <f t="shared" si="92"/>
        <v>5.7142857142857144</v>
      </c>
      <c r="H137" s="77">
        <f t="shared" si="92"/>
        <v>8.9719626168224291</v>
      </c>
      <c r="I137" s="77">
        <f>(I136/I128*100)</f>
        <v>9.6153846153846168</v>
      </c>
      <c r="J137" s="77">
        <f>(J136/J128*100)</f>
        <v>11.623616236162361</v>
      </c>
      <c r="K137" s="58">
        <f>J137-I137</f>
        <v>2.0082316207777442</v>
      </c>
      <c r="L137" s="75" t="s">
        <v>22</v>
      </c>
      <c r="M137" s="75" t="s">
        <v>105</v>
      </c>
      <c r="N137" s="103"/>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row>
    <row r="138" spans="1:84" ht="13.5" customHeight="1" x14ac:dyDescent="0.35">
      <c r="A138" s="5"/>
      <c r="B138" s="213"/>
      <c r="C138" s="103" t="s">
        <v>142</v>
      </c>
      <c r="D138" s="134" t="s">
        <v>102</v>
      </c>
      <c r="E138" s="56">
        <v>0</v>
      </c>
      <c r="F138" s="56">
        <v>0</v>
      </c>
      <c r="G138" s="56">
        <v>0</v>
      </c>
      <c r="H138" s="56">
        <v>0</v>
      </c>
      <c r="I138" s="56">
        <v>0</v>
      </c>
      <c r="J138" s="56">
        <v>0</v>
      </c>
      <c r="K138" s="115" t="s">
        <v>54</v>
      </c>
      <c r="L138" s="75" t="s">
        <v>54</v>
      </c>
      <c r="M138" s="75" t="s">
        <v>105</v>
      </c>
      <c r="N138" s="103"/>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row>
    <row r="139" spans="1:84" ht="13.5" customHeight="1" x14ac:dyDescent="0.35">
      <c r="A139" s="5"/>
      <c r="B139" s="213"/>
      <c r="C139" s="103"/>
      <c r="D139" s="134" t="s">
        <v>15</v>
      </c>
      <c r="E139" s="77">
        <f t="shared" ref="E139:I139" si="93">(E138/E128*100)</f>
        <v>0</v>
      </c>
      <c r="F139" s="77">
        <f t="shared" si="93"/>
        <v>0</v>
      </c>
      <c r="G139" s="77">
        <f t="shared" si="93"/>
        <v>0</v>
      </c>
      <c r="H139" s="77">
        <f t="shared" si="93"/>
        <v>0</v>
      </c>
      <c r="I139" s="77">
        <f t="shared" si="93"/>
        <v>0</v>
      </c>
      <c r="J139" s="77">
        <f>(J138/J128*100)</f>
        <v>0</v>
      </c>
      <c r="K139" s="58">
        <f>J139-I139</f>
        <v>0</v>
      </c>
      <c r="L139" s="75" t="s">
        <v>22</v>
      </c>
      <c r="M139" s="75" t="s">
        <v>105</v>
      </c>
      <c r="N139" s="103"/>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row>
    <row r="140" spans="1:84" ht="13.5" customHeight="1" x14ac:dyDescent="0.35">
      <c r="A140" s="5"/>
      <c r="B140" s="213"/>
      <c r="C140" s="103" t="s">
        <v>143</v>
      </c>
      <c r="D140" s="134" t="s">
        <v>102</v>
      </c>
      <c r="E140" s="56">
        <v>0</v>
      </c>
      <c r="F140" s="56">
        <v>0</v>
      </c>
      <c r="G140" s="56">
        <v>6</v>
      </c>
      <c r="H140" s="56">
        <v>5</v>
      </c>
      <c r="I140" s="56">
        <v>5</v>
      </c>
      <c r="J140" s="56">
        <v>1</v>
      </c>
      <c r="K140" s="115">
        <f>((J140-I140)/I140)*100</f>
        <v>-80</v>
      </c>
      <c r="L140" s="75" t="s">
        <v>15</v>
      </c>
      <c r="M140" s="75" t="s">
        <v>105</v>
      </c>
      <c r="N140" s="103"/>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row>
    <row r="141" spans="1:84" ht="13.5" customHeight="1" x14ac:dyDescent="0.35">
      <c r="A141" s="5"/>
      <c r="B141" s="213"/>
      <c r="C141" s="103"/>
      <c r="D141" s="134" t="s">
        <v>15</v>
      </c>
      <c r="E141" s="77">
        <f t="shared" ref="E141:I141" si="94">(E140/E128*100)</f>
        <v>0</v>
      </c>
      <c r="F141" s="77">
        <f t="shared" si="94"/>
        <v>0</v>
      </c>
      <c r="G141" s="77">
        <f t="shared" si="94"/>
        <v>1.0714285714285714</v>
      </c>
      <c r="H141" s="77">
        <f t="shared" si="94"/>
        <v>0.93457943925233633</v>
      </c>
      <c r="I141" s="77">
        <f t="shared" si="94"/>
        <v>0.96153846153846156</v>
      </c>
      <c r="J141" s="77">
        <f>(J140/J128*100)</f>
        <v>0.18450184501845018</v>
      </c>
      <c r="K141" s="58">
        <f t="shared" ref="K141:K153" si="95">J141-I141</f>
        <v>-0.77703661652001133</v>
      </c>
      <c r="L141" s="75" t="s">
        <v>22</v>
      </c>
      <c r="M141" s="75" t="s">
        <v>105</v>
      </c>
      <c r="N141" s="103"/>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row>
    <row r="142" spans="1:84" ht="28" x14ac:dyDescent="0.35">
      <c r="A142" s="5"/>
      <c r="B142" s="137" t="s">
        <v>537</v>
      </c>
      <c r="C142" s="137" t="s">
        <v>145</v>
      </c>
      <c r="D142" s="138" t="s">
        <v>15</v>
      </c>
      <c r="E142" s="139">
        <v>4</v>
      </c>
      <c r="F142" s="139">
        <v>4.8</v>
      </c>
      <c r="G142" s="139">
        <v>5</v>
      </c>
      <c r="H142" s="139">
        <v>5.0999999999999996</v>
      </c>
      <c r="I142" s="139">
        <v>5</v>
      </c>
      <c r="J142" s="139">
        <v>5.0999999999999996</v>
      </c>
      <c r="K142" s="58">
        <f t="shared" si="95"/>
        <v>9.9999999999999645E-2</v>
      </c>
      <c r="L142" s="141" t="s">
        <v>22</v>
      </c>
      <c r="M142" s="141" t="s">
        <v>105</v>
      </c>
      <c r="N142" s="103"/>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row>
    <row r="143" spans="1:84" ht="30" customHeight="1" x14ac:dyDescent="0.35">
      <c r="A143" s="5"/>
      <c r="B143" s="164" t="s">
        <v>579</v>
      </c>
      <c r="C143" s="164" t="s">
        <v>627</v>
      </c>
      <c r="D143" s="134" t="s">
        <v>15</v>
      </c>
      <c r="E143" s="76">
        <v>18.5</v>
      </c>
      <c r="F143" s="76">
        <v>18.899999999999999</v>
      </c>
      <c r="G143" s="76">
        <v>19.5</v>
      </c>
      <c r="H143" s="76">
        <v>23.3</v>
      </c>
      <c r="I143" s="76">
        <v>27.3</v>
      </c>
      <c r="J143" s="76">
        <v>28.4</v>
      </c>
      <c r="K143" s="58">
        <f t="shared" si="95"/>
        <v>1.0999999999999979</v>
      </c>
      <c r="L143" s="75" t="s">
        <v>22</v>
      </c>
      <c r="M143" s="75"/>
      <c r="N143" s="134" t="s">
        <v>146</v>
      </c>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row>
    <row r="144" spans="1:84" ht="28" customHeight="1" x14ac:dyDescent="0.35">
      <c r="A144" s="5"/>
      <c r="B144" s="212" t="s">
        <v>147</v>
      </c>
      <c r="C144" s="198" t="s">
        <v>148</v>
      </c>
      <c r="D144" s="134" t="s">
        <v>15</v>
      </c>
      <c r="E144" s="123">
        <v>13.9</v>
      </c>
      <c r="F144" s="123">
        <v>10.6</v>
      </c>
      <c r="G144" s="123">
        <v>16.8</v>
      </c>
      <c r="H144" s="123">
        <v>18</v>
      </c>
      <c r="I144" s="123">
        <v>14.2</v>
      </c>
      <c r="J144" s="123">
        <v>17.27</v>
      </c>
      <c r="K144" s="58">
        <f t="shared" si="95"/>
        <v>3.0700000000000003</v>
      </c>
      <c r="L144" s="75" t="s">
        <v>22</v>
      </c>
      <c r="M144" s="75" t="s">
        <v>149</v>
      </c>
      <c r="N144" s="134"/>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row>
    <row r="145" spans="1:84" ht="13.5" customHeight="1" x14ac:dyDescent="0.35">
      <c r="A145" s="5"/>
      <c r="B145" s="212"/>
      <c r="C145" s="198" t="s">
        <v>150</v>
      </c>
      <c r="D145" s="134" t="s">
        <v>15</v>
      </c>
      <c r="E145" s="123" t="s">
        <v>42</v>
      </c>
      <c r="F145" s="123" t="s">
        <v>42</v>
      </c>
      <c r="G145" s="123">
        <v>11.9</v>
      </c>
      <c r="H145" s="123">
        <v>10.93</v>
      </c>
      <c r="I145" s="123">
        <v>6</v>
      </c>
      <c r="J145" s="123">
        <v>8.01</v>
      </c>
      <c r="K145" s="58">
        <f t="shared" si="95"/>
        <v>2.0099999999999998</v>
      </c>
      <c r="L145" s="75" t="s">
        <v>22</v>
      </c>
      <c r="M145" s="75" t="s">
        <v>149</v>
      </c>
      <c r="N145" s="134"/>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row>
    <row r="146" spans="1:84" ht="13.5" customHeight="1" x14ac:dyDescent="0.35">
      <c r="A146" s="5"/>
      <c r="B146" s="212"/>
      <c r="C146" s="198" t="s">
        <v>151</v>
      </c>
      <c r="D146" s="134" t="s">
        <v>15</v>
      </c>
      <c r="E146" s="123" t="s">
        <v>42</v>
      </c>
      <c r="F146" s="123" t="s">
        <v>42</v>
      </c>
      <c r="G146" s="123">
        <f>G144-G145</f>
        <v>4.9000000000000004</v>
      </c>
      <c r="H146" s="123">
        <v>6.99</v>
      </c>
      <c r="I146" s="123">
        <v>8.1999999999999993</v>
      </c>
      <c r="J146" s="123">
        <v>9.25</v>
      </c>
      <c r="K146" s="58">
        <f t="shared" si="95"/>
        <v>1.0500000000000007</v>
      </c>
      <c r="L146" s="75" t="s">
        <v>22</v>
      </c>
      <c r="M146" s="75" t="s">
        <v>149</v>
      </c>
      <c r="N146" s="134"/>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row>
    <row r="147" spans="1:84" ht="13.5" customHeight="1" x14ac:dyDescent="0.35">
      <c r="A147" s="5"/>
      <c r="B147" s="212"/>
      <c r="C147" s="198" t="s">
        <v>152</v>
      </c>
      <c r="D147" s="134" t="s">
        <v>15</v>
      </c>
      <c r="E147" s="123">
        <v>12</v>
      </c>
      <c r="F147" s="123">
        <v>11</v>
      </c>
      <c r="G147" s="123">
        <v>16.399999999999999</v>
      </c>
      <c r="H147" s="123">
        <v>18</v>
      </c>
      <c r="I147" s="123">
        <v>13.2</v>
      </c>
      <c r="J147" s="123">
        <v>16.670000000000002</v>
      </c>
      <c r="K147" s="58">
        <f t="shared" si="95"/>
        <v>3.4700000000000024</v>
      </c>
      <c r="L147" s="75" t="s">
        <v>22</v>
      </c>
      <c r="M147" s="75" t="s">
        <v>149</v>
      </c>
      <c r="N147" s="134"/>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row>
    <row r="148" spans="1:84" ht="13.5" customHeight="1" x14ac:dyDescent="0.35">
      <c r="A148" s="5"/>
      <c r="B148" s="212"/>
      <c r="C148" s="198" t="s">
        <v>153</v>
      </c>
      <c r="D148" s="134" t="s">
        <v>15</v>
      </c>
      <c r="E148" s="123">
        <v>17.7</v>
      </c>
      <c r="F148" s="123">
        <v>9.8000000000000007</v>
      </c>
      <c r="G148" s="123">
        <v>17.600000000000001</v>
      </c>
      <c r="H148" s="123">
        <v>17</v>
      </c>
      <c r="I148" s="123">
        <v>16.100000000000001</v>
      </c>
      <c r="J148" s="123">
        <v>18.28</v>
      </c>
      <c r="K148" s="58">
        <f t="shared" si="95"/>
        <v>2.1799999999999997</v>
      </c>
      <c r="L148" s="75" t="s">
        <v>22</v>
      </c>
      <c r="M148" s="75" t="s">
        <v>149</v>
      </c>
      <c r="N148" s="134"/>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row>
    <row r="149" spans="1:84" ht="13.5" customHeight="1" x14ac:dyDescent="0.35">
      <c r="A149" s="5"/>
      <c r="B149" s="212"/>
      <c r="C149" s="198" t="s">
        <v>154</v>
      </c>
      <c r="D149" s="134" t="s">
        <v>15</v>
      </c>
      <c r="E149" s="123">
        <v>16.100000000000001</v>
      </c>
      <c r="F149" s="123">
        <v>14.6</v>
      </c>
      <c r="G149" s="123">
        <v>22</v>
      </c>
      <c r="H149" s="123">
        <v>23</v>
      </c>
      <c r="I149" s="123">
        <v>17.100000000000001</v>
      </c>
      <c r="J149" s="123">
        <v>19.350000000000001</v>
      </c>
      <c r="K149" s="58">
        <f t="shared" si="95"/>
        <v>2.25</v>
      </c>
      <c r="L149" s="75" t="s">
        <v>22</v>
      </c>
      <c r="M149" s="75" t="s">
        <v>149</v>
      </c>
      <c r="N149" s="134"/>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row>
    <row r="150" spans="1:84" ht="13.5" customHeight="1" x14ac:dyDescent="0.35">
      <c r="A150" s="5"/>
      <c r="B150" s="212"/>
      <c r="C150" s="198" t="s">
        <v>155</v>
      </c>
      <c r="D150" s="134" t="s">
        <v>15</v>
      </c>
      <c r="E150" s="123">
        <v>13.1</v>
      </c>
      <c r="F150" s="123">
        <v>8.9</v>
      </c>
      <c r="G150" s="123">
        <v>15</v>
      </c>
      <c r="H150" s="123">
        <v>16</v>
      </c>
      <c r="I150" s="123">
        <v>13.3</v>
      </c>
      <c r="J150" s="123">
        <v>15.59</v>
      </c>
      <c r="K150" s="58">
        <f t="shared" si="95"/>
        <v>2.2899999999999991</v>
      </c>
      <c r="L150" s="75" t="s">
        <v>22</v>
      </c>
      <c r="M150" s="75" t="s">
        <v>149</v>
      </c>
      <c r="N150" s="134"/>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row>
    <row r="151" spans="1:84" ht="17" customHeight="1" x14ac:dyDescent="0.35">
      <c r="A151" s="5"/>
      <c r="B151" s="212"/>
      <c r="C151" s="198" t="s">
        <v>156</v>
      </c>
      <c r="D151" s="134" t="s">
        <v>15</v>
      </c>
      <c r="E151" s="123">
        <v>13.4</v>
      </c>
      <c r="F151" s="123">
        <v>13.4</v>
      </c>
      <c r="G151" s="123">
        <v>12.7</v>
      </c>
      <c r="H151" s="123">
        <v>21</v>
      </c>
      <c r="I151" s="123">
        <v>10.8</v>
      </c>
      <c r="J151" s="123">
        <v>25.76</v>
      </c>
      <c r="K151" s="58">
        <f t="shared" si="95"/>
        <v>14.96</v>
      </c>
      <c r="L151" s="75" t="s">
        <v>22</v>
      </c>
      <c r="M151" s="75" t="s">
        <v>149</v>
      </c>
      <c r="N151" s="164" t="s">
        <v>546</v>
      </c>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row>
    <row r="152" spans="1:84" ht="17" customHeight="1" x14ac:dyDescent="0.35">
      <c r="A152" s="5"/>
      <c r="B152" s="212"/>
      <c r="C152" s="198" t="s">
        <v>572</v>
      </c>
      <c r="D152" s="134" t="s">
        <v>15</v>
      </c>
      <c r="E152" s="123" t="s">
        <v>42</v>
      </c>
      <c r="F152" s="123" t="s">
        <v>42</v>
      </c>
      <c r="G152" s="75">
        <v>9.9</v>
      </c>
      <c r="H152" s="123">
        <v>13.5</v>
      </c>
      <c r="I152" s="123">
        <v>11.9</v>
      </c>
      <c r="J152" s="123">
        <v>14.9</v>
      </c>
      <c r="K152" s="58">
        <f t="shared" si="95"/>
        <v>3</v>
      </c>
      <c r="L152" s="75" t="s">
        <v>22</v>
      </c>
      <c r="M152" s="75" t="s">
        <v>149</v>
      </c>
      <c r="N152" s="164"/>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row>
    <row r="153" spans="1:84" ht="17" customHeight="1" x14ac:dyDescent="0.35">
      <c r="A153" s="5"/>
      <c r="B153" s="212"/>
      <c r="C153" s="198" t="s">
        <v>573</v>
      </c>
      <c r="D153" s="134" t="s">
        <v>15</v>
      </c>
      <c r="E153" s="123" t="s">
        <v>42</v>
      </c>
      <c r="F153" s="123" t="s">
        <v>42</v>
      </c>
      <c r="G153" s="75">
        <v>18.8</v>
      </c>
      <c r="H153" s="123">
        <v>19.2</v>
      </c>
      <c r="I153" s="123">
        <v>14.9</v>
      </c>
      <c r="J153" s="71">
        <v>17.899999999999999</v>
      </c>
      <c r="K153" s="58">
        <f t="shared" si="95"/>
        <v>2.9999999999999982</v>
      </c>
      <c r="L153" s="75" t="s">
        <v>22</v>
      </c>
      <c r="M153" s="75" t="s">
        <v>149</v>
      </c>
      <c r="N153" s="164"/>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row>
    <row r="154" spans="1:84" ht="13.5" customHeight="1" x14ac:dyDescent="0.35">
      <c r="A154" s="5"/>
      <c r="B154" s="212"/>
      <c r="C154" s="198" t="s">
        <v>157</v>
      </c>
      <c r="D154" s="134" t="s">
        <v>102</v>
      </c>
      <c r="E154" s="75">
        <f>SUM(E155:E156)</f>
        <v>279</v>
      </c>
      <c r="F154" s="75">
        <f t="shared" ref="F154:I154" si="96">SUM(F155:F156)</f>
        <v>223</v>
      </c>
      <c r="G154" s="75">
        <f t="shared" si="96"/>
        <v>390</v>
      </c>
      <c r="H154" s="75">
        <f t="shared" si="96"/>
        <v>464</v>
      </c>
      <c r="I154" s="75">
        <f t="shared" si="96"/>
        <v>369</v>
      </c>
      <c r="J154" s="75">
        <f>SUM(J155:J156)</f>
        <v>446</v>
      </c>
      <c r="K154" s="115">
        <f t="shared" ref="K154:K159" si="97">((J154-I154)/I154)*100</f>
        <v>20.867208672086722</v>
      </c>
      <c r="L154" s="75" t="s">
        <v>15</v>
      </c>
      <c r="M154" s="75" t="s">
        <v>149</v>
      </c>
      <c r="N154" s="164"/>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row>
    <row r="155" spans="1:84" ht="13.5" customHeight="1" x14ac:dyDescent="0.35">
      <c r="A155" s="5"/>
      <c r="B155" s="212"/>
      <c r="C155" s="198" t="s">
        <v>158</v>
      </c>
      <c r="D155" s="134" t="s">
        <v>102</v>
      </c>
      <c r="E155" s="75">
        <v>160</v>
      </c>
      <c r="F155" s="75">
        <v>155</v>
      </c>
      <c r="G155" s="75">
        <v>255</v>
      </c>
      <c r="H155" s="75">
        <v>314</v>
      </c>
      <c r="I155" s="75">
        <v>223</v>
      </c>
      <c r="J155" s="75">
        <v>272</v>
      </c>
      <c r="K155" s="115">
        <f t="shared" si="97"/>
        <v>21.973094170403588</v>
      </c>
      <c r="L155" s="75" t="s">
        <v>15</v>
      </c>
      <c r="M155" s="75" t="s">
        <v>149</v>
      </c>
      <c r="N155" s="164"/>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row>
    <row r="156" spans="1:84" ht="13.5" customHeight="1" x14ac:dyDescent="0.35">
      <c r="A156" s="5"/>
      <c r="B156" s="212"/>
      <c r="C156" s="198" t="s">
        <v>159</v>
      </c>
      <c r="D156" s="134" t="s">
        <v>102</v>
      </c>
      <c r="E156" s="75">
        <v>119</v>
      </c>
      <c r="F156" s="75">
        <v>68</v>
      </c>
      <c r="G156" s="75">
        <v>135</v>
      </c>
      <c r="H156" s="75">
        <v>150</v>
      </c>
      <c r="I156" s="75">
        <v>146</v>
      </c>
      <c r="J156" s="75">
        <v>174</v>
      </c>
      <c r="K156" s="115">
        <f t="shared" si="97"/>
        <v>19.17808219178082</v>
      </c>
      <c r="L156" s="75" t="s">
        <v>15</v>
      </c>
      <c r="M156" s="75" t="s">
        <v>149</v>
      </c>
      <c r="N156" s="164"/>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row>
    <row r="157" spans="1:84" ht="13.5" customHeight="1" x14ac:dyDescent="0.35">
      <c r="A157" s="5"/>
      <c r="B157" s="212"/>
      <c r="C157" s="198" t="s">
        <v>160</v>
      </c>
      <c r="D157" s="134" t="s">
        <v>102</v>
      </c>
      <c r="E157" s="75">
        <v>87</v>
      </c>
      <c r="F157" s="75">
        <v>79</v>
      </c>
      <c r="G157" s="75">
        <v>141</v>
      </c>
      <c r="H157" s="75">
        <v>163</v>
      </c>
      <c r="I157" s="75">
        <v>122</v>
      </c>
      <c r="J157" s="75">
        <v>136</v>
      </c>
      <c r="K157" s="115">
        <f t="shared" si="97"/>
        <v>11.475409836065573</v>
      </c>
      <c r="L157" s="75" t="s">
        <v>15</v>
      </c>
      <c r="M157" s="75" t="s">
        <v>149</v>
      </c>
      <c r="N157" s="164"/>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row>
    <row r="158" spans="1:84" ht="13.5" customHeight="1" x14ac:dyDescent="0.35">
      <c r="A158" s="5"/>
      <c r="B158" s="212"/>
      <c r="C158" s="198" t="s">
        <v>161</v>
      </c>
      <c r="D158" s="134" t="s">
        <v>102</v>
      </c>
      <c r="E158" s="75">
        <v>174</v>
      </c>
      <c r="F158" s="75">
        <v>127</v>
      </c>
      <c r="G158" s="75">
        <v>233</v>
      </c>
      <c r="H158" s="75">
        <v>271</v>
      </c>
      <c r="I158" s="75">
        <v>229</v>
      </c>
      <c r="J158" s="75">
        <v>267</v>
      </c>
      <c r="K158" s="115">
        <f t="shared" si="97"/>
        <v>16.593886462882097</v>
      </c>
      <c r="L158" s="75" t="s">
        <v>15</v>
      </c>
      <c r="M158" s="75" t="s">
        <v>149</v>
      </c>
      <c r="N158" s="164"/>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row>
    <row r="159" spans="1:84" ht="13.5" customHeight="1" x14ac:dyDescent="0.35">
      <c r="A159" s="5"/>
      <c r="B159" s="212"/>
      <c r="C159" s="198" t="s">
        <v>162</v>
      </c>
      <c r="D159" s="134" t="s">
        <v>102</v>
      </c>
      <c r="E159" s="75">
        <v>18</v>
      </c>
      <c r="F159" s="75">
        <v>17</v>
      </c>
      <c r="G159" s="75">
        <v>16</v>
      </c>
      <c r="H159" s="75">
        <v>30</v>
      </c>
      <c r="I159" s="75">
        <v>18</v>
      </c>
      <c r="J159" s="75">
        <v>43</v>
      </c>
      <c r="K159" s="115">
        <f t="shared" si="97"/>
        <v>138.88888888888889</v>
      </c>
      <c r="L159" s="75" t="s">
        <v>15</v>
      </c>
      <c r="M159" s="75" t="s">
        <v>149</v>
      </c>
      <c r="N159" s="164" t="s">
        <v>546</v>
      </c>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row>
    <row r="160" spans="1:84" ht="14.5" customHeight="1" x14ac:dyDescent="0.35">
      <c r="A160" s="5"/>
      <c r="B160" s="212" t="s">
        <v>163</v>
      </c>
      <c r="C160" s="120" t="s">
        <v>164</v>
      </c>
      <c r="D160" s="121" t="s">
        <v>15</v>
      </c>
      <c r="E160" s="123">
        <v>22</v>
      </c>
      <c r="F160" s="123">
        <v>14.8</v>
      </c>
      <c r="G160" s="123">
        <v>34.299999999999997</v>
      </c>
      <c r="H160" s="123">
        <v>19.5</v>
      </c>
      <c r="I160" s="123">
        <v>15.4</v>
      </c>
      <c r="J160" s="124">
        <v>15.9</v>
      </c>
      <c r="K160" s="58">
        <f t="shared" ref="K160:K165" si="98">J160-I160</f>
        <v>0.5</v>
      </c>
      <c r="L160" s="75" t="s">
        <v>22</v>
      </c>
      <c r="M160" s="75" t="s">
        <v>149</v>
      </c>
      <c r="N160" s="133"/>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row>
    <row r="161" spans="1:84" ht="13.5" customHeight="1" x14ac:dyDescent="0.35">
      <c r="A161" s="5"/>
      <c r="B161" s="212"/>
      <c r="C161" s="120" t="s">
        <v>165</v>
      </c>
      <c r="D161" s="121" t="s">
        <v>15</v>
      </c>
      <c r="E161" s="123">
        <v>20.3</v>
      </c>
      <c r="F161" s="123">
        <v>14.8</v>
      </c>
      <c r="G161" s="123">
        <v>33.700000000000003</v>
      </c>
      <c r="H161" s="123">
        <v>18.5</v>
      </c>
      <c r="I161" s="123">
        <v>11.8</v>
      </c>
      <c r="J161" s="124">
        <v>13.2</v>
      </c>
      <c r="K161" s="58">
        <f t="shared" si="98"/>
        <v>1.3999999999999986</v>
      </c>
      <c r="L161" s="75" t="s">
        <v>22</v>
      </c>
      <c r="M161" s="75" t="s">
        <v>149</v>
      </c>
      <c r="N161" s="103"/>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row>
    <row r="162" spans="1:84" ht="13.5" customHeight="1" x14ac:dyDescent="0.35">
      <c r="A162" s="5"/>
      <c r="B162" s="212"/>
      <c r="C162" s="120" t="s">
        <v>166</v>
      </c>
      <c r="D162" s="121" t="s">
        <v>15</v>
      </c>
      <c r="E162" s="123">
        <v>25.4</v>
      </c>
      <c r="F162" s="123">
        <v>14.9</v>
      </c>
      <c r="G162" s="123">
        <v>35.5</v>
      </c>
      <c r="H162" s="123">
        <v>21.4</v>
      </c>
      <c r="I162" s="123">
        <v>22.2</v>
      </c>
      <c r="J162" s="124">
        <v>20.5</v>
      </c>
      <c r="K162" s="58">
        <f t="shared" si="98"/>
        <v>-1.6999999999999993</v>
      </c>
      <c r="L162" s="75" t="s">
        <v>22</v>
      </c>
      <c r="M162" s="75" t="s">
        <v>149</v>
      </c>
      <c r="N162" s="103"/>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row>
    <row r="163" spans="1:84" ht="13.5" customHeight="1" x14ac:dyDescent="0.35">
      <c r="A163" s="5"/>
      <c r="B163" s="212"/>
      <c r="C163" s="120" t="s">
        <v>167</v>
      </c>
      <c r="D163" s="121" t="s">
        <v>15</v>
      </c>
      <c r="E163" s="123">
        <v>48.2</v>
      </c>
      <c r="F163" s="123">
        <v>32.1</v>
      </c>
      <c r="G163" s="123">
        <v>59.5</v>
      </c>
      <c r="H163" s="123">
        <v>37.200000000000003</v>
      </c>
      <c r="I163" s="123">
        <v>32.799999999999997</v>
      </c>
      <c r="J163" s="124">
        <v>31.2</v>
      </c>
      <c r="K163" s="58">
        <f t="shared" si="98"/>
        <v>-1.5999999999999979</v>
      </c>
      <c r="L163" s="75" t="s">
        <v>22</v>
      </c>
      <c r="M163" s="75" t="s">
        <v>149</v>
      </c>
      <c r="N163" s="103"/>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row>
    <row r="164" spans="1:84" ht="13.5" customHeight="1" x14ac:dyDescent="0.35">
      <c r="A164" s="5"/>
      <c r="B164" s="212"/>
      <c r="C164" s="120" t="s">
        <v>168</v>
      </c>
      <c r="D164" s="121" t="s">
        <v>15</v>
      </c>
      <c r="E164" s="123">
        <v>13.5</v>
      </c>
      <c r="F164" s="123">
        <v>9.4</v>
      </c>
      <c r="G164" s="123">
        <v>25.8</v>
      </c>
      <c r="H164" s="123">
        <v>13.4</v>
      </c>
      <c r="I164" s="123">
        <v>9.4</v>
      </c>
      <c r="J164" s="124">
        <v>10.7</v>
      </c>
      <c r="K164" s="58">
        <f t="shared" si="98"/>
        <v>1.2999999999999989</v>
      </c>
      <c r="L164" s="75" t="s">
        <v>22</v>
      </c>
      <c r="M164" s="75" t="s">
        <v>149</v>
      </c>
      <c r="N164" s="103"/>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row>
    <row r="165" spans="1:84" ht="13.5" customHeight="1" x14ac:dyDescent="0.35">
      <c r="A165" s="5"/>
      <c r="B165" s="212"/>
      <c r="C165" s="120" t="s">
        <v>169</v>
      </c>
      <c r="D165" s="121" t="s">
        <v>15</v>
      </c>
      <c r="E165" s="123">
        <v>0</v>
      </c>
      <c r="F165" s="123">
        <v>1.6</v>
      </c>
      <c r="G165" s="123">
        <v>11.1</v>
      </c>
      <c r="H165" s="123">
        <v>5.5</v>
      </c>
      <c r="I165" s="123">
        <v>3</v>
      </c>
      <c r="J165" s="124">
        <v>5.4</v>
      </c>
      <c r="K165" s="58">
        <f t="shared" si="98"/>
        <v>2.4000000000000004</v>
      </c>
      <c r="L165" s="75" t="s">
        <v>22</v>
      </c>
      <c r="M165" s="75" t="s">
        <v>149</v>
      </c>
      <c r="N165" s="103"/>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row>
    <row r="166" spans="1:84" ht="14.5" x14ac:dyDescent="0.35">
      <c r="A166" s="5"/>
      <c r="B166" s="212"/>
      <c r="C166" s="120" t="s">
        <v>170</v>
      </c>
      <c r="D166" s="121" t="s">
        <v>102</v>
      </c>
      <c r="E166" s="75">
        <f t="shared" ref="E166:J166" si="99">SUM(E167:E168)</f>
        <v>430</v>
      </c>
      <c r="F166" s="75">
        <f t="shared" si="99"/>
        <v>310</v>
      </c>
      <c r="G166" s="75">
        <f t="shared" si="99"/>
        <v>796</v>
      </c>
      <c r="H166" s="75">
        <f t="shared" si="99"/>
        <v>504</v>
      </c>
      <c r="I166" s="75">
        <f t="shared" si="99"/>
        <v>398</v>
      </c>
      <c r="J166" s="101">
        <f t="shared" si="99"/>
        <v>411</v>
      </c>
      <c r="K166" s="115">
        <f t="shared" ref="K166:K171" si="100">((J166-I166)/I166)*100</f>
        <v>3.2663316582914574</v>
      </c>
      <c r="L166" s="75" t="s">
        <v>15</v>
      </c>
      <c r="M166" s="75" t="s">
        <v>149</v>
      </c>
      <c r="N166" s="103"/>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row>
    <row r="167" spans="1:84" ht="28" customHeight="1" x14ac:dyDescent="0.35">
      <c r="A167" s="5"/>
      <c r="B167" s="212"/>
      <c r="C167" s="120" t="s">
        <v>158</v>
      </c>
      <c r="D167" s="121" t="s">
        <v>102</v>
      </c>
      <c r="E167" s="75">
        <v>266</v>
      </c>
      <c r="F167" s="75">
        <v>207</v>
      </c>
      <c r="G167" s="75">
        <v>523</v>
      </c>
      <c r="H167" s="75">
        <v>319</v>
      </c>
      <c r="I167" s="75">
        <v>198</v>
      </c>
      <c r="J167" s="101">
        <v>216</v>
      </c>
      <c r="K167" s="115">
        <f t="shared" si="100"/>
        <v>9.0909090909090917</v>
      </c>
      <c r="L167" s="75" t="s">
        <v>15</v>
      </c>
      <c r="M167" s="75" t="s">
        <v>149</v>
      </c>
      <c r="N167" s="103"/>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row>
    <row r="168" spans="1:84" ht="13.5" customHeight="1" x14ac:dyDescent="0.35">
      <c r="A168" s="5"/>
      <c r="B168" s="212"/>
      <c r="C168" s="120" t="s">
        <v>159</v>
      </c>
      <c r="D168" s="121" t="s">
        <v>102</v>
      </c>
      <c r="E168" s="75">
        <v>164</v>
      </c>
      <c r="F168" s="75">
        <v>103</v>
      </c>
      <c r="G168" s="75">
        <v>273</v>
      </c>
      <c r="H168" s="75">
        <v>185</v>
      </c>
      <c r="I168" s="75">
        <v>200</v>
      </c>
      <c r="J168" s="101">
        <v>195</v>
      </c>
      <c r="K168" s="115">
        <f t="shared" si="100"/>
        <v>-2.5</v>
      </c>
      <c r="L168" s="75" t="s">
        <v>15</v>
      </c>
      <c r="M168" s="75" t="s">
        <v>149</v>
      </c>
      <c r="N168" s="103"/>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row>
    <row r="169" spans="1:84" ht="13.5" customHeight="1" x14ac:dyDescent="0.35">
      <c r="A169" s="5"/>
      <c r="B169" s="212"/>
      <c r="C169" s="120" t="s">
        <v>160</v>
      </c>
      <c r="D169" s="121" t="s">
        <v>102</v>
      </c>
      <c r="E169" s="75">
        <v>253</v>
      </c>
      <c r="F169" s="75">
        <v>173</v>
      </c>
      <c r="G169" s="75">
        <v>382</v>
      </c>
      <c r="H169" s="75">
        <v>264</v>
      </c>
      <c r="I169" s="75">
        <v>233</v>
      </c>
      <c r="J169" s="101">
        <v>219</v>
      </c>
      <c r="K169" s="115">
        <f t="shared" si="100"/>
        <v>-6.0085836909871242</v>
      </c>
      <c r="L169" s="75" t="s">
        <v>15</v>
      </c>
      <c r="M169" s="75" t="s">
        <v>149</v>
      </c>
      <c r="N169" s="103"/>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row>
    <row r="170" spans="1:84" ht="13.5" customHeight="1" x14ac:dyDescent="0.35">
      <c r="A170" s="5"/>
      <c r="B170" s="212"/>
      <c r="C170" s="120" t="s">
        <v>161</v>
      </c>
      <c r="D170" s="121" t="s">
        <v>102</v>
      </c>
      <c r="E170" s="75">
        <v>177</v>
      </c>
      <c r="F170" s="75">
        <v>135</v>
      </c>
      <c r="G170" s="75">
        <v>400</v>
      </c>
      <c r="H170" s="75">
        <v>232</v>
      </c>
      <c r="I170" s="75">
        <v>160</v>
      </c>
      <c r="J170" s="101">
        <v>183</v>
      </c>
      <c r="K170" s="115">
        <f t="shared" si="100"/>
        <v>14.374999999999998</v>
      </c>
      <c r="L170" s="75" t="s">
        <v>15</v>
      </c>
      <c r="M170" s="75" t="s">
        <v>149</v>
      </c>
      <c r="N170" s="103"/>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row>
    <row r="171" spans="1:84" ht="13.5" customHeight="1" x14ac:dyDescent="0.35">
      <c r="A171" s="5"/>
      <c r="B171" s="212"/>
      <c r="C171" s="120" t="s">
        <v>162</v>
      </c>
      <c r="D171" s="121" t="s">
        <v>102</v>
      </c>
      <c r="E171" s="75">
        <v>0</v>
      </c>
      <c r="F171" s="75">
        <v>2</v>
      </c>
      <c r="G171" s="75">
        <v>14</v>
      </c>
      <c r="H171" s="75">
        <v>8</v>
      </c>
      <c r="I171" s="75">
        <v>5</v>
      </c>
      <c r="J171" s="101">
        <v>9</v>
      </c>
      <c r="K171" s="115">
        <f t="shared" si="100"/>
        <v>80</v>
      </c>
      <c r="L171" s="75" t="s">
        <v>15</v>
      </c>
      <c r="M171" s="75" t="s">
        <v>149</v>
      </c>
      <c r="N171" s="103"/>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row>
    <row r="172" spans="1:84" ht="47.5" customHeight="1" x14ac:dyDescent="0.35">
      <c r="A172" s="5"/>
      <c r="B172" s="135" t="s">
        <v>171</v>
      </c>
      <c r="C172" s="120" t="s">
        <v>172</v>
      </c>
      <c r="D172" s="121" t="s">
        <v>15</v>
      </c>
      <c r="E172" s="142">
        <v>100</v>
      </c>
      <c r="F172" s="142">
        <v>100</v>
      </c>
      <c r="G172" s="142">
        <v>100</v>
      </c>
      <c r="H172" s="142">
        <v>100</v>
      </c>
      <c r="I172" s="123">
        <v>100</v>
      </c>
      <c r="J172" s="124">
        <v>100</v>
      </c>
      <c r="K172" s="58">
        <f>J172-I172</f>
        <v>0</v>
      </c>
      <c r="L172" s="75" t="s">
        <v>22</v>
      </c>
      <c r="M172" s="75" t="s">
        <v>173</v>
      </c>
      <c r="N172" s="103"/>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row>
    <row r="173" spans="1:84" ht="13.5" customHeight="1" x14ac:dyDescent="0.35">
      <c r="A173" s="5"/>
      <c r="B173" s="213" t="s">
        <v>174</v>
      </c>
      <c r="C173" s="120" t="s">
        <v>175</v>
      </c>
      <c r="D173" s="121" t="s">
        <v>102</v>
      </c>
      <c r="E173" s="56">
        <f t="shared" ref="E173:J173" si="101">E174+E175</f>
        <v>2582</v>
      </c>
      <c r="F173" s="56">
        <f t="shared" si="101"/>
        <v>2585</v>
      </c>
      <c r="G173" s="56">
        <f t="shared" si="101"/>
        <v>3148</v>
      </c>
      <c r="H173" s="56">
        <f t="shared" si="101"/>
        <v>3279</v>
      </c>
      <c r="I173" s="56">
        <f t="shared" si="101"/>
        <v>3231</v>
      </c>
      <c r="J173" s="57">
        <f t="shared" si="101"/>
        <v>3339</v>
      </c>
      <c r="K173" s="115">
        <f t="shared" ref="K173:K184" si="102">((J173-I173)/I173)*100</f>
        <v>3.3426183844011144</v>
      </c>
      <c r="L173" s="75" t="s">
        <v>15</v>
      </c>
      <c r="M173" s="75" t="s">
        <v>176</v>
      </c>
      <c r="N173" s="133" t="s">
        <v>177</v>
      </c>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row>
    <row r="174" spans="1:84" ht="13.5" customHeight="1" x14ac:dyDescent="0.35">
      <c r="A174" s="5"/>
      <c r="B174" s="213"/>
      <c r="C174" s="120" t="s">
        <v>178</v>
      </c>
      <c r="D174" s="121" t="s">
        <v>102</v>
      </c>
      <c r="E174" s="56">
        <v>1687</v>
      </c>
      <c r="F174" s="56">
        <v>1729</v>
      </c>
      <c r="G174" s="56">
        <v>2087</v>
      </c>
      <c r="H174" s="56">
        <v>2111</v>
      </c>
      <c r="I174" s="56">
        <v>1973</v>
      </c>
      <c r="J174" s="57">
        <v>1990</v>
      </c>
      <c r="K174" s="115">
        <f t="shared" si="102"/>
        <v>0.86163203243791175</v>
      </c>
      <c r="L174" s="75" t="s">
        <v>15</v>
      </c>
      <c r="M174" s="75" t="s">
        <v>176</v>
      </c>
      <c r="N174" s="103"/>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row>
    <row r="175" spans="1:84" ht="13.5" customHeight="1" x14ac:dyDescent="0.35">
      <c r="A175" s="5"/>
      <c r="B175" s="213"/>
      <c r="C175" s="120" t="s">
        <v>116</v>
      </c>
      <c r="D175" s="121" t="s">
        <v>102</v>
      </c>
      <c r="E175" s="56">
        <v>895</v>
      </c>
      <c r="F175" s="56">
        <v>856</v>
      </c>
      <c r="G175" s="56">
        <v>1061</v>
      </c>
      <c r="H175" s="56">
        <v>1168</v>
      </c>
      <c r="I175" s="56">
        <v>1258</v>
      </c>
      <c r="J175" s="57">
        <v>1349</v>
      </c>
      <c r="K175" s="115">
        <f t="shared" si="102"/>
        <v>7.2337042925278219</v>
      </c>
      <c r="L175" s="75" t="s">
        <v>15</v>
      </c>
      <c r="M175" s="75" t="s">
        <v>176</v>
      </c>
      <c r="N175" s="103"/>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row>
    <row r="176" spans="1:84" ht="25.5" customHeight="1" x14ac:dyDescent="0.35">
      <c r="A176" s="5"/>
      <c r="B176" s="213"/>
      <c r="C176" s="120" t="s">
        <v>179</v>
      </c>
      <c r="D176" s="121" t="s">
        <v>102</v>
      </c>
      <c r="E176" s="75">
        <f t="shared" ref="E176:J176" si="103">E177+E178</f>
        <v>73</v>
      </c>
      <c r="F176" s="75">
        <f t="shared" si="103"/>
        <v>75</v>
      </c>
      <c r="G176" s="75">
        <f t="shared" si="103"/>
        <v>72</v>
      </c>
      <c r="H176" s="75">
        <f t="shared" si="103"/>
        <v>99</v>
      </c>
      <c r="I176" s="75">
        <f t="shared" si="103"/>
        <v>93</v>
      </c>
      <c r="J176" s="101">
        <f t="shared" si="103"/>
        <v>79</v>
      </c>
      <c r="K176" s="115">
        <f t="shared" si="102"/>
        <v>-15.053763440860216</v>
      </c>
      <c r="L176" s="75" t="s">
        <v>15</v>
      </c>
      <c r="M176" s="75" t="s">
        <v>176</v>
      </c>
      <c r="N176" s="103"/>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row>
    <row r="177" spans="1:84" ht="13.5" customHeight="1" x14ac:dyDescent="0.35">
      <c r="A177" s="5"/>
      <c r="B177" s="213"/>
      <c r="C177" s="120" t="s">
        <v>178</v>
      </c>
      <c r="D177" s="121" t="s">
        <v>102</v>
      </c>
      <c r="E177" s="75">
        <v>52</v>
      </c>
      <c r="F177" s="75">
        <v>52</v>
      </c>
      <c r="G177" s="75">
        <v>50</v>
      </c>
      <c r="H177" s="75">
        <v>59</v>
      </c>
      <c r="I177" s="75">
        <v>63</v>
      </c>
      <c r="J177" s="101">
        <v>49</v>
      </c>
      <c r="K177" s="115">
        <f t="shared" si="102"/>
        <v>-22.222222222222221</v>
      </c>
      <c r="L177" s="75" t="s">
        <v>15</v>
      </c>
      <c r="M177" s="75" t="s">
        <v>176</v>
      </c>
      <c r="N177" s="103"/>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row>
    <row r="178" spans="1:84" ht="13.5" customHeight="1" x14ac:dyDescent="0.35">
      <c r="A178" s="5"/>
      <c r="B178" s="213"/>
      <c r="C178" s="120" t="s">
        <v>116</v>
      </c>
      <c r="D178" s="121" t="s">
        <v>102</v>
      </c>
      <c r="E178" s="75">
        <v>21</v>
      </c>
      <c r="F178" s="75">
        <v>23</v>
      </c>
      <c r="G178" s="75">
        <v>22</v>
      </c>
      <c r="H178" s="75">
        <v>40</v>
      </c>
      <c r="I178" s="75">
        <v>30</v>
      </c>
      <c r="J178" s="101">
        <v>30</v>
      </c>
      <c r="K178" s="115">
        <f t="shared" si="102"/>
        <v>0</v>
      </c>
      <c r="L178" s="75" t="s">
        <v>15</v>
      </c>
      <c r="M178" s="75" t="s">
        <v>176</v>
      </c>
      <c r="N178" s="103"/>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row>
    <row r="179" spans="1:84" ht="13.5" customHeight="1" x14ac:dyDescent="0.35">
      <c r="A179" s="5"/>
      <c r="B179" s="213"/>
      <c r="C179" s="120" t="s">
        <v>180</v>
      </c>
      <c r="D179" s="121" t="s">
        <v>102</v>
      </c>
      <c r="E179" s="75">
        <f t="shared" ref="E179:J179" si="104">E180+E181</f>
        <v>81</v>
      </c>
      <c r="F179" s="75">
        <f t="shared" si="104"/>
        <v>75</v>
      </c>
      <c r="G179" s="75">
        <f t="shared" si="104"/>
        <v>75</v>
      </c>
      <c r="H179" s="75">
        <f t="shared" si="104"/>
        <v>87</v>
      </c>
      <c r="I179" s="75">
        <f t="shared" si="104"/>
        <v>104</v>
      </c>
      <c r="J179" s="101">
        <f t="shared" si="104"/>
        <v>72</v>
      </c>
      <c r="K179" s="115">
        <f t="shared" si="102"/>
        <v>-30.76923076923077</v>
      </c>
      <c r="L179" s="75" t="s">
        <v>15</v>
      </c>
      <c r="M179" s="75" t="s">
        <v>176</v>
      </c>
      <c r="N179" s="103"/>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row>
    <row r="180" spans="1:84" ht="13.5" customHeight="1" x14ac:dyDescent="0.35">
      <c r="A180" s="5"/>
      <c r="B180" s="213"/>
      <c r="C180" s="120" t="s">
        <v>178</v>
      </c>
      <c r="D180" s="121" t="s">
        <v>102</v>
      </c>
      <c r="E180" s="75">
        <v>48</v>
      </c>
      <c r="F180" s="75">
        <v>54</v>
      </c>
      <c r="G180" s="75">
        <v>48</v>
      </c>
      <c r="H180" s="75">
        <v>62</v>
      </c>
      <c r="I180" s="75">
        <v>60</v>
      </c>
      <c r="J180" s="101">
        <v>51</v>
      </c>
      <c r="K180" s="115">
        <f t="shared" si="102"/>
        <v>-15</v>
      </c>
      <c r="L180" s="75" t="s">
        <v>15</v>
      </c>
      <c r="M180" s="75" t="s">
        <v>176</v>
      </c>
      <c r="N180" s="103"/>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row>
    <row r="181" spans="1:84" ht="13.5" customHeight="1" x14ac:dyDescent="0.35">
      <c r="A181" s="5"/>
      <c r="B181" s="213"/>
      <c r="C181" s="120" t="s">
        <v>116</v>
      </c>
      <c r="D181" s="121" t="s">
        <v>102</v>
      </c>
      <c r="E181" s="75">
        <v>33</v>
      </c>
      <c r="F181" s="75">
        <v>21</v>
      </c>
      <c r="G181" s="75">
        <v>27</v>
      </c>
      <c r="H181" s="75">
        <v>25</v>
      </c>
      <c r="I181" s="75">
        <v>44</v>
      </c>
      <c r="J181" s="101">
        <v>21</v>
      </c>
      <c r="K181" s="115">
        <f t="shared" si="102"/>
        <v>-52.272727272727273</v>
      </c>
      <c r="L181" s="75" t="s">
        <v>15</v>
      </c>
      <c r="M181" s="75" t="s">
        <v>176</v>
      </c>
      <c r="N181" s="103"/>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row>
    <row r="182" spans="1:84" ht="28" x14ac:dyDescent="0.35">
      <c r="A182" s="5"/>
      <c r="B182" s="213"/>
      <c r="C182" s="130" t="s">
        <v>181</v>
      </c>
      <c r="D182" s="121" t="s">
        <v>102</v>
      </c>
      <c r="E182" s="75">
        <f t="shared" ref="E182:J182" si="105">E183+E184</f>
        <v>81</v>
      </c>
      <c r="F182" s="75">
        <f t="shared" si="105"/>
        <v>67</v>
      </c>
      <c r="G182" s="75">
        <f t="shared" si="105"/>
        <v>66</v>
      </c>
      <c r="H182" s="75">
        <f t="shared" si="105"/>
        <v>67</v>
      </c>
      <c r="I182" s="75">
        <f t="shared" si="105"/>
        <v>73</v>
      </c>
      <c r="J182" s="101">
        <f t="shared" si="105"/>
        <v>82</v>
      </c>
      <c r="K182" s="115">
        <f t="shared" si="102"/>
        <v>12.328767123287671</v>
      </c>
      <c r="L182" s="75" t="s">
        <v>15</v>
      </c>
      <c r="M182" s="75" t="s">
        <v>176</v>
      </c>
      <c r="N182" s="103"/>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row>
    <row r="183" spans="1:84" ht="13.5" customHeight="1" x14ac:dyDescent="0.35">
      <c r="A183" s="5"/>
      <c r="B183" s="213"/>
      <c r="C183" s="120" t="s">
        <v>178</v>
      </c>
      <c r="D183" s="121" t="s">
        <v>102</v>
      </c>
      <c r="E183" s="75">
        <v>59</v>
      </c>
      <c r="F183" s="75">
        <v>45</v>
      </c>
      <c r="G183" s="75">
        <v>48</v>
      </c>
      <c r="H183" s="75">
        <v>44</v>
      </c>
      <c r="I183" s="75">
        <v>53</v>
      </c>
      <c r="J183" s="101">
        <v>49</v>
      </c>
      <c r="K183" s="115">
        <f t="shared" si="102"/>
        <v>-7.5471698113207548</v>
      </c>
      <c r="L183" s="75" t="s">
        <v>15</v>
      </c>
      <c r="M183" s="75" t="s">
        <v>176</v>
      </c>
      <c r="N183" s="103"/>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row>
    <row r="184" spans="1:84" ht="13.5" customHeight="1" x14ac:dyDescent="0.35">
      <c r="A184" s="5"/>
      <c r="B184" s="213"/>
      <c r="C184" s="120" t="s">
        <v>116</v>
      </c>
      <c r="D184" s="121" t="s">
        <v>102</v>
      </c>
      <c r="E184" s="75">
        <v>22</v>
      </c>
      <c r="F184" s="75">
        <v>22</v>
      </c>
      <c r="G184" s="75">
        <v>18</v>
      </c>
      <c r="H184" s="75">
        <v>23</v>
      </c>
      <c r="I184" s="75">
        <v>20</v>
      </c>
      <c r="J184" s="101">
        <v>33</v>
      </c>
      <c r="K184" s="115">
        <f t="shared" si="102"/>
        <v>65</v>
      </c>
      <c r="L184" s="75" t="s">
        <v>15</v>
      </c>
      <c r="M184" s="75" t="s">
        <v>176</v>
      </c>
      <c r="N184" s="103"/>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row>
    <row r="185" spans="1:84" ht="14.5" customHeight="1" x14ac:dyDescent="0.35">
      <c r="A185" s="5"/>
      <c r="B185" s="213"/>
      <c r="C185" s="143" t="s">
        <v>182</v>
      </c>
      <c r="D185" s="134" t="s">
        <v>15</v>
      </c>
      <c r="E185" s="123">
        <v>100</v>
      </c>
      <c r="F185" s="123">
        <v>98.7</v>
      </c>
      <c r="G185" s="123">
        <v>100</v>
      </c>
      <c r="H185" s="123">
        <v>98.9</v>
      </c>
      <c r="I185" s="123">
        <v>99</v>
      </c>
      <c r="J185" s="124">
        <v>100</v>
      </c>
      <c r="K185" s="58">
        <f t="shared" ref="K185:K190" si="106">J185-I185</f>
        <v>1</v>
      </c>
      <c r="L185" s="75" t="s">
        <v>22</v>
      </c>
      <c r="M185" s="75" t="s">
        <v>176</v>
      </c>
      <c r="N185" s="103"/>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row>
    <row r="186" spans="1:84" ht="13.5" customHeight="1" x14ac:dyDescent="0.35">
      <c r="A186" s="5"/>
      <c r="B186" s="213"/>
      <c r="C186" s="143" t="s">
        <v>178</v>
      </c>
      <c r="D186" s="134" t="s">
        <v>15</v>
      </c>
      <c r="E186" s="123">
        <v>100</v>
      </c>
      <c r="F186" s="123">
        <v>100</v>
      </c>
      <c r="G186" s="123">
        <v>100</v>
      </c>
      <c r="H186" s="123">
        <v>98.4</v>
      </c>
      <c r="I186" s="123">
        <v>100</v>
      </c>
      <c r="J186" s="124">
        <v>100</v>
      </c>
      <c r="K186" s="58">
        <f t="shared" si="106"/>
        <v>0</v>
      </c>
      <c r="L186" s="75" t="s">
        <v>22</v>
      </c>
      <c r="M186" s="75" t="s">
        <v>176</v>
      </c>
      <c r="N186" s="103"/>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row>
    <row r="187" spans="1:84" ht="13.5" customHeight="1" x14ac:dyDescent="0.35">
      <c r="A187" s="5"/>
      <c r="B187" s="213"/>
      <c r="C187" s="143" t="s">
        <v>116</v>
      </c>
      <c r="D187" s="134" t="s">
        <v>15</v>
      </c>
      <c r="E187" s="123">
        <v>100</v>
      </c>
      <c r="F187" s="123">
        <v>95.2</v>
      </c>
      <c r="G187" s="123">
        <v>100</v>
      </c>
      <c r="H187" s="123">
        <v>100</v>
      </c>
      <c r="I187" s="123">
        <v>97.7</v>
      </c>
      <c r="J187" s="124">
        <v>100</v>
      </c>
      <c r="K187" s="58">
        <f t="shared" si="106"/>
        <v>2.2999999999999972</v>
      </c>
      <c r="L187" s="75" t="s">
        <v>22</v>
      </c>
      <c r="M187" s="75" t="s">
        <v>176</v>
      </c>
      <c r="N187" s="103"/>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row>
    <row r="188" spans="1:84" ht="13.5" customHeight="1" x14ac:dyDescent="0.35">
      <c r="A188" s="5"/>
      <c r="B188" s="213"/>
      <c r="C188" s="143" t="s">
        <v>183</v>
      </c>
      <c r="D188" s="134" t="s">
        <v>15</v>
      </c>
      <c r="E188" s="123">
        <v>83.7</v>
      </c>
      <c r="F188" s="123">
        <v>87.7</v>
      </c>
      <c r="G188" s="123">
        <v>98.7</v>
      </c>
      <c r="H188" s="123">
        <v>94.7</v>
      </c>
      <c r="I188" s="123">
        <v>90.8</v>
      </c>
      <c r="J188" s="124">
        <v>90.4</v>
      </c>
      <c r="K188" s="58">
        <f t="shared" si="106"/>
        <v>-0.39999999999999147</v>
      </c>
      <c r="L188" s="75" t="s">
        <v>22</v>
      </c>
      <c r="M188" s="75" t="s">
        <v>176</v>
      </c>
      <c r="N188" s="133" t="s">
        <v>184</v>
      </c>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row>
    <row r="189" spans="1:84" ht="13.5" customHeight="1" x14ac:dyDescent="0.35">
      <c r="A189" s="5"/>
      <c r="B189" s="213"/>
      <c r="C189" s="143" t="s">
        <v>178</v>
      </c>
      <c r="D189" s="134" t="s">
        <v>15</v>
      </c>
      <c r="E189" s="123">
        <v>95.3</v>
      </c>
      <c r="F189" s="123">
        <v>97.9</v>
      </c>
      <c r="G189" s="123">
        <v>98.1</v>
      </c>
      <c r="H189" s="123">
        <v>95.8</v>
      </c>
      <c r="I189" s="123">
        <v>91.9</v>
      </c>
      <c r="J189" s="124">
        <v>88.3</v>
      </c>
      <c r="K189" s="58">
        <f t="shared" si="106"/>
        <v>-3.6000000000000085</v>
      </c>
      <c r="L189" s="75" t="s">
        <v>22</v>
      </c>
      <c r="M189" s="75" t="s">
        <v>176</v>
      </c>
      <c r="N189" s="103"/>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row>
    <row r="190" spans="1:84" ht="13.5" customHeight="1" x14ac:dyDescent="0.35">
      <c r="A190" s="5"/>
      <c r="B190" s="213"/>
      <c r="C190" s="143" t="s">
        <v>116</v>
      </c>
      <c r="D190" s="134" t="s">
        <v>15</v>
      </c>
      <c r="E190" s="123">
        <v>65</v>
      </c>
      <c r="F190" s="123">
        <v>72.7</v>
      </c>
      <c r="G190" s="123">
        <v>100</v>
      </c>
      <c r="H190" s="123">
        <v>92.6</v>
      </c>
      <c r="I190" s="123">
        <v>88</v>
      </c>
      <c r="J190" s="124">
        <v>93.2</v>
      </c>
      <c r="K190" s="58">
        <f t="shared" si="106"/>
        <v>5.2000000000000028</v>
      </c>
      <c r="L190" s="75" t="s">
        <v>22</v>
      </c>
      <c r="M190" s="75" t="s">
        <v>176</v>
      </c>
      <c r="N190" s="103"/>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row>
    <row r="191" spans="1:84" ht="13.5" customHeight="1" x14ac:dyDescent="0.35">
      <c r="A191" s="5"/>
      <c r="B191" s="212" t="s">
        <v>185</v>
      </c>
      <c r="C191" s="120" t="s">
        <v>186</v>
      </c>
      <c r="D191" s="121" t="s">
        <v>102</v>
      </c>
      <c r="E191" s="123">
        <v>24</v>
      </c>
      <c r="F191" s="75">
        <v>21.5</v>
      </c>
      <c r="G191" s="75">
        <v>24.4</v>
      </c>
      <c r="H191" s="123">
        <v>35.270000000000003</v>
      </c>
      <c r="I191" s="123">
        <v>38.299999999999997</v>
      </c>
      <c r="J191" s="124">
        <v>40.363</v>
      </c>
      <c r="K191" s="115">
        <f t="shared" ref="K191:K208" si="107">((J191-I191)/I191)*100</f>
        <v>5.3864229765013123</v>
      </c>
      <c r="L191" s="75" t="s">
        <v>15</v>
      </c>
      <c r="M191" s="75" t="s">
        <v>187</v>
      </c>
      <c r="N191" s="103"/>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row>
    <row r="192" spans="1:84" ht="13.5" customHeight="1" x14ac:dyDescent="0.35">
      <c r="A192" s="5"/>
      <c r="B192" s="212"/>
      <c r="C192" s="120" t="s">
        <v>115</v>
      </c>
      <c r="D192" s="121" t="s">
        <v>102</v>
      </c>
      <c r="E192" s="75">
        <v>21.9</v>
      </c>
      <c r="F192" s="75" t="s">
        <v>188</v>
      </c>
      <c r="G192" s="75">
        <v>22.5</v>
      </c>
      <c r="H192" s="75">
        <v>34.6</v>
      </c>
      <c r="I192" s="75">
        <v>38.5</v>
      </c>
      <c r="J192" s="101">
        <v>39.799999999999997</v>
      </c>
      <c r="K192" s="115">
        <f t="shared" si="107"/>
        <v>3.3766233766233693</v>
      </c>
      <c r="L192" s="75" t="s">
        <v>15</v>
      </c>
      <c r="M192" s="75" t="s">
        <v>187</v>
      </c>
      <c r="N192" s="103"/>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row>
    <row r="193" spans="1:84" ht="13.5" customHeight="1" x14ac:dyDescent="0.35">
      <c r="A193" s="5"/>
      <c r="B193" s="212"/>
      <c r="C193" s="120" t="s">
        <v>116</v>
      </c>
      <c r="D193" s="121" t="s">
        <v>102</v>
      </c>
      <c r="E193" s="75">
        <v>28.1</v>
      </c>
      <c r="F193" s="75">
        <v>25.9</v>
      </c>
      <c r="G193" s="75">
        <v>28.3</v>
      </c>
      <c r="H193" s="75">
        <v>33.6</v>
      </c>
      <c r="I193" s="75">
        <v>37.9</v>
      </c>
      <c r="J193" s="101">
        <v>39.6</v>
      </c>
      <c r="K193" s="115">
        <f t="shared" si="107"/>
        <v>4.4854881266490843</v>
      </c>
      <c r="L193" s="75" t="s">
        <v>15</v>
      </c>
      <c r="M193" s="75" t="s">
        <v>187</v>
      </c>
      <c r="N193" s="103"/>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row>
    <row r="194" spans="1:84" ht="13" customHeight="1" x14ac:dyDescent="0.35">
      <c r="A194" s="5"/>
      <c r="B194" s="212"/>
      <c r="C194" s="120" t="s">
        <v>189</v>
      </c>
      <c r="D194" s="121" t="s">
        <v>102</v>
      </c>
      <c r="E194" s="123">
        <v>24</v>
      </c>
      <c r="F194" s="75">
        <v>21.5</v>
      </c>
      <c r="G194" s="75">
        <v>24.4</v>
      </c>
      <c r="H194" s="123">
        <v>35.270000000000003</v>
      </c>
      <c r="I194" s="123">
        <v>38.299999999999997</v>
      </c>
      <c r="J194" s="124">
        <v>40.4</v>
      </c>
      <c r="K194" s="115">
        <f t="shared" si="107"/>
        <v>5.4830287206266357</v>
      </c>
      <c r="L194" s="75" t="s">
        <v>15</v>
      </c>
      <c r="M194" s="75" t="s">
        <v>187</v>
      </c>
      <c r="N194" s="103"/>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row>
    <row r="195" spans="1:84" ht="13" customHeight="1" x14ac:dyDescent="0.35">
      <c r="A195" s="5"/>
      <c r="B195" s="212"/>
      <c r="C195" s="120" t="s">
        <v>190</v>
      </c>
      <c r="D195" s="121" t="s">
        <v>102</v>
      </c>
      <c r="E195" s="75">
        <v>39.799999999999997</v>
      </c>
      <c r="F195" s="75">
        <v>27.2</v>
      </c>
      <c r="G195" s="75">
        <v>30.4</v>
      </c>
      <c r="H195" s="75">
        <v>42.3</v>
      </c>
      <c r="I195" s="75">
        <v>52</v>
      </c>
      <c r="J195" s="101">
        <v>78.3</v>
      </c>
      <c r="K195" s="115">
        <f t="shared" si="107"/>
        <v>50.576923076923073</v>
      </c>
      <c r="L195" s="75" t="s">
        <v>15</v>
      </c>
      <c r="M195" s="75" t="s">
        <v>187</v>
      </c>
      <c r="N195" s="103"/>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row>
    <row r="196" spans="1:84" ht="13" customHeight="1" x14ac:dyDescent="0.35">
      <c r="A196" s="5"/>
      <c r="B196" s="212"/>
      <c r="C196" s="120" t="s">
        <v>191</v>
      </c>
      <c r="D196" s="121" t="s">
        <v>102</v>
      </c>
      <c r="E196" s="75">
        <v>21.4</v>
      </c>
      <c r="F196" s="123">
        <v>22</v>
      </c>
      <c r="G196" s="75">
        <v>19.100000000000001</v>
      </c>
      <c r="H196" s="75">
        <v>32.799999999999997</v>
      </c>
      <c r="I196" s="75">
        <v>32.1</v>
      </c>
      <c r="J196" s="101">
        <v>36.200000000000003</v>
      </c>
      <c r="K196" s="115">
        <f t="shared" si="107"/>
        <v>12.772585669781936</v>
      </c>
      <c r="L196" s="75" t="s">
        <v>15</v>
      </c>
      <c r="M196" s="75" t="s">
        <v>187</v>
      </c>
      <c r="N196" s="103"/>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row>
    <row r="197" spans="1:84" ht="13" customHeight="1" x14ac:dyDescent="0.35">
      <c r="A197" s="5"/>
      <c r="B197" s="212"/>
      <c r="C197" s="120" t="s">
        <v>192</v>
      </c>
      <c r="D197" s="121" t="s">
        <v>102</v>
      </c>
      <c r="E197" s="75">
        <v>17.8</v>
      </c>
      <c r="F197" s="75">
        <v>24.6</v>
      </c>
      <c r="G197" s="75">
        <v>23.1</v>
      </c>
      <c r="H197" s="75">
        <v>33.799999999999997</v>
      </c>
      <c r="I197" s="75">
        <v>50.3</v>
      </c>
      <c r="J197" s="101">
        <v>44</v>
      </c>
      <c r="K197" s="115">
        <f t="shared" si="107"/>
        <v>-12.524850894632204</v>
      </c>
      <c r="L197" s="75" t="s">
        <v>15</v>
      </c>
      <c r="M197" s="75" t="s">
        <v>187</v>
      </c>
      <c r="N197" s="103"/>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row>
    <row r="198" spans="1:84" ht="13" customHeight="1" x14ac:dyDescent="0.35">
      <c r="A198" s="5"/>
      <c r="B198" s="212"/>
      <c r="C198" s="120" t="s">
        <v>193</v>
      </c>
      <c r="D198" s="121" t="s">
        <v>102</v>
      </c>
      <c r="E198" s="75">
        <v>42.1</v>
      </c>
      <c r="F198" s="75">
        <v>17.3</v>
      </c>
      <c r="G198" s="75">
        <v>39.1</v>
      </c>
      <c r="H198" s="75">
        <v>28.3</v>
      </c>
      <c r="I198" s="75">
        <v>42.4</v>
      </c>
      <c r="J198" s="101">
        <v>37.6</v>
      </c>
      <c r="K198" s="115">
        <f t="shared" si="107"/>
        <v>-11.320754716981126</v>
      </c>
      <c r="L198" s="75" t="s">
        <v>15</v>
      </c>
      <c r="M198" s="75" t="s">
        <v>187</v>
      </c>
      <c r="N198" s="103"/>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row>
    <row r="199" spans="1:84" ht="13" customHeight="1" x14ac:dyDescent="0.35">
      <c r="A199" s="5"/>
      <c r="B199" s="212"/>
      <c r="C199" s="120" t="s">
        <v>194</v>
      </c>
      <c r="D199" s="121" t="s">
        <v>102</v>
      </c>
      <c r="E199" s="75">
        <v>24.1</v>
      </c>
      <c r="F199" s="75">
        <v>10.3</v>
      </c>
      <c r="G199" s="75">
        <v>44.1</v>
      </c>
      <c r="H199" s="75">
        <v>27.1</v>
      </c>
      <c r="I199" s="75">
        <v>36.299999999999997</v>
      </c>
      <c r="J199" s="101">
        <v>33</v>
      </c>
      <c r="K199" s="115">
        <f t="shared" si="107"/>
        <v>-9.0909090909090846</v>
      </c>
      <c r="L199" s="75" t="s">
        <v>15</v>
      </c>
      <c r="M199" s="75" t="s">
        <v>187</v>
      </c>
      <c r="N199" s="103"/>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row>
    <row r="200" spans="1:84" ht="13" customHeight="1" x14ac:dyDescent="0.35">
      <c r="A200" s="5"/>
      <c r="B200" s="212"/>
      <c r="C200" s="120" t="s">
        <v>195</v>
      </c>
      <c r="D200" s="121" t="s">
        <v>102</v>
      </c>
      <c r="E200" s="75">
        <v>24.3</v>
      </c>
      <c r="F200" s="75">
        <v>5.0999999999999996</v>
      </c>
      <c r="G200" s="75">
        <v>29.6</v>
      </c>
      <c r="H200" s="75">
        <v>30.1</v>
      </c>
      <c r="I200" s="75">
        <v>31</v>
      </c>
      <c r="J200" s="101">
        <v>33.450000000000003</v>
      </c>
      <c r="K200" s="115">
        <f t="shared" si="107"/>
        <v>7.9032258064516219</v>
      </c>
      <c r="L200" s="75" t="s">
        <v>15</v>
      </c>
      <c r="M200" s="75" t="s">
        <v>187</v>
      </c>
      <c r="N200" s="103"/>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row>
    <row r="201" spans="1:84" ht="13" customHeight="1" x14ac:dyDescent="0.35">
      <c r="A201" s="5"/>
      <c r="B201" s="212"/>
      <c r="C201" s="198" t="s">
        <v>557</v>
      </c>
      <c r="D201" s="134" t="s">
        <v>102</v>
      </c>
      <c r="E201" s="123">
        <v>24</v>
      </c>
      <c r="F201" s="75">
        <v>21.5</v>
      </c>
      <c r="G201" s="75">
        <v>24.4</v>
      </c>
      <c r="H201" s="75">
        <v>35.270000000000003</v>
      </c>
      <c r="I201" s="75">
        <v>38.299999999999997</v>
      </c>
      <c r="J201" s="123">
        <v>40.363</v>
      </c>
      <c r="K201" s="115">
        <f t="shared" si="107"/>
        <v>5.3864229765013123</v>
      </c>
      <c r="L201" s="75" t="s">
        <v>15</v>
      </c>
      <c r="M201" s="75" t="s">
        <v>187</v>
      </c>
      <c r="N201" s="134" t="s">
        <v>568</v>
      </c>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row>
    <row r="202" spans="1:84" ht="13" customHeight="1" x14ac:dyDescent="0.35">
      <c r="A202" s="5"/>
      <c r="B202" s="212"/>
      <c r="C202" s="198" t="s">
        <v>558</v>
      </c>
      <c r="D202" s="134" t="s">
        <v>102</v>
      </c>
      <c r="E202" s="75" t="s">
        <v>42</v>
      </c>
      <c r="F202" s="75" t="s">
        <v>42</v>
      </c>
      <c r="G202" s="75" t="s">
        <v>42</v>
      </c>
      <c r="H202" s="75" t="s">
        <v>42</v>
      </c>
      <c r="I202" s="75" t="s">
        <v>42</v>
      </c>
      <c r="J202" s="123">
        <v>45.1</v>
      </c>
      <c r="K202" s="115" t="s">
        <v>54</v>
      </c>
      <c r="L202" s="75" t="s">
        <v>54</v>
      </c>
      <c r="M202" s="75" t="s">
        <v>187</v>
      </c>
      <c r="N202" s="134"/>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row>
    <row r="203" spans="1:84" ht="13" customHeight="1" x14ac:dyDescent="0.35">
      <c r="A203" s="5"/>
      <c r="B203" s="212"/>
      <c r="C203" s="198" t="s">
        <v>559</v>
      </c>
      <c r="D203" s="134" t="s">
        <v>102</v>
      </c>
      <c r="E203" s="75" t="s">
        <v>42</v>
      </c>
      <c r="F203" s="75" t="s">
        <v>42</v>
      </c>
      <c r="G203" s="75" t="s">
        <v>42</v>
      </c>
      <c r="H203" s="75" t="s">
        <v>42</v>
      </c>
      <c r="I203" s="75" t="s">
        <v>42</v>
      </c>
      <c r="J203" s="123">
        <v>39.1</v>
      </c>
      <c r="K203" s="115" t="s">
        <v>54</v>
      </c>
      <c r="L203" s="75" t="s">
        <v>54</v>
      </c>
      <c r="M203" s="75" t="s">
        <v>187</v>
      </c>
      <c r="N203" s="134"/>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row>
    <row r="204" spans="1:84" ht="13" customHeight="1" x14ac:dyDescent="0.35">
      <c r="A204" s="5"/>
      <c r="B204" s="212"/>
      <c r="C204" s="198" t="s">
        <v>560</v>
      </c>
      <c r="D204" s="134" t="s">
        <v>102</v>
      </c>
      <c r="E204" s="75" t="s">
        <v>42</v>
      </c>
      <c r="F204" s="75" t="s">
        <v>42</v>
      </c>
      <c r="G204" s="75" t="s">
        <v>42</v>
      </c>
      <c r="H204" s="75" t="s">
        <v>42</v>
      </c>
      <c r="I204" s="75" t="s">
        <v>42</v>
      </c>
      <c r="J204" s="123">
        <v>33.5</v>
      </c>
      <c r="K204" s="115" t="s">
        <v>54</v>
      </c>
      <c r="L204" s="75" t="s">
        <v>54</v>
      </c>
      <c r="M204" s="75" t="s">
        <v>187</v>
      </c>
      <c r="N204" s="134"/>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row>
    <row r="205" spans="1:84" ht="13" customHeight="1" x14ac:dyDescent="0.35">
      <c r="A205" s="5"/>
      <c r="B205" s="212"/>
      <c r="C205" s="198" t="s">
        <v>561</v>
      </c>
      <c r="D205" s="134" t="s">
        <v>102</v>
      </c>
      <c r="E205" s="75" t="s">
        <v>42</v>
      </c>
      <c r="F205" s="75" t="s">
        <v>42</v>
      </c>
      <c r="G205" s="75" t="s">
        <v>42</v>
      </c>
      <c r="H205" s="75" t="s">
        <v>42</v>
      </c>
      <c r="I205" s="75" t="s">
        <v>42</v>
      </c>
      <c r="J205" s="123">
        <v>37.9</v>
      </c>
      <c r="K205" s="115" t="s">
        <v>54</v>
      </c>
      <c r="L205" s="75" t="s">
        <v>54</v>
      </c>
      <c r="M205" s="75" t="s">
        <v>187</v>
      </c>
      <c r="N205" s="134"/>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row>
    <row r="206" spans="1:84" ht="13" customHeight="1" x14ac:dyDescent="0.35">
      <c r="A206" s="5"/>
      <c r="B206" s="212"/>
      <c r="C206" s="198" t="s">
        <v>562</v>
      </c>
      <c r="D206" s="134" t="s">
        <v>102</v>
      </c>
      <c r="E206" s="75" t="s">
        <v>42</v>
      </c>
      <c r="F206" s="75" t="s">
        <v>42</v>
      </c>
      <c r="G206" s="75" t="s">
        <v>42</v>
      </c>
      <c r="H206" s="75" t="s">
        <v>42</v>
      </c>
      <c r="I206" s="75" t="s">
        <v>42</v>
      </c>
      <c r="J206" s="199" t="s">
        <v>54</v>
      </c>
      <c r="K206" s="115" t="s">
        <v>54</v>
      </c>
      <c r="L206" s="75" t="s">
        <v>54</v>
      </c>
      <c r="M206" s="75" t="s">
        <v>187</v>
      </c>
      <c r="N206" s="134" t="s">
        <v>638</v>
      </c>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row>
    <row r="207" spans="1:84" ht="13.5" customHeight="1" x14ac:dyDescent="0.35">
      <c r="A207" s="5"/>
      <c r="B207" s="212"/>
      <c r="C207" s="198" t="s">
        <v>563</v>
      </c>
      <c r="D207" s="134" t="s">
        <v>102</v>
      </c>
      <c r="E207" s="75" t="s">
        <v>42</v>
      </c>
      <c r="F207" s="75" t="s">
        <v>42</v>
      </c>
      <c r="G207" s="75" t="s">
        <v>42</v>
      </c>
      <c r="H207" s="75" t="s">
        <v>42</v>
      </c>
      <c r="I207" s="75" t="s">
        <v>42</v>
      </c>
      <c r="J207" s="123">
        <v>18.5</v>
      </c>
      <c r="K207" s="115" t="s">
        <v>54</v>
      </c>
      <c r="L207" s="75" t="s">
        <v>54</v>
      </c>
      <c r="M207" s="75" t="s">
        <v>187</v>
      </c>
      <c r="N207" s="134"/>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row>
    <row r="208" spans="1:84" ht="13.5" customHeight="1" x14ac:dyDescent="0.35">
      <c r="A208" s="5"/>
      <c r="B208" s="212"/>
      <c r="C208" s="198" t="s">
        <v>564</v>
      </c>
      <c r="D208" s="134" t="s">
        <v>102</v>
      </c>
      <c r="E208" s="75">
        <v>24</v>
      </c>
      <c r="F208" s="75">
        <v>21.5</v>
      </c>
      <c r="G208" s="75">
        <v>24.4</v>
      </c>
      <c r="H208" s="75">
        <v>35.270000000000003</v>
      </c>
      <c r="I208" s="75">
        <v>38.299999999999997</v>
      </c>
      <c r="J208" s="123">
        <v>40.363</v>
      </c>
      <c r="K208" s="115">
        <f t="shared" si="107"/>
        <v>5.3864229765013123</v>
      </c>
      <c r="L208" s="75" t="s">
        <v>15</v>
      </c>
      <c r="M208" s="75" t="s">
        <v>187</v>
      </c>
      <c r="N208" s="134"/>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row>
    <row r="209" spans="1:84" ht="13.5" customHeight="1" x14ac:dyDescent="0.35">
      <c r="A209" s="5"/>
      <c r="B209" s="212"/>
      <c r="C209" s="198" t="s">
        <v>565</v>
      </c>
      <c r="D209" s="134" t="s">
        <v>102</v>
      </c>
      <c r="E209" s="75" t="s">
        <v>42</v>
      </c>
      <c r="F209" s="75" t="s">
        <v>42</v>
      </c>
      <c r="G209" s="75" t="s">
        <v>42</v>
      </c>
      <c r="H209" s="75" t="s">
        <v>42</v>
      </c>
      <c r="I209" s="75" t="s">
        <v>42</v>
      </c>
      <c r="J209" s="123">
        <v>40.9</v>
      </c>
      <c r="K209" s="115" t="s">
        <v>54</v>
      </c>
      <c r="L209" s="75" t="s">
        <v>54</v>
      </c>
      <c r="M209" s="75" t="s">
        <v>187</v>
      </c>
      <c r="N209" s="134"/>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row>
    <row r="210" spans="1:84" ht="13.5" customHeight="1" x14ac:dyDescent="0.35">
      <c r="A210" s="5"/>
      <c r="B210" s="212"/>
      <c r="C210" s="198" t="s">
        <v>566</v>
      </c>
      <c r="D210" s="134" t="s">
        <v>102</v>
      </c>
      <c r="E210" s="75" t="s">
        <v>42</v>
      </c>
      <c r="F210" s="75" t="s">
        <v>42</v>
      </c>
      <c r="G210" s="75" t="s">
        <v>42</v>
      </c>
      <c r="H210" s="75" t="s">
        <v>42</v>
      </c>
      <c r="I210" s="75" t="s">
        <v>42</v>
      </c>
      <c r="J210" s="123">
        <v>39.9</v>
      </c>
      <c r="K210" s="115" t="s">
        <v>54</v>
      </c>
      <c r="L210" s="75" t="s">
        <v>54</v>
      </c>
      <c r="M210" s="75" t="s">
        <v>187</v>
      </c>
      <c r="N210" s="134"/>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row>
    <row r="211" spans="1:84" ht="13.5" customHeight="1" x14ac:dyDescent="0.35">
      <c r="A211" s="5"/>
      <c r="B211" s="212"/>
      <c r="C211" s="198" t="s">
        <v>567</v>
      </c>
      <c r="D211" s="134" t="s">
        <v>102</v>
      </c>
      <c r="E211" s="75" t="s">
        <v>42</v>
      </c>
      <c r="F211" s="75" t="s">
        <v>42</v>
      </c>
      <c r="G211" s="75" t="s">
        <v>42</v>
      </c>
      <c r="H211" s="75" t="s">
        <v>42</v>
      </c>
      <c r="I211" s="75" t="s">
        <v>42</v>
      </c>
      <c r="J211" s="123">
        <v>41.3</v>
      </c>
      <c r="K211" s="115" t="s">
        <v>54</v>
      </c>
      <c r="L211" s="75" t="s">
        <v>54</v>
      </c>
      <c r="M211" s="75" t="s">
        <v>187</v>
      </c>
      <c r="N211" s="134"/>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row>
    <row r="212" spans="1:84" ht="13.5" customHeight="1" x14ac:dyDescent="0.35">
      <c r="A212" s="5"/>
      <c r="B212" s="212"/>
      <c r="C212" s="198" t="s">
        <v>615</v>
      </c>
      <c r="D212" s="134" t="s">
        <v>604</v>
      </c>
      <c r="E212" s="75" t="s">
        <v>42</v>
      </c>
      <c r="F212" s="75" t="s">
        <v>42</v>
      </c>
      <c r="G212" s="75" t="s">
        <v>42</v>
      </c>
      <c r="H212" s="75" t="s">
        <v>42</v>
      </c>
      <c r="I212" s="75" t="s">
        <v>42</v>
      </c>
      <c r="J212" s="69">
        <v>2059.36</v>
      </c>
      <c r="K212" s="115" t="s">
        <v>54</v>
      </c>
      <c r="L212" s="75" t="s">
        <v>54</v>
      </c>
      <c r="M212" s="75" t="s">
        <v>187</v>
      </c>
      <c r="N212" s="164" t="s">
        <v>571</v>
      </c>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row>
    <row r="213" spans="1:84" ht="13.5" customHeight="1" x14ac:dyDescent="0.35">
      <c r="A213" s="5"/>
      <c r="B213" s="212"/>
      <c r="C213" s="143" t="s">
        <v>196</v>
      </c>
      <c r="D213" s="134" t="s">
        <v>15</v>
      </c>
      <c r="E213" s="123">
        <v>98</v>
      </c>
      <c r="F213" s="123">
        <v>100</v>
      </c>
      <c r="G213" s="123">
        <v>97</v>
      </c>
      <c r="H213" s="123">
        <v>98.7</v>
      </c>
      <c r="I213" s="123">
        <v>98.76</v>
      </c>
      <c r="J213" s="124">
        <v>98.2</v>
      </c>
      <c r="K213" s="58">
        <f t="shared" ref="K213:K218" si="108">J213-I213</f>
        <v>-0.56000000000000227</v>
      </c>
      <c r="L213" s="75" t="s">
        <v>22</v>
      </c>
      <c r="M213" s="75" t="s">
        <v>197</v>
      </c>
      <c r="N213" s="103"/>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row>
    <row r="214" spans="1:84" ht="13.5" customHeight="1" x14ac:dyDescent="0.35">
      <c r="A214" s="5"/>
      <c r="B214" s="212"/>
      <c r="C214" s="143" t="s">
        <v>198</v>
      </c>
      <c r="D214" s="134" t="s">
        <v>15</v>
      </c>
      <c r="E214" s="123">
        <v>97</v>
      </c>
      <c r="F214" s="123">
        <v>98</v>
      </c>
      <c r="G214" s="123">
        <v>97</v>
      </c>
      <c r="H214" s="123">
        <v>95.9</v>
      </c>
      <c r="I214" s="123">
        <v>90.83</v>
      </c>
      <c r="J214" s="124">
        <v>90.3</v>
      </c>
      <c r="K214" s="58">
        <f t="shared" si="108"/>
        <v>-0.53000000000000114</v>
      </c>
      <c r="L214" s="75" t="s">
        <v>22</v>
      </c>
      <c r="M214" s="75" t="s">
        <v>187</v>
      </c>
      <c r="N214" s="103"/>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row>
    <row r="215" spans="1:84" ht="13.5" customHeight="1" x14ac:dyDescent="0.35">
      <c r="A215" s="5"/>
      <c r="B215" s="212"/>
      <c r="C215" s="143" t="s">
        <v>199</v>
      </c>
      <c r="D215" s="134" t="s">
        <v>15</v>
      </c>
      <c r="E215" s="123">
        <v>97</v>
      </c>
      <c r="F215" s="123">
        <v>98</v>
      </c>
      <c r="G215" s="123">
        <v>95</v>
      </c>
      <c r="H215" s="123">
        <v>98.4</v>
      </c>
      <c r="I215" s="123">
        <v>98.58</v>
      </c>
      <c r="J215" s="124">
        <v>90.7</v>
      </c>
      <c r="K215" s="58">
        <f t="shared" si="108"/>
        <v>-7.8799999999999955</v>
      </c>
      <c r="L215" s="75" t="s">
        <v>22</v>
      </c>
      <c r="M215" s="75" t="s">
        <v>197</v>
      </c>
      <c r="N215" s="103"/>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row>
    <row r="216" spans="1:84" ht="14.5" x14ac:dyDescent="0.35">
      <c r="A216" s="5"/>
      <c r="B216" s="212"/>
      <c r="C216" s="143" t="s">
        <v>200</v>
      </c>
      <c r="D216" s="134" t="s">
        <v>15</v>
      </c>
      <c r="E216" s="75" t="s">
        <v>201</v>
      </c>
      <c r="F216" s="123">
        <v>97</v>
      </c>
      <c r="G216" s="123">
        <v>97</v>
      </c>
      <c r="H216" s="123">
        <v>96.2</v>
      </c>
      <c r="I216" s="123">
        <v>91.08</v>
      </c>
      <c r="J216" s="124">
        <v>90.4</v>
      </c>
      <c r="K216" s="58">
        <f t="shared" si="108"/>
        <v>-0.67999999999999261</v>
      </c>
      <c r="L216" s="75" t="s">
        <v>22</v>
      </c>
      <c r="M216" s="75" t="s">
        <v>187</v>
      </c>
      <c r="N216" s="103"/>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row>
    <row r="217" spans="1:84" ht="28" customHeight="1" x14ac:dyDescent="0.35">
      <c r="A217" s="5"/>
      <c r="B217" s="212"/>
      <c r="C217" s="143" t="s">
        <v>202</v>
      </c>
      <c r="D217" s="134" t="s">
        <v>15</v>
      </c>
      <c r="E217" s="75" t="s">
        <v>201</v>
      </c>
      <c r="F217" s="123">
        <v>100</v>
      </c>
      <c r="G217" s="123">
        <v>97</v>
      </c>
      <c r="H217" s="123">
        <v>99</v>
      </c>
      <c r="I217" s="123">
        <v>98.87</v>
      </c>
      <c r="J217" s="124">
        <v>98.1</v>
      </c>
      <c r="K217" s="58">
        <f t="shared" si="108"/>
        <v>-0.77000000000001023</v>
      </c>
      <c r="L217" s="75" t="s">
        <v>22</v>
      </c>
      <c r="M217" s="75" t="s">
        <v>197</v>
      </c>
      <c r="N217" s="103"/>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row>
    <row r="218" spans="1:84" ht="13.5" customHeight="1" x14ac:dyDescent="0.35">
      <c r="A218" s="5"/>
      <c r="B218" s="212"/>
      <c r="C218" s="143" t="s">
        <v>203</v>
      </c>
      <c r="D218" s="134" t="s">
        <v>15</v>
      </c>
      <c r="E218" s="123">
        <v>100</v>
      </c>
      <c r="F218" s="123">
        <v>100</v>
      </c>
      <c r="G218" s="123">
        <v>100</v>
      </c>
      <c r="H218" s="123">
        <v>100</v>
      </c>
      <c r="I218" s="123">
        <v>100</v>
      </c>
      <c r="J218" s="124">
        <v>100</v>
      </c>
      <c r="K218" s="58">
        <f t="shared" si="108"/>
        <v>0</v>
      </c>
      <c r="L218" s="75" t="s">
        <v>22</v>
      </c>
      <c r="M218" s="75" t="s">
        <v>187</v>
      </c>
      <c r="N218" s="103"/>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row>
    <row r="219" spans="1:84" ht="29.5" customHeight="1" x14ac:dyDescent="0.35">
      <c r="A219" s="5"/>
      <c r="B219" s="212"/>
      <c r="C219" s="143" t="s">
        <v>204</v>
      </c>
      <c r="D219" s="134" t="s">
        <v>205</v>
      </c>
      <c r="E219" s="144">
        <v>24</v>
      </c>
      <c r="F219" s="144">
        <v>21.5</v>
      </c>
      <c r="G219" s="144">
        <v>24.4</v>
      </c>
      <c r="H219" s="145">
        <v>35.270000000000003</v>
      </c>
      <c r="I219" s="145">
        <v>38.299999999999997</v>
      </c>
      <c r="J219" s="146">
        <v>40.4</v>
      </c>
      <c r="K219" s="115">
        <f t="shared" ref="K219:K222" si="109">((J219-I219)/I219)*100</f>
        <v>5.4830287206266357</v>
      </c>
      <c r="L219" s="101" t="s">
        <v>15</v>
      </c>
      <c r="M219" s="101" t="s">
        <v>187</v>
      </c>
      <c r="N219" s="103"/>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row>
    <row r="220" spans="1:84" ht="28" customHeight="1" x14ac:dyDescent="0.35">
      <c r="A220" s="5"/>
      <c r="B220" s="212"/>
      <c r="C220" s="143" t="s">
        <v>206</v>
      </c>
      <c r="D220" s="134" t="s">
        <v>205</v>
      </c>
      <c r="E220" s="147">
        <v>51906</v>
      </c>
      <c r="F220" s="147">
        <v>39068</v>
      </c>
      <c r="G220" s="147">
        <v>66338</v>
      </c>
      <c r="H220" s="148">
        <v>111329.7</v>
      </c>
      <c r="I220" s="148">
        <v>121384</v>
      </c>
      <c r="J220" s="148">
        <v>126496</v>
      </c>
      <c r="K220" s="115">
        <f t="shared" si="109"/>
        <v>4.2114281948197458</v>
      </c>
      <c r="L220" s="101" t="s">
        <v>15</v>
      </c>
      <c r="M220" s="101" t="s">
        <v>187</v>
      </c>
      <c r="N220" s="103"/>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row>
    <row r="221" spans="1:84" ht="13.5" customHeight="1" x14ac:dyDescent="0.35">
      <c r="A221" s="5"/>
      <c r="B221" s="212"/>
      <c r="C221" s="143" t="s">
        <v>207</v>
      </c>
      <c r="D221" s="134" t="s">
        <v>102</v>
      </c>
      <c r="E221" s="147">
        <v>7071</v>
      </c>
      <c r="F221" s="147">
        <v>9672</v>
      </c>
      <c r="G221" s="147">
        <v>23477</v>
      </c>
      <c r="H221" s="148">
        <v>56473</v>
      </c>
      <c r="I221" s="148">
        <v>46086</v>
      </c>
      <c r="J221" s="148">
        <v>44629</v>
      </c>
      <c r="K221" s="115">
        <f t="shared" si="109"/>
        <v>-3.161480709976999</v>
      </c>
      <c r="L221" s="101" t="s">
        <v>15</v>
      </c>
      <c r="M221" s="101" t="s">
        <v>187</v>
      </c>
      <c r="N221" s="103"/>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row>
    <row r="222" spans="1:84" ht="13.5" customHeight="1" x14ac:dyDescent="0.35">
      <c r="A222" s="5"/>
      <c r="B222" s="212"/>
      <c r="C222" s="143" t="s">
        <v>208</v>
      </c>
      <c r="D222" s="134" t="s">
        <v>102</v>
      </c>
      <c r="E222" s="56">
        <v>191</v>
      </c>
      <c r="F222" s="56">
        <v>388</v>
      </c>
      <c r="G222" s="56">
        <v>427</v>
      </c>
      <c r="H222" s="57">
        <v>1115</v>
      </c>
      <c r="I222" s="84">
        <v>1218</v>
      </c>
      <c r="J222" s="84">
        <v>2016</v>
      </c>
      <c r="K222" s="115">
        <f t="shared" si="109"/>
        <v>65.517241379310349</v>
      </c>
      <c r="L222" s="101" t="s">
        <v>15</v>
      </c>
      <c r="M222" s="101" t="s">
        <v>187</v>
      </c>
      <c r="N222" s="133" t="s">
        <v>209</v>
      </c>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row>
    <row r="223" spans="1:84" ht="13.5" customHeight="1" x14ac:dyDescent="0.35">
      <c r="A223" s="5"/>
      <c r="B223" s="215" t="s">
        <v>586</v>
      </c>
      <c r="C223" s="198" t="s">
        <v>588</v>
      </c>
      <c r="D223" s="134" t="s">
        <v>15</v>
      </c>
      <c r="E223" s="56" t="s">
        <v>42</v>
      </c>
      <c r="F223" s="56" t="s">
        <v>42</v>
      </c>
      <c r="G223" s="56" t="s">
        <v>42</v>
      </c>
      <c r="H223" s="56" t="s">
        <v>42</v>
      </c>
      <c r="I223" s="56" t="s">
        <v>42</v>
      </c>
      <c r="J223" s="83">
        <v>107</v>
      </c>
      <c r="K223" s="58" t="s">
        <v>54</v>
      </c>
      <c r="L223" s="75" t="s">
        <v>54</v>
      </c>
      <c r="M223" s="101" t="s">
        <v>639</v>
      </c>
      <c r="N223" s="164" t="s">
        <v>631</v>
      </c>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row>
    <row r="224" spans="1:84" ht="13.5" customHeight="1" x14ac:dyDescent="0.35">
      <c r="A224" s="5"/>
      <c r="B224" s="216"/>
      <c r="C224" s="198" t="s">
        <v>587</v>
      </c>
      <c r="D224" s="134" t="s">
        <v>15</v>
      </c>
      <c r="E224" s="56" t="s">
        <v>42</v>
      </c>
      <c r="F224" s="56" t="s">
        <v>42</v>
      </c>
      <c r="G224" s="56" t="s">
        <v>42</v>
      </c>
      <c r="H224" s="56" t="s">
        <v>42</v>
      </c>
      <c r="I224" s="56" t="s">
        <v>42</v>
      </c>
      <c r="J224" s="83">
        <v>97</v>
      </c>
      <c r="K224" s="58" t="s">
        <v>54</v>
      </c>
      <c r="L224" s="75" t="s">
        <v>54</v>
      </c>
      <c r="M224" s="101" t="s">
        <v>639</v>
      </c>
      <c r="N224" s="164" t="s">
        <v>631</v>
      </c>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row>
    <row r="225" spans="1:84" ht="13.5" customHeight="1" x14ac:dyDescent="0.35">
      <c r="A225" s="5"/>
      <c r="B225" s="217"/>
      <c r="C225" s="198" t="s">
        <v>589</v>
      </c>
      <c r="D225" s="134" t="s">
        <v>15</v>
      </c>
      <c r="E225" s="56" t="s">
        <v>42</v>
      </c>
      <c r="F225" s="56" t="s">
        <v>42</v>
      </c>
      <c r="G225" s="56" t="s">
        <v>42</v>
      </c>
      <c r="H225" s="56" t="s">
        <v>42</v>
      </c>
      <c r="I225" s="56" t="s">
        <v>42</v>
      </c>
      <c r="J225" s="83">
        <v>92</v>
      </c>
      <c r="K225" s="58" t="s">
        <v>54</v>
      </c>
      <c r="L225" s="75" t="s">
        <v>54</v>
      </c>
      <c r="M225" s="101" t="s">
        <v>639</v>
      </c>
      <c r="N225" s="164" t="s">
        <v>631</v>
      </c>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row>
    <row r="226" spans="1:84" ht="13.5" customHeight="1" x14ac:dyDescent="0.35">
      <c r="A226" s="5"/>
      <c r="B226" s="213" t="s">
        <v>210</v>
      </c>
      <c r="C226" s="143" t="s">
        <v>211</v>
      </c>
      <c r="D226" s="134" t="s">
        <v>102</v>
      </c>
      <c r="E226" s="56">
        <v>80</v>
      </c>
      <c r="F226" s="56">
        <v>87</v>
      </c>
      <c r="G226" s="56">
        <v>88</v>
      </c>
      <c r="H226" s="57">
        <v>84</v>
      </c>
      <c r="I226" s="57">
        <v>86</v>
      </c>
      <c r="J226" s="57">
        <v>86</v>
      </c>
      <c r="K226" s="115">
        <f>((J226-I226)/I226)*100</f>
        <v>0</v>
      </c>
      <c r="L226" s="101" t="s">
        <v>15</v>
      </c>
      <c r="M226" s="101" t="s">
        <v>54</v>
      </c>
      <c r="N226" s="103"/>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row>
    <row r="227" spans="1:84" ht="13.5" customHeight="1" x14ac:dyDescent="0.35">
      <c r="A227" s="5"/>
      <c r="B227" s="213"/>
      <c r="C227" s="143" t="s">
        <v>212</v>
      </c>
      <c r="D227" s="134" t="s">
        <v>15</v>
      </c>
      <c r="E227" s="75" t="s">
        <v>42</v>
      </c>
      <c r="F227" s="75" t="s">
        <v>42</v>
      </c>
      <c r="G227" s="56">
        <v>75</v>
      </c>
      <c r="H227" s="57">
        <v>80</v>
      </c>
      <c r="I227" s="57">
        <v>83</v>
      </c>
      <c r="J227" s="57">
        <v>86</v>
      </c>
      <c r="K227" s="58">
        <f t="shared" ref="K227:K228" si="110">J227-I227</f>
        <v>3</v>
      </c>
      <c r="L227" s="101" t="s">
        <v>22</v>
      </c>
      <c r="M227" s="101" t="s">
        <v>54</v>
      </c>
      <c r="N227" s="103"/>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row>
    <row r="228" spans="1:84" ht="28" customHeight="1" x14ac:dyDescent="0.35">
      <c r="A228" s="5"/>
      <c r="B228" s="135" t="s">
        <v>213</v>
      </c>
      <c r="C228" s="103" t="s">
        <v>214</v>
      </c>
      <c r="D228" s="134" t="s">
        <v>15</v>
      </c>
      <c r="E228" s="123">
        <v>100</v>
      </c>
      <c r="F228" s="123">
        <v>100</v>
      </c>
      <c r="G228" s="123">
        <v>100</v>
      </c>
      <c r="H228" s="124">
        <v>100</v>
      </c>
      <c r="I228" s="124">
        <v>100</v>
      </c>
      <c r="J228" s="124">
        <v>100</v>
      </c>
      <c r="K228" s="58">
        <f t="shared" si="110"/>
        <v>0</v>
      </c>
      <c r="L228" s="101" t="s">
        <v>22</v>
      </c>
      <c r="M228" s="101" t="s">
        <v>215</v>
      </c>
      <c r="N228" s="133" t="s">
        <v>216</v>
      </c>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row>
    <row r="229" spans="1:84" ht="13.5" customHeight="1" x14ac:dyDescent="0.35">
      <c r="A229" s="5"/>
      <c r="B229" s="213" t="s">
        <v>217</v>
      </c>
      <c r="C229" s="103" t="s">
        <v>218</v>
      </c>
      <c r="D229" s="134" t="s">
        <v>102</v>
      </c>
      <c r="E229" s="75">
        <v>0</v>
      </c>
      <c r="F229" s="75">
        <v>0</v>
      </c>
      <c r="G229" s="75">
        <v>0</v>
      </c>
      <c r="H229" s="101">
        <v>0</v>
      </c>
      <c r="I229" s="101">
        <v>0</v>
      </c>
      <c r="J229" s="101">
        <v>0</v>
      </c>
      <c r="K229" s="115" t="s">
        <v>54</v>
      </c>
      <c r="L229" s="75" t="s">
        <v>54</v>
      </c>
      <c r="M229" s="101" t="s">
        <v>219</v>
      </c>
      <c r="N229" s="103"/>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row>
    <row r="230" spans="1:84" ht="13.5" customHeight="1" x14ac:dyDescent="0.35">
      <c r="A230" s="5"/>
      <c r="B230" s="213"/>
      <c r="C230" s="103" t="s">
        <v>220</v>
      </c>
      <c r="D230" s="103" t="s">
        <v>102</v>
      </c>
      <c r="E230" s="101">
        <v>10</v>
      </c>
      <c r="F230" s="101">
        <v>2</v>
      </c>
      <c r="G230" s="101">
        <v>1</v>
      </c>
      <c r="H230" s="101">
        <v>3</v>
      </c>
      <c r="I230" s="101">
        <v>15</v>
      </c>
      <c r="J230" s="101">
        <v>16</v>
      </c>
      <c r="K230" s="115">
        <f t="shared" ref="K230" si="111">((J230-I230)/I230)*100</f>
        <v>6.666666666666667</v>
      </c>
      <c r="L230" s="101" t="s">
        <v>15</v>
      </c>
      <c r="M230" s="101" t="s">
        <v>219</v>
      </c>
      <c r="N230" s="133" t="s">
        <v>640</v>
      </c>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row>
    <row r="231" spans="1:84" ht="13.5" customHeight="1" x14ac:dyDescent="0.35">
      <c r="A231" s="5"/>
      <c r="B231" s="213"/>
      <c r="C231" s="103" t="s">
        <v>221</v>
      </c>
      <c r="D231" s="134" t="s">
        <v>102</v>
      </c>
      <c r="E231" s="75">
        <v>0</v>
      </c>
      <c r="F231" s="75">
        <v>0</v>
      </c>
      <c r="G231" s="75">
        <v>0</v>
      </c>
      <c r="H231" s="101">
        <v>0</v>
      </c>
      <c r="I231" s="101">
        <v>0</v>
      </c>
      <c r="J231" s="101">
        <v>0</v>
      </c>
      <c r="K231" s="115" t="s">
        <v>54</v>
      </c>
      <c r="L231" s="75" t="s">
        <v>54</v>
      </c>
      <c r="M231" s="101" t="s">
        <v>219</v>
      </c>
      <c r="N231" s="101"/>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row>
    <row r="232" spans="1:84" ht="13.5" customHeight="1" x14ac:dyDescent="0.35">
      <c r="A232" s="5"/>
      <c r="B232" s="213"/>
      <c r="C232" s="134" t="s">
        <v>569</v>
      </c>
      <c r="D232" s="134" t="s">
        <v>15</v>
      </c>
      <c r="E232" s="75" t="s">
        <v>42</v>
      </c>
      <c r="F232" s="71">
        <v>1.1200000000000001</v>
      </c>
      <c r="G232" s="71">
        <v>1.08</v>
      </c>
      <c r="H232" s="71">
        <v>1.37</v>
      </c>
      <c r="I232" s="71">
        <v>1.53</v>
      </c>
      <c r="J232" s="71">
        <v>1.84</v>
      </c>
      <c r="K232" s="58">
        <f t="shared" ref="K232:K233" si="112">J232-I232</f>
        <v>0.31000000000000005</v>
      </c>
      <c r="L232" s="75" t="s">
        <v>22</v>
      </c>
      <c r="M232" s="75" t="s">
        <v>219</v>
      </c>
      <c r="N232" s="206" t="s">
        <v>605</v>
      </c>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row>
    <row r="233" spans="1:84" ht="13.5" customHeight="1" x14ac:dyDescent="0.35">
      <c r="A233" s="5"/>
      <c r="B233" s="213"/>
      <c r="C233" s="134" t="s">
        <v>570</v>
      </c>
      <c r="D233" s="134" t="s">
        <v>15</v>
      </c>
      <c r="E233" s="75" t="s">
        <v>42</v>
      </c>
      <c r="F233" s="75">
        <v>80</v>
      </c>
      <c r="G233" s="75">
        <v>80</v>
      </c>
      <c r="H233" s="75">
        <v>80</v>
      </c>
      <c r="I233" s="75">
        <v>80</v>
      </c>
      <c r="J233" s="75">
        <v>80</v>
      </c>
      <c r="K233" s="58">
        <f t="shared" si="112"/>
        <v>0</v>
      </c>
      <c r="L233" s="75" t="s">
        <v>22</v>
      </c>
      <c r="M233" s="75" t="s">
        <v>219</v>
      </c>
      <c r="N233" s="206" t="s">
        <v>605</v>
      </c>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row>
    <row r="234" spans="1:84" ht="13.5" customHeight="1" x14ac:dyDescent="0.35">
      <c r="A234" s="5"/>
      <c r="B234" s="213" t="s">
        <v>222</v>
      </c>
      <c r="C234" s="131" t="s">
        <v>223</v>
      </c>
      <c r="D234" s="121" t="s">
        <v>224</v>
      </c>
      <c r="E234" s="126">
        <f>E235+E241</f>
        <v>4350.7296799999995</v>
      </c>
      <c r="F234" s="126">
        <f>F235+F241</f>
        <v>62361</v>
      </c>
      <c r="G234" s="126">
        <f>G235+G241</f>
        <v>66027</v>
      </c>
      <c r="H234" s="126">
        <f>H235+H241</f>
        <v>77677.374000000011</v>
      </c>
      <c r="I234" s="126">
        <f>I235+I241</f>
        <v>90568.909520000001</v>
      </c>
      <c r="J234" s="149">
        <f t="shared" ref="J234" si="113">J235+J241</f>
        <v>93635.933000000005</v>
      </c>
      <c r="K234" s="115">
        <f t="shared" ref="K234:K248" si="114">((J234-I234)/I234)*100</f>
        <v>3.3863977122554663</v>
      </c>
      <c r="L234" s="102" t="s">
        <v>15</v>
      </c>
      <c r="M234" s="102" t="s">
        <v>225</v>
      </c>
      <c r="N234" s="134"/>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row>
    <row r="235" spans="1:84" s="201" customFormat="1" ht="31" customHeight="1" x14ac:dyDescent="0.35">
      <c r="A235" s="5"/>
      <c r="B235" s="213"/>
      <c r="C235" s="133" t="s">
        <v>226</v>
      </c>
      <c r="D235" s="134" t="s">
        <v>224</v>
      </c>
      <c r="E235" s="125">
        <v>393.77978999999999</v>
      </c>
      <c r="F235" s="126">
        <v>41493</v>
      </c>
      <c r="G235" s="126">
        <v>28742</v>
      </c>
      <c r="H235" s="126">
        <v>39146.94</v>
      </c>
      <c r="I235" s="126">
        <v>33606.049979999996</v>
      </c>
      <c r="J235" s="84">
        <v>27859</v>
      </c>
      <c r="K235" s="115">
        <f t="shared" si="114"/>
        <v>-17.101236186401685</v>
      </c>
      <c r="L235" s="101" t="s">
        <v>15</v>
      </c>
      <c r="M235" s="101" t="s">
        <v>225</v>
      </c>
      <c r="N235" s="151" t="s">
        <v>227</v>
      </c>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row>
    <row r="236" spans="1:84" ht="13.5" customHeight="1" x14ac:dyDescent="0.35">
      <c r="A236" s="5"/>
      <c r="B236" s="213"/>
      <c r="C236" s="133" t="s">
        <v>228</v>
      </c>
      <c r="D236" s="134" t="s">
        <v>224</v>
      </c>
      <c r="E236" s="125">
        <v>0</v>
      </c>
      <c r="F236" s="126">
        <v>958</v>
      </c>
      <c r="G236" s="126">
        <v>16519</v>
      </c>
      <c r="H236" s="126">
        <v>25225.436000000002</v>
      </c>
      <c r="I236" s="126">
        <v>22570.39575</v>
      </c>
      <c r="J236" s="84">
        <v>23499</v>
      </c>
      <c r="K236" s="115">
        <f t="shared" si="114"/>
        <v>4.1142577218656005</v>
      </c>
      <c r="L236" s="101" t="s">
        <v>15</v>
      </c>
      <c r="M236" s="101" t="s">
        <v>225</v>
      </c>
      <c r="N236" s="101"/>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row>
    <row r="237" spans="1:84" ht="13.5" customHeight="1" x14ac:dyDescent="0.35">
      <c r="A237" s="5"/>
      <c r="B237" s="213"/>
      <c r="C237" s="133" t="s">
        <v>229</v>
      </c>
      <c r="D237" s="134" t="s">
        <v>224</v>
      </c>
      <c r="E237" s="125">
        <v>0</v>
      </c>
      <c r="F237" s="126">
        <v>21730</v>
      </c>
      <c r="G237" s="126">
        <v>8587</v>
      </c>
      <c r="H237" s="126">
        <v>3100</v>
      </c>
      <c r="I237" s="126">
        <v>108</v>
      </c>
      <c r="J237" s="84">
        <v>0</v>
      </c>
      <c r="K237" s="115">
        <f t="shared" si="114"/>
        <v>-100</v>
      </c>
      <c r="L237" s="75" t="s">
        <v>15</v>
      </c>
      <c r="M237" s="75" t="s">
        <v>225</v>
      </c>
      <c r="N237" s="207" t="s">
        <v>641</v>
      </c>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row>
    <row r="238" spans="1:84" ht="13.5" customHeight="1" x14ac:dyDescent="0.35">
      <c r="A238" s="5"/>
      <c r="B238" s="213"/>
      <c r="C238" s="133" t="s">
        <v>230</v>
      </c>
      <c r="D238" s="134" t="s">
        <v>224</v>
      </c>
      <c r="E238" s="125">
        <v>0</v>
      </c>
      <c r="F238" s="126">
        <v>13445</v>
      </c>
      <c r="G238" s="126">
        <v>3542</v>
      </c>
      <c r="H238" s="126">
        <v>8502.4336500000009</v>
      </c>
      <c r="I238" s="126">
        <v>8576.7151799999992</v>
      </c>
      <c r="J238" s="84">
        <v>0</v>
      </c>
      <c r="K238" s="115">
        <f t="shared" si="114"/>
        <v>-100</v>
      </c>
      <c r="L238" s="75" t="s">
        <v>15</v>
      </c>
      <c r="M238" s="75" t="s">
        <v>225</v>
      </c>
      <c r="N238" s="207" t="s">
        <v>641</v>
      </c>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row>
    <row r="239" spans="1:84" ht="13.5" customHeight="1" x14ac:dyDescent="0.35">
      <c r="A239" s="5"/>
      <c r="B239" s="213"/>
      <c r="C239" s="133" t="s">
        <v>231</v>
      </c>
      <c r="D239" s="134" t="s">
        <v>224</v>
      </c>
      <c r="E239" s="125">
        <v>0</v>
      </c>
      <c r="F239" s="126">
        <v>5030</v>
      </c>
      <c r="G239" s="126">
        <v>0</v>
      </c>
      <c r="H239" s="126">
        <v>250</v>
      </c>
      <c r="I239" s="126">
        <v>250</v>
      </c>
      <c r="J239" s="84">
        <v>0</v>
      </c>
      <c r="K239" s="115">
        <f t="shared" si="114"/>
        <v>-100</v>
      </c>
      <c r="L239" s="75" t="s">
        <v>15</v>
      </c>
      <c r="M239" s="75" t="s">
        <v>225</v>
      </c>
      <c r="N239" s="207" t="s">
        <v>641</v>
      </c>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row>
    <row r="240" spans="1:84" ht="13.5" customHeight="1" x14ac:dyDescent="0.35">
      <c r="A240" s="5"/>
      <c r="B240" s="213"/>
      <c r="C240" s="133" t="s">
        <v>143</v>
      </c>
      <c r="D240" s="134" t="s">
        <v>224</v>
      </c>
      <c r="E240" s="125">
        <v>393.77978999999999</v>
      </c>
      <c r="F240" s="126">
        <v>330</v>
      </c>
      <c r="G240" s="126">
        <v>94</v>
      </c>
      <c r="H240" s="126">
        <v>2069.0699</v>
      </c>
      <c r="I240" s="126">
        <v>2100.93905</v>
      </c>
      <c r="J240" s="84">
        <v>4360</v>
      </c>
      <c r="K240" s="115">
        <f t="shared" si="114"/>
        <v>107.52624879812673</v>
      </c>
      <c r="L240" s="75" t="s">
        <v>15</v>
      </c>
      <c r="M240" s="75" t="s">
        <v>225</v>
      </c>
      <c r="N240" s="150" t="s">
        <v>232</v>
      </c>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row>
    <row r="241" spans="1:84" ht="28" customHeight="1" x14ac:dyDescent="0.35">
      <c r="A241" s="5"/>
      <c r="B241" s="213"/>
      <c r="C241" s="133" t="s">
        <v>233</v>
      </c>
      <c r="D241" s="134" t="s">
        <v>224</v>
      </c>
      <c r="E241" s="126">
        <v>3956.9498899999999</v>
      </c>
      <c r="F241" s="126">
        <v>20868</v>
      </c>
      <c r="G241" s="126">
        <v>37285</v>
      </c>
      <c r="H241" s="126">
        <v>38530.434000000001</v>
      </c>
      <c r="I241" s="126">
        <v>56962.859540000005</v>
      </c>
      <c r="J241" s="84">
        <f>SUM(J242:J248)</f>
        <v>65776.933000000005</v>
      </c>
      <c r="K241" s="115">
        <f t="shared" si="114"/>
        <v>15.473369018299813</v>
      </c>
      <c r="L241" s="75" t="s">
        <v>15</v>
      </c>
      <c r="M241" s="75" t="s">
        <v>225</v>
      </c>
      <c r="N241" s="150" t="s">
        <v>234</v>
      </c>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row>
    <row r="242" spans="1:84" ht="14.5" x14ac:dyDescent="0.35">
      <c r="A242" s="5"/>
      <c r="B242" s="213"/>
      <c r="C242" s="133" t="s">
        <v>235</v>
      </c>
      <c r="D242" s="134" t="s">
        <v>224</v>
      </c>
      <c r="E242" s="102">
        <v>440</v>
      </c>
      <c r="F242" s="126">
        <v>2263</v>
      </c>
      <c r="G242" s="126">
        <v>4374</v>
      </c>
      <c r="H242" s="126">
        <v>5423.7240000000002</v>
      </c>
      <c r="I242" s="126">
        <v>5632.5697300000002</v>
      </c>
      <c r="J242" s="84">
        <v>6550</v>
      </c>
      <c r="K242" s="115">
        <f t="shared" si="114"/>
        <v>16.287952284258715</v>
      </c>
      <c r="L242" s="75" t="s">
        <v>15</v>
      </c>
      <c r="M242" s="75" t="s">
        <v>225</v>
      </c>
      <c r="N242" s="150"/>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row>
    <row r="243" spans="1:84" ht="21.75" customHeight="1" x14ac:dyDescent="0.35">
      <c r="A243" s="5"/>
      <c r="B243" s="213"/>
      <c r="C243" s="133" t="s">
        <v>236</v>
      </c>
      <c r="D243" s="134" t="s">
        <v>224</v>
      </c>
      <c r="E243" s="102">
        <v>440</v>
      </c>
      <c r="F243" s="126">
        <v>2263</v>
      </c>
      <c r="G243" s="126">
        <v>4394</v>
      </c>
      <c r="H243" s="126">
        <v>5423.7240000000002</v>
      </c>
      <c r="I243" s="126">
        <v>5632.5697300000002</v>
      </c>
      <c r="J243" s="84">
        <v>6550</v>
      </c>
      <c r="K243" s="115">
        <f t="shared" si="114"/>
        <v>16.287952284258715</v>
      </c>
      <c r="L243" s="75" t="s">
        <v>15</v>
      </c>
      <c r="M243" s="75" t="s">
        <v>225</v>
      </c>
      <c r="N243" s="150"/>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row>
    <row r="244" spans="1:84" ht="13.5" customHeight="1" x14ac:dyDescent="0.35">
      <c r="A244" s="5"/>
      <c r="B244" s="213"/>
      <c r="C244" s="133" t="s">
        <v>237</v>
      </c>
      <c r="D244" s="134" t="s">
        <v>224</v>
      </c>
      <c r="E244" s="125">
        <v>437.94989000000004</v>
      </c>
      <c r="F244" s="126">
        <v>2266</v>
      </c>
      <c r="G244" s="126">
        <v>4374</v>
      </c>
      <c r="H244" s="126">
        <v>5423.7240000000002</v>
      </c>
      <c r="I244" s="126">
        <v>11265.13946</v>
      </c>
      <c r="J244" s="84">
        <v>13100</v>
      </c>
      <c r="K244" s="115">
        <f t="shared" si="114"/>
        <v>16.287952284258715</v>
      </c>
      <c r="L244" s="75" t="s">
        <v>15</v>
      </c>
      <c r="M244" s="75" t="s">
        <v>225</v>
      </c>
      <c r="N244" s="150" t="s">
        <v>238</v>
      </c>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row>
    <row r="245" spans="1:84" ht="13.5" customHeight="1" x14ac:dyDescent="0.35">
      <c r="A245" s="5"/>
      <c r="B245" s="213"/>
      <c r="C245" s="133" t="s">
        <v>239</v>
      </c>
      <c r="D245" s="134" t="s">
        <v>224</v>
      </c>
      <c r="E245" s="102">
        <v>0</v>
      </c>
      <c r="F245" s="126">
        <v>589</v>
      </c>
      <c r="G245" s="126">
        <v>346</v>
      </c>
      <c r="H245" s="126">
        <v>1051.5650000000001</v>
      </c>
      <c r="I245" s="126">
        <v>635</v>
      </c>
      <c r="J245" s="84">
        <v>296</v>
      </c>
      <c r="K245" s="115">
        <f t="shared" si="114"/>
        <v>-53.385826771653541</v>
      </c>
      <c r="L245" s="75" t="s">
        <v>15</v>
      </c>
      <c r="M245" s="75" t="s">
        <v>225</v>
      </c>
      <c r="N245" s="150" t="s">
        <v>240</v>
      </c>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row>
    <row r="246" spans="1:84" ht="13.5" customHeight="1" x14ac:dyDescent="0.35">
      <c r="A246" s="5"/>
      <c r="B246" s="213"/>
      <c r="C246" s="137" t="s">
        <v>241</v>
      </c>
      <c r="D246" s="134" t="s">
        <v>224</v>
      </c>
      <c r="E246" s="56">
        <v>1759</v>
      </c>
      <c r="F246" s="57">
        <v>9064</v>
      </c>
      <c r="G246" s="57">
        <v>17712</v>
      </c>
      <c r="H246" s="57">
        <v>21207.697</v>
      </c>
      <c r="I246" s="57">
        <v>22532.441159999998</v>
      </c>
      <c r="J246" s="84">
        <v>26200.933000000001</v>
      </c>
      <c r="K246" s="115">
        <f t="shared" si="114"/>
        <v>16.280933849779121</v>
      </c>
      <c r="L246" s="75" t="s">
        <v>15</v>
      </c>
      <c r="M246" s="75" t="s">
        <v>225</v>
      </c>
      <c r="N246" s="153"/>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row>
    <row r="247" spans="1:84" ht="14.5" customHeight="1" x14ac:dyDescent="0.35">
      <c r="A247" s="5"/>
      <c r="B247" s="213"/>
      <c r="C247" s="133" t="s">
        <v>242</v>
      </c>
      <c r="D247" s="103" t="s">
        <v>224</v>
      </c>
      <c r="E247" s="102">
        <v>440</v>
      </c>
      <c r="F247" s="126">
        <v>2266</v>
      </c>
      <c r="G247" s="126">
        <v>4374</v>
      </c>
      <c r="H247" s="126">
        <v>0</v>
      </c>
      <c r="I247" s="126">
        <v>5632.5697300000002</v>
      </c>
      <c r="J247" s="154">
        <v>6550</v>
      </c>
      <c r="K247" s="115">
        <f t="shared" si="114"/>
        <v>16.287952284258715</v>
      </c>
      <c r="L247" s="75" t="s">
        <v>15</v>
      </c>
      <c r="M247" s="75" t="s">
        <v>225</v>
      </c>
      <c r="N247" s="153"/>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row>
    <row r="248" spans="1:84" ht="13.5" customHeight="1" x14ac:dyDescent="0.35">
      <c r="A248" s="5"/>
      <c r="B248" s="213"/>
      <c r="C248" s="133" t="s">
        <v>243</v>
      </c>
      <c r="D248" s="103" t="s">
        <v>224</v>
      </c>
      <c r="E248" s="102">
        <v>440</v>
      </c>
      <c r="F248" s="126">
        <v>2157</v>
      </c>
      <c r="G248" s="126">
        <v>1711</v>
      </c>
      <c r="H248" s="126">
        <v>0</v>
      </c>
      <c r="I248" s="126">
        <v>5632.5697300000002</v>
      </c>
      <c r="J248" s="154">
        <v>6530</v>
      </c>
      <c r="K248" s="115">
        <f t="shared" si="114"/>
        <v>15.932874567360214</v>
      </c>
      <c r="L248" s="75" t="s">
        <v>15</v>
      </c>
      <c r="M248" s="75" t="s">
        <v>225</v>
      </c>
      <c r="N248" s="153"/>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row>
    <row r="249" spans="1:84" ht="28" x14ac:dyDescent="0.35">
      <c r="A249" s="5"/>
      <c r="B249" s="213"/>
      <c r="C249" s="133" t="s">
        <v>244</v>
      </c>
      <c r="D249" s="103" t="s">
        <v>15</v>
      </c>
      <c r="E249" s="155">
        <f>(E235/Governança!E106)*100</f>
        <v>5.9876738517878865E-3</v>
      </c>
      <c r="F249" s="155">
        <f>(F235/Governança!F106)*100</f>
        <v>0.4448508935238617</v>
      </c>
      <c r="G249" s="155">
        <f>(G235/Governança!G106)*100</f>
        <v>0.27937066077352879</v>
      </c>
      <c r="H249" s="155">
        <f>(H235/Governança!H106)*100</f>
        <v>0.38718397037905061</v>
      </c>
      <c r="I249" s="155">
        <f>(I235/Governança!I106)*100</f>
        <v>0.33872794852181437</v>
      </c>
      <c r="J249" s="155">
        <f>(J235/Governança!J106)*100</f>
        <v>0.26349844288206137</v>
      </c>
      <c r="K249" s="58">
        <f t="shared" ref="K249:K250" si="115">J249-I249</f>
        <v>-7.5229505639753003E-2</v>
      </c>
      <c r="L249" s="75" t="s">
        <v>22</v>
      </c>
      <c r="M249" s="75" t="s">
        <v>225</v>
      </c>
      <c r="N249" s="153"/>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row>
    <row r="250" spans="1:84" ht="56" x14ac:dyDescent="0.35">
      <c r="A250" s="5"/>
      <c r="B250" s="213"/>
      <c r="C250" s="143" t="s">
        <v>245</v>
      </c>
      <c r="D250" s="103" t="s">
        <v>15</v>
      </c>
      <c r="E250" s="124">
        <v>1</v>
      </c>
      <c r="F250" s="124">
        <v>48</v>
      </c>
      <c r="G250" s="124">
        <v>48</v>
      </c>
      <c r="H250" s="124">
        <v>52</v>
      </c>
      <c r="I250" s="124">
        <v>63</v>
      </c>
      <c r="J250" s="154">
        <v>54</v>
      </c>
      <c r="K250" s="58">
        <f t="shared" si="115"/>
        <v>-9</v>
      </c>
      <c r="L250" s="75" t="s">
        <v>22</v>
      </c>
      <c r="M250" s="75" t="s">
        <v>225</v>
      </c>
      <c r="N250" s="133" t="s">
        <v>246</v>
      </c>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row>
    <row r="251" spans="1:84" ht="14.5" x14ac:dyDescent="0.35">
      <c r="A251" s="5"/>
      <c r="B251" s="213"/>
      <c r="C251" s="143" t="s">
        <v>247</v>
      </c>
      <c r="D251" s="156" t="s">
        <v>102</v>
      </c>
      <c r="E251" s="57">
        <v>138</v>
      </c>
      <c r="F251" s="57">
        <v>1155</v>
      </c>
      <c r="G251" s="57">
        <v>1153</v>
      </c>
      <c r="H251" s="57">
        <v>1498</v>
      </c>
      <c r="I251" s="57">
        <v>1802</v>
      </c>
      <c r="J251" s="154">
        <v>1650</v>
      </c>
      <c r="K251" s="115">
        <f t="shared" ref="K251:K252" si="116">((J251-I251)/I251)*100</f>
        <v>-8.4350721420643726</v>
      </c>
      <c r="L251" s="75" t="s">
        <v>15</v>
      </c>
      <c r="M251" s="75" t="s">
        <v>225</v>
      </c>
      <c r="N251" s="153"/>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row>
    <row r="252" spans="1:84" ht="14.5" x14ac:dyDescent="0.35">
      <c r="A252" s="5"/>
      <c r="B252" s="213"/>
      <c r="C252" s="143" t="s">
        <v>248</v>
      </c>
      <c r="D252" s="156" t="s">
        <v>102</v>
      </c>
      <c r="E252" s="57">
        <v>0</v>
      </c>
      <c r="F252" s="57">
        <v>150000</v>
      </c>
      <c r="G252" s="57">
        <v>50000</v>
      </c>
      <c r="H252" s="126">
        <v>60000</v>
      </c>
      <c r="I252" s="126">
        <v>59597</v>
      </c>
      <c r="J252" s="57">
        <v>1250</v>
      </c>
      <c r="K252" s="115">
        <f t="shared" si="116"/>
        <v>-97.902578988875277</v>
      </c>
      <c r="L252" s="75" t="s">
        <v>15</v>
      </c>
      <c r="M252" s="75" t="s">
        <v>225</v>
      </c>
      <c r="N252" s="103"/>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row>
    <row r="253" spans="1:84" ht="60.5" customHeight="1" x14ac:dyDescent="0.35">
      <c r="A253" s="5"/>
      <c r="B253" s="211" t="s">
        <v>94</v>
      </c>
      <c r="C253" s="54" t="s">
        <v>249</v>
      </c>
      <c r="D253" s="55" t="s">
        <v>52</v>
      </c>
      <c r="E253" s="60" t="s">
        <v>53</v>
      </c>
      <c r="F253" s="60" t="s">
        <v>53</v>
      </c>
      <c r="G253" s="60" t="s">
        <v>53</v>
      </c>
      <c r="H253" s="60" t="s">
        <v>53</v>
      </c>
      <c r="I253" s="157" t="s">
        <v>53</v>
      </c>
      <c r="J253" s="158" t="s">
        <v>53</v>
      </c>
      <c r="K253" s="58" t="s">
        <v>54</v>
      </c>
      <c r="L253" s="97" t="s">
        <v>54</v>
      </c>
      <c r="M253" s="60" t="s">
        <v>250</v>
      </c>
      <c r="N253" s="103"/>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row>
    <row r="254" spans="1:84" ht="41" customHeight="1" x14ac:dyDescent="0.35">
      <c r="A254" s="5"/>
      <c r="B254" s="211"/>
      <c r="C254" s="103" t="s">
        <v>251</v>
      </c>
      <c r="D254" s="55" t="s">
        <v>102</v>
      </c>
      <c r="E254" s="157">
        <v>0</v>
      </c>
      <c r="F254" s="157">
        <v>0</v>
      </c>
      <c r="G254" s="157">
        <v>0</v>
      </c>
      <c r="H254" s="157">
        <v>0</v>
      </c>
      <c r="I254" s="157">
        <v>0</v>
      </c>
      <c r="J254" s="158">
        <v>0</v>
      </c>
      <c r="K254" s="115" t="s">
        <v>54</v>
      </c>
      <c r="L254" s="75" t="s">
        <v>54</v>
      </c>
      <c r="M254" s="60" t="s">
        <v>252</v>
      </c>
      <c r="N254" s="103"/>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row>
    <row r="255" spans="1:84" ht="26.5" customHeight="1" x14ac:dyDescent="0.35">
      <c r="B255" s="218" t="s">
        <v>602</v>
      </c>
      <c r="C255" s="134" t="s">
        <v>253</v>
      </c>
      <c r="D255" s="55" t="s">
        <v>102</v>
      </c>
      <c r="E255" s="60" t="s">
        <v>201</v>
      </c>
      <c r="F255" s="56" t="s">
        <v>254</v>
      </c>
      <c r="G255" s="56">
        <v>169580</v>
      </c>
      <c r="H255" s="56">
        <v>234000</v>
      </c>
      <c r="I255" s="193">
        <v>303000</v>
      </c>
      <c r="J255" s="193">
        <v>406000</v>
      </c>
      <c r="K255" s="115">
        <f t="shared" ref="K255:K260" si="117">((J255-I255)/I255)*100</f>
        <v>33.993399339933994</v>
      </c>
      <c r="L255" s="75" t="s">
        <v>15</v>
      </c>
      <c r="M255" s="60" t="s">
        <v>255</v>
      </c>
      <c r="N255" s="153" t="s">
        <v>256</v>
      </c>
    </row>
    <row r="256" spans="1:84" ht="25.5" customHeight="1" x14ac:dyDescent="0.35">
      <c r="B256" s="219"/>
      <c r="C256" s="134" t="s">
        <v>257</v>
      </c>
      <c r="D256" s="55" t="s">
        <v>102</v>
      </c>
      <c r="E256" s="60" t="s">
        <v>201</v>
      </c>
      <c r="F256" s="56">
        <v>549828</v>
      </c>
      <c r="G256" s="56">
        <v>1000000</v>
      </c>
      <c r="H256" s="56">
        <v>1800000</v>
      </c>
      <c r="I256" s="193">
        <v>912000</v>
      </c>
      <c r="J256" s="193">
        <v>1375149</v>
      </c>
      <c r="K256" s="115">
        <f t="shared" si="117"/>
        <v>50.783881578947366</v>
      </c>
      <c r="L256" s="75" t="s">
        <v>15</v>
      </c>
      <c r="M256" s="60" t="s">
        <v>255</v>
      </c>
      <c r="N256" s="194" t="s">
        <v>258</v>
      </c>
    </row>
    <row r="257" spans="2:14" ht="42.5" customHeight="1" x14ac:dyDescent="0.35">
      <c r="B257" s="219"/>
      <c r="C257" s="134" t="s">
        <v>259</v>
      </c>
      <c r="D257" s="55" t="s">
        <v>102</v>
      </c>
      <c r="E257" s="60" t="s">
        <v>54</v>
      </c>
      <c r="F257" s="56" t="s">
        <v>54</v>
      </c>
      <c r="G257" s="56" t="s">
        <v>54</v>
      </c>
      <c r="H257" s="56" t="s">
        <v>54</v>
      </c>
      <c r="I257" s="193">
        <v>38472</v>
      </c>
      <c r="J257" s="193">
        <v>118992</v>
      </c>
      <c r="K257" s="115">
        <f t="shared" si="117"/>
        <v>209.29507174048658</v>
      </c>
      <c r="L257" s="75" t="s">
        <v>15</v>
      </c>
      <c r="M257" s="60" t="s">
        <v>255</v>
      </c>
      <c r="N257" s="194" t="s">
        <v>260</v>
      </c>
    </row>
    <row r="258" spans="2:14" ht="27" customHeight="1" x14ac:dyDescent="0.35">
      <c r="B258" s="219"/>
      <c r="C258" s="134" t="s">
        <v>261</v>
      </c>
      <c r="D258" s="55" t="s">
        <v>262</v>
      </c>
      <c r="E258" s="60" t="s">
        <v>54</v>
      </c>
      <c r="F258" s="56" t="s">
        <v>54</v>
      </c>
      <c r="G258" s="56" t="s">
        <v>54</v>
      </c>
      <c r="H258" s="56" t="s">
        <v>54</v>
      </c>
      <c r="I258" s="193">
        <v>152436408.76182601</v>
      </c>
      <c r="J258" s="193">
        <v>912771932.52122998</v>
      </c>
      <c r="K258" s="115">
        <f t="shared" si="117"/>
        <v>498.78866206261046</v>
      </c>
      <c r="L258" s="75" t="s">
        <v>15</v>
      </c>
      <c r="M258" s="60" t="s">
        <v>255</v>
      </c>
      <c r="N258" s="194" t="s">
        <v>263</v>
      </c>
    </row>
    <row r="259" spans="2:14" ht="45.5" customHeight="1" x14ac:dyDescent="0.35">
      <c r="B259" s="220"/>
      <c r="C259" s="134" t="s">
        <v>629</v>
      </c>
      <c r="D259" s="55" t="s">
        <v>102</v>
      </c>
      <c r="E259" s="60" t="s">
        <v>54</v>
      </c>
      <c r="F259" s="60" t="s">
        <v>54</v>
      </c>
      <c r="G259" s="60" t="s">
        <v>54</v>
      </c>
      <c r="H259" s="60" t="s">
        <v>54</v>
      </c>
      <c r="I259" s="60" t="s">
        <v>54</v>
      </c>
      <c r="J259" s="193">
        <v>930000</v>
      </c>
      <c r="K259" s="115" t="s">
        <v>54</v>
      </c>
      <c r="L259" s="75" t="s">
        <v>54</v>
      </c>
      <c r="M259" s="60" t="s">
        <v>255</v>
      </c>
      <c r="N259" s="194" t="s">
        <v>628</v>
      </c>
    </row>
    <row r="260" spans="2:14" ht="50" customHeight="1" x14ac:dyDescent="0.35">
      <c r="B260" s="214" t="s">
        <v>551</v>
      </c>
      <c r="C260" s="134" t="s">
        <v>554</v>
      </c>
      <c r="D260" s="55" t="s">
        <v>556</v>
      </c>
      <c r="E260" s="60" t="s">
        <v>54</v>
      </c>
      <c r="F260" s="56">
        <v>100</v>
      </c>
      <c r="G260" s="195">
        <v>113</v>
      </c>
      <c r="H260" s="195">
        <v>113</v>
      </c>
      <c r="I260" s="196">
        <v>112</v>
      </c>
      <c r="J260" s="196">
        <v>116</v>
      </c>
      <c r="K260" s="115">
        <f t="shared" si="117"/>
        <v>3.5714285714285712</v>
      </c>
      <c r="L260" s="75" t="s">
        <v>15</v>
      </c>
      <c r="M260" s="60" t="s">
        <v>54</v>
      </c>
      <c r="N260" s="194" t="s">
        <v>555</v>
      </c>
    </row>
    <row r="261" spans="2:14" ht="39" customHeight="1" x14ac:dyDescent="0.35">
      <c r="B261" s="214"/>
      <c r="C261" s="134" t="s">
        <v>552</v>
      </c>
      <c r="D261" s="55" t="s">
        <v>15</v>
      </c>
      <c r="E261" s="60" t="s">
        <v>54</v>
      </c>
      <c r="F261" s="56" t="s">
        <v>54</v>
      </c>
      <c r="G261" s="197" t="s">
        <v>54</v>
      </c>
      <c r="H261" s="195">
        <v>28</v>
      </c>
      <c r="I261" s="196">
        <v>25</v>
      </c>
      <c r="J261" s="196">
        <v>24</v>
      </c>
      <c r="K261" s="58">
        <f>J261-I261</f>
        <v>-1</v>
      </c>
      <c r="L261" s="75" t="s">
        <v>22</v>
      </c>
      <c r="M261" s="60" t="s">
        <v>54</v>
      </c>
      <c r="N261" s="194" t="s">
        <v>553</v>
      </c>
    </row>
    <row r="262" spans="2:14" ht="30" customHeight="1" x14ac:dyDescent="0.35">
      <c r="B262" s="8" t="s">
        <v>375</v>
      </c>
    </row>
    <row r="263" spans="2:14" ht="26.5" customHeight="1" x14ac:dyDescent="0.35">
      <c r="B263" s="8" t="s">
        <v>376</v>
      </c>
    </row>
  </sheetData>
  <autoFilter ref="B3:N263" xr:uid="{911FCEAD-3165-4AB9-BE7A-EEED74E6FAE7}"/>
  <mergeCells count="16">
    <mergeCell ref="B5:B20"/>
    <mergeCell ref="B21:B32"/>
    <mergeCell ref="B33:B80"/>
    <mergeCell ref="B81:B113"/>
    <mergeCell ref="B114:B141"/>
    <mergeCell ref="B144:B159"/>
    <mergeCell ref="B173:B190"/>
    <mergeCell ref="B260:B261"/>
    <mergeCell ref="B253:B254"/>
    <mergeCell ref="B160:B171"/>
    <mergeCell ref="B234:B252"/>
    <mergeCell ref="B229:B233"/>
    <mergeCell ref="B226:B227"/>
    <mergeCell ref="B191:B222"/>
    <mergeCell ref="B223:B225"/>
    <mergeCell ref="B255:B259"/>
  </mergeCells>
  <phoneticPr fontId="37" type="noConversion"/>
  <hyperlinks>
    <hyperlink ref="C2" r:id="rId1" xr:uid="{21D07623-8DEA-47D8-8A83-E7A2401A8F3B}"/>
  </hyperlinks>
  <pageMargins left="0.511811024" right="0.511811024" top="0.78740157499999996" bottom="0.78740157499999996" header="0" footer="0"/>
  <pageSetup paperSize="9" orientation="portrait" r:id="rId2"/>
  <headerFooter>
    <oddFooter>&amp;C#000000INFORMAÇÃO CONFIDENCIAL – CONFIDENTIAL INFORMATION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F219"/>
  <sheetViews>
    <sheetView zoomScale="58" zoomScaleNormal="76" workbookViewId="0">
      <pane xSplit="3" ySplit="3" topLeftCell="D4" activePane="bottomRight" state="frozen"/>
      <selection pane="topRight" activeCell="D1" sqref="D1"/>
      <selection pane="bottomLeft" activeCell="A4" sqref="A4"/>
      <selection pane="bottomRight" activeCell="I15" sqref="I15"/>
    </sheetView>
  </sheetViews>
  <sheetFormatPr defaultColWidth="14.453125" defaultRowHeight="15" customHeight="1" x14ac:dyDescent="0.35"/>
  <cols>
    <col min="1" max="1" width="12.453125" customWidth="1"/>
    <col min="2" max="2" width="16.7265625" customWidth="1"/>
    <col min="3" max="3" width="67.453125" style="43" customWidth="1"/>
    <col min="4" max="4" width="13.81640625" customWidth="1"/>
    <col min="5" max="5" width="10.1796875" style="37" customWidth="1"/>
    <col min="6" max="8" width="11.26953125" style="37" customWidth="1"/>
    <col min="9" max="10" width="12.453125" style="37" bestFit="1" customWidth="1"/>
    <col min="11" max="11" width="8.7265625" style="37" bestFit="1" customWidth="1"/>
    <col min="12" max="12" width="5" style="37" bestFit="1" customWidth="1"/>
    <col min="13" max="13" width="25.1796875" style="37" bestFit="1" customWidth="1"/>
    <col min="14" max="14" width="83.1796875" customWidth="1"/>
    <col min="15" max="84" width="9.1796875" customWidth="1"/>
  </cols>
  <sheetData>
    <row r="1" spans="1:84" ht="21" customHeight="1" x14ac:dyDescent="0.35">
      <c r="A1" s="5"/>
      <c r="B1" s="5"/>
      <c r="C1" s="42" t="s">
        <v>0</v>
      </c>
      <c r="D1" s="5"/>
      <c r="E1" s="36"/>
      <c r="F1" s="36"/>
      <c r="G1" s="36"/>
      <c r="H1" s="36"/>
      <c r="I1" s="46"/>
      <c r="J1" s="46"/>
      <c r="K1" s="46"/>
      <c r="L1" s="36"/>
      <c r="M1" s="36"/>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36" customHeight="1" x14ac:dyDescent="0.35">
      <c r="A2" s="5"/>
      <c r="B2" s="5"/>
      <c r="C2" s="51" t="s">
        <v>1</v>
      </c>
      <c r="D2" s="7"/>
      <c r="E2" s="52"/>
      <c r="F2" s="38"/>
      <c r="G2" s="39"/>
      <c r="H2" s="39"/>
      <c r="I2" s="41"/>
      <c r="J2" s="38"/>
      <c r="K2" s="53"/>
      <c r="L2" s="41"/>
      <c r="M2" s="38"/>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row>
    <row r="3" spans="1:84" s="110" customFormat="1" ht="39.75" customHeight="1" x14ac:dyDescent="0.35">
      <c r="A3" s="5"/>
      <c r="B3" s="106" t="s">
        <v>2</v>
      </c>
      <c r="C3" s="106" t="s">
        <v>3</v>
      </c>
      <c r="D3" s="106" t="s">
        <v>4</v>
      </c>
      <c r="E3" s="107" t="s">
        <v>5</v>
      </c>
      <c r="F3" s="107">
        <v>2020</v>
      </c>
      <c r="G3" s="107">
        <v>2021</v>
      </c>
      <c r="H3" s="107">
        <v>2022</v>
      </c>
      <c r="I3" s="107" t="s">
        <v>6</v>
      </c>
      <c r="J3" s="108" t="s">
        <v>7</v>
      </c>
      <c r="K3" s="108" t="s">
        <v>8</v>
      </c>
      <c r="L3" s="107"/>
      <c r="M3" s="107" t="s">
        <v>9</v>
      </c>
      <c r="N3" s="109" t="s">
        <v>10</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row>
    <row r="4" spans="1:84" s="110" customFormat="1" ht="27" customHeight="1" x14ac:dyDescent="0.35">
      <c r="A4" s="5"/>
      <c r="B4" s="6" t="s">
        <v>264</v>
      </c>
      <c r="C4" s="6"/>
      <c r="D4" s="6"/>
      <c r="E4" s="40"/>
      <c r="F4" s="40"/>
      <c r="G4" s="40"/>
      <c r="H4" s="40"/>
      <c r="I4" s="40"/>
      <c r="J4" s="40"/>
      <c r="K4" s="40"/>
      <c r="L4" s="40"/>
      <c r="M4" s="40"/>
      <c r="N4" s="6"/>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s="110" customFormat="1" ht="14.5" x14ac:dyDescent="0.35">
      <c r="A5" s="5"/>
      <c r="B5" s="217" t="s">
        <v>265</v>
      </c>
      <c r="C5" s="162" t="s">
        <v>266</v>
      </c>
      <c r="D5" s="112" t="s">
        <v>52</v>
      </c>
      <c r="E5" s="161" t="s">
        <v>53</v>
      </c>
      <c r="F5" s="161" t="s">
        <v>53</v>
      </c>
      <c r="G5" s="161" t="s">
        <v>53</v>
      </c>
      <c r="H5" s="161" t="s">
        <v>53</v>
      </c>
      <c r="I5" s="173" t="s">
        <v>53</v>
      </c>
      <c r="J5" s="173" t="s">
        <v>53</v>
      </c>
      <c r="K5" s="115" t="s">
        <v>54</v>
      </c>
      <c r="L5" s="161" t="s">
        <v>54</v>
      </c>
      <c r="M5" s="161" t="s">
        <v>267</v>
      </c>
      <c r="N5" s="161"/>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1:84" ht="13.5" customHeight="1" x14ac:dyDescent="0.35">
      <c r="A6" s="5"/>
      <c r="B6" s="212"/>
      <c r="C6" s="103" t="s">
        <v>268</v>
      </c>
      <c r="D6" s="55" t="s">
        <v>52</v>
      </c>
      <c r="E6" s="75" t="s">
        <v>53</v>
      </c>
      <c r="F6" s="75" t="s">
        <v>53</v>
      </c>
      <c r="G6" s="75" t="s">
        <v>53</v>
      </c>
      <c r="H6" s="75" t="s">
        <v>53</v>
      </c>
      <c r="I6" s="102" t="s">
        <v>53</v>
      </c>
      <c r="J6" s="102" t="s">
        <v>53</v>
      </c>
      <c r="K6" s="58" t="s">
        <v>54</v>
      </c>
      <c r="L6" s="75" t="s">
        <v>54</v>
      </c>
      <c r="M6" s="75" t="s">
        <v>269</v>
      </c>
      <c r="N6" s="7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1:84" ht="13.5" customHeight="1" x14ac:dyDescent="0.35">
      <c r="A7" s="5"/>
      <c r="B7" s="212"/>
      <c r="C7" s="103" t="s">
        <v>270</v>
      </c>
      <c r="D7" s="55" t="s">
        <v>52</v>
      </c>
      <c r="E7" s="75" t="s">
        <v>53</v>
      </c>
      <c r="F7" s="75" t="s">
        <v>53</v>
      </c>
      <c r="G7" s="75" t="s">
        <v>53</v>
      </c>
      <c r="H7" s="75" t="s">
        <v>53</v>
      </c>
      <c r="I7" s="102" t="s">
        <v>53</v>
      </c>
      <c r="J7" s="102" t="s">
        <v>53</v>
      </c>
      <c r="K7" s="58" t="s">
        <v>54</v>
      </c>
      <c r="L7" s="75" t="s">
        <v>54</v>
      </c>
      <c r="M7" s="75" t="s">
        <v>269</v>
      </c>
      <c r="N7" s="7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1:84" ht="13.5" customHeight="1" x14ac:dyDescent="0.35">
      <c r="A8" s="5"/>
      <c r="B8" s="212"/>
      <c r="C8" s="103" t="s">
        <v>271</v>
      </c>
      <c r="D8" s="134" t="s">
        <v>102</v>
      </c>
      <c r="E8" s="75">
        <v>41</v>
      </c>
      <c r="F8" s="75">
        <v>33</v>
      </c>
      <c r="G8" s="75">
        <v>38</v>
      </c>
      <c r="H8" s="75">
        <v>60</v>
      </c>
      <c r="I8" s="102">
        <v>69</v>
      </c>
      <c r="J8" s="102">
        <v>82</v>
      </c>
      <c r="K8" s="58">
        <f>IF(OR(I8=0,I8="N/D"),0,((J8-I8)/I8)*100)</f>
        <v>18.840579710144929</v>
      </c>
      <c r="L8" s="75" t="s">
        <v>15</v>
      </c>
      <c r="M8" s="75" t="s">
        <v>269</v>
      </c>
      <c r="N8" s="7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ht="13.5" customHeight="1" x14ac:dyDescent="0.35">
      <c r="A9" s="5"/>
      <c r="B9" s="212"/>
      <c r="C9" s="103" t="s">
        <v>576</v>
      </c>
      <c r="D9" s="134" t="s">
        <v>102</v>
      </c>
      <c r="E9" s="75">
        <v>26</v>
      </c>
      <c r="F9" s="75">
        <v>21</v>
      </c>
      <c r="G9" s="75">
        <v>18</v>
      </c>
      <c r="H9" s="102">
        <v>12</v>
      </c>
      <c r="I9" s="102">
        <v>16</v>
      </c>
      <c r="J9" s="75">
        <v>20</v>
      </c>
      <c r="K9" s="58">
        <f>IF(OR(I9=0,I9="N/D"),0,((J9-I9)/I9)*100)</f>
        <v>25</v>
      </c>
      <c r="L9" s="75" t="s">
        <v>15</v>
      </c>
      <c r="M9" s="75" t="s">
        <v>269</v>
      </c>
      <c r="N9" s="7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1:84" ht="49.5" customHeight="1" x14ac:dyDescent="0.35">
      <c r="A10" s="5"/>
      <c r="B10" s="212"/>
      <c r="C10" s="134" t="s">
        <v>581</v>
      </c>
      <c r="D10" s="134" t="s">
        <v>102</v>
      </c>
      <c r="E10" s="75" t="s">
        <v>42</v>
      </c>
      <c r="F10" s="75" t="s">
        <v>42</v>
      </c>
      <c r="G10" s="75" t="s">
        <v>42</v>
      </c>
      <c r="H10" s="75" t="s">
        <v>42</v>
      </c>
      <c r="I10" s="75" t="s">
        <v>42</v>
      </c>
      <c r="J10" s="75">
        <v>0</v>
      </c>
      <c r="K10" s="61" t="s">
        <v>54</v>
      </c>
      <c r="L10" s="75" t="s">
        <v>54</v>
      </c>
      <c r="M10" s="75" t="s">
        <v>269</v>
      </c>
      <c r="N10" s="164" t="s">
        <v>606</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1:84" ht="30" customHeight="1" x14ac:dyDescent="0.35">
      <c r="A11" s="5"/>
      <c r="B11" s="212"/>
      <c r="C11" s="134" t="s">
        <v>582</v>
      </c>
      <c r="D11" s="134" t="s">
        <v>102</v>
      </c>
      <c r="E11" s="75" t="s">
        <v>42</v>
      </c>
      <c r="F11" s="75" t="s">
        <v>42</v>
      </c>
      <c r="G11" s="75" t="s">
        <v>42</v>
      </c>
      <c r="H11" s="75" t="s">
        <v>42</v>
      </c>
      <c r="I11" s="75" t="s">
        <v>42</v>
      </c>
      <c r="J11" s="75">
        <v>2</v>
      </c>
      <c r="K11" s="61" t="s">
        <v>54</v>
      </c>
      <c r="L11" s="75" t="s">
        <v>54</v>
      </c>
      <c r="M11" s="75" t="s">
        <v>269</v>
      </c>
      <c r="N11" s="134" t="s">
        <v>607</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1:84" ht="37" customHeight="1" x14ac:dyDescent="0.35">
      <c r="A12" s="5"/>
      <c r="B12" s="212"/>
      <c r="C12" s="134" t="s">
        <v>583</v>
      </c>
      <c r="D12" s="134" t="s">
        <v>102</v>
      </c>
      <c r="E12" s="75" t="s">
        <v>42</v>
      </c>
      <c r="F12" s="75" t="s">
        <v>42</v>
      </c>
      <c r="G12" s="75" t="s">
        <v>42</v>
      </c>
      <c r="H12" s="75" t="s">
        <v>42</v>
      </c>
      <c r="I12" s="75" t="s">
        <v>42</v>
      </c>
      <c r="J12" s="75">
        <v>0</v>
      </c>
      <c r="K12" s="61"/>
      <c r="L12" s="75"/>
      <c r="M12" s="75" t="s">
        <v>269</v>
      </c>
      <c r="N12" s="164" t="s">
        <v>584</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1:84" ht="22" customHeight="1" x14ac:dyDescent="0.35">
      <c r="A13" s="5"/>
      <c r="B13" s="212"/>
      <c r="C13" s="134" t="s">
        <v>574</v>
      </c>
      <c r="D13" s="134" t="s">
        <v>102</v>
      </c>
      <c r="E13" s="75" t="s">
        <v>42</v>
      </c>
      <c r="F13" s="75" t="s">
        <v>42</v>
      </c>
      <c r="G13" s="75" t="s">
        <v>42</v>
      </c>
      <c r="H13" s="75" t="s">
        <v>42</v>
      </c>
      <c r="I13" s="75" t="s">
        <v>42</v>
      </c>
      <c r="J13" s="75">
        <v>1</v>
      </c>
      <c r="K13" s="61" t="s">
        <v>54</v>
      </c>
      <c r="L13" s="75" t="s">
        <v>54</v>
      </c>
      <c r="M13" s="75" t="s">
        <v>269</v>
      </c>
      <c r="N13" s="134"/>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1:84" ht="21" customHeight="1" x14ac:dyDescent="0.35">
      <c r="A14" s="5"/>
      <c r="B14" s="212"/>
      <c r="C14" s="134" t="s">
        <v>575</v>
      </c>
      <c r="D14" s="134" t="s">
        <v>102</v>
      </c>
      <c r="E14" s="75" t="s">
        <v>42</v>
      </c>
      <c r="F14" s="75" t="s">
        <v>42</v>
      </c>
      <c r="G14" s="75" t="s">
        <v>42</v>
      </c>
      <c r="H14" s="75" t="s">
        <v>42</v>
      </c>
      <c r="I14" s="75" t="s">
        <v>42</v>
      </c>
      <c r="J14" s="75">
        <v>0</v>
      </c>
      <c r="K14" s="61" t="s">
        <v>54</v>
      </c>
      <c r="L14" s="75" t="s">
        <v>54</v>
      </c>
      <c r="M14" s="75" t="s">
        <v>269</v>
      </c>
      <c r="N14" s="134" t="s">
        <v>585</v>
      </c>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1:84" ht="23.5" customHeight="1" x14ac:dyDescent="0.35">
      <c r="A15" s="5"/>
      <c r="B15" s="212"/>
      <c r="C15" s="134" t="s">
        <v>608</v>
      </c>
      <c r="D15" s="134" t="s">
        <v>102</v>
      </c>
      <c r="E15" s="75" t="s">
        <v>42</v>
      </c>
      <c r="F15" s="75" t="s">
        <v>42</v>
      </c>
      <c r="G15" s="75" t="s">
        <v>42</v>
      </c>
      <c r="H15" s="75" t="s">
        <v>42</v>
      </c>
      <c r="I15" s="75" t="s">
        <v>42</v>
      </c>
      <c r="J15" s="75">
        <v>2</v>
      </c>
      <c r="K15" s="61" t="s">
        <v>54</v>
      </c>
      <c r="L15" s="75" t="s">
        <v>54</v>
      </c>
      <c r="M15" s="75" t="s">
        <v>269</v>
      </c>
      <c r="N15" s="134"/>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1:84" ht="23.5" customHeight="1" x14ac:dyDescent="0.35">
      <c r="A16" s="5"/>
      <c r="B16" s="212"/>
      <c r="C16" s="134" t="s">
        <v>609</v>
      </c>
      <c r="D16" s="134" t="s">
        <v>102</v>
      </c>
      <c r="E16" s="75" t="s">
        <v>42</v>
      </c>
      <c r="F16" s="75" t="s">
        <v>42</v>
      </c>
      <c r="G16" s="75" t="s">
        <v>42</v>
      </c>
      <c r="H16" s="75" t="s">
        <v>42</v>
      </c>
      <c r="I16" s="75" t="s">
        <v>42</v>
      </c>
      <c r="J16" s="75">
        <v>7</v>
      </c>
      <c r="K16" s="61" t="s">
        <v>54</v>
      </c>
      <c r="L16" s="75" t="s">
        <v>54</v>
      </c>
      <c r="M16" s="75" t="s">
        <v>269</v>
      </c>
      <c r="N16" s="134" t="s">
        <v>610</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1:84" ht="23.5" customHeight="1" x14ac:dyDescent="0.35">
      <c r="A17" s="5"/>
      <c r="B17" s="212"/>
      <c r="C17" s="134" t="s">
        <v>611</v>
      </c>
      <c r="D17" s="134" t="s">
        <v>102</v>
      </c>
      <c r="E17" s="75" t="s">
        <v>42</v>
      </c>
      <c r="F17" s="75" t="s">
        <v>42</v>
      </c>
      <c r="G17" s="75" t="s">
        <v>42</v>
      </c>
      <c r="H17" s="75" t="s">
        <v>42</v>
      </c>
      <c r="I17" s="75" t="s">
        <v>42</v>
      </c>
      <c r="J17" s="75">
        <v>0</v>
      </c>
      <c r="K17" s="61" t="s">
        <v>54</v>
      </c>
      <c r="L17" s="75" t="s">
        <v>54</v>
      </c>
      <c r="M17" s="75" t="s">
        <v>269</v>
      </c>
      <c r="N17" s="134"/>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1:84" ht="23.5" customHeight="1" x14ac:dyDescent="0.35">
      <c r="A18" s="5"/>
      <c r="B18" s="212"/>
      <c r="C18" s="134" t="s">
        <v>612</v>
      </c>
      <c r="D18" s="134" t="s">
        <v>102</v>
      </c>
      <c r="E18" s="75" t="s">
        <v>42</v>
      </c>
      <c r="F18" s="75" t="s">
        <v>42</v>
      </c>
      <c r="G18" s="75" t="s">
        <v>42</v>
      </c>
      <c r="H18" s="75" t="s">
        <v>42</v>
      </c>
      <c r="I18" s="75" t="s">
        <v>42</v>
      </c>
      <c r="J18" s="75">
        <v>3</v>
      </c>
      <c r="K18" s="61"/>
      <c r="L18" s="75"/>
      <c r="M18" s="75" t="s">
        <v>269</v>
      </c>
      <c r="N18" s="134" t="s">
        <v>614</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1:84" ht="32" customHeight="1" x14ac:dyDescent="0.35">
      <c r="A19" s="5"/>
      <c r="B19" s="212"/>
      <c r="C19" s="134" t="s">
        <v>613</v>
      </c>
      <c r="D19" s="134" t="s">
        <v>102</v>
      </c>
      <c r="E19" s="75" t="s">
        <v>42</v>
      </c>
      <c r="F19" s="75" t="s">
        <v>42</v>
      </c>
      <c r="G19" s="75" t="s">
        <v>42</v>
      </c>
      <c r="H19" s="75" t="s">
        <v>42</v>
      </c>
      <c r="I19" s="75" t="s">
        <v>42</v>
      </c>
      <c r="J19" s="75">
        <v>5</v>
      </c>
      <c r="K19" s="61"/>
      <c r="L19" s="75"/>
      <c r="M19" s="75" t="s">
        <v>269</v>
      </c>
      <c r="N19" s="164" t="s">
        <v>630</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1:84" ht="22" customHeight="1" x14ac:dyDescent="0.35">
      <c r="A20" s="5"/>
      <c r="B20" s="212"/>
      <c r="C20" s="134" t="s">
        <v>577</v>
      </c>
      <c r="D20" s="134" t="s">
        <v>224</v>
      </c>
      <c r="E20" s="75" t="s">
        <v>42</v>
      </c>
      <c r="F20" s="75" t="s">
        <v>42</v>
      </c>
      <c r="G20" s="75" t="s">
        <v>42</v>
      </c>
      <c r="H20" s="75" t="s">
        <v>42</v>
      </c>
      <c r="I20" s="75" t="s">
        <v>42</v>
      </c>
      <c r="J20" s="75">
        <v>0</v>
      </c>
      <c r="K20" s="61" t="s">
        <v>54</v>
      </c>
      <c r="L20" s="75" t="s">
        <v>54</v>
      </c>
      <c r="M20" s="75" t="s">
        <v>269</v>
      </c>
      <c r="N20" s="134"/>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1:84" ht="13.5" customHeight="1" x14ac:dyDescent="0.35">
      <c r="A21" s="5"/>
      <c r="B21" s="212"/>
      <c r="C21" s="103" t="s">
        <v>272</v>
      </c>
      <c r="D21" s="55" t="s">
        <v>52</v>
      </c>
      <c r="E21" s="75" t="s">
        <v>58</v>
      </c>
      <c r="F21" s="75" t="s">
        <v>58</v>
      </c>
      <c r="G21" s="75" t="s">
        <v>58</v>
      </c>
      <c r="H21" s="75" t="s">
        <v>53</v>
      </c>
      <c r="I21" s="102" t="s">
        <v>53</v>
      </c>
      <c r="J21" s="102" t="s">
        <v>53</v>
      </c>
      <c r="K21" s="58" t="s">
        <v>54</v>
      </c>
      <c r="L21" s="75" t="s">
        <v>54</v>
      </c>
      <c r="M21" s="75" t="s">
        <v>273</v>
      </c>
      <c r="N21" s="134" t="s">
        <v>274</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1:84" ht="13.5" customHeight="1" x14ac:dyDescent="0.35">
      <c r="A22" s="5"/>
      <c r="B22" s="212"/>
      <c r="C22" s="103" t="s">
        <v>275</v>
      </c>
      <c r="D22" s="55" t="s">
        <v>52</v>
      </c>
      <c r="E22" s="75" t="s">
        <v>58</v>
      </c>
      <c r="F22" s="75" t="s">
        <v>58</v>
      </c>
      <c r="G22" s="75" t="s">
        <v>58</v>
      </c>
      <c r="H22" s="75" t="s">
        <v>58</v>
      </c>
      <c r="I22" s="102" t="s">
        <v>58</v>
      </c>
      <c r="J22" s="102" t="s">
        <v>58</v>
      </c>
      <c r="K22" s="58" t="s">
        <v>54</v>
      </c>
      <c r="L22" s="75" t="s">
        <v>54</v>
      </c>
      <c r="M22" s="75" t="s">
        <v>54</v>
      </c>
      <c r="N22" s="7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1:84" ht="13.5" customHeight="1" x14ac:dyDescent="0.35">
      <c r="A23" s="5"/>
      <c r="B23" s="212"/>
      <c r="C23" s="103" t="s">
        <v>276</v>
      </c>
      <c r="D23" s="134" t="s">
        <v>224</v>
      </c>
      <c r="E23" s="102">
        <v>0</v>
      </c>
      <c r="F23" s="102">
        <v>0</v>
      </c>
      <c r="G23" s="102">
        <v>0</v>
      </c>
      <c r="H23" s="102">
        <v>0</v>
      </c>
      <c r="I23" s="102">
        <v>0</v>
      </c>
      <c r="J23" s="102">
        <v>0</v>
      </c>
      <c r="K23" s="58">
        <f>IF(OR(I23=0,I23="N/D"),0,((J23-I23)/I23)*100)</f>
        <v>0</v>
      </c>
      <c r="L23" s="75" t="s">
        <v>15</v>
      </c>
      <c r="M23" s="75" t="s">
        <v>277</v>
      </c>
      <c r="N23" s="7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1:84" ht="13.5" customHeight="1" x14ac:dyDescent="0.35">
      <c r="A24" s="5"/>
      <c r="B24" s="212"/>
      <c r="C24" s="121" t="s">
        <v>278</v>
      </c>
      <c r="D24" s="121" t="s">
        <v>102</v>
      </c>
      <c r="E24" s="102" t="s">
        <v>42</v>
      </c>
      <c r="F24" s="102" t="s">
        <v>42</v>
      </c>
      <c r="G24" s="102" t="s">
        <v>42</v>
      </c>
      <c r="H24" s="102" t="s">
        <v>42</v>
      </c>
      <c r="I24" s="126">
        <v>574</v>
      </c>
      <c r="J24" s="102">
        <v>231</v>
      </c>
      <c r="K24" s="61">
        <f>IF(OR(I24=0,I24="N/D"),0,((J24-I24)/I24)*100)</f>
        <v>-59.756097560975604</v>
      </c>
      <c r="L24" s="75" t="s">
        <v>15</v>
      </c>
      <c r="M24" s="75"/>
      <c r="N24" s="164" t="s">
        <v>543</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1:84" ht="13.5" customHeight="1" x14ac:dyDescent="0.35">
      <c r="A25" s="5"/>
      <c r="B25" s="212"/>
      <c r="C25" s="121" t="s">
        <v>279</v>
      </c>
      <c r="D25" s="121" t="s">
        <v>102</v>
      </c>
      <c r="E25" s="102" t="s">
        <v>42</v>
      </c>
      <c r="F25" s="102" t="s">
        <v>42</v>
      </c>
      <c r="G25" s="102" t="s">
        <v>42</v>
      </c>
      <c r="H25" s="102" t="s">
        <v>42</v>
      </c>
      <c r="I25" s="126">
        <v>573</v>
      </c>
      <c r="J25" s="102">
        <v>234</v>
      </c>
      <c r="K25" s="61">
        <f>IF(OR(I25=0,I25="N/D"),0,((J25-I25)/I25)*100)</f>
        <v>-59.162303664921467</v>
      </c>
      <c r="L25" s="75" t="s">
        <v>15</v>
      </c>
      <c r="M25" s="75"/>
      <c r="N25" s="164" t="s">
        <v>541</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1:84" ht="13.5" customHeight="1" x14ac:dyDescent="0.35">
      <c r="A26" s="5"/>
      <c r="B26" s="212"/>
      <c r="C26" s="103" t="s">
        <v>280</v>
      </c>
      <c r="D26" s="134" t="s">
        <v>102</v>
      </c>
      <c r="E26" s="102" t="s">
        <v>201</v>
      </c>
      <c r="F26" s="102" t="s">
        <v>201</v>
      </c>
      <c r="G26" s="102">
        <v>607</v>
      </c>
      <c r="H26" s="102">
        <v>242</v>
      </c>
      <c r="I26" s="102">
        <v>465</v>
      </c>
      <c r="J26" s="102">
        <v>237</v>
      </c>
      <c r="K26" s="61">
        <f>IF(OR(I26=0,I26="N/D"),0,((J26-I26)/I26)*100)</f>
        <v>-49.032258064516128</v>
      </c>
      <c r="L26" s="75" t="s">
        <v>15</v>
      </c>
      <c r="M26" s="75" t="s">
        <v>54</v>
      </c>
      <c r="N26" s="164" t="s">
        <v>542</v>
      </c>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1:84" ht="14.5" x14ac:dyDescent="0.35">
      <c r="A27" s="5"/>
      <c r="B27" s="212" t="s">
        <v>281</v>
      </c>
      <c r="C27" s="133" t="s">
        <v>282</v>
      </c>
      <c r="D27" s="55" t="s">
        <v>52</v>
      </c>
      <c r="E27" s="75" t="s">
        <v>53</v>
      </c>
      <c r="F27" s="75" t="s">
        <v>53</v>
      </c>
      <c r="G27" s="75" t="s">
        <v>53</v>
      </c>
      <c r="H27" s="75" t="s">
        <v>53</v>
      </c>
      <c r="I27" s="75" t="s">
        <v>53</v>
      </c>
      <c r="J27" s="75" t="s">
        <v>53</v>
      </c>
      <c r="K27" s="102" t="s">
        <v>54</v>
      </c>
      <c r="L27" s="75" t="s">
        <v>54</v>
      </c>
      <c r="M27" s="75" t="s">
        <v>54</v>
      </c>
      <c r="N27" s="101"/>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1:84" ht="13.5" customHeight="1" x14ac:dyDescent="0.35">
      <c r="A28" s="5"/>
      <c r="B28" s="212"/>
      <c r="C28" s="133" t="s">
        <v>283</v>
      </c>
      <c r="D28" s="55" t="s">
        <v>52</v>
      </c>
      <c r="E28" s="75" t="s">
        <v>58</v>
      </c>
      <c r="F28" s="75" t="s">
        <v>53</v>
      </c>
      <c r="G28" s="75" t="s">
        <v>53</v>
      </c>
      <c r="H28" s="75" t="s">
        <v>53</v>
      </c>
      <c r="I28" s="75" t="s">
        <v>53</v>
      </c>
      <c r="J28" s="75" t="s">
        <v>53</v>
      </c>
      <c r="K28" s="75" t="s">
        <v>54</v>
      </c>
      <c r="L28" s="75" t="s">
        <v>54</v>
      </c>
      <c r="M28" s="75" t="s">
        <v>54</v>
      </c>
      <c r="N28" s="101"/>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1:84" ht="28" x14ac:dyDescent="0.35">
      <c r="A29" s="5"/>
      <c r="B29" s="212"/>
      <c r="C29" s="133" t="s">
        <v>284</v>
      </c>
      <c r="D29" s="55" t="s">
        <v>52</v>
      </c>
      <c r="E29" s="75" t="s">
        <v>58</v>
      </c>
      <c r="F29" s="75" t="s">
        <v>53</v>
      </c>
      <c r="G29" s="75" t="s">
        <v>53</v>
      </c>
      <c r="H29" s="75" t="s">
        <v>53</v>
      </c>
      <c r="I29" s="75" t="s">
        <v>53</v>
      </c>
      <c r="J29" s="75" t="s">
        <v>53</v>
      </c>
      <c r="K29" s="75" t="s">
        <v>54</v>
      </c>
      <c r="L29" s="75" t="s">
        <v>54</v>
      </c>
      <c r="M29" s="75" t="s">
        <v>54</v>
      </c>
      <c r="N29" s="101"/>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1:84" ht="13.5" customHeight="1" x14ac:dyDescent="0.35">
      <c r="A30" s="5"/>
      <c r="B30" s="212"/>
      <c r="C30" s="133" t="s">
        <v>285</v>
      </c>
      <c r="D30" s="55" t="s">
        <v>52</v>
      </c>
      <c r="E30" s="75" t="s">
        <v>58</v>
      </c>
      <c r="F30" s="75" t="s">
        <v>58</v>
      </c>
      <c r="G30" s="75" t="s">
        <v>53</v>
      </c>
      <c r="H30" s="75" t="s">
        <v>53</v>
      </c>
      <c r="I30" s="75" t="s">
        <v>53</v>
      </c>
      <c r="J30" s="75" t="s">
        <v>53</v>
      </c>
      <c r="K30" s="75" t="s">
        <v>54</v>
      </c>
      <c r="L30" s="75" t="s">
        <v>54</v>
      </c>
      <c r="M30" s="75" t="s">
        <v>54</v>
      </c>
      <c r="N30" s="101"/>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1:84" ht="13.5" customHeight="1" x14ac:dyDescent="0.35">
      <c r="A31" s="5"/>
      <c r="B31" s="212"/>
      <c r="C31" s="133" t="s">
        <v>286</v>
      </c>
      <c r="D31" s="55" t="s">
        <v>52</v>
      </c>
      <c r="E31" s="102" t="s">
        <v>58</v>
      </c>
      <c r="F31" s="75" t="s">
        <v>53</v>
      </c>
      <c r="G31" s="75" t="s">
        <v>53</v>
      </c>
      <c r="H31" s="75" t="s">
        <v>53</v>
      </c>
      <c r="I31" s="75" t="s">
        <v>53</v>
      </c>
      <c r="J31" s="75" t="s">
        <v>53</v>
      </c>
      <c r="K31" s="75" t="s">
        <v>54</v>
      </c>
      <c r="L31" s="75" t="s">
        <v>54</v>
      </c>
      <c r="M31" s="75" t="s">
        <v>287</v>
      </c>
      <c r="N31" s="101"/>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1:84" ht="28" x14ac:dyDescent="0.35">
      <c r="A32" s="5"/>
      <c r="B32" s="119" t="s">
        <v>288</v>
      </c>
      <c r="C32" s="133" t="s">
        <v>578</v>
      </c>
      <c r="D32" s="55" t="s">
        <v>52</v>
      </c>
      <c r="E32" s="102" t="s">
        <v>58</v>
      </c>
      <c r="F32" s="102" t="s">
        <v>53</v>
      </c>
      <c r="G32" s="102" t="s">
        <v>53</v>
      </c>
      <c r="H32" s="102" t="s">
        <v>53</v>
      </c>
      <c r="I32" s="102" t="s">
        <v>53</v>
      </c>
      <c r="J32" s="101" t="s">
        <v>53</v>
      </c>
      <c r="K32" s="75" t="s">
        <v>54</v>
      </c>
      <c r="L32" s="75" t="s">
        <v>54</v>
      </c>
      <c r="M32" s="75" t="s">
        <v>289</v>
      </c>
      <c r="N32" s="133" t="s">
        <v>290</v>
      </c>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1:84" ht="14.5" x14ac:dyDescent="0.35">
      <c r="A33" s="5"/>
      <c r="B33" s="119" t="s">
        <v>538</v>
      </c>
      <c r="C33" s="133" t="s">
        <v>291</v>
      </c>
      <c r="D33" s="55" t="s">
        <v>52</v>
      </c>
      <c r="E33" s="102" t="s">
        <v>58</v>
      </c>
      <c r="F33" s="102" t="s">
        <v>58</v>
      </c>
      <c r="G33" s="102" t="s">
        <v>58</v>
      </c>
      <c r="H33" s="102" t="s">
        <v>58</v>
      </c>
      <c r="I33" s="102" t="s">
        <v>58</v>
      </c>
      <c r="J33" s="101" t="s">
        <v>53</v>
      </c>
      <c r="K33" s="75" t="s">
        <v>54</v>
      </c>
      <c r="L33" s="75" t="s">
        <v>54</v>
      </c>
      <c r="M33" s="101" t="s">
        <v>54</v>
      </c>
      <c r="N33" s="133" t="s">
        <v>292</v>
      </c>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1:84" ht="28" customHeight="1" x14ac:dyDescent="0.35">
      <c r="A34" s="221"/>
      <c r="B34" s="212" t="s">
        <v>293</v>
      </c>
      <c r="C34" s="167" t="s">
        <v>632</v>
      </c>
      <c r="D34" s="55" t="s">
        <v>52</v>
      </c>
      <c r="E34" s="75" t="s">
        <v>53</v>
      </c>
      <c r="F34" s="75" t="s">
        <v>53</v>
      </c>
      <c r="G34" s="75" t="s">
        <v>53</v>
      </c>
      <c r="H34" s="75" t="s">
        <v>53</v>
      </c>
      <c r="I34" s="75" t="s">
        <v>53</v>
      </c>
      <c r="J34" s="75" t="s">
        <v>53</v>
      </c>
      <c r="K34" s="75" t="s">
        <v>54</v>
      </c>
      <c r="L34" s="75" t="s">
        <v>54</v>
      </c>
      <c r="M34" s="75" t="s">
        <v>54</v>
      </c>
      <c r="N34" s="208" t="s">
        <v>616</v>
      </c>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1:84" ht="27.5" customHeight="1" x14ac:dyDescent="0.35">
      <c r="A35" s="221"/>
      <c r="B35" s="212"/>
      <c r="C35" s="164" t="s">
        <v>642</v>
      </c>
      <c r="D35" s="55" t="s">
        <v>52</v>
      </c>
      <c r="E35" s="75" t="s">
        <v>53</v>
      </c>
      <c r="F35" s="75" t="s">
        <v>53</v>
      </c>
      <c r="G35" s="75" t="s">
        <v>53</v>
      </c>
      <c r="H35" s="75" t="s">
        <v>53</v>
      </c>
      <c r="I35" s="75" t="s">
        <v>53</v>
      </c>
      <c r="J35" s="75" t="s">
        <v>53</v>
      </c>
      <c r="K35" s="75" t="s">
        <v>54</v>
      </c>
      <c r="L35" s="75" t="s">
        <v>54</v>
      </c>
      <c r="M35" s="75" t="s">
        <v>294</v>
      </c>
      <c r="N35" s="208" t="s">
        <v>616</v>
      </c>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1:84" ht="36.5" customHeight="1" x14ac:dyDescent="0.35">
      <c r="A36" s="221"/>
      <c r="B36" s="212"/>
      <c r="C36" s="164" t="s">
        <v>643</v>
      </c>
      <c r="D36" s="55" t="s">
        <v>52</v>
      </c>
      <c r="E36" s="75" t="s">
        <v>53</v>
      </c>
      <c r="F36" s="75" t="s">
        <v>53</v>
      </c>
      <c r="G36" s="75" t="s">
        <v>53</v>
      </c>
      <c r="H36" s="75" t="s">
        <v>53</v>
      </c>
      <c r="I36" s="75" t="s">
        <v>53</v>
      </c>
      <c r="J36" s="75" t="s">
        <v>53</v>
      </c>
      <c r="K36" s="75" t="s">
        <v>54</v>
      </c>
      <c r="L36" s="75" t="s">
        <v>54</v>
      </c>
      <c r="M36" s="75" t="s">
        <v>294</v>
      </c>
      <c r="N36" s="208" t="s">
        <v>616</v>
      </c>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1:84" ht="47" customHeight="1" x14ac:dyDescent="0.35">
      <c r="A37" s="221"/>
      <c r="B37" s="212"/>
      <c r="C37" s="164" t="s">
        <v>644</v>
      </c>
      <c r="D37" s="55" t="s">
        <v>52</v>
      </c>
      <c r="E37" s="75" t="s">
        <v>53</v>
      </c>
      <c r="F37" s="75" t="s">
        <v>53</v>
      </c>
      <c r="G37" s="75" t="s">
        <v>53</v>
      </c>
      <c r="H37" s="75" t="s">
        <v>53</v>
      </c>
      <c r="I37" s="75" t="s">
        <v>53</v>
      </c>
      <c r="J37" s="75" t="s">
        <v>53</v>
      </c>
      <c r="K37" s="75" t="s">
        <v>54</v>
      </c>
      <c r="L37" s="75" t="s">
        <v>54</v>
      </c>
      <c r="M37" s="75" t="s">
        <v>294</v>
      </c>
      <c r="N37" s="208" t="s">
        <v>616</v>
      </c>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1:84" ht="33" customHeight="1" x14ac:dyDescent="0.35">
      <c r="A38" s="221"/>
      <c r="B38" s="212"/>
      <c r="C38" s="167" t="s">
        <v>295</v>
      </c>
      <c r="D38" s="202" t="s">
        <v>52</v>
      </c>
      <c r="E38" s="141" t="s">
        <v>54</v>
      </c>
      <c r="F38" s="141" t="s">
        <v>54</v>
      </c>
      <c r="G38" s="141" t="s">
        <v>54</v>
      </c>
      <c r="H38" s="75" t="s">
        <v>53</v>
      </c>
      <c r="I38" s="75" t="s">
        <v>53</v>
      </c>
      <c r="J38" s="141" t="s">
        <v>53</v>
      </c>
      <c r="K38" s="200" t="s">
        <v>54</v>
      </c>
      <c r="L38" s="200" t="s">
        <v>54</v>
      </c>
      <c r="M38" s="200" t="s">
        <v>54</v>
      </c>
      <c r="N38" s="203"/>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1:84" ht="28" x14ac:dyDescent="0.35">
      <c r="A39" s="5"/>
      <c r="B39" s="212" t="s">
        <v>296</v>
      </c>
      <c r="C39" s="133" t="s">
        <v>297</v>
      </c>
      <c r="D39" s="121" t="s">
        <v>54</v>
      </c>
      <c r="E39" s="102" t="s">
        <v>54</v>
      </c>
      <c r="F39" s="102" t="s">
        <v>54</v>
      </c>
      <c r="G39" s="102" t="s">
        <v>54</v>
      </c>
      <c r="H39" s="102" t="s">
        <v>54</v>
      </c>
      <c r="I39" s="102" t="s">
        <v>54</v>
      </c>
      <c r="J39" s="102" t="s">
        <v>54</v>
      </c>
      <c r="K39" s="58" t="s">
        <v>54</v>
      </c>
      <c r="L39" s="102" t="s">
        <v>54</v>
      </c>
      <c r="M39" s="75" t="s">
        <v>298</v>
      </c>
      <c r="N39" s="7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1:84" ht="13.5" customHeight="1" x14ac:dyDescent="0.35">
      <c r="A40" s="5"/>
      <c r="B40" s="212"/>
      <c r="C40" s="133" t="s">
        <v>299</v>
      </c>
      <c r="D40" s="134" t="s">
        <v>15</v>
      </c>
      <c r="E40" s="123">
        <v>100</v>
      </c>
      <c r="F40" s="123">
        <v>100</v>
      </c>
      <c r="G40" s="123">
        <v>100</v>
      </c>
      <c r="H40" s="123">
        <v>100</v>
      </c>
      <c r="I40" s="123">
        <v>100</v>
      </c>
      <c r="J40" s="123">
        <v>100</v>
      </c>
      <c r="K40" s="58">
        <f>J40-I40</f>
        <v>0</v>
      </c>
      <c r="L40" s="75" t="s">
        <v>22</v>
      </c>
      <c r="M40" s="75" t="s">
        <v>298</v>
      </c>
      <c r="N40" s="7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1:84" ht="13.5" customHeight="1" x14ac:dyDescent="0.35">
      <c r="A41" s="5"/>
      <c r="B41" s="212"/>
      <c r="C41" s="133" t="s">
        <v>300</v>
      </c>
      <c r="D41" s="134" t="s">
        <v>15</v>
      </c>
      <c r="E41" s="123">
        <v>100</v>
      </c>
      <c r="F41" s="123">
        <v>100</v>
      </c>
      <c r="G41" s="123">
        <v>100</v>
      </c>
      <c r="H41" s="123">
        <v>100</v>
      </c>
      <c r="I41" s="123">
        <v>100</v>
      </c>
      <c r="J41" s="123">
        <v>100</v>
      </c>
      <c r="K41" s="58">
        <f t="shared" ref="K41:K46" si="0">J41-I41</f>
        <v>0</v>
      </c>
      <c r="L41" s="75" t="s">
        <v>22</v>
      </c>
      <c r="M41" s="75" t="s">
        <v>298</v>
      </c>
      <c r="N41" s="7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1:84" ht="13.5" customHeight="1" x14ac:dyDescent="0.35">
      <c r="A42" s="5"/>
      <c r="B42" s="212"/>
      <c r="C42" s="133" t="s">
        <v>301</v>
      </c>
      <c r="D42" s="134" t="s">
        <v>15</v>
      </c>
      <c r="E42" s="123">
        <v>100</v>
      </c>
      <c r="F42" s="123">
        <v>100</v>
      </c>
      <c r="G42" s="123">
        <v>100</v>
      </c>
      <c r="H42" s="123">
        <v>100</v>
      </c>
      <c r="I42" s="123">
        <v>100</v>
      </c>
      <c r="J42" s="123">
        <v>100</v>
      </c>
      <c r="K42" s="58">
        <f t="shared" si="0"/>
        <v>0</v>
      </c>
      <c r="L42" s="75" t="s">
        <v>22</v>
      </c>
      <c r="M42" s="75" t="s">
        <v>298</v>
      </c>
      <c r="N42" s="7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1:84" ht="13.5" customHeight="1" x14ac:dyDescent="0.35">
      <c r="A43" s="5"/>
      <c r="B43" s="212"/>
      <c r="C43" s="133" t="s">
        <v>302</v>
      </c>
      <c r="D43" s="134" t="s">
        <v>15</v>
      </c>
      <c r="E43" s="123">
        <v>100</v>
      </c>
      <c r="F43" s="123">
        <v>100</v>
      </c>
      <c r="G43" s="123">
        <v>100</v>
      </c>
      <c r="H43" s="123">
        <v>100</v>
      </c>
      <c r="I43" s="123">
        <v>100</v>
      </c>
      <c r="J43" s="123">
        <v>100</v>
      </c>
      <c r="K43" s="58">
        <f t="shared" si="0"/>
        <v>0</v>
      </c>
      <c r="L43" s="75" t="s">
        <v>22</v>
      </c>
      <c r="M43" s="75" t="s">
        <v>298</v>
      </c>
      <c r="N43" s="7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1:84" ht="13.5" customHeight="1" x14ac:dyDescent="0.35">
      <c r="A44" s="5"/>
      <c r="B44" s="212"/>
      <c r="C44" s="133" t="s">
        <v>303</v>
      </c>
      <c r="D44" s="134" t="s">
        <v>15</v>
      </c>
      <c r="E44" s="123">
        <v>100</v>
      </c>
      <c r="F44" s="123">
        <v>100</v>
      </c>
      <c r="G44" s="123">
        <v>100</v>
      </c>
      <c r="H44" s="123">
        <v>100</v>
      </c>
      <c r="I44" s="123">
        <v>100</v>
      </c>
      <c r="J44" s="123">
        <v>100</v>
      </c>
      <c r="K44" s="58">
        <f t="shared" si="0"/>
        <v>0</v>
      </c>
      <c r="L44" s="75" t="s">
        <v>22</v>
      </c>
      <c r="M44" s="75" t="s">
        <v>298</v>
      </c>
      <c r="N44" s="7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1:84" ht="13.5" customHeight="1" x14ac:dyDescent="0.35">
      <c r="A45" s="5"/>
      <c r="B45" s="212"/>
      <c r="C45" s="133" t="s">
        <v>304</v>
      </c>
      <c r="D45" s="134" t="s">
        <v>15</v>
      </c>
      <c r="E45" s="123">
        <v>100</v>
      </c>
      <c r="F45" s="123">
        <v>100</v>
      </c>
      <c r="G45" s="123">
        <v>100</v>
      </c>
      <c r="H45" s="123">
        <v>100</v>
      </c>
      <c r="I45" s="123">
        <v>100</v>
      </c>
      <c r="J45" s="123">
        <v>100</v>
      </c>
      <c r="K45" s="58">
        <f t="shared" si="0"/>
        <v>0</v>
      </c>
      <c r="L45" s="75" t="s">
        <v>22</v>
      </c>
      <c r="M45" s="75" t="s">
        <v>298</v>
      </c>
      <c r="N45" s="7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1:84" ht="13.5" customHeight="1" x14ac:dyDescent="0.35">
      <c r="A46" s="5"/>
      <c r="B46" s="212"/>
      <c r="C46" s="133" t="s">
        <v>305</v>
      </c>
      <c r="D46" s="134" t="s">
        <v>15</v>
      </c>
      <c r="E46" s="123">
        <v>100</v>
      </c>
      <c r="F46" s="123">
        <v>100</v>
      </c>
      <c r="G46" s="123">
        <v>100</v>
      </c>
      <c r="H46" s="123">
        <v>100</v>
      </c>
      <c r="I46" s="123">
        <v>100</v>
      </c>
      <c r="J46" s="123">
        <v>100</v>
      </c>
      <c r="K46" s="58">
        <f t="shared" si="0"/>
        <v>0</v>
      </c>
      <c r="L46" s="75" t="s">
        <v>22</v>
      </c>
      <c r="M46" s="75" t="s">
        <v>298</v>
      </c>
      <c r="N46" s="7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1:84" ht="13.5" customHeight="1" x14ac:dyDescent="0.35">
      <c r="A47" s="5"/>
      <c r="B47" s="212"/>
      <c r="C47" s="133" t="s">
        <v>306</v>
      </c>
      <c r="D47" s="121" t="s">
        <v>54</v>
      </c>
      <c r="E47" s="75" t="s">
        <v>54</v>
      </c>
      <c r="F47" s="75" t="s">
        <v>54</v>
      </c>
      <c r="G47" s="75" t="s">
        <v>54</v>
      </c>
      <c r="H47" s="75" t="s">
        <v>54</v>
      </c>
      <c r="I47" s="75" t="s">
        <v>54</v>
      </c>
      <c r="J47" s="75" t="s">
        <v>54</v>
      </c>
      <c r="K47" s="58" t="s">
        <v>54</v>
      </c>
      <c r="L47" s="102" t="s">
        <v>54</v>
      </c>
      <c r="M47" s="75" t="s">
        <v>298</v>
      </c>
      <c r="N47" s="7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1:84" ht="13.5" customHeight="1" x14ac:dyDescent="0.35">
      <c r="A48" s="5"/>
      <c r="B48" s="212"/>
      <c r="C48" s="133" t="s">
        <v>299</v>
      </c>
      <c r="D48" s="121" t="s">
        <v>54</v>
      </c>
      <c r="E48" s="75" t="s">
        <v>54</v>
      </c>
      <c r="F48" s="75" t="s">
        <v>54</v>
      </c>
      <c r="G48" s="75" t="s">
        <v>54</v>
      </c>
      <c r="H48" s="75" t="s">
        <v>54</v>
      </c>
      <c r="I48" s="75" t="s">
        <v>54</v>
      </c>
      <c r="J48" s="75" t="s">
        <v>54</v>
      </c>
      <c r="K48" s="58" t="s">
        <v>54</v>
      </c>
      <c r="L48" s="102" t="s">
        <v>54</v>
      </c>
      <c r="M48" s="75" t="s">
        <v>298</v>
      </c>
      <c r="N48" s="7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1:84" ht="13.5" customHeight="1" x14ac:dyDescent="0.35">
      <c r="A49" s="5"/>
      <c r="B49" s="212"/>
      <c r="C49" s="133" t="s">
        <v>307</v>
      </c>
      <c r="D49" s="134" t="s">
        <v>15</v>
      </c>
      <c r="E49" s="75">
        <v>81.8</v>
      </c>
      <c r="F49" s="75">
        <v>81.8</v>
      </c>
      <c r="G49" s="75">
        <v>72.7</v>
      </c>
      <c r="H49" s="75">
        <v>72.7</v>
      </c>
      <c r="I49" s="75">
        <v>63.64</v>
      </c>
      <c r="J49" s="75">
        <v>63.64</v>
      </c>
      <c r="K49" s="58">
        <f>J49-I49</f>
        <v>0</v>
      </c>
      <c r="L49" s="102" t="s">
        <v>22</v>
      </c>
      <c r="M49" s="75" t="s">
        <v>298</v>
      </c>
      <c r="N49" s="7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1:84" ht="13.5" customHeight="1" x14ac:dyDescent="0.35">
      <c r="A50" s="5"/>
      <c r="B50" s="212"/>
      <c r="C50" s="133" t="s">
        <v>308</v>
      </c>
      <c r="D50" s="134" t="s">
        <v>15</v>
      </c>
      <c r="E50" s="75">
        <v>18.100000000000001</v>
      </c>
      <c r="F50" s="75">
        <v>18.100000000000001</v>
      </c>
      <c r="G50" s="75">
        <v>27.3</v>
      </c>
      <c r="H50" s="75">
        <v>27.3</v>
      </c>
      <c r="I50" s="75">
        <v>36.36</v>
      </c>
      <c r="J50" s="75">
        <v>36.36</v>
      </c>
      <c r="K50" s="58">
        <f>J50-I50</f>
        <v>0</v>
      </c>
      <c r="L50" s="102" t="s">
        <v>22</v>
      </c>
      <c r="M50" s="75" t="s">
        <v>298</v>
      </c>
      <c r="N50" s="7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1:84" ht="13.5" customHeight="1" x14ac:dyDescent="0.35">
      <c r="A51" s="5"/>
      <c r="B51" s="212"/>
      <c r="C51" s="133" t="s">
        <v>300</v>
      </c>
      <c r="D51" s="121" t="s">
        <v>54</v>
      </c>
      <c r="E51" s="75" t="s">
        <v>54</v>
      </c>
      <c r="F51" s="75" t="s">
        <v>54</v>
      </c>
      <c r="G51" s="75" t="s">
        <v>54</v>
      </c>
      <c r="H51" s="75" t="s">
        <v>54</v>
      </c>
      <c r="I51" s="75" t="s">
        <v>54</v>
      </c>
      <c r="J51" s="75" t="s">
        <v>54</v>
      </c>
      <c r="K51" s="58" t="s">
        <v>54</v>
      </c>
      <c r="L51" s="102" t="s">
        <v>54</v>
      </c>
      <c r="M51" s="75" t="s">
        <v>298</v>
      </c>
      <c r="N51" s="7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1:84" ht="13.5" customHeight="1" x14ac:dyDescent="0.35">
      <c r="A52" s="5"/>
      <c r="B52" s="212"/>
      <c r="C52" s="133" t="s">
        <v>307</v>
      </c>
      <c r="D52" s="134" t="s">
        <v>15</v>
      </c>
      <c r="E52" s="123">
        <v>75</v>
      </c>
      <c r="F52" s="123">
        <v>75</v>
      </c>
      <c r="G52" s="123">
        <v>50</v>
      </c>
      <c r="H52" s="123">
        <v>50</v>
      </c>
      <c r="I52" s="123">
        <v>50</v>
      </c>
      <c r="J52" s="123">
        <v>50</v>
      </c>
      <c r="K52" s="58">
        <f>J52-I52</f>
        <v>0</v>
      </c>
      <c r="L52" s="102" t="s">
        <v>22</v>
      </c>
      <c r="M52" s="75" t="s">
        <v>298</v>
      </c>
      <c r="N52" s="7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1:84" ht="13.5" customHeight="1" x14ac:dyDescent="0.35">
      <c r="A53" s="5"/>
      <c r="B53" s="212"/>
      <c r="C53" s="133" t="s">
        <v>308</v>
      </c>
      <c r="D53" s="134" t="s">
        <v>15</v>
      </c>
      <c r="E53" s="123">
        <v>25</v>
      </c>
      <c r="F53" s="123">
        <v>25</v>
      </c>
      <c r="G53" s="123">
        <v>50</v>
      </c>
      <c r="H53" s="123">
        <v>50</v>
      </c>
      <c r="I53" s="123">
        <v>50</v>
      </c>
      <c r="J53" s="123">
        <v>50</v>
      </c>
      <c r="K53" s="58">
        <f>J53-I53</f>
        <v>0</v>
      </c>
      <c r="L53" s="102" t="s">
        <v>22</v>
      </c>
      <c r="M53" s="75" t="s">
        <v>298</v>
      </c>
      <c r="N53" s="7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1:84" ht="28.5" customHeight="1" x14ac:dyDescent="0.35">
      <c r="A54" s="13"/>
      <c r="B54" s="212"/>
      <c r="C54" s="133" t="s">
        <v>301</v>
      </c>
      <c r="D54" s="165" t="s">
        <v>54</v>
      </c>
      <c r="E54" s="75" t="s">
        <v>54</v>
      </c>
      <c r="F54" s="75" t="s">
        <v>54</v>
      </c>
      <c r="G54" s="75" t="s">
        <v>54</v>
      </c>
      <c r="H54" s="75" t="s">
        <v>54</v>
      </c>
      <c r="I54" s="75" t="s">
        <v>54</v>
      </c>
      <c r="J54" s="75" t="s">
        <v>54</v>
      </c>
      <c r="K54" s="58" t="s">
        <v>54</v>
      </c>
      <c r="L54" s="102" t="s">
        <v>54</v>
      </c>
      <c r="M54" s="75" t="s">
        <v>298</v>
      </c>
      <c r="N54" s="166" t="s">
        <v>309</v>
      </c>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row>
    <row r="55" spans="1:84" ht="13.5" customHeight="1" x14ac:dyDescent="0.35">
      <c r="A55" s="5"/>
      <c r="B55" s="212"/>
      <c r="C55" s="133" t="s">
        <v>307</v>
      </c>
      <c r="D55" s="134" t="s">
        <v>15</v>
      </c>
      <c r="E55" s="123">
        <v>75</v>
      </c>
      <c r="F55" s="123">
        <v>75</v>
      </c>
      <c r="G55" s="123">
        <v>75</v>
      </c>
      <c r="H55" s="123">
        <v>75</v>
      </c>
      <c r="I55" s="123">
        <v>33</v>
      </c>
      <c r="J55" s="123">
        <v>25</v>
      </c>
      <c r="K55" s="58">
        <f>J55-I55</f>
        <v>-8</v>
      </c>
      <c r="L55" s="102" t="s">
        <v>22</v>
      </c>
      <c r="M55" s="75" t="s">
        <v>298</v>
      </c>
      <c r="N55" s="7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1:84" ht="13.5" customHeight="1" x14ac:dyDescent="0.35">
      <c r="A56" s="5"/>
      <c r="B56" s="212"/>
      <c r="C56" s="131" t="s">
        <v>308</v>
      </c>
      <c r="D56" s="121" t="s">
        <v>15</v>
      </c>
      <c r="E56" s="142">
        <v>25</v>
      </c>
      <c r="F56" s="142">
        <v>25</v>
      </c>
      <c r="G56" s="142">
        <v>25</v>
      </c>
      <c r="H56" s="142">
        <v>25</v>
      </c>
      <c r="I56" s="142">
        <v>66</v>
      </c>
      <c r="J56" s="123">
        <v>75</v>
      </c>
      <c r="K56" s="58">
        <f>J56-I56</f>
        <v>9</v>
      </c>
      <c r="L56" s="102" t="s">
        <v>22</v>
      </c>
      <c r="M56" s="102" t="s">
        <v>298</v>
      </c>
      <c r="N56" s="7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1:84" ht="13.5" customHeight="1" x14ac:dyDescent="0.35">
      <c r="A57" s="5"/>
      <c r="B57" s="212"/>
      <c r="C57" s="133" t="s">
        <v>302</v>
      </c>
      <c r="D57" s="121" t="s">
        <v>54</v>
      </c>
      <c r="E57" s="75" t="s">
        <v>54</v>
      </c>
      <c r="F57" s="75" t="s">
        <v>54</v>
      </c>
      <c r="G57" s="75" t="s">
        <v>54</v>
      </c>
      <c r="H57" s="75" t="s">
        <v>54</v>
      </c>
      <c r="I57" s="75" t="s">
        <v>54</v>
      </c>
      <c r="J57" s="75" t="s">
        <v>54</v>
      </c>
      <c r="K57" s="58" t="s">
        <v>54</v>
      </c>
      <c r="L57" s="102" t="s">
        <v>54</v>
      </c>
      <c r="M57" s="75" t="s">
        <v>298</v>
      </c>
      <c r="N57" s="134" t="s">
        <v>310</v>
      </c>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1:84" ht="13.5" customHeight="1" x14ac:dyDescent="0.35">
      <c r="A58" s="5"/>
      <c r="B58" s="212"/>
      <c r="C58" s="133" t="s">
        <v>307</v>
      </c>
      <c r="D58" s="134" t="s">
        <v>15</v>
      </c>
      <c r="E58" s="75">
        <v>88.8</v>
      </c>
      <c r="F58" s="75">
        <v>88.8</v>
      </c>
      <c r="G58" s="123">
        <v>100</v>
      </c>
      <c r="H58" s="123">
        <v>100</v>
      </c>
      <c r="I58" s="123">
        <v>88.8</v>
      </c>
      <c r="J58" s="123">
        <v>87.5</v>
      </c>
      <c r="K58" s="58">
        <f>J58-I58</f>
        <v>-1.2999999999999972</v>
      </c>
      <c r="L58" s="102" t="s">
        <v>22</v>
      </c>
      <c r="M58" s="75" t="s">
        <v>298</v>
      </c>
      <c r="N58" s="7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1:84" ht="13.5" customHeight="1" x14ac:dyDescent="0.35">
      <c r="A59" s="5"/>
      <c r="B59" s="212"/>
      <c r="C59" s="133" t="s">
        <v>308</v>
      </c>
      <c r="D59" s="134" t="s">
        <v>15</v>
      </c>
      <c r="E59" s="75">
        <v>11.1</v>
      </c>
      <c r="F59" s="75">
        <v>11.1</v>
      </c>
      <c r="G59" s="123">
        <v>0</v>
      </c>
      <c r="H59" s="123">
        <v>0</v>
      </c>
      <c r="I59" s="123">
        <v>11.1</v>
      </c>
      <c r="J59" s="123">
        <v>12.5</v>
      </c>
      <c r="K59" s="58">
        <f>J59-I59</f>
        <v>1.4000000000000004</v>
      </c>
      <c r="L59" s="102" t="s">
        <v>22</v>
      </c>
      <c r="M59" s="75" t="s">
        <v>298</v>
      </c>
      <c r="N59" s="7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1:84" ht="13.5" customHeight="1" x14ac:dyDescent="0.35">
      <c r="A60" s="5"/>
      <c r="B60" s="212"/>
      <c r="C60" s="133" t="s">
        <v>303</v>
      </c>
      <c r="D60" s="121" t="s">
        <v>54</v>
      </c>
      <c r="E60" s="75" t="s">
        <v>54</v>
      </c>
      <c r="F60" s="75" t="s">
        <v>54</v>
      </c>
      <c r="G60" s="75" t="s">
        <v>54</v>
      </c>
      <c r="H60" s="75" t="s">
        <v>54</v>
      </c>
      <c r="I60" s="75" t="s">
        <v>54</v>
      </c>
      <c r="J60" s="75" t="s">
        <v>54</v>
      </c>
      <c r="K60" s="58" t="s">
        <v>54</v>
      </c>
      <c r="L60" s="102" t="s">
        <v>54</v>
      </c>
      <c r="M60" s="75" t="s">
        <v>298</v>
      </c>
      <c r="N60" s="7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1:84" ht="13.5" customHeight="1" x14ac:dyDescent="0.35">
      <c r="A61" s="5"/>
      <c r="B61" s="212"/>
      <c r="C61" s="133" t="s">
        <v>307</v>
      </c>
      <c r="D61" s="134" t="s">
        <v>15</v>
      </c>
      <c r="E61" s="75">
        <v>100</v>
      </c>
      <c r="F61" s="123">
        <v>66.599999999999994</v>
      </c>
      <c r="G61" s="123">
        <v>66.599999999999994</v>
      </c>
      <c r="H61" s="123">
        <v>66.599999999999994</v>
      </c>
      <c r="I61" s="123">
        <v>75</v>
      </c>
      <c r="J61" s="123">
        <v>75</v>
      </c>
      <c r="K61" s="58">
        <f>J61-I61</f>
        <v>0</v>
      </c>
      <c r="L61" s="102" t="s">
        <v>22</v>
      </c>
      <c r="M61" s="75" t="s">
        <v>298</v>
      </c>
      <c r="N61" s="7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1:84" ht="13.5" customHeight="1" x14ac:dyDescent="0.35">
      <c r="A62" s="5"/>
      <c r="B62" s="212"/>
      <c r="C62" s="133" t="s">
        <v>308</v>
      </c>
      <c r="D62" s="134" t="s">
        <v>15</v>
      </c>
      <c r="E62" s="75">
        <v>0</v>
      </c>
      <c r="F62" s="123">
        <v>33.299999999999997</v>
      </c>
      <c r="G62" s="123">
        <v>33.299999999999997</v>
      </c>
      <c r="H62" s="123">
        <v>33.299999999999997</v>
      </c>
      <c r="I62" s="123">
        <v>25</v>
      </c>
      <c r="J62" s="123">
        <v>25</v>
      </c>
      <c r="K62" s="58">
        <f>J62-I62</f>
        <v>0</v>
      </c>
      <c r="L62" s="102" t="s">
        <v>22</v>
      </c>
      <c r="M62" s="75" t="s">
        <v>298</v>
      </c>
      <c r="N62" s="7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1:84" ht="13.5" customHeight="1" x14ac:dyDescent="0.35">
      <c r="A63" s="5"/>
      <c r="B63" s="212"/>
      <c r="C63" s="133" t="s">
        <v>304</v>
      </c>
      <c r="D63" s="121" t="s">
        <v>54</v>
      </c>
      <c r="E63" s="75" t="s">
        <v>54</v>
      </c>
      <c r="F63" s="75" t="s">
        <v>54</v>
      </c>
      <c r="G63" s="75" t="s">
        <v>54</v>
      </c>
      <c r="H63" s="75" t="s">
        <v>54</v>
      </c>
      <c r="I63" s="75" t="s">
        <v>54</v>
      </c>
      <c r="J63" s="75" t="s">
        <v>54</v>
      </c>
      <c r="K63" s="58" t="s">
        <v>54</v>
      </c>
      <c r="L63" s="102" t="s">
        <v>54</v>
      </c>
      <c r="M63" s="75" t="s">
        <v>298</v>
      </c>
      <c r="N63" s="7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1:84" ht="13.5" customHeight="1" x14ac:dyDescent="0.35">
      <c r="A64" s="5"/>
      <c r="B64" s="212"/>
      <c r="C64" s="133" t="s">
        <v>307</v>
      </c>
      <c r="D64" s="134" t="s">
        <v>15</v>
      </c>
      <c r="E64" s="123">
        <v>100</v>
      </c>
      <c r="F64" s="123">
        <v>100</v>
      </c>
      <c r="G64" s="123">
        <v>100</v>
      </c>
      <c r="H64" s="123">
        <v>100</v>
      </c>
      <c r="I64" s="123">
        <v>100</v>
      </c>
      <c r="J64" s="123">
        <v>83.3</v>
      </c>
      <c r="K64" s="58">
        <f>J64-I64</f>
        <v>-16.700000000000003</v>
      </c>
      <c r="L64" s="102" t="s">
        <v>22</v>
      </c>
      <c r="M64" s="75" t="s">
        <v>298</v>
      </c>
      <c r="N64" s="7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1:84" ht="13.5" customHeight="1" x14ac:dyDescent="0.35">
      <c r="A65" s="5"/>
      <c r="B65" s="212"/>
      <c r="C65" s="133" t="s">
        <v>308</v>
      </c>
      <c r="D65" s="134" t="s">
        <v>15</v>
      </c>
      <c r="E65" s="123">
        <v>0</v>
      </c>
      <c r="F65" s="123">
        <v>0</v>
      </c>
      <c r="G65" s="123">
        <v>0</v>
      </c>
      <c r="H65" s="123">
        <v>0</v>
      </c>
      <c r="I65" s="123">
        <v>0</v>
      </c>
      <c r="J65" s="123">
        <v>16.7</v>
      </c>
      <c r="K65" s="58">
        <f>J65-I65</f>
        <v>16.7</v>
      </c>
      <c r="L65" s="102" t="s">
        <v>22</v>
      </c>
      <c r="M65" s="75" t="s">
        <v>298</v>
      </c>
      <c r="N65" s="7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1:84" ht="13.5" customHeight="1" x14ac:dyDescent="0.35">
      <c r="A66" s="5"/>
      <c r="B66" s="212"/>
      <c r="C66" s="133" t="s">
        <v>305</v>
      </c>
      <c r="D66" s="121" t="s">
        <v>54</v>
      </c>
      <c r="E66" s="75" t="s">
        <v>54</v>
      </c>
      <c r="F66" s="75" t="s">
        <v>54</v>
      </c>
      <c r="G66" s="75" t="s">
        <v>54</v>
      </c>
      <c r="H66" s="75" t="s">
        <v>54</v>
      </c>
      <c r="I66" s="75" t="s">
        <v>54</v>
      </c>
      <c r="J66" s="75" t="s">
        <v>54</v>
      </c>
      <c r="K66" s="58" t="s">
        <v>54</v>
      </c>
      <c r="L66" s="102" t="s">
        <v>54</v>
      </c>
      <c r="M66" s="75" t="s">
        <v>298</v>
      </c>
      <c r="N66" s="164" t="s">
        <v>311</v>
      </c>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1:84" ht="13.5" customHeight="1" x14ac:dyDescent="0.35">
      <c r="A67" s="5"/>
      <c r="B67" s="212"/>
      <c r="C67" s="133" t="s">
        <v>307</v>
      </c>
      <c r="D67" s="134" t="s">
        <v>15</v>
      </c>
      <c r="E67" s="123">
        <v>66.599999999999994</v>
      </c>
      <c r="F67" s="123">
        <v>83.3</v>
      </c>
      <c r="G67" s="123">
        <v>50</v>
      </c>
      <c r="H67" s="123">
        <v>33.299999999999997</v>
      </c>
      <c r="I67" s="123">
        <v>66.599999999999994</v>
      </c>
      <c r="J67" s="123">
        <v>66.599999999999994</v>
      </c>
      <c r="K67" s="58">
        <f>J67-I67</f>
        <v>0</v>
      </c>
      <c r="L67" s="75" t="s">
        <v>22</v>
      </c>
      <c r="M67" s="75" t="s">
        <v>298</v>
      </c>
      <c r="N67" s="7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1:84" ht="13.5" customHeight="1" x14ac:dyDescent="0.35">
      <c r="A68" s="5"/>
      <c r="B68" s="212"/>
      <c r="C68" s="133" t="s">
        <v>308</v>
      </c>
      <c r="D68" s="134" t="s">
        <v>15</v>
      </c>
      <c r="E68" s="123">
        <v>33.299999999999997</v>
      </c>
      <c r="F68" s="123">
        <v>16.600000000000001</v>
      </c>
      <c r="G68" s="123">
        <v>50</v>
      </c>
      <c r="H68" s="123">
        <v>66.599999999999994</v>
      </c>
      <c r="I68" s="123">
        <v>33.299999999999997</v>
      </c>
      <c r="J68" s="123">
        <v>33.299999999999997</v>
      </c>
      <c r="K68" s="58">
        <f>J68-I68</f>
        <v>0</v>
      </c>
      <c r="L68" s="75" t="s">
        <v>22</v>
      </c>
      <c r="M68" s="75" t="s">
        <v>298</v>
      </c>
      <c r="N68" s="7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1:84" ht="13.5" customHeight="1" x14ac:dyDescent="0.35">
      <c r="A69" s="5"/>
      <c r="B69" s="212"/>
      <c r="C69" s="133" t="s">
        <v>312</v>
      </c>
      <c r="D69" s="55" t="s">
        <v>52</v>
      </c>
      <c r="E69" s="75" t="s">
        <v>53</v>
      </c>
      <c r="F69" s="75" t="s">
        <v>53</v>
      </c>
      <c r="G69" s="75" t="s">
        <v>53</v>
      </c>
      <c r="H69" s="75" t="s">
        <v>53</v>
      </c>
      <c r="I69" s="75" t="s">
        <v>53</v>
      </c>
      <c r="J69" s="75" t="s">
        <v>53</v>
      </c>
      <c r="K69" s="58" t="s">
        <v>54</v>
      </c>
      <c r="L69" s="75" t="s">
        <v>54</v>
      </c>
      <c r="M69" s="75" t="s">
        <v>298</v>
      </c>
      <c r="N69" s="7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1:84" ht="13.5" customHeight="1" x14ac:dyDescent="0.35">
      <c r="A70" s="5"/>
      <c r="B70" s="212"/>
      <c r="C70" s="133" t="s">
        <v>313</v>
      </c>
      <c r="D70" s="55" t="s">
        <v>102</v>
      </c>
      <c r="E70" s="75">
        <v>1</v>
      </c>
      <c r="F70" s="75">
        <v>1</v>
      </c>
      <c r="G70" s="75">
        <v>2</v>
      </c>
      <c r="H70" s="75">
        <v>2</v>
      </c>
      <c r="I70" s="75">
        <v>2</v>
      </c>
      <c r="J70" s="75">
        <v>2</v>
      </c>
      <c r="K70" s="58">
        <f>J70-I70</f>
        <v>0</v>
      </c>
      <c r="L70" s="75" t="s">
        <v>15</v>
      </c>
      <c r="M70" s="75" t="s">
        <v>298</v>
      </c>
      <c r="N70" s="7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1:84" ht="25.5" customHeight="1" x14ac:dyDescent="0.35">
      <c r="A71" s="5"/>
      <c r="B71" s="212"/>
      <c r="C71" s="164" t="s">
        <v>314</v>
      </c>
      <c r="D71" s="134" t="s">
        <v>15</v>
      </c>
      <c r="E71" s="75">
        <v>18.100000000000001</v>
      </c>
      <c r="F71" s="123">
        <v>60</v>
      </c>
      <c r="G71" s="123">
        <v>60</v>
      </c>
      <c r="H71" s="75">
        <v>77.7</v>
      </c>
      <c r="I71" s="102">
        <v>40</v>
      </c>
      <c r="J71" s="75">
        <v>37.5</v>
      </c>
      <c r="K71" s="58">
        <f>J71-I71</f>
        <v>-2.5</v>
      </c>
      <c r="L71" s="75" t="s">
        <v>22</v>
      </c>
      <c r="M71" s="75" t="s">
        <v>54</v>
      </c>
      <c r="N71" s="7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1:84" ht="14.5" x14ac:dyDescent="0.35">
      <c r="A72" s="5"/>
      <c r="B72" s="212" t="s">
        <v>315</v>
      </c>
      <c r="C72" s="103" t="s">
        <v>316</v>
      </c>
      <c r="D72" s="134" t="s">
        <v>102</v>
      </c>
      <c r="E72" s="75">
        <v>0</v>
      </c>
      <c r="F72" s="75">
        <v>6</v>
      </c>
      <c r="G72" s="75">
        <v>0</v>
      </c>
      <c r="H72" s="75">
        <v>0</v>
      </c>
      <c r="I72" s="75">
        <v>0</v>
      </c>
      <c r="J72" s="75">
        <v>0</v>
      </c>
      <c r="K72" s="58">
        <f>IF(OR(I72=0,I72="N/D"),0,((J72-I72)/I72)*100)</f>
        <v>0</v>
      </c>
      <c r="L72" s="75" t="s">
        <v>15</v>
      </c>
      <c r="M72" s="75" t="s">
        <v>317</v>
      </c>
      <c r="N72" s="103"/>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1:84" ht="98" x14ac:dyDescent="0.35">
      <c r="A73" s="5"/>
      <c r="B73" s="212"/>
      <c r="C73" s="133" t="s">
        <v>318</v>
      </c>
      <c r="D73" s="134" t="s">
        <v>15</v>
      </c>
      <c r="E73" s="71">
        <v>19.48</v>
      </c>
      <c r="F73" s="71">
        <v>25.9</v>
      </c>
      <c r="G73" s="71">
        <v>29.1</v>
      </c>
      <c r="H73" s="71">
        <v>41.87</v>
      </c>
      <c r="I73" s="71">
        <v>44.57</v>
      </c>
      <c r="J73" s="72">
        <v>46</v>
      </c>
      <c r="K73" s="58">
        <f>J73-I73</f>
        <v>1.4299999999999997</v>
      </c>
      <c r="L73" s="75" t="s">
        <v>22</v>
      </c>
      <c r="M73" s="75" t="s">
        <v>319</v>
      </c>
      <c r="N73" s="167" t="s">
        <v>547</v>
      </c>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1:84" ht="13.5" customHeight="1" x14ac:dyDescent="0.35">
      <c r="A74" s="5"/>
      <c r="B74" s="212"/>
      <c r="C74" s="103" t="s">
        <v>320</v>
      </c>
      <c r="D74" s="121" t="s">
        <v>54</v>
      </c>
      <c r="E74" s="102" t="s">
        <v>54</v>
      </c>
      <c r="F74" s="102" t="s">
        <v>54</v>
      </c>
      <c r="G74" s="102" t="s">
        <v>54</v>
      </c>
      <c r="H74" s="102" t="s">
        <v>54</v>
      </c>
      <c r="I74" s="102" t="s">
        <v>54</v>
      </c>
      <c r="J74" s="102" t="s">
        <v>54</v>
      </c>
      <c r="K74" s="102" t="s">
        <v>54</v>
      </c>
      <c r="L74" s="102" t="s">
        <v>54</v>
      </c>
      <c r="M74" s="75" t="s">
        <v>321</v>
      </c>
      <c r="N74" s="103"/>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1:84" ht="13.5" customHeight="1" x14ac:dyDescent="0.35">
      <c r="A75" s="5"/>
      <c r="B75" s="212"/>
      <c r="C75" s="103" t="s">
        <v>322</v>
      </c>
      <c r="D75" s="134" t="s">
        <v>15</v>
      </c>
      <c r="E75" s="168">
        <v>99.99</v>
      </c>
      <c r="F75" s="71">
        <v>99.98</v>
      </c>
      <c r="G75" s="71">
        <v>99.99</v>
      </c>
      <c r="H75" s="71">
        <v>99.99</v>
      </c>
      <c r="I75" s="169">
        <v>99.96</v>
      </c>
      <c r="J75" s="71">
        <v>99.99</v>
      </c>
      <c r="K75" s="58">
        <f>J75-I75</f>
        <v>3.0000000000001137E-2</v>
      </c>
      <c r="L75" s="75" t="s">
        <v>22</v>
      </c>
      <c r="M75" s="75" t="s">
        <v>321</v>
      </c>
      <c r="N75" s="103"/>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1:84" ht="64" x14ac:dyDescent="0.45">
      <c r="A76" s="5"/>
      <c r="B76" s="212"/>
      <c r="C76" s="103" t="s">
        <v>323</v>
      </c>
      <c r="D76" s="134" t="s">
        <v>102</v>
      </c>
      <c r="E76" s="75" t="s">
        <v>324</v>
      </c>
      <c r="F76" s="75" t="s">
        <v>325</v>
      </c>
      <c r="G76" s="75">
        <v>14</v>
      </c>
      <c r="H76" s="75">
        <v>2</v>
      </c>
      <c r="I76" s="75">
        <v>17</v>
      </c>
      <c r="J76" s="75">
        <v>10</v>
      </c>
      <c r="K76" s="152">
        <f>IF(OR(I76=0,I76="N/D"),0,((J76-I76)/I76)*100)</f>
        <v>-41.17647058823529</v>
      </c>
      <c r="L76" s="75" t="s">
        <v>15</v>
      </c>
      <c r="M76" s="75" t="s">
        <v>321</v>
      </c>
      <c r="N76" s="170" t="s">
        <v>544</v>
      </c>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1:84" ht="64" x14ac:dyDescent="0.45">
      <c r="A77" s="5"/>
      <c r="B77" s="212"/>
      <c r="C77" s="103" t="s">
        <v>326</v>
      </c>
      <c r="D77" s="134" t="s">
        <v>205</v>
      </c>
      <c r="E77" s="144">
        <v>0.4</v>
      </c>
      <c r="F77" s="144">
        <v>5.5166666666666666</v>
      </c>
      <c r="G77" s="144">
        <v>11.5</v>
      </c>
      <c r="H77" s="144">
        <v>2.7</v>
      </c>
      <c r="I77" s="144">
        <v>456.15</v>
      </c>
      <c r="J77" s="144">
        <v>7.9</v>
      </c>
      <c r="K77" s="152">
        <f>IF(OR(I77=0,I77="N/D"),0,((J77-I77)/I77)*100)</f>
        <v>-98.268113559136253</v>
      </c>
      <c r="L77" s="101" t="s">
        <v>15</v>
      </c>
      <c r="M77" s="75" t="s">
        <v>321</v>
      </c>
      <c r="N77" s="170" t="s">
        <v>544</v>
      </c>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1:84" ht="13.5" customHeight="1" x14ac:dyDescent="0.35">
      <c r="A78" s="5"/>
      <c r="B78" s="212"/>
      <c r="C78" s="103" t="s">
        <v>327</v>
      </c>
      <c r="D78" s="134" t="s">
        <v>15</v>
      </c>
      <c r="E78" s="71" t="s">
        <v>328</v>
      </c>
      <c r="F78" s="71" t="s">
        <v>329</v>
      </c>
      <c r="G78" s="71">
        <v>99.91</v>
      </c>
      <c r="H78" s="71">
        <v>99.99</v>
      </c>
      <c r="I78" s="71">
        <v>99.95</v>
      </c>
      <c r="J78" s="71">
        <v>99.893000000000001</v>
      </c>
      <c r="K78" s="171">
        <f>I78-J78</f>
        <v>5.700000000000216E-2</v>
      </c>
      <c r="L78" s="75" t="s">
        <v>22</v>
      </c>
      <c r="M78" s="75" t="s">
        <v>321</v>
      </c>
      <c r="N78" s="103"/>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1:84" ht="13.5" customHeight="1" x14ac:dyDescent="0.45">
      <c r="A79" s="5"/>
      <c r="B79" s="212"/>
      <c r="C79" s="103" t="s">
        <v>330</v>
      </c>
      <c r="D79" s="134" t="s">
        <v>102</v>
      </c>
      <c r="E79" s="75" t="s">
        <v>331</v>
      </c>
      <c r="F79" s="75" t="s">
        <v>332</v>
      </c>
      <c r="G79" s="75">
        <v>8</v>
      </c>
      <c r="H79" s="75">
        <v>11</v>
      </c>
      <c r="I79" s="75">
        <v>11</v>
      </c>
      <c r="J79" s="75">
        <v>33</v>
      </c>
      <c r="K79" s="152">
        <f>IF(OR(I79=0,I79="N/D"),0,((J79-I79)/I79)*100)</f>
        <v>200</v>
      </c>
      <c r="L79" s="75" t="s">
        <v>15</v>
      </c>
      <c r="M79" s="75" t="s">
        <v>321</v>
      </c>
      <c r="N79" s="170" t="s">
        <v>545</v>
      </c>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1:84" ht="96" x14ac:dyDescent="0.45">
      <c r="A80" s="5"/>
      <c r="B80" s="212"/>
      <c r="C80" s="103" t="s">
        <v>333</v>
      </c>
      <c r="D80" s="134" t="s">
        <v>205</v>
      </c>
      <c r="E80" s="144">
        <v>136.13333333333333</v>
      </c>
      <c r="F80" s="144">
        <v>142.15</v>
      </c>
      <c r="G80" s="144">
        <v>150.05000000000001</v>
      </c>
      <c r="H80" s="144">
        <v>13.966666666666667</v>
      </c>
      <c r="I80" s="144">
        <v>98.28</v>
      </c>
      <c r="J80" s="144">
        <v>176.22</v>
      </c>
      <c r="K80" s="152">
        <f>IF(OR(I80=0,I80="N/D"),0,((J80-I80)/I80)*100)</f>
        <v>79.304029304029299</v>
      </c>
      <c r="L80" s="101" t="s">
        <v>15</v>
      </c>
      <c r="M80" s="75" t="s">
        <v>321</v>
      </c>
      <c r="N80" s="170" t="s">
        <v>545</v>
      </c>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row r="81" spans="1:84" ht="13.5" customHeight="1" x14ac:dyDescent="0.45">
      <c r="A81" s="5"/>
      <c r="B81" s="212"/>
      <c r="C81" s="136" t="s">
        <v>334</v>
      </c>
      <c r="D81" s="134" t="s">
        <v>224</v>
      </c>
      <c r="E81" s="75">
        <v>0</v>
      </c>
      <c r="F81" s="75">
        <v>0</v>
      </c>
      <c r="G81" s="75">
        <v>0</v>
      </c>
      <c r="H81" s="75">
        <v>0</v>
      </c>
      <c r="I81" s="75">
        <v>0</v>
      </c>
      <c r="J81" s="75">
        <v>0</v>
      </c>
      <c r="K81" s="152">
        <f>IF(OR(I81=0,I81="N/D"),0,((J81-I81)/I81)*100)</f>
        <v>0</v>
      </c>
      <c r="L81" s="75" t="s">
        <v>15</v>
      </c>
      <c r="M81" s="75" t="s">
        <v>335</v>
      </c>
      <c r="N81" s="170"/>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row>
    <row r="82" spans="1:84" ht="13.5" customHeight="1" x14ac:dyDescent="0.35">
      <c r="A82" s="5"/>
      <c r="B82" s="212"/>
      <c r="C82" s="103" t="s">
        <v>336</v>
      </c>
      <c r="D82" s="134" t="s">
        <v>102</v>
      </c>
      <c r="E82" s="75">
        <v>139</v>
      </c>
      <c r="F82" s="75">
        <v>165</v>
      </c>
      <c r="G82" s="75">
        <v>204</v>
      </c>
      <c r="H82" s="75">
        <v>203</v>
      </c>
      <c r="I82" s="75">
        <v>193</v>
      </c>
      <c r="J82" s="75">
        <v>189</v>
      </c>
      <c r="K82" s="140">
        <f>IF(OR(I82=0,I82="N/D"),0,((J82-I82)/I82)*100)</f>
        <v>-2.0725388601036272</v>
      </c>
      <c r="L82" s="75" t="s">
        <v>15</v>
      </c>
      <c r="M82" s="75" t="s">
        <v>54</v>
      </c>
      <c r="N82" s="101"/>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row>
    <row r="83" spans="1:84" ht="13.5" customHeight="1" x14ac:dyDescent="0.35">
      <c r="A83" s="5"/>
      <c r="B83" s="212"/>
      <c r="C83" s="103" t="s">
        <v>337</v>
      </c>
      <c r="D83" s="134" t="s">
        <v>15</v>
      </c>
      <c r="E83" s="123">
        <v>80</v>
      </c>
      <c r="F83" s="75">
        <v>92.9</v>
      </c>
      <c r="G83" s="123">
        <v>87</v>
      </c>
      <c r="H83" s="142" t="s">
        <v>42</v>
      </c>
      <c r="I83" s="142" t="s">
        <v>42</v>
      </c>
      <c r="J83" s="123" t="s">
        <v>42</v>
      </c>
      <c r="K83" s="140">
        <f>IF(OR(I83=0,I83="N/D"),0,((J83-I83)/I83)*100)</f>
        <v>0</v>
      </c>
      <c r="L83" s="75" t="s">
        <v>22</v>
      </c>
      <c r="M83" s="75" t="s">
        <v>54</v>
      </c>
      <c r="N83" s="103" t="s">
        <v>338</v>
      </c>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row>
    <row r="84" spans="1:84" ht="28" customHeight="1" x14ac:dyDescent="0.35">
      <c r="A84" s="5"/>
      <c r="B84" s="222" t="s">
        <v>339</v>
      </c>
      <c r="C84" s="103" t="s">
        <v>340</v>
      </c>
      <c r="D84" s="121" t="s">
        <v>54</v>
      </c>
      <c r="E84" s="102" t="s">
        <v>54</v>
      </c>
      <c r="F84" s="102" t="s">
        <v>54</v>
      </c>
      <c r="G84" s="102" t="s">
        <v>54</v>
      </c>
      <c r="H84" s="102" t="s">
        <v>54</v>
      </c>
      <c r="I84" s="102" t="s">
        <v>54</v>
      </c>
      <c r="J84" s="102" t="s">
        <v>54</v>
      </c>
      <c r="K84" s="102" t="s">
        <v>54</v>
      </c>
      <c r="L84" s="102" t="s">
        <v>54</v>
      </c>
      <c r="M84" s="75" t="s">
        <v>54</v>
      </c>
      <c r="N84" s="101"/>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row>
    <row r="85" spans="1:84" ht="13.5" customHeight="1" x14ac:dyDescent="0.35">
      <c r="A85" s="5"/>
      <c r="B85" s="222"/>
      <c r="C85" s="103" t="s">
        <v>341</v>
      </c>
      <c r="D85" s="134" t="s">
        <v>102</v>
      </c>
      <c r="E85" s="75">
        <v>178</v>
      </c>
      <c r="F85" s="75">
        <v>186</v>
      </c>
      <c r="G85" s="75">
        <v>187</v>
      </c>
      <c r="H85" s="75">
        <v>191</v>
      </c>
      <c r="I85" s="102">
        <v>187</v>
      </c>
      <c r="J85" s="75">
        <v>187</v>
      </c>
      <c r="K85" s="140">
        <f>IF(OR(I85=0,I85="N/D"),0,((J85-I85)/I85)*100)</f>
        <v>0</v>
      </c>
      <c r="L85" s="75" t="s">
        <v>15</v>
      </c>
      <c r="M85" s="75" t="s">
        <v>54</v>
      </c>
      <c r="N85" s="101"/>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row>
    <row r="86" spans="1:84" ht="13.5" customHeight="1" x14ac:dyDescent="0.35">
      <c r="A86" s="5"/>
      <c r="B86" s="222"/>
      <c r="C86" s="103" t="s">
        <v>342</v>
      </c>
      <c r="D86" s="134" t="s">
        <v>102</v>
      </c>
      <c r="E86" s="75">
        <v>34</v>
      </c>
      <c r="F86" s="75">
        <v>45</v>
      </c>
      <c r="G86" s="75">
        <v>73</v>
      </c>
      <c r="H86" s="75">
        <v>83</v>
      </c>
      <c r="I86" s="102">
        <v>96</v>
      </c>
      <c r="J86" s="75">
        <v>93</v>
      </c>
      <c r="K86" s="140">
        <f>IF(OR(I86=0,I86="N/D"),0,((J86-I86)/I86)*100)</f>
        <v>-3.125</v>
      </c>
      <c r="L86" s="75" t="s">
        <v>15</v>
      </c>
      <c r="M86" s="75" t="s">
        <v>54</v>
      </c>
      <c r="N86" s="101"/>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row>
    <row r="87" spans="1:84" ht="13.5" customHeight="1" x14ac:dyDescent="0.35">
      <c r="A87" s="5"/>
      <c r="B87" s="222"/>
      <c r="C87" s="103" t="s">
        <v>343</v>
      </c>
      <c r="D87" s="121" t="s">
        <v>15</v>
      </c>
      <c r="E87" s="142">
        <f t="shared" ref="E87:J87" si="1">(E86/E85)*100</f>
        <v>19.101123595505616</v>
      </c>
      <c r="F87" s="142">
        <f t="shared" si="1"/>
        <v>24.193548387096776</v>
      </c>
      <c r="G87" s="142">
        <f t="shared" si="1"/>
        <v>39.037433155080215</v>
      </c>
      <c r="H87" s="142">
        <f t="shared" si="1"/>
        <v>43.455497382198956</v>
      </c>
      <c r="I87" s="142">
        <f t="shared" si="1"/>
        <v>51.336898395721931</v>
      </c>
      <c r="J87" s="142">
        <f t="shared" si="1"/>
        <v>49.732620320855617</v>
      </c>
      <c r="K87" s="142">
        <f>J87-I87</f>
        <v>-1.6042780748663148</v>
      </c>
      <c r="L87" s="102" t="s">
        <v>22</v>
      </c>
      <c r="M87" s="75" t="s">
        <v>344</v>
      </c>
      <c r="N87" s="101"/>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row>
    <row r="88" spans="1:84" ht="13.5" customHeight="1" x14ac:dyDescent="0.35">
      <c r="A88" s="5"/>
      <c r="B88" s="222"/>
      <c r="C88" s="103" t="s">
        <v>345</v>
      </c>
      <c r="D88" s="121" t="s">
        <v>54</v>
      </c>
      <c r="E88" s="102" t="s">
        <v>54</v>
      </c>
      <c r="F88" s="102" t="s">
        <v>54</v>
      </c>
      <c r="G88" s="102" t="s">
        <v>54</v>
      </c>
      <c r="H88" s="102" t="s">
        <v>54</v>
      </c>
      <c r="I88" s="102" t="s">
        <v>54</v>
      </c>
      <c r="J88" s="102" t="s">
        <v>54</v>
      </c>
      <c r="K88" s="142" t="s">
        <v>54</v>
      </c>
      <c r="L88" s="102" t="s">
        <v>54</v>
      </c>
      <c r="M88" s="75" t="s">
        <v>346</v>
      </c>
      <c r="N88" s="101"/>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row>
    <row r="89" spans="1:84" ht="13.5" customHeight="1" x14ac:dyDescent="0.35">
      <c r="A89" s="5"/>
      <c r="B89" s="222"/>
      <c r="C89" s="103" t="s">
        <v>341</v>
      </c>
      <c r="D89" s="121" t="s">
        <v>102</v>
      </c>
      <c r="E89" s="102">
        <v>50</v>
      </c>
      <c r="F89" s="102">
        <v>100</v>
      </c>
      <c r="G89" s="102">
        <v>100</v>
      </c>
      <c r="H89" s="102">
        <v>100</v>
      </c>
      <c r="I89" s="102">
        <v>100</v>
      </c>
      <c r="J89" s="75">
        <v>202</v>
      </c>
      <c r="K89" s="140">
        <f>IF(OR(I89=0,I89="N/D"),0,((J89-I89)/I89)*100)</f>
        <v>102</v>
      </c>
      <c r="L89" s="102" t="s">
        <v>15</v>
      </c>
      <c r="M89" s="75" t="s">
        <v>346</v>
      </c>
      <c r="N89" s="101"/>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row>
    <row r="90" spans="1:84" ht="13.5" customHeight="1" x14ac:dyDescent="0.35">
      <c r="A90" s="5"/>
      <c r="B90" s="222"/>
      <c r="C90" s="103" t="s">
        <v>342</v>
      </c>
      <c r="D90" s="121" t="s">
        <v>102</v>
      </c>
      <c r="E90" s="102">
        <v>32</v>
      </c>
      <c r="F90" s="102">
        <v>60</v>
      </c>
      <c r="G90" s="102">
        <v>72</v>
      </c>
      <c r="H90" s="102">
        <v>82</v>
      </c>
      <c r="I90" s="102">
        <v>82</v>
      </c>
      <c r="J90" s="75">
        <v>98</v>
      </c>
      <c r="K90" s="140">
        <f>IF(OR(I90=0,I90="N/D"),0,((J90-I90)/I90)*100)</f>
        <v>19.512195121951219</v>
      </c>
      <c r="L90" s="102" t="s">
        <v>15</v>
      </c>
      <c r="M90" s="75" t="s">
        <v>346</v>
      </c>
      <c r="N90" s="101"/>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row>
    <row r="91" spans="1:84" ht="13.5" customHeight="1" x14ac:dyDescent="0.35">
      <c r="A91" s="5"/>
      <c r="B91" s="222"/>
      <c r="C91" s="103" t="s">
        <v>343</v>
      </c>
      <c r="D91" s="121" t="s">
        <v>15</v>
      </c>
      <c r="E91" s="142">
        <f t="shared" ref="E91:I91" si="2">(E90/E89)*100</f>
        <v>64</v>
      </c>
      <c r="F91" s="142">
        <f t="shared" si="2"/>
        <v>60</v>
      </c>
      <c r="G91" s="142">
        <f t="shared" si="2"/>
        <v>72</v>
      </c>
      <c r="H91" s="142">
        <f t="shared" si="2"/>
        <v>82</v>
      </c>
      <c r="I91" s="142">
        <f t="shared" si="2"/>
        <v>82</v>
      </c>
      <c r="J91" s="142">
        <f>(J90/J89)*100</f>
        <v>48.514851485148512</v>
      </c>
      <c r="K91" s="142">
        <f>J91-I91</f>
        <v>-33.485148514851488</v>
      </c>
      <c r="L91" s="102" t="s">
        <v>22</v>
      </c>
      <c r="M91" s="75" t="s">
        <v>347</v>
      </c>
      <c r="N91" s="101"/>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row>
    <row r="92" spans="1:84" ht="13.5" customHeight="1" x14ac:dyDescent="0.35">
      <c r="A92" s="5"/>
      <c r="B92" s="222"/>
      <c r="C92" s="103" t="s">
        <v>348</v>
      </c>
      <c r="D92" s="121" t="s">
        <v>54</v>
      </c>
      <c r="E92" s="102" t="s">
        <v>54</v>
      </c>
      <c r="F92" s="102" t="s">
        <v>54</v>
      </c>
      <c r="G92" s="102" t="s">
        <v>54</v>
      </c>
      <c r="H92" s="102" t="s">
        <v>54</v>
      </c>
      <c r="I92" s="102" t="s">
        <v>54</v>
      </c>
      <c r="J92" s="102" t="s">
        <v>54</v>
      </c>
      <c r="K92" s="58" t="s">
        <v>54</v>
      </c>
      <c r="L92" s="102" t="s">
        <v>54</v>
      </c>
      <c r="M92" s="75" t="s">
        <v>346</v>
      </c>
      <c r="N92" s="101"/>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row>
    <row r="93" spans="1:84" ht="13.5" customHeight="1" x14ac:dyDescent="0.35">
      <c r="A93" s="5"/>
      <c r="B93" s="222"/>
      <c r="C93" s="103" t="s">
        <v>349</v>
      </c>
      <c r="D93" s="121" t="s">
        <v>102</v>
      </c>
      <c r="E93" s="102" t="s">
        <v>201</v>
      </c>
      <c r="F93" s="126">
        <v>18497285</v>
      </c>
      <c r="G93" s="126">
        <v>30883965</v>
      </c>
      <c r="H93" s="126">
        <v>31227303</v>
      </c>
      <c r="I93" s="126">
        <v>35606963</v>
      </c>
      <c r="J93" s="126">
        <v>42519813</v>
      </c>
      <c r="K93" s="58">
        <f t="shared" ref="K93:K101" si="3">IF(OR(I93=0,I93="N/D"),0,((J93-I93)/I93)*100)</f>
        <v>19.414320732717364</v>
      </c>
      <c r="L93" s="102" t="s">
        <v>15</v>
      </c>
      <c r="M93" s="75" t="s">
        <v>346</v>
      </c>
      <c r="N93" s="101" t="s">
        <v>54</v>
      </c>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row>
    <row r="94" spans="1:84" ht="13.5" customHeight="1" x14ac:dyDescent="0.35">
      <c r="A94" s="5"/>
      <c r="B94" s="222"/>
      <c r="C94" s="103" t="s">
        <v>350</v>
      </c>
      <c r="D94" s="121" t="s">
        <v>102</v>
      </c>
      <c r="E94" s="102" t="s">
        <v>201</v>
      </c>
      <c r="F94" s="126">
        <v>14609067</v>
      </c>
      <c r="G94" s="126">
        <v>24406585</v>
      </c>
      <c r="H94" s="126">
        <v>16824904</v>
      </c>
      <c r="I94" s="126">
        <v>31000000</v>
      </c>
      <c r="J94" s="126">
        <v>54368284</v>
      </c>
      <c r="K94" s="58">
        <f t="shared" si="3"/>
        <v>75.38156129032258</v>
      </c>
      <c r="L94" s="102" t="s">
        <v>15</v>
      </c>
      <c r="M94" s="75" t="s">
        <v>346</v>
      </c>
      <c r="N94" s="133" t="s">
        <v>351</v>
      </c>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row>
    <row r="95" spans="1:84" ht="13.5" customHeight="1" x14ac:dyDescent="0.35">
      <c r="A95" s="5"/>
      <c r="B95" s="222"/>
      <c r="C95" s="103" t="s">
        <v>352</v>
      </c>
      <c r="D95" s="121" t="s">
        <v>102</v>
      </c>
      <c r="E95" s="102">
        <v>18</v>
      </c>
      <c r="F95" s="102">
        <v>21</v>
      </c>
      <c r="G95" s="102">
        <v>77</v>
      </c>
      <c r="H95" s="102">
        <v>67</v>
      </c>
      <c r="I95" s="102">
        <f>SUM(I96:I100)</f>
        <v>58</v>
      </c>
      <c r="J95" s="102">
        <v>67</v>
      </c>
      <c r="K95" s="58">
        <f t="shared" si="3"/>
        <v>15.517241379310345</v>
      </c>
      <c r="L95" s="102" t="s">
        <v>15</v>
      </c>
      <c r="M95" s="75" t="s">
        <v>54</v>
      </c>
      <c r="N95" s="133" t="s">
        <v>353</v>
      </c>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row>
    <row r="96" spans="1:84" ht="13.5" customHeight="1" x14ac:dyDescent="0.35">
      <c r="A96" s="5"/>
      <c r="B96" s="222"/>
      <c r="C96" s="103" t="s">
        <v>354</v>
      </c>
      <c r="D96" s="134" t="s">
        <v>102</v>
      </c>
      <c r="E96" s="102">
        <v>16</v>
      </c>
      <c r="F96" s="102">
        <v>16</v>
      </c>
      <c r="G96" s="102">
        <v>45</v>
      </c>
      <c r="H96" s="75">
        <v>44</v>
      </c>
      <c r="I96" s="75">
        <v>44</v>
      </c>
      <c r="J96" s="75">
        <v>56</v>
      </c>
      <c r="K96" s="61">
        <f t="shared" si="3"/>
        <v>27.27272727272727</v>
      </c>
      <c r="L96" s="75" t="s">
        <v>15</v>
      </c>
      <c r="M96" s="75" t="s">
        <v>54</v>
      </c>
      <c r="N96" s="133" t="s">
        <v>355</v>
      </c>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row>
    <row r="97" spans="1:84" ht="13.5" customHeight="1" x14ac:dyDescent="0.35">
      <c r="A97" s="5"/>
      <c r="B97" s="222"/>
      <c r="C97" s="103" t="s">
        <v>356</v>
      </c>
      <c r="D97" s="134" t="s">
        <v>102</v>
      </c>
      <c r="E97" s="102">
        <v>1</v>
      </c>
      <c r="F97" s="102">
        <v>6</v>
      </c>
      <c r="G97" s="102">
        <v>20</v>
      </c>
      <c r="H97" s="75">
        <v>15</v>
      </c>
      <c r="I97" s="75">
        <v>6</v>
      </c>
      <c r="J97" s="75">
        <v>5</v>
      </c>
      <c r="K97" s="61">
        <f t="shared" si="3"/>
        <v>-16.666666666666664</v>
      </c>
      <c r="L97" s="75" t="s">
        <v>15</v>
      </c>
      <c r="M97" s="75" t="s">
        <v>54</v>
      </c>
      <c r="N97" s="101" t="s">
        <v>54</v>
      </c>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row>
    <row r="98" spans="1:84" ht="13.5" customHeight="1" x14ac:dyDescent="0.35">
      <c r="A98" s="5"/>
      <c r="B98" s="222"/>
      <c r="C98" s="103" t="s">
        <v>357</v>
      </c>
      <c r="D98" s="134" t="s">
        <v>102</v>
      </c>
      <c r="E98" s="102">
        <v>1</v>
      </c>
      <c r="F98" s="102">
        <v>2</v>
      </c>
      <c r="G98" s="102">
        <v>8</v>
      </c>
      <c r="H98" s="75">
        <v>5</v>
      </c>
      <c r="I98" s="75">
        <v>4</v>
      </c>
      <c r="J98" s="75">
        <v>4</v>
      </c>
      <c r="K98" s="61">
        <f t="shared" si="3"/>
        <v>0</v>
      </c>
      <c r="L98" s="75" t="s">
        <v>15</v>
      </c>
      <c r="M98" s="75" t="s">
        <v>54</v>
      </c>
      <c r="N98" s="101" t="s">
        <v>54</v>
      </c>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row>
    <row r="99" spans="1:84" ht="13.5" customHeight="1" x14ac:dyDescent="0.35">
      <c r="A99" s="5"/>
      <c r="B99" s="222"/>
      <c r="C99" s="103" t="s">
        <v>358</v>
      </c>
      <c r="D99" s="134" t="s">
        <v>102</v>
      </c>
      <c r="E99" s="102" t="s">
        <v>42</v>
      </c>
      <c r="F99" s="102" t="s">
        <v>42</v>
      </c>
      <c r="G99" s="75">
        <v>4</v>
      </c>
      <c r="H99" s="102" t="s">
        <v>42</v>
      </c>
      <c r="I99" s="102">
        <v>3</v>
      </c>
      <c r="J99" s="75">
        <v>0</v>
      </c>
      <c r="K99" s="61">
        <f t="shared" si="3"/>
        <v>-100</v>
      </c>
      <c r="L99" s="75" t="s">
        <v>15</v>
      </c>
      <c r="M99" s="75" t="s">
        <v>54</v>
      </c>
      <c r="N99" s="172" t="s">
        <v>54</v>
      </c>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row>
    <row r="100" spans="1:84" ht="13.5" customHeight="1" x14ac:dyDescent="0.35">
      <c r="A100" s="5"/>
      <c r="B100" s="222"/>
      <c r="C100" s="103" t="s">
        <v>359</v>
      </c>
      <c r="D100" s="134" t="s">
        <v>102</v>
      </c>
      <c r="E100" s="102" t="s">
        <v>42</v>
      </c>
      <c r="F100" s="102" t="s">
        <v>42</v>
      </c>
      <c r="G100" s="102" t="s">
        <v>42</v>
      </c>
      <c r="H100" s="75">
        <v>3</v>
      </c>
      <c r="I100" s="75">
        <v>1</v>
      </c>
      <c r="J100" s="75">
        <v>2</v>
      </c>
      <c r="K100" s="61">
        <f t="shared" si="3"/>
        <v>100</v>
      </c>
      <c r="L100" s="75" t="s">
        <v>15</v>
      </c>
      <c r="M100" s="75" t="s">
        <v>54</v>
      </c>
      <c r="N100" s="172" t="s">
        <v>54</v>
      </c>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row>
    <row r="101" spans="1:84" ht="13.5" customHeight="1" x14ac:dyDescent="0.35">
      <c r="A101" s="5"/>
      <c r="B101" s="222"/>
      <c r="C101" s="136" t="s">
        <v>360</v>
      </c>
      <c r="D101" s="138" t="s">
        <v>361</v>
      </c>
      <c r="E101" s="58">
        <v>4.1100000000000003</v>
      </c>
      <c r="F101" s="58">
        <v>8.25</v>
      </c>
      <c r="G101" s="58">
        <v>20.05</v>
      </c>
      <c r="H101" s="58">
        <v>45.73</v>
      </c>
      <c r="I101" s="58">
        <v>85.31</v>
      </c>
      <c r="J101" s="61">
        <v>128.75</v>
      </c>
      <c r="K101" s="61">
        <f t="shared" si="3"/>
        <v>50.92017348493728</v>
      </c>
      <c r="L101" s="75" t="s">
        <v>15</v>
      </c>
      <c r="M101" s="75" t="s">
        <v>54</v>
      </c>
      <c r="N101" s="133" t="s">
        <v>362</v>
      </c>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row>
    <row r="102" spans="1:84" ht="13.5" customHeight="1" x14ac:dyDescent="0.35">
      <c r="A102" s="5"/>
      <c r="B102" s="222"/>
      <c r="C102" s="103" t="s">
        <v>363</v>
      </c>
      <c r="D102" s="134" t="s">
        <v>102</v>
      </c>
      <c r="E102" s="75">
        <v>25</v>
      </c>
      <c r="F102" s="75">
        <v>42</v>
      </c>
      <c r="G102" s="75">
        <v>245</v>
      </c>
      <c r="H102" s="75">
        <v>200</v>
      </c>
      <c r="I102" s="102">
        <v>240</v>
      </c>
      <c r="J102" s="101">
        <v>48</v>
      </c>
      <c r="K102" s="142">
        <f t="shared" ref="K102:K107" si="4">((J102-I102)/I102)*100</f>
        <v>-80</v>
      </c>
      <c r="L102" s="75" t="s">
        <v>15</v>
      </c>
      <c r="M102" s="75" t="s">
        <v>54</v>
      </c>
      <c r="N102" s="133" t="s">
        <v>364</v>
      </c>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row>
    <row r="103" spans="1:84" ht="14.5" x14ac:dyDescent="0.35">
      <c r="A103" s="5"/>
      <c r="B103" s="222"/>
      <c r="C103" s="103" t="s">
        <v>365</v>
      </c>
      <c r="D103" s="103" t="s">
        <v>224</v>
      </c>
      <c r="E103" s="126" t="s">
        <v>42</v>
      </c>
      <c r="F103" s="126" t="s">
        <v>42</v>
      </c>
      <c r="G103" s="149">
        <f>SUM(G104:G105)</f>
        <v>6034.0782583180007</v>
      </c>
      <c r="H103" s="149">
        <f>SUM(H104:H105)</f>
        <v>14098.517059999998</v>
      </c>
      <c r="I103" s="149">
        <f>SUM(I104:I105)</f>
        <v>21658.915000000001</v>
      </c>
      <c r="J103" s="149">
        <f>SUM(J104:J105)</f>
        <v>35535.366320000001</v>
      </c>
      <c r="K103" s="142">
        <f t="shared" si="4"/>
        <v>64.068081526706209</v>
      </c>
      <c r="L103" s="75" t="s">
        <v>15</v>
      </c>
      <c r="M103" s="75" t="s">
        <v>54</v>
      </c>
      <c r="N103" s="101"/>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row>
    <row r="104" spans="1:84" ht="42" x14ac:dyDescent="0.35">
      <c r="A104" s="5"/>
      <c r="B104" s="222"/>
      <c r="C104" s="138" t="s">
        <v>633</v>
      </c>
      <c r="D104" s="134" t="s">
        <v>224</v>
      </c>
      <c r="E104" s="56" t="s">
        <v>42</v>
      </c>
      <c r="F104" s="56" t="s">
        <v>42</v>
      </c>
      <c r="G104" s="83">
        <v>5913.5909300000003</v>
      </c>
      <c r="H104" s="83">
        <v>12563.021059999999</v>
      </c>
      <c r="I104" s="83">
        <v>19933.238000000001</v>
      </c>
      <c r="J104" s="83">
        <v>32755.792280000001</v>
      </c>
      <c r="K104" s="123">
        <f t="shared" si="4"/>
        <v>64.327503037890779</v>
      </c>
      <c r="L104" s="75" t="s">
        <v>15</v>
      </c>
      <c r="M104" s="75" t="s">
        <v>54</v>
      </c>
      <c r="N104" s="167" t="s">
        <v>635</v>
      </c>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row>
    <row r="105" spans="1:84" ht="112" x14ac:dyDescent="0.35">
      <c r="A105" s="5"/>
      <c r="B105" s="222"/>
      <c r="C105" s="138" t="s">
        <v>634</v>
      </c>
      <c r="D105" s="134" t="s">
        <v>224</v>
      </c>
      <c r="E105" s="56" t="s">
        <v>42</v>
      </c>
      <c r="F105" s="56" t="s">
        <v>42</v>
      </c>
      <c r="G105" s="56">
        <v>120.487328318</v>
      </c>
      <c r="H105" s="83">
        <v>1535.4960000000001</v>
      </c>
      <c r="I105" s="83">
        <v>1725.6769999999999</v>
      </c>
      <c r="J105" s="83">
        <v>2779.57404</v>
      </c>
      <c r="K105" s="123">
        <f t="shared" si="4"/>
        <v>61.071512223898218</v>
      </c>
      <c r="L105" s="75" t="s">
        <v>15</v>
      </c>
      <c r="M105" s="75" t="s">
        <v>54</v>
      </c>
      <c r="N105" s="167" t="s">
        <v>366</v>
      </c>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row>
    <row r="106" spans="1:84" ht="28" customHeight="1" x14ac:dyDescent="0.35">
      <c r="A106" s="5"/>
      <c r="B106" s="222" t="s">
        <v>367</v>
      </c>
      <c r="C106" s="164" t="s">
        <v>368</v>
      </c>
      <c r="D106" s="134" t="s">
        <v>224</v>
      </c>
      <c r="E106" s="56">
        <v>6576507</v>
      </c>
      <c r="F106" s="56">
        <v>9327395</v>
      </c>
      <c r="G106" s="56">
        <v>10288124</v>
      </c>
      <c r="H106" s="56">
        <v>10110682</v>
      </c>
      <c r="I106" s="56">
        <v>9921251</v>
      </c>
      <c r="J106" s="56">
        <v>10572738</v>
      </c>
      <c r="K106" s="123">
        <f t="shared" si="4"/>
        <v>6.5665811700560734</v>
      </c>
      <c r="L106" s="75" t="s">
        <v>15</v>
      </c>
      <c r="M106" s="75" t="s">
        <v>369</v>
      </c>
      <c r="N106" s="7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row>
    <row r="107" spans="1:84" ht="13.5" customHeight="1" x14ac:dyDescent="0.35">
      <c r="A107" s="5"/>
      <c r="B107" s="222"/>
      <c r="C107" s="164" t="s">
        <v>370</v>
      </c>
      <c r="D107" s="134" t="s">
        <v>224</v>
      </c>
      <c r="E107" s="56">
        <v>2713204</v>
      </c>
      <c r="F107" s="56">
        <v>4150715</v>
      </c>
      <c r="G107" s="56">
        <v>4717089</v>
      </c>
      <c r="H107" s="56">
        <v>4226598</v>
      </c>
      <c r="I107" s="56">
        <v>4132512</v>
      </c>
      <c r="J107" s="56">
        <v>4576691</v>
      </c>
      <c r="K107" s="123">
        <f t="shared" si="4"/>
        <v>10.748401940514633</v>
      </c>
      <c r="L107" s="75" t="s">
        <v>15</v>
      </c>
      <c r="M107" s="75" t="s">
        <v>369</v>
      </c>
      <c r="N107" s="7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row>
    <row r="108" spans="1:84" ht="30.5" customHeight="1" x14ac:dyDescent="0.35">
      <c r="A108" s="5"/>
      <c r="B108" s="212" t="s">
        <v>371</v>
      </c>
      <c r="C108" s="164" t="s">
        <v>372</v>
      </c>
      <c r="D108" s="134" t="s">
        <v>102</v>
      </c>
      <c r="E108" s="75">
        <v>0</v>
      </c>
      <c r="F108" s="75">
        <v>0</v>
      </c>
      <c r="G108" s="75">
        <v>0</v>
      </c>
      <c r="H108" s="75">
        <v>0</v>
      </c>
      <c r="I108" s="75">
        <v>0</v>
      </c>
      <c r="J108" s="75">
        <v>0</v>
      </c>
      <c r="K108" s="123" t="s">
        <v>54</v>
      </c>
      <c r="L108" s="75" t="s">
        <v>15</v>
      </c>
      <c r="M108" s="75" t="s">
        <v>373</v>
      </c>
      <c r="N108" s="7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row>
    <row r="109" spans="1:84" ht="14.5" x14ac:dyDescent="0.35">
      <c r="A109" s="5"/>
      <c r="B109" s="212"/>
      <c r="C109" s="134" t="s">
        <v>374</v>
      </c>
      <c r="D109" s="134" t="s">
        <v>15</v>
      </c>
      <c r="E109" s="123" t="s">
        <v>42</v>
      </c>
      <c r="F109" s="123" t="s">
        <v>42</v>
      </c>
      <c r="G109" s="123" t="s">
        <v>42</v>
      </c>
      <c r="H109" s="123" t="s">
        <v>42</v>
      </c>
      <c r="I109" s="123" t="s">
        <v>42</v>
      </c>
      <c r="J109" s="75">
        <v>0</v>
      </c>
      <c r="K109" s="123" t="s">
        <v>54</v>
      </c>
      <c r="L109" s="75" t="s">
        <v>22</v>
      </c>
      <c r="M109" s="75"/>
      <c r="N109" s="7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row>
    <row r="110" spans="1:84" ht="34" customHeight="1" x14ac:dyDescent="0.35">
      <c r="A110" s="5"/>
      <c r="B110" s="8" t="s">
        <v>375</v>
      </c>
      <c r="C110" s="5"/>
      <c r="D110" s="5"/>
      <c r="E110" s="36"/>
      <c r="F110" s="36"/>
      <c r="G110" s="36"/>
      <c r="H110" s="36"/>
      <c r="I110" s="46"/>
      <c r="J110" s="46"/>
      <c r="K110" s="46"/>
      <c r="L110" s="36"/>
      <c r="M110" s="36"/>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row>
    <row r="111" spans="1:84" ht="26.5" customHeight="1" x14ac:dyDescent="0.35">
      <c r="A111" s="5"/>
      <c r="B111" s="8" t="s">
        <v>376</v>
      </c>
      <c r="C111" s="5"/>
      <c r="D111" s="5"/>
      <c r="E111" s="36"/>
      <c r="F111" s="36"/>
      <c r="G111" s="36"/>
      <c r="H111" s="36"/>
      <c r="I111" s="46"/>
      <c r="J111" s="46"/>
      <c r="K111" s="46"/>
      <c r="L111" s="36"/>
      <c r="M111" s="36"/>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row>
    <row r="112" spans="1:84" ht="13.5" customHeight="1" x14ac:dyDescent="0.35">
      <c r="A112" s="5"/>
      <c r="B112" s="9"/>
      <c r="C112" s="5"/>
      <c r="D112" s="5"/>
      <c r="E112" s="36"/>
      <c r="F112" s="36"/>
      <c r="G112" s="36"/>
      <c r="H112" s="36"/>
      <c r="I112" s="46"/>
      <c r="J112" s="46"/>
      <c r="K112" s="46"/>
      <c r="L112" s="36"/>
      <c r="M112" s="36"/>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row>
    <row r="113" spans="1:84" ht="14.5" x14ac:dyDescent="0.35">
      <c r="A113" s="5"/>
      <c r="C113" s="5"/>
      <c r="D113" s="5"/>
      <c r="E113" s="36"/>
      <c r="F113" s="36"/>
      <c r="G113" s="36"/>
      <c r="H113" s="36"/>
      <c r="I113" s="46"/>
      <c r="J113" s="46"/>
      <c r="K113" s="46"/>
      <c r="L113" s="36"/>
      <c r="M113" s="36"/>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row>
    <row r="114" spans="1:84" ht="13.5" customHeight="1" x14ac:dyDescent="0.35">
      <c r="A114" s="5"/>
      <c r="B114" s="9"/>
      <c r="C114" s="5"/>
      <c r="D114" s="5"/>
      <c r="E114" s="36"/>
      <c r="F114" s="36"/>
      <c r="G114" s="36"/>
      <c r="H114" s="36"/>
      <c r="I114" s="46"/>
      <c r="J114" s="46"/>
      <c r="K114" s="46"/>
      <c r="L114" s="36"/>
      <c r="M114" s="36"/>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row>
    <row r="115" spans="1:84" ht="13.5" customHeight="1" x14ac:dyDescent="0.35">
      <c r="A115" s="5"/>
      <c r="B115" s="9"/>
      <c r="C115" s="5"/>
      <c r="D115" s="5"/>
      <c r="E115" s="36"/>
      <c r="F115" s="36"/>
      <c r="G115" s="36"/>
      <c r="H115" s="36"/>
      <c r="I115" s="46"/>
      <c r="J115" s="46"/>
      <c r="K115" s="46"/>
      <c r="L115" s="36"/>
      <c r="M115" s="36"/>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row>
    <row r="116" spans="1:84" ht="13.5" customHeight="1" x14ac:dyDescent="0.35">
      <c r="A116" s="5"/>
      <c r="B116" s="9"/>
      <c r="C116" s="5"/>
      <c r="D116" s="5"/>
      <c r="E116" s="36"/>
      <c r="F116" s="36"/>
      <c r="G116" s="36"/>
      <c r="H116" s="36"/>
      <c r="I116" s="46"/>
      <c r="J116" s="46"/>
      <c r="K116" s="46"/>
      <c r="L116" s="36"/>
      <c r="M116" s="36"/>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row>
    <row r="117" spans="1:84" ht="13.5" customHeight="1" x14ac:dyDescent="0.35">
      <c r="A117" s="5"/>
      <c r="B117" s="9"/>
      <c r="C117" s="5"/>
      <c r="D117" s="5"/>
      <c r="E117" s="36"/>
      <c r="F117" s="36"/>
      <c r="G117" s="36"/>
      <c r="H117" s="36"/>
      <c r="I117" s="46"/>
      <c r="J117" s="46"/>
      <c r="K117" s="46"/>
      <c r="L117" s="36"/>
      <c r="M117" s="36"/>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row>
    <row r="118" spans="1:84" ht="13.5" customHeight="1" x14ac:dyDescent="0.35">
      <c r="A118" s="5"/>
      <c r="B118" s="9"/>
      <c r="C118" s="5"/>
      <c r="D118" s="5"/>
      <c r="E118" s="36"/>
      <c r="F118" s="36"/>
      <c r="G118" s="36"/>
      <c r="H118" s="36"/>
      <c r="I118" s="46"/>
      <c r="J118" s="46"/>
      <c r="K118" s="46"/>
      <c r="L118" s="36"/>
      <c r="M118" s="36"/>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row>
    <row r="119" spans="1:84" ht="13.5" customHeight="1" x14ac:dyDescent="0.35">
      <c r="A119" s="5"/>
      <c r="B119" s="9"/>
      <c r="C119" s="5"/>
      <c r="D119" s="5"/>
      <c r="E119" s="36"/>
      <c r="F119" s="36"/>
      <c r="G119" s="36"/>
      <c r="H119" s="36"/>
      <c r="I119" s="46"/>
      <c r="J119" s="46"/>
      <c r="K119" s="46"/>
      <c r="L119" s="36"/>
      <c r="M119" s="36"/>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row>
    <row r="120" spans="1:84" ht="13.5" customHeight="1" x14ac:dyDescent="0.35">
      <c r="A120" s="5"/>
      <c r="B120" s="9"/>
      <c r="C120" s="5"/>
      <c r="D120" s="5"/>
      <c r="E120" s="36"/>
      <c r="F120" s="36"/>
      <c r="G120" s="36"/>
      <c r="H120" s="36"/>
      <c r="I120" s="46"/>
      <c r="J120" s="46"/>
      <c r="K120" s="46"/>
      <c r="L120" s="36"/>
      <c r="M120" s="36"/>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row>
    <row r="121" spans="1:84" ht="13.5" customHeight="1" x14ac:dyDescent="0.35">
      <c r="A121" s="5"/>
      <c r="B121" s="9"/>
      <c r="C121" s="5"/>
      <c r="D121" s="5"/>
      <c r="E121" s="36"/>
      <c r="F121" s="36"/>
      <c r="G121" s="36"/>
      <c r="H121" s="36"/>
      <c r="I121" s="46"/>
      <c r="J121" s="46"/>
      <c r="K121" s="46"/>
      <c r="L121" s="36"/>
      <c r="M121" s="36"/>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row>
    <row r="122" spans="1:84" ht="13.5" customHeight="1" x14ac:dyDescent="0.35">
      <c r="A122" s="5"/>
      <c r="B122" s="9"/>
      <c r="C122" s="5"/>
      <c r="D122" s="5"/>
      <c r="E122" s="36"/>
      <c r="F122" s="36"/>
      <c r="G122" s="36"/>
      <c r="H122" s="36"/>
      <c r="I122" s="46"/>
      <c r="J122" s="46"/>
      <c r="K122" s="46"/>
      <c r="L122" s="36"/>
      <c r="M122" s="36"/>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row>
    <row r="123" spans="1:84" ht="13.5" customHeight="1" x14ac:dyDescent="0.35">
      <c r="A123" s="5"/>
      <c r="B123" s="9"/>
      <c r="C123" s="5"/>
      <c r="D123" s="5"/>
      <c r="E123" s="36"/>
      <c r="F123" s="36"/>
      <c r="G123" s="36"/>
      <c r="H123" s="36"/>
      <c r="I123" s="46"/>
      <c r="J123" s="46"/>
      <c r="K123" s="46"/>
      <c r="L123" s="36"/>
      <c r="M123" s="36"/>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row>
    <row r="124" spans="1:84" ht="13.5" customHeight="1" x14ac:dyDescent="0.35">
      <c r="A124" s="5"/>
      <c r="B124" s="9"/>
      <c r="C124" s="5"/>
      <c r="D124" s="5"/>
      <c r="E124" s="36"/>
      <c r="F124" s="36"/>
      <c r="G124" s="36"/>
      <c r="H124" s="36"/>
      <c r="I124" s="46"/>
      <c r="J124" s="46"/>
      <c r="K124" s="46"/>
      <c r="L124" s="36"/>
      <c r="M124" s="36"/>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row>
    <row r="125" spans="1:84" ht="13.5" customHeight="1" x14ac:dyDescent="0.35">
      <c r="A125" s="5"/>
      <c r="B125" s="9"/>
      <c r="C125" s="5"/>
      <c r="D125" s="5"/>
      <c r="E125" s="36"/>
      <c r="F125" s="36"/>
      <c r="G125" s="36"/>
      <c r="H125" s="36"/>
      <c r="I125" s="46"/>
      <c r="J125" s="46"/>
      <c r="K125" s="46"/>
      <c r="L125" s="36"/>
      <c r="M125" s="36"/>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row>
    <row r="126" spans="1:84" ht="13.5" customHeight="1" x14ac:dyDescent="0.35">
      <c r="A126" s="5"/>
      <c r="B126" s="9"/>
      <c r="C126" s="5"/>
      <c r="D126" s="5"/>
      <c r="E126" s="36"/>
      <c r="F126" s="36"/>
      <c r="G126" s="36"/>
      <c r="H126" s="36"/>
      <c r="I126" s="46"/>
      <c r="J126" s="46"/>
      <c r="K126" s="46"/>
      <c r="L126" s="36"/>
      <c r="M126" s="36"/>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row>
    <row r="127" spans="1:84" ht="13.5" customHeight="1" x14ac:dyDescent="0.35">
      <c r="A127" s="5"/>
      <c r="B127" s="9"/>
      <c r="C127" s="5"/>
      <c r="D127" s="5"/>
      <c r="E127" s="36"/>
      <c r="F127" s="36"/>
      <c r="G127" s="36"/>
      <c r="H127" s="36"/>
      <c r="I127" s="46"/>
      <c r="J127" s="46"/>
      <c r="K127" s="46"/>
      <c r="L127" s="36"/>
      <c r="M127" s="36"/>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row>
    <row r="128" spans="1:84" ht="13.5" customHeight="1" x14ac:dyDescent="0.35">
      <c r="A128" s="5"/>
      <c r="B128" s="9"/>
      <c r="C128" s="5"/>
      <c r="D128" s="5"/>
      <c r="E128" s="36"/>
      <c r="F128" s="36"/>
      <c r="G128" s="36"/>
      <c r="H128" s="36"/>
      <c r="I128" s="46"/>
      <c r="J128" s="46"/>
      <c r="K128" s="46"/>
      <c r="L128" s="36"/>
      <c r="M128" s="36"/>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row>
    <row r="129" spans="1:84" ht="13.5" customHeight="1" x14ac:dyDescent="0.35">
      <c r="A129" s="5"/>
      <c r="B129" s="9"/>
      <c r="C129" s="5"/>
      <c r="D129" s="5"/>
      <c r="E129" s="36"/>
      <c r="F129" s="36"/>
      <c r="G129" s="36"/>
      <c r="H129" s="36"/>
      <c r="I129" s="46"/>
      <c r="J129" s="46"/>
      <c r="K129" s="46"/>
      <c r="L129" s="36"/>
      <c r="M129" s="36"/>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row>
    <row r="130" spans="1:84" ht="13.5" customHeight="1" x14ac:dyDescent="0.35">
      <c r="A130" s="5"/>
      <c r="B130" s="9"/>
      <c r="C130" s="5"/>
      <c r="D130" s="5"/>
      <c r="E130" s="36"/>
      <c r="F130" s="36"/>
      <c r="G130" s="36"/>
      <c r="H130" s="36"/>
      <c r="I130" s="46"/>
      <c r="J130" s="46"/>
      <c r="K130" s="46"/>
      <c r="L130" s="36"/>
      <c r="M130" s="36"/>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row>
    <row r="131" spans="1:84" ht="13.5" customHeight="1" x14ac:dyDescent="0.35">
      <c r="A131" s="5"/>
      <c r="B131" s="9"/>
      <c r="C131" s="5"/>
      <c r="D131" s="5"/>
      <c r="E131" s="36"/>
      <c r="F131" s="36"/>
      <c r="G131" s="36"/>
      <c r="H131" s="36"/>
      <c r="I131" s="46"/>
      <c r="J131" s="46"/>
      <c r="K131" s="46"/>
      <c r="L131" s="36"/>
      <c r="M131" s="36"/>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row>
    <row r="132" spans="1:84" ht="13.5" customHeight="1" x14ac:dyDescent="0.35">
      <c r="A132" s="5"/>
      <c r="B132" s="9"/>
      <c r="C132" s="5"/>
      <c r="D132" s="5"/>
      <c r="E132" s="36"/>
      <c r="F132" s="36"/>
      <c r="G132" s="36"/>
      <c r="H132" s="36"/>
      <c r="I132" s="46"/>
      <c r="J132" s="46"/>
      <c r="K132" s="46"/>
      <c r="L132" s="36"/>
      <c r="M132" s="36"/>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row>
    <row r="133" spans="1:84" ht="13.5" customHeight="1" x14ac:dyDescent="0.35">
      <c r="A133" s="5"/>
      <c r="B133" s="9"/>
      <c r="C133" s="5"/>
      <c r="D133" s="5"/>
      <c r="E133" s="36"/>
      <c r="F133" s="36"/>
      <c r="G133" s="36"/>
      <c r="H133" s="36"/>
      <c r="I133" s="46"/>
      <c r="J133" s="46"/>
      <c r="K133" s="46"/>
      <c r="L133" s="36"/>
      <c r="M133" s="36"/>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row>
    <row r="134" spans="1:84" ht="13.5" customHeight="1" x14ac:dyDescent="0.35">
      <c r="A134" s="5"/>
      <c r="B134" s="9"/>
      <c r="C134" s="5"/>
      <c r="D134" s="5"/>
      <c r="E134" s="36"/>
      <c r="F134" s="36"/>
      <c r="G134" s="36"/>
      <c r="H134" s="36"/>
      <c r="I134" s="46"/>
      <c r="J134" s="46"/>
      <c r="K134" s="46"/>
      <c r="L134" s="36"/>
      <c r="M134" s="36"/>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row>
    <row r="135" spans="1:84" ht="13.5" customHeight="1" x14ac:dyDescent="0.35">
      <c r="A135" s="5"/>
      <c r="B135" s="9"/>
      <c r="C135" s="5"/>
      <c r="D135" s="5"/>
      <c r="E135" s="36"/>
      <c r="F135" s="36"/>
      <c r="G135" s="36"/>
      <c r="H135" s="36"/>
      <c r="I135" s="46"/>
      <c r="J135" s="46"/>
      <c r="K135" s="46"/>
      <c r="L135" s="36"/>
      <c r="M135" s="36"/>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row>
    <row r="136" spans="1:84" ht="13.5" customHeight="1" x14ac:dyDescent="0.35">
      <c r="A136" s="5"/>
      <c r="B136" s="9"/>
      <c r="C136" s="5"/>
      <c r="D136" s="5"/>
      <c r="E136" s="36"/>
      <c r="F136" s="36"/>
      <c r="G136" s="36"/>
      <c r="H136" s="36"/>
      <c r="I136" s="46"/>
      <c r="J136" s="46"/>
      <c r="K136" s="46"/>
      <c r="L136" s="36"/>
      <c r="M136" s="36"/>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row>
    <row r="137" spans="1:84" ht="13.5" customHeight="1" x14ac:dyDescent="0.35">
      <c r="A137" s="5"/>
      <c r="B137" s="9"/>
      <c r="C137" s="5"/>
      <c r="D137" s="5"/>
      <c r="E137" s="36"/>
      <c r="F137" s="36"/>
      <c r="G137" s="36"/>
      <c r="H137" s="36"/>
      <c r="I137" s="46"/>
      <c r="J137" s="46"/>
      <c r="K137" s="46"/>
      <c r="L137" s="36"/>
      <c r="M137" s="36"/>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row>
    <row r="138" spans="1:84" ht="13.5" customHeight="1" x14ac:dyDescent="0.35">
      <c r="A138" s="5"/>
      <c r="B138" s="9"/>
      <c r="C138" s="5"/>
      <c r="D138" s="5"/>
      <c r="E138" s="36"/>
      <c r="F138" s="36"/>
      <c r="G138" s="36"/>
      <c r="H138" s="36"/>
      <c r="I138" s="46"/>
      <c r="J138" s="46"/>
      <c r="K138" s="46"/>
      <c r="L138" s="36"/>
      <c r="M138" s="36"/>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row>
    <row r="139" spans="1:84" ht="13.5" customHeight="1" x14ac:dyDescent="0.35">
      <c r="A139" s="5"/>
      <c r="B139" s="9"/>
      <c r="C139" s="5"/>
      <c r="D139" s="5"/>
      <c r="E139" s="36"/>
      <c r="F139" s="36"/>
      <c r="G139" s="36"/>
      <c r="H139" s="36"/>
      <c r="I139" s="46"/>
      <c r="J139" s="46"/>
      <c r="K139" s="46"/>
      <c r="L139" s="36"/>
      <c r="M139" s="36"/>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row>
    <row r="140" spans="1:84" ht="13.5" customHeight="1" x14ac:dyDescent="0.35">
      <c r="A140" s="5"/>
      <c r="B140" s="9"/>
      <c r="C140" s="5"/>
      <c r="D140" s="5"/>
      <c r="E140" s="36"/>
      <c r="F140" s="36"/>
      <c r="G140" s="36"/>
      <c r="H140" s="36"/>
      <c r="I140" s="46"/>
      <c r="J140" s="46"/>
      <c r="K140" s="46"/>
      <c r="L140" s="36"/>
      <c r="M140" s="36"/>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row>
    <row r="141" spans="1:84" ht="13.5" customHeight="1" x14ac:dyDescent="0.35">
      <c r="A141" s="5"/>
      <c r="B141" s="9"/>
      <c r="C141" s="5"/>
      <c r="D141" s="5"/>
      <c r="E141" s="36"/>
      <c r="F141" s="36"/>
      <c r="G141" s="36"/>
      <c r="H141" s="36"/>
      <c r="I141" s="46"/>
      <c r="J141" s="46"/>
      <c r="K141" s="46"/>
      <c r="L141" s="36"/>
      <c r="M141" s="36"/>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row>
    <row r="142" spans="1:84" ht="13.5" customHeight="1" x14ac:dyDescent="0.35">
      <c r="A142" s="5"/>
      <c r="B142" s="9"/>
      <c r="C142" s="5"/>
      <c r="D142" s="5"/>
      <c r="E142" s="36"/>
      <c r="F142" s="36"/>
      <c r="G142" s="36"/>
      <c r="H142" s="36"/>
      <c r="I142" s="46"/>
      <c r="J142" s="46"/>
      <c r="K142" s="46"/>
      <c r="L142" s="36"/>
      <c r="M142" s="36"/>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row>
    <row r="143" spans="1:84" ht="13.5" customHeight="1" x14ac:dyDescent="0.35">
      <c r="A143" s="5"/>
      <c r="B143" s="9"/>
      <c r="C143" s="5"/>
      <c r="D143" s="5"/>
      <c r="E143" s="36"/>
      <c r="F143" s="36"/>
      <c r="G143" s="36"/>
      <c r="H143" s="36"/>
      <c r="I143" s="46"/>
      <c r="J143" s="46"/>
      <c r="K143" s="46"/>
      <c r="L143" s="36"/>
      <c r="M143" s="36"/>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row>
    <row r="144" spans="1:84" ht="13.5" customHeight="1" x14ac:dyDescent="0.35">
      <c r="A144" s="5"/>
      <c r="B144" s="9"/>
      <c r="C144" s="5"/>
      <c r="D144" s="5"/>
      <c r="E144" s="36"/>
      <c r="F144" s="36"/>
      <c r="G144" s="36"/>
      <c r="H144" s="36"/>
      <c r="I144" s="46"/>
      <c r="J144" s="46"/>
      <c r="K144" s="46"/>
      <c r="L144" s="36"/>
      <c r="M144" s="36"/>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row>
    <row r="145" spans="1:84" ht="13.5" customHeight="1" x14ac:dyDescent="0.35">
      <c r="A145" s="5"/>
      <c r="B145" s="9"/>
      <c r="C145" s="5"/>
      <c r="D145" s="5"/>
      <c r="E145" s="36"/>
      <c r="F145" s="36"/>
      <c r="G145" s="36"/>
      <c r="H145" s="36"/>
      <c r="I145" s="46"/>
      <c r="J145" s="46"/>
      <c r="K145" s="46"/>
      <c r="L145" s="36"/>
      <c r="M145" s="36"/>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row>
    <row r="146" spans="1:84" ht="13.5" customHeight="1" x14ac:dyDescent="0.35">
      <c r="A146" s="5"/>
      <c r="B146" s="9"/>
      <c r="C146" s="5"/>
      <c r="D146" s="5"/>
      <c r="E146" s="36"/>
      <c r="F146" s="36"/>
      <c r="G146" s="36"/>
      <c r="H146" s="36"/>
      <c r="I146" s="46"/>
      <c r="J146" s="46"/>
      <c r="K146" s="46"/>
      <c r="L146" s="36"/>
      <c r="M146" s="36"/>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row>
    <row r="147" spans="1:84" ht="13.5" customHeight="1" x14ac:dyDescent="0.35">
      <c r="A147" s="5"/>
      <c r="B147" s="9"/>
      <c r="C147" s="5"/>
      <c r="D147" s="5"/>
      <c r="E147" s="36"/>
      <c r="F147" s="36"/>
      <c r="G147" s="36"/>
      <c r="H147" s="36"/>
      <c r="I147" s="46"/>
      <c r="J147" s="46"/>
      <c r="K147" s="46"/>
      <c r="L147" s="36"/>
      <c r="M147" s="36"/>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row>
    <row r="148" spans="1:84" ht="13.5" customHeight="1" x14ac:dyDescent="0.35">
      <c r="A148" s="5"/>
      <c r="B148" s="9"/>
      <c r="C148" s="5"/>
      <c r="D148" s="5"/>
      <c r="E148" s="36"/>
      <c r="F148" s="36"/>
      <c r="G148" s="36"/>
      <c r="H148" s="36"/>
      <c r="I148" s="46"/>
      <c r="J148" s="46"/>
      <c r="K148" s="46"/>
      <c r="L148" s="36"/>
      <c r="M148" s="36"/>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row>
    <row r="149" spans="1:84" ht="13.5" customHeight="1" x14ac:dyDescent="0.35">
      <c r="A149" s="5"/>
      <c r="B149" s="9"/>
      <c r="C149" s="5"/>
      <c r="D149" s="5"/>
      <c r="E149" s="36"/>
      <c r="F149" s="36"/>
      <c r="G149" s="36"/>
      <c r="H149" s="36"/>
      <c r="I149" s="46"/>
      <c r="J149" s="46"/>
      <c r="K149" s="46"/>
      <c r="L149" s="36"/>
      <c r="M149" s="36"/>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row>
    <row r="150" spans="1:84" ht="13.5" customHeight="1" x14ac:dyDescent="0.35">
      <c r="A150" s="5"/>
      <c r="B150" s="9"/>
      <c r="C150" s="5"/>
      <c r="D150" s="5"/>
      <c r="E150" s="36"/>
      <c r="F150" s="36"/>
      <c r="G150" s="36"/>
      <c r="H150" s="36"/>
      <c r="I150" s="46"/>
      <c r="J150" s="46"/>
      <c r="K150" s="46"/>
      <c r="L150" s="36"/>
      <c r="M150" s="36"/>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row>
    <row r="151" spans="1:84" ht="13.5" customHeight="1" x14ac:dyDescent="0.35">
      <c r="A151" s="5"/>
      <c r="B151" s="9"/>
      <c r="C151" s="5"/>
      <c r="D151" s="5"/>
      <c r="E151" s="36"/>
      <c r="F151" s="36"/>
      <c r="G151" s="36"/>
      <c r="H151" s="36"/>
      <c r="I151" s="46"/>
      <c r="J151" s="46"/>
      <c r="K151" s="46"/>
      <c r="L151" s="36"/>
      <c r="M151" s="36"/>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row>
    <row r="152" spans="1:84" ht="13.5" customHeight="1" x14ac:dyDescent="0.35">
      <c r="A152" s="5"/>
      <c r="B152" s="9"/>
      <c r="C152" s="5"/>
      <c r="D152" s="5"/>
      <c r="E152" s="36"/>
      <c r="F152" s="36"/>
      <c r="G152" s="36"/>
      <c r="H152" s="36"/>
      <c r="I152" s="46"/>
      <c r="J152" s="46"/>
      <c r="K152" s="46"/>
      <c r="L152" s="36"/>
      <c r="M152" s="36"/>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row>
    <row r="153" spans="1:84" ht="13.5" customHeight="1" x14ac:dyDescent="0.35">
      <c r="A153" s="5"/>
      <c r="B153" s="9"/>
      <c r="C153" s="5"/>
      <c r="D153" s="5"/>
      <c r="E153" s="36"/>
      <c r="F153" s="36"/>
      <c r="G153" s="36"/>
      <c r="H153" s="36"/>
      <c r="I153" s="46"/>
      <c r="J153" s="46"/>
      <c r="K153" s="46"/>
      <c r="L153" s="36"/>
      <c r="M153" s="36"/>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row>
    <row r="154" spans="1:84" ht="13.5" customHeight="1" x14ac:dyDescent="0.35">
      <c r="A154" s="5"/>
      <c r="B154" s="9"/>
      <c r="C154" s="5"/>
      <c r="D154" s="5"/>
      <c r="E154" s="36"/>
      <c r="F154" s="36"/>
      <c r="G154" s="36"/>
      <c r="H154" s="36"/>
      <c r="I154" s="46"/>
      <c r="J154" s="46"/>
      <c r="K154" s="46"/>
      <c r="L154" s="36"/>
      <c r="M154" s="36"/>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row>
    <row r="155" spans="1:84" ht="13.5" customHeight="1" x14ac:dyDescent="0.35">
      <c r="A155" s="5"/>
      <c r="B155" s="9"/>
      <c r="C155" s="5"/>
      <c r="D155" s="5"/>
      <c r="E155" s="36"/>
      <c r="F155" s="36"/>
      <c r="G155" s="36"/>
      <c r="H155" s="36"/>
      <c r="I155" s="46"/>
      <c r="J155" s="46"/>
      <c r="K155" s="46"/>
      <c r="L155" s="36"/>
      <c r="M155" s="36"/>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row>
    <row r="156" spans="1:84" ht="13.5" customHeight="1" x14ac:dyDescent="0.35">
      <c r="A156" s="5"/>
      <c r="B156" s="9"/>
      <c r="C156" s="5"/>
      <c r="D156" s="5"/>
      <c r="E156" s="36"/>
      <c r="F156" s="36"/>
      <c r="G156" s="36"/>
      <c r="H156" s="36"/>
      <c r="I156" s="46"/>
      <c r="J156" s="46"/>
      <c r="K156" s="46"/>
      <c r="L156" s="36"/>
      <c r="M156" s="36"/>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row>
    <row r="157" spans="1:84" ht="13.5" customHeight="1" x14ac:dyDescent="0.35">
      <c r="A157" s="5"/>
      <c r="B157" s="9"/>
      <c r="C157" s="5"/>
      <c r="D157" s="5"/>
      <c r="E157" s="36"/>
      <c r="F157" s="36"/>
      <c r="G157" s="36"/>
      <c r="H157" s="36"/>
      <c r="I157" s="46"/>
      <c r="J157" s="46"/>
      <c r="K157" s="46"/>
      <c r="L157" s="36"/>
      <c r="M157" s="36"/>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row>
    <row r="158" spans="1:84" ht="13.5" customHeight="1" x14ac:dyDescent="0.35">
      <c r="A158" s="5"/>
      <c r="B158" s="9"/>
      <c r="C158" s="5"/>
      <c r="D158" s="5"/>
      <c r="E158" s="36"/>
      <c r="F158" s="36"/>
      <c r="G158" s="36"/>
      <c r="H158" s="36"/>
      <c r="I158" s="46"/>
      <c r="J158" s="46"/>
      <c r="K158" s="46"/>
      <c r="L158" s="36"/>
      <c r="M158" s="36"/>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row>
    <row r="159" spans="1:84" ht="13.5" customHeight="1" x14ac:dyDescent="0.35">
      <c r="A159" s="5"/>
      <c r="B159" s="9"/>
      <c r="C159" s="5"/>
      <c r="D159" s="5"/>
      <c r="E159" s="36"/>
      <c r="F159" s="36"/>
      <c r="G159" s="36"/>
      <c r="H159" s="36"/>
      <c r="I159" s="46"/>
      <c r="J159" s="46"/>
      <c r="K159" s="46"/>
      <c r="L159" s="36"/>
      <c r="M159" s="36"/>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row>
    <row r="160" spans="1:84" ht="13.5" customHeight="1" x14ac:dyDescent="0.35">
      <c r="A160" s="5"/>
      <c r="B160" s="9"/>
      <c r="C160" s="5"/>
      <c r="D160" s="5"/>
      <c r="E160" s="36"/>
      <c r="F160" s="36"/>
      <c r="G160" s="36"/>
      <c r="H160" s="36"/>
      <c r="I160" s="46"/>
      <c r="J160" s="46"/>
      <c r="K160" s="46"/>
      <c r="L160" s="36"/>
      <c r="M160" s="36"/>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row>
    <row r="161" spans="1:84" ht="13.5" customHeight="1" x14ac:dyDescent="0.35">
      <c r="A161" s="5"/>
      <c r="B161" s="9"/>
      <c r="C161" s="5"/>
      <c r="D161" s="5"/>
      <c r="E161" s="36"/>
      <c r="F161" s="36"/>
      <c r="G161" s="36"/>
      <c r="H161" s="36"/>
      <c r="I161" s="46"/>
      <c r="J161" s="46"/>
      <c r="K161" s="46"/>
      <c r="L161" s="36"/>
      <c r="M161" s="36"/>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row>
    <row r="162" spans="1:84" ht="13.5" customHeight="1" x14ac:dyDescent="0.35">
      <c r="A162" s="5"/>
      <c r="B162" s="9"/>
      <c r="C162" s="5"/>
      <c r="D162" s="5"/>
      <c r="E162" s="36"/>
      <c r="F162" s="36"/>
      <c r="G162" s="36"/>
      <c r="H162" s="36"/>
      <c r="I162" s="46"/>
      <c r="J162" s="46"/>
      <c r="K162" s="46"/>
      <c r="L162" s="36"/>
      <c r="M162" s="36"/>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row>
    <row r="163" spans="1:84" ht="13.5" customHeight="1" x14ac:dyDescent="0.35">
      <c r="A163" s="5"/>
      <c r="B163" s="9"/>
      <c r="C163" s="5"/>
      <c r="D163" s="5"/>
      <c r="E163" s="36"/>
      <c r="F163" s="36"/>
      <c r="G163" s="36"/>
      <c r="H163" s="36"/>
      <c r="I163" s="46"/>
      <c r="J163" s="46"/>
      <c r="K163" s="46"/>
      <c r="L163" s="36"/>
      <c r="M163" s="36"/>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row>
    <row r="164" spans="1:84" ht="13.5" customHeight="1" x14ac:dyDescent="0.35">
      <c r="A164" s="5"/>
      <c r="B164" s="9"/>
      <c r="C164" s="5"/>
      <c r="D164" s="5"/>
      <c r="E164" s="36"/>
      <c r="F164" s="36"/>
      <c r="G164" s="36"/>
      <c r="H164" s="36"/>
      <c r="I164" s="46"/>
      <c r="J164" s="46"/>
      <c r="K164" s="46"/>
      <c r="L164" s="36"/>
      <c r="M164" s="36"/>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row>
    <row r="165" spans="1:84" ht="13.5" customHeight="1" x14ac:dyDescent="0.35">
      <c r="A165" s="5"/>
      <c r="B165" s="9"/>
      <c r="C165" s="5"/>
      <c r="D165" s="5"/>
      <c r="E165" s="36"/>
      <c r="F165" s="36"/>
      <c r="G165" s="36"/>
      <c r="H165" s="36"/>
      <c r="I165" s="46"/>
      <c r="J165" s="46"/>
      <c r="K165" s="46"/>
      <c r="L165" s="36"/>
      <c r="M165" s="36"/>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row>
    <row r="166" spans="1:84" ht="13.5" customHeight="1" x14ac:dyDescent="0.35">
      <c r="A166" s="5"/>
      <c r="B166" s="9"/>
      <c r="C166" s="5"/>
      <c r="D166" s="5"/>
      <c r="E166" s="36"/>
      <c r="F166" s="36"/>
      <c r="G166" s="36"/>
      <c r="H166" s="36"/>
      <c r="I166" s="46"/>
      <c r="J166" s="46"/>
      <c r="K166" s="46"/>
      <c r="L166" s="36"/>
      <c r="M166" s="36"/>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row>
    <row r="167" spans="1:84" ht="13.5" customHeight="1" x14ac:dyDescent="0.35">
      <c r="A167" s="5"/>
      <c r="B167" s="9"/>
      <c r="C167" s="5"/>
      <c r="D167" s="5"/>
      <c r="E167" s="36"/>
      <c r="F167" s="36"/>
      <c r="G167" s="36"/>
      <c r="H167" s="36"/>
      <c r="I167" s="46"/>
      <c r="J167" s="46"/>
      <c r="K167" s="46"/>
      <c r="L167" s="36"/>
      <c r="M167" s="36"/>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row>
    <row r="168" spans="1:84" ht="13.5" customHeight="1" x14ac:dyDescent="0.35">
      <c r="A168" s="5"/>
      <c r="B168" s="9"/>
      <c r="C168" s="5"/>
      <c r="D168" s="5"/>
      <c r="E168" s="36"/>
      <c r="F168" s="36"/>
      <c r="G168" s="36"/>
      <c r="H168" s="36"/>
      <c r="I168" s="46"/>
      <c r="J168" s="46"/>
      <c r="K168" s="46"/>
      <c r="L168" s="36"/>
      <c r="M168" s="36"/>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row>
    <row r="169" spans="1:84" ht="13.5" customHeight="1" x14ac:dyDescent="0.35">
      <c r="A169" s="5"/>
      <c r="B169" s="9"/>
      <c r="C169" s="5"/>
      <c r="D169" s="5"/>
      <c r="E169" s="36"/>
      <c r="F169" s="36"/>
      <c r="G169" s="36"/>
      <c r="H169" s="36"/>
      <c r="I169" s="46"/>
      <c r="J169" s="46"/>
      <c r="K169" s="46"/>
      <c r="L169" s="36"/>
      <c r="M169" s="36"/>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row>
    <row r="170" spans="1:84" ht="13.5" customHeight="1" x14ac:dyDescent="0.35">
      <c r="A170" s="5"/>
      <c r="B170" s="9"/>
      <c r="C170" s="5"/>
      <c r="D170" s="5"/>
      <c r="E170" s="36"/>
      <c r="F170" s="36"/>
      <c r="G170" s="36"/>
      <c r="H170" s="36"/>
      <c r="I170" s="46"/>
      <c r="J170" s="46"/>
      <c r="K170" s="46"/>
      <c r="L170" s="36"/>
      <c r="M170" s="36"/>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row>
    <row r="171" spans="1:84" ht="13.5" customHeight="1" x14ac:dyDescent="0.35">
      <c r="A171" s="5"/>
      <c r="B171" s="9"/>
      <c r="C171" s="5"/>
      <c r="D171" s="5"/>
      <c r="E171" s="36"/>
      <c r="F171" s="36"/>
      <c r="G171" s="36"/>
      <c r="H171" s="36"/>
      <c r="I171" s="46"/>
      <c r="J171" s="46"/>
      <c r="K171" s="46"/>
      <c r="L171" s="36"/>
      <c r="M171" s="36"/>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row>
    <row r="172" spans="1:84" ht="13.5" customHeight="1" x14ac:dyDescent="0.35">
      <c r="A172" s="5"/>
      <c r="B172" s="9"/>
      <c r="C172" s="5"/>
      <c r="D172" s="5"/>
      <c r="E172" s="36"/>
      <c r="F172" s="36"/>
      <c r="G172" s="36"/>
      <c r="H172" s="36"/>
      <c r="I172" s="46"/>
      <c r="J172" s="46"/>
      <c r="K172" s="46"/>
      <c r="L172" s="36"/>
      <c r="M172" s="36"/>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row>
    <row r="173" spans="1:84" ht="13.5" customHeight="1" x14ac:dyDescent="0.35">
      <c r="A173" s="5"/>
      <c r="B173" s="9"/>
      <c r="C173" s="5"/>
      <c r="D173" s="5"/>
      <c r="E173" s="36"/>
      <c r="F173" s="36"/>
      <c r="G173" s="36"/>
      <c r="H173" s="36"/>
      <c r="I173" s="46"/>
      <c r="J173" s="46"/>
      <c r="K173" s="46"/>
      <c r="L173" s="36"/>
      <c r="M173" s="36"/>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row>
    <row r="174" spans="1:84" ht="13.5" customHeight="1" x14ac:dyDescent="0.35">
      <c r="A174" s="5"/>
      <c r="B174" s="9"/>
      <c r="C174" s="5"/>
      <c r="D174" s="5"/>
      <c r="E174" s="36"/>
      <c r="F174" s="36"/>
      <c r="G174" s="36"/>
      <c r="H174" s="36"/>
      <c r="I174" s="46"/>
      <c r="J174" s="46"/>
      <c r="K174" s="46"/>
      <c r="L174" s="36"/>
      <c r="M174" s="36"/>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row>
    <row r="175" spans="1:84" ht="13.5" customHeight="1" x14ac:dyDescent="0.35">
      <c r="A175" s="5"/>
      <c r="B175" s="9"/>
      <c r="C175" s="5"/>
      <c r="D175" s="5"/>
      <c r="E175" s="36"/>
      <c r="F175" s="36"/>
      <c r="G175" s="36"/>
      <c r="H175" s="36"/>
      <c r="I175" s="46"/>
      <c r="J175" s="46"/>
      <c r="K175" s="46"/>
      <c r="L175" s="36"/>
      <c r="M175" s="36"/>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row>
    <row r="176" spans="1:84" ht="13.5" customHeight="1" x14ac:dyDescent="0.35">
      <c r="A176" s="5"/>
      <c r="B176" s="9"/>
      <c r="C176" s="5"/>
      <c r="D176" s="5"/>
      <c r="E176" s="36"/>
      <c r="F176" s="36"/>
      <c r="G176" s="36"/>
      <c r="H176" s="36"/>
      <c r="I176" s="46"/>
      <c r="J176" s="46"/>
      <c r="K176" s="46"/>
      <c r="L176" s="36"/>
      <c r="M176" s="36"/>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row>
    <row r="177" spans="1:84" ht="13.5" customHeight="1" x14ac:dyDescent="0.35">
      <c r="A177" s="5"/>
      <c r="B177" s="9"/>
      <c r="C177" s="5"/>
      <c r="D177" s="5"/>
      <c r="E177" s="36"/>
      <c r="F177" s="36"/>
      <c r="G177" s="36"/>
      <c r="H177" s="36"/>
      <c r="I177" s="46"/>
      <c r="J177" s="46"/>
      <c r="K177" s="46"/>
      <c r="L177" s="36"/>
      <c r="M177" s="36"/>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row>
    <row r="178" spans="1:84" ht="13.5" customHeight="1" x14ac:dyDescent="0.35">
      <c r="A178" s="5"/>
      <c r="B178" s="9"/>
      <c r="C178" s="5"/>
      <c r="D178" s="5"/>
      <c r="E178" s="36"/>
      <c r="F178" s="36"/>
      <c r="G178" s="36"/>
      <c r="H178" s="36"/>
      <c r="I178" s="46"/>
      <c r="J178" s="46"/>
      <c r="K178" s="46"/>
      <c r="L178" s="36"/>
      <c r="M178" s="36"/>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row>
    <row r="179" spans="1:84" ht="13.5" customHeight="1" x14ac:dyDescent="0.35">
      <c r="A179" s="5"/>
      <c r="B179" s="9"/>
      <c r="C179" s="5"/>
      <c r="D179" s="5"/>
      <c r="E179" s="36"/>
      <c r="F179" s="36"/>
      <c r="G179" s="36"/>
      <c r="H179" s="36"/>
      <c r="I179" s="46"/>
      <c r="J179" s="46"/>
      <c r="K179" s="46"/>
      <c r="L179" s="36"/>
      <c r="M179" s="36"/>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row>
    <row r="180" spans="1:84" ht="13.5" customHeight="1" x14ac:dyDescent="0.35">
      <c r="A180" s="5"/>
      <c r="B180" s="9"/>
      <c r="C180" s="5"/>
      <c r="D180" s="5"/>
      <c r="E180" s="36"/>
      <c r="F180" s="36"/>
      <c r="G180" s="36"/>
      <c r="H180" s="36"/>
      <c r="I180" s="46"/>
      <c r="J180" s="46"/>
      <c r="K180" s="46"/>
      <c r="L180" s="36"/>
      <c r="M180" s="36"/>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row>
    <row r="181" spans="1:84" ht="13.5" customHeight="1" x14ac:dyDescent="0.35">
      <c r="A181" s="5"/>
      <c r="B181" s="9"/>
      <c r="C181" s="5"/>
      <c r="D181" s="5"/>
      <c r="E181" s="36"/>
      <c r="F181" s="36"/>
      <c r="G181" s="36"/>
      <c r="H181" s="36"/>
      <c r="I181" s="46"/>
      <c r="J181" s="46"/>
      <c r="K181" s="46"/>
      <c r="L181" s="36"/>
      <c r="M181" s="36"/>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row>
    <row r="182" spans="1:84" ht="13.5" customHeight="1" x14ac:dyDescent="0.35">
      <c r="A182" s="5"/>
      <c r="B182" s="9"/>
      <c r="C182" s="5"/>
      <c r="D182" s="5"/>
      <c r="E182" s="36"/>
      <c r="F182" s="36"/>
      <c r="G182" s="36"/>
      <c r="H182" s="36"/>
      <c r="I182" s="46"/>
      <c r="J182" s="46"/>
      <c r="K182" s="46"/>
      <c r="L182" s="36"/>
      <c r="M182" s="36"/>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row>
    <row r="183" spans="1:84" ht="13.5" customHeight="1" x14ac:dyDescent="0.35">
      <c r="A183" s="5"/>
      <c r="B183" s="9"/>
      <c r="C183" s="5"/>
      <c r="D183" s="5"/>
      <c r="E183" s="36"/>
      <c r="F183" s="36"/>
      <c r="G183" s="36"/>
      <c r="H183" s="36"/>
      <c r="I183" s="46"/>
      <c r="J183" s="46"/>
      <c r="K183" s="46"/>
      <c r="L183" s="36"/>
      <c r="M183" s="36"/>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row>
    <row r="184" spans="1:84" ht="13.5" customHeight="1" x14ac:dyDescent="0.35">
      <c r="A184" s="5"/>
      <c r="B184" s="9"/>
      <c r="C184" s="5"/>
      <c r="D184" s="5"/>
      <c r="E184" s="36"/>
      <c r="F184" s="36"/>
      <c r="G184" s="36"/>
      <c r="H184" s="36"/>
      <c r="I184" s="46"/>
      <c r="J184" s="46"/>
      <c r="K184" s="46"/>
      <c r="L184" s="36"/>
      <c r="M184" s="36"/>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row>
    <row r="185" spans="1:84" ht="13.5" customHeight="1" x14ac:dyDescent="0.35">
      <c r="A185" s="5"/>
      <c r="B185" s="9"/>
      <c r="C185" s="5"/>
      <c r="D185" s="5"/>
      <c r="E185" s="36"/>
      <c r="F185" s="36"/>
      <c r="G185" s="36"/>
      <c r="H185" s="36"/>
      <c r="I185" s="46"/>
      <c r="J185" s="46"/>
      <c r="K185" s="46"/>
      <c r="L185" s="36"/>
      <c r="M185" s="36"/>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row>
    <row r="186" spans="1:84" ht="13.5" customHeight="1" x14ac:dyDescent="0.35">
      <c r="A186" s="5"/>
      <c r="B186" s="9"/>
      <c r="C186" s="5"/>
      <c r="D186" s="5"/>
      <c r="E186" s="36"/>
      <c r="F186" s="36"/>
      <c r="G186" s="36"/>
      <c r="H186" s="36"/>
      <c r="I186" s="46"/>
      <c r="J186" s="46"/>
      <c r="K186" s="46"/>
      <c r="L186" s="36"/>
      <c r="M186" s="36"/>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row>
    <row r="187" spans="1:84" ht="13.5" customHeight="1" x14ac:dyDescent="0.35">
      <c r="A187" s="5"/>
      <c r="B187" s="9"/>
      <c r="C187" s="5"/>
      <c r="D187" s="5"/>
      <c r="E187" s="36"/>
      <c r="F187" s="36"/>
      <c r="G187" s="36"/>
      <c r="H187" s="36"/>
      <c r="I187" s="46"/>
      <c r="J187" s="46"/>
      <c r="K187" s="46"/>
      <c r="L187" s="36"/>
      <c r="M187" s="36"/>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row>
    <row r="188" spans="1:84" ht="13.5" customHeight="1" x14ac:dyDescent="0.35">
      <c r="A188" s="5"/>
      <c r="B188" s="9"/>
      <c r="C188" s="5"/>
      <c r="D188" s="5"/>
      <c r="E188" s="36"/>
      <c r="F188" s="36"/>
      <c r="G188" s="36"/>
      <c r="H188" s="36"/>
      <c r="I188" s="46"/>
      <c r="J188" s="46"/>
      <c r="K188" s="46"/>
      <c r="L188" s="36"/>
      <c r="M188" s="36"/>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row>
    <row r="189" spans="1:84" ht="13.5" customHeight="1" x14ac:dyDescent="0.35">
      <c r="A189" s="5"/>
      <c r="B189" s="9"/>
      <c r="C189" s="5"/>
      <c r="D189" s="5"/>
      <c r="E189" s="36"/>
      <c r="F189" s="36"/>
      <c r="G189" s="36"/>
      <c r="H189" s="36"/>
      <c r="I189" s="46"/>
      <c r="J189" s="46"/>
      <c r="K189" s="46"/>
      <c r="L189" s="36"/>
      <c r="M189" s="36"/>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row>
    <row r="190" spans="1:84" ht="13.5" customHeight="1" x14ac:dyDescent="0.35">
      <c r="A190" s="5"/>
      <c r="B190" s="9"/>
      <c r="C190" s="5"/>
      <c r="D190" s="5"/>
      <c r="E190" s="36"/>
      <c r="F190" s="36"/>
      <c r="G190" s="36"/>
      <c r="H190" s="36"/>
      <c r="I190" s="46"/>
      <c r="J190" s="46"/>
      <c r="K190" s="46"/>
      <c r="L190" s="36"/>
      <c r="M190" s="36"/>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row>
    <row r="191" spans="1:84" ht="13.5" customHeight="1" x14ac:dyDescent="0.35">
      <c r="A191" s="5"/>
      <c r="B191" s="9"/>
      <c r="C191" s="5"/>
      <c r="D191" s="5"/>
      <c r="E191" s="36"/>
      <c r="F191" s="36"/>
      <c r="G191" s="36"/>
      <c r="H191" s="36"/>
      <c r="I191" s="46"/>
      <c r="J191" s="46"/>
      <c r="K191" s="46"/>
      <c r="L191" s="36"/>
      <c r="M191" s="36"/>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row>
    <row r="192" spans="1:84" ht="13.5" customHeight="1" x14ac:dyDescent="0.35">
      <c r="A192" s="5"/>
      <c r="B192" s="9"/>
      <c r="C192" s="5"/>
      <c r="D192" s="5"/>
      <c r="E192" s="36"/>
      <c r="F192" s="36"/>
      <c r="G192" s="36"/>
      <c r="H192" s="36"/>
      <c r="I192" s="46"/>
      <c r="J192" s="46"/>
      <c r="K192" s="46"/>
      <c r="L192" s="36"/>
      <c r="M192" s="36"/>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row>
    <row r="193" spans="1:84" ht="13.5" customHeight="1" x14ac:dyDescent="0.35">
      <c r="A193" s="5"/>
      <c r="B193" s="9"/>
      <c r="C193" s="5"/>
      <c r="D193" s="5"/>
      <c r="E193" s="36"/>
      <c r="F193" s="36"/>
      <c r="G193" s="36"/>
      <c r="H193" s="36"/>
      <c r="I193" s="46"/>
      <c r="J193" s="46"/>
      <c r="K193" s="46"/>
      <c r="L193" s="36"/>
      <c r="M193" s="36"/>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row>
    <row r="194" spans="1:84" ht="13.5" customHeight="1" x14ac:dyDescent="0.35">
      <c r="A194" s="5"/>
      <c r="B194" s="9"/>
      <c r="C194" s="5"/>
      <c r="D194" s="5"/>
      <c r="E194" s="36"/>
      <c r="F194" s="36"/>
      <c r="G194" s="36"/>
      <c r="H194" s="36"/>
      <c r="I194" s="46"/>
      <c r="J194" s="46"/>
      <c r="K194" s="46"/>
      <c r="L194" s="36"/>
      <c r="M194" s="36"/>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row>
    <row r="195" spans="1:84" ht="13.5" customHeight="1" x14ac:dyDescent="0.35">
      <c r="A195" s="5"/>
      <c r="B195" s="9"/>
      <c r="C195" s="5"/>
      <c r="D195" s="5"/>
      <c r="E195" s="36"/>
      <c r="F195" s="36"/>
      <c r="G195" s="36"/>
      <c r="H195" s="36"/>
      <c r="I195" s="46"/>
      <c r="J195" s="46"/>
      <c r="K195" s="46"/>
      <c r="L195" s="36"/>
      <c r="M195" s="36"/>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row>
    <row r="196" spans="1:84" ht="13.5" customHeight="1" x14ac:dyDescent="0.35">
      <c r="A196" s="5"/>
      <c r="B196" s="9"/>
      <c r="C196" s="5"/>
      <c r="D196" s="5"/>
      <c r="E196" s="36"/>
      <c r="F196" s="36"/>
      <c r="G196" s="36"/>
      <c r="H196" s="36"/>
      <c r="I196" s="46"/>
      <c r="J196" s="46"/>
      <c r="K196" s="46"/>
      <c r="L196" s="36"/>
      <c r="M196" s="36"/>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row>
    <row r="197" spans="1:84" ht="13.5" customHeight="1" x14ac:dyDescent="0.35">
      <c r="A197" s="5"/>
      <c r="B197" s="9"/>
      <c r="C197" s="5"/>
      <c r="D197" s="5"/>
      <c r="E197" s="36"/>
      <c r="F197" s="36"/>
      <c r="G197" s="36"/>
      <c r="H197" s="36"/>
      <c r="I197" s="46"/>
      <c r="J197" s="46"/>
      <c r="K197" s="46"/>
      <c r="L197" s="36"/>
      <c r="M197" s="36"/>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row>
    <row r="198" spans="1:84" ht="13.5" customHeight="1" x14ac:dyDescent="0.35">
      <c r="A198" s="5"/>
      <c r="B198" s="9"/>
      <c r="C198" s="5"/>
      <c r="D198" s="5"/>
      <c r="E198" s="36"/>
      <c r="F198" s="36"/>
      <c r="G198" s="36"/>
      <c r="H198" s="36"/>
      <c r="I198" s="46"/>
      <c r="J198" s="46"/>
      <c r="K198" s="46"/>
      <c r="L198" s="36"/>
      <c r="M198" s="36"/>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row>
    <row r="199" spans="1:84" ht="13.5" customHeight="1" x14ac:dyDescent="0.35">
      <c r="A199" s="5"/>
      <c r="B199" s="9"/>
      <c r="C199" s="5"/>
      <c r="D199" s="5"/>
      <c r="E199" s="36"/>
      <c r="F199" s="36"/>
      <c r="G199" s="36"/>
      <c r="H199" s="36"/>
      <c r="I199" s="46"/>
      <c r="J199" s="46"/>
      <c r="K199" s="46"/>
      <c r="L199" s="36"/>
      <c r="M199" s="36"/>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row>
    <row r="200" spans="1:84" ht="13.5" customHeight="1" x14ac:dyDescent="0.35">
      <c r="A200" s="5"/>
      <c r="B200" s="9"/>
      <c r="C200" s="5"/>
      <c r="D200" s="5"/>
      <c r="E200" s="36"/>
      <c r="F200" s="36"/>
      <c r="G200" s="36"/>
      <c r="H200" s="36"/>
      <c r="I200" s="46"/>
      <c r="J200" s="46"/>
      <c r="K200" s="46"/>
      <c r="L200" s="36"/>
      <c r="M200" s="36"/>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row>
    <row r="201" spans="1:84" ht="13.5" customHeight="1" x14ac:dyDescent="0.35">
      <c r="A201" s="5"/>
      <c r="B201" s="9"/>
      <c r="C201" s="5"/>
      <c r="D201" s="5"/>
      <c r="E201" s="36"/>
      <c r="F201" s="36"/>
      <c r="G201" s="36"/>
      <c r="H201" s="36"/>
      <c r="I201" s="46"/>
      <c r="J201" s="46"/>
      <c r="K201" s="46"/>
      <c r="L201" s="36"/>
      <c r="M201" s="36"/>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row>
    <row r="202" spans="1:84" ht="13.5" customHeight="1" x14ac:dyDescent="0.35">
      <c r="A202" s="5"/>
      <c r="B202" s="9"/>
      <c r="C202" s="5"/>
      <c r="D202" s="5"/>
      <c r="E202" s="36"/>
      <c r="F202" s="36"/>
      <c r="G202" s="36"/>
      <c r="H202" s="36"/>
      <c r="I202" s="46"/>
      <c r="J202" s="46"/>
      <c r="K202" s="46"/>
      <c r="L202" s="36"/>
      <c r="M202" s="36"/>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row>
    <row r="203" spans="1:84" ht="13.5" customHeight="1" x14ac:dyDescent="0.35">
      <c r="A203" s="5"/>
      <c r="B203" s="9"/>
      <c r="C203" s="5"/>
      <c r="D203" s="5"/>
      <c r="E203" s="36"/>
      <c r="F203" s="36"/>
      <c r="G203" s="36"/>
      <c r="H203" s="36"/>
      <c r="I203" s="46"/>
      <c r="J203" s="46"/>
      <c r="K203" s="46"/>
      <c r="L203" s="36"/>
      <c r="M203" s="36"/>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row>
    <row r="204" spans="1:84" ht="13.5" customHeight="1" x14ac:dyDescent="0.35">
      <c r="A204" s="5"/>
      <c r="B204" s="9"/>
      <c r="C204" s="5"/>
      <c r="D204" s="5"/>
      <c r="E204" s="36"/>
      <c r="F204" s="36"/>
      <c r="G204" s="36"/>
      <c r="H204" s="36"/>
      <c r="I204" s="46"/>
      <c r="J204" s="46"/>
      <c r="K204" s="46"/>
      <c r="L204" s="36"/>
      <c r="M204" s="36"/>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row>
    <row r="205" spans="1:84" ht="13.5" customHeight="1" x14ac:dyDescent="0.35">
      <c r="A205" s="5"/>
      <c r="B205" s="9"/>
      <c r="C205" s="5"/>
      <c r="D205" s="5"/>
      <c r="E205" s="36"/>
      <c r="F205" s="36"/>
      <c r="G205" s="36"/>
      <c r="H205" s="36"/>
      <c r="I205" s="46"/>
      <c r="J205" s="46"/>
      <c r="K205" s="46"/>
      <c r="L205" s="36"/>
      <c r="M205" s="36"/>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row>
    <row r="206" spans="1:84" ht="13.5" customHeight="1" x14ac:dyDescent="0.35">
      <c r="A206" s="5"/>
      <c r="B206" s="9"/>
      <c r="C206" s="5"/>
      <c r="D206" s="5"/>
      <c r="E206" s="36"/>
      <c r="F206" s="36"/>
      <c r="G206" s="36"/>
      <c r="H206" s="36"/>
      <c r="I206" s="46"/>
      <c r="J206" s="46"/>
      <c r="K206" s="46"/>
      <c r="L206" s="36"/>
      <c r="M206" s="36"/>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row>
    <row r="207" spans="1:84" ht="13.5" customHeight="1" x14ac:dyDescent="0.35">
      <c r="A207" s="5"/>
      <c r="B207" s="9"/>
      <c r="C207" s="5"/>
      <c r="D207" s="5"/>
      <c r="E207" s="36"/>
      <c r="F207" s="36"/>
      <c r="G207" s="36"/>
      <c r="H207" s="36"/>
      <c r="I207" s="46"/>
      <c r="J207" s="46"/>
      <c r="K207" s="46"/>
      <c r="L207" s="36"/>
      <c r="M207" s="36"/>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row>
    <row r="208" spans="1:84" ht="13.5" customHeight="1" x14ac:dyDescent="0.35">
      <c r="A208" s="5"/>
      <c r="B208" s="9"/>
      <c r="C208" s="5"/>
      <c r="D208" s="5"/>
      <c r="E208" s="36"/>
      <c r="F208" s="36"/>
      <c r="G208" s="36"/>
      <c r="H208" s="36"/>
      <c r="I208" s="46"/>
      <c r="J208" s="46"/>
      <c r="K208" s="46"/>
      <c r="L208" s="36"/>
      <c r="M208" s="36"/>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row>
    <row r="209" spans="1:84" ht="13.5" customHeight="1" x14ac:dyDescent="0.35">
      <c r="A209" s="5"/>
      <c r="B209" s="9"/>
      <c r="C209" s="5"/>
      <c r="D209" s="5"/>
      <c r="E209" s="36"/>
      <c r="F209" s="36"/>
      <c r="G209" s="36"/>
      <c r="H209" s="36"/>
      <c r="I209" s="46"/>
      <c r="J209" s="46"/>
      <c r="K209" s="46"/>
      <c r="L209" s="36"/>
      <c r="M209" s="36"/>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row>
    <row r="210" spans="1:84" ht="13.5" customHeight="1" x14ac:dyDescent="0.35">
      <c r="A210" s="5"/>
      <c r="B210" s="9"/>
      <c r="C210" s="5"/>
      <c r="D210" s="5"/>
      <c r="E210" s="36"/>
      <c r="F210" s="36"/>
      <c r="G210" s="36"/>
      <c r="H210" s="36"/>
      <c r="I210" s="46"/>
      <c r="J210" s="46"/>
      <c r="K210" s="46"/>
      <c r="L210" s="36"/>
      <c r="M210" s="36"/>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row>
    <row r="211" spans="1:84" ht="13.5" customHeight="1" x14ac:dyDescent="0.35">
      <c r="A211" s="5"/>
      <c r="B211" s="9"/>
      <c r="C211" s="5"/>
      <c r="D211" s="5"/>
      <c r="E211" s="36"/>
      <c r="F211" s="36"/>
      <c r="G211" s="36"/>
      <c r="H211" s="36"/>
      <c r="I211" s="46"/>
      <c r="J211" s="46"/>
      <c r="K211" s="46"/>
      <c r="L211" s="36"/>
      <c r="M211" s="36"/>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row>
    <row r="212" spans="1:84" ht="13.5" customHeight="1" x14ac:dyDescent="0.35">
      <c r="A212" s="5"/>
      <c r="B212" s="9"/>
      <c r="C212" s="5"/>
      <c r="D212" s="5"/>
      <c r="E212" s="36"/>
      <c r="F212" s="36"/>
      <c r="G212" s="36"/>
      <c r="H212" s="36"/>
      <c r="I212" s="46"/>
      <c r="J212" s="46"/>
      <c r="K212" s="46"/>
      <c r="L212" s="36"/>
      <c r="M212" s="36"/>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row>
    <row r="213" spans="1:84" ht="13.5" customHeight="1" x14ac:dyDescent="0.35">
      <c r="A213" s="5"/>
      <c r="B213" s="9"/>
      <c r="C213" s="5"/>
      <c r="D213" s="5"/>
      <c r="E213" s="36"/>
      <c r="F213" s="36"/>
      <c r="G213" s="36"/>
      <c r="H213" s="36"/>
      <c r="I213" s="46"/>
      <c r="J213" s="46"/>
      <c r="K213" s="46"/>
      <c r="L213" s="36"/>
      <c r="M213" s="36"/>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row>
    <row r="214" spans="1:84" ht="13.5" customHeight="1" x14ac:dyDescent="0.35">
      <c r="A214" s="5"/>
      <c r="B214" s="9"/>
      <c r="C214" s="5"/>
      <c r="D214" s="5"/>
      <c r="E214" s="36"/>
      <c r="F214" s="36"/>
      <c r="G214" s="36"/>
      <c r="H214" s="36"/>
      <c r="I214" s="46"/>
      <c r="J214" s="46"/>
      <c r="K214" s="46"/>
      <c r="L214" s="36"/>
      <c r="M214" s="36"/>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row>
    <row r="215" spans="1:84" ht="13.5" customHeight="1" x14ac:dyDescent="0.35">
      <c r="A215" s="5"/>
      <c r="B215" s="9"/>
      <c r="C215" s="5"/>
      <c r="D215" s="5"/>
      <c r="E215" s="36"/>
      <c r="F215" s="36"/>
      <c r="G215" s="36"/>
      <c r="H215" s="36"/>
      <c r="I215" s="46"/>
      <c r="J215" s="46"/>
      <c r="K215" s="46"/>
      <c r="L215" s="36"/>
      <c r="M215" s="36"/>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row>
    <row r="216" spans="1:84" ht="13.5" customHeight="1" x14ac:dyDescent="0.35">
      <c r="A216" s="5"/>
      <c r="B216" s="9"/>
      <c r="C216" s="5"/>
      <c r="D216" s="5"/>
      <c r="E216" s="36"/>
      <c r="F216" s="36"/>
      <c r="G216" s="36"/>
      <c r="H216" s="36"/>
      <c r="I216" s="46"/>
      <c r="J216" s="46"/>
      <c r="K216" s="46"/>
      <c r="L216" s="36"/>
      <c r="M216" s="36"/>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row>
    <row r="217" spans="1:84" ht="13.5" customHeight="1" x14ac:dyDescent="0.35">
      <c r="A217" s="5"/>
      <c r="B217" s="9"/>
      <c r="C217" s="5"/>
      <c r="D217" s="5"/>
      <c r="E217" s="36"/>
      <c r="F217" s="36"/>
      <c r="G217" s="36"/>
      <c r="H217" s="36"/>
      <c r="I217" s="46"/>
      <c r="J217" s="46"/>
      <c r="K217" s="46"/>
      <c r="L217" s="36"/>
      <c r="M217" s="36"/>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row>
    <row r="218" spans="1:84" ht="13.5" customHeight="1" x14ac:dyDescent="0.35">
      <c r="A218" s="5"/>
      <c r="B218" s="9"/>
      <c r="C218" s="5"/>
      <c r="D218" s="5"/>
      <c r="E218" s="36"/>
      <c r="F218" s="36"/>
      <c r="G218" s="36"/>
      <c r="H218" s="36"/>
      <c r="I218" s="46"/>
      <c r="J218" s="46"/>
      <c r="K218" s="46"/>
      <c r="L218" s="36"/>
      <c r="M218" s="36"/>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row>
    <row r="219" spans="1:84" ht="13.5" customHeight="1" x14ac:dyDescent="0.35">
      <c r="A219" s="5"/>
      <c r="B219" s="9"/>
      <c r="C219" s="5"/>
      <c r="D219" s="5"/>
      <c r="E219" s="36"/>
      <c r="F219" s="36"/>
      <c r="G219" s="36"/>
      <c r="H219" s="36"/>
      <c r="I219" s="46"/>
      <c r="J219" s="46"/>
      <c r="K219" s="46"/>
      <c r="L219" s="36"/>
      <c r="M219" s="36"/>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row>
  </sheetData>
  <autoFilter ref="B3:N111" xr:uid="{00000000-0001-0000-0000-000000000000}"/>
  <mergeCells count="9">
    <mergeCell ref="A34:A38"/>
    <mergeCell ref="B108:B109"/>
    <mergeCell ref="B106:B107"/>
    <mergeCell ref="B5:B26"/>
    <mergeCell ref="B27:B31"/>
    <mergeCell ref="B39:B71"/>
    <mergeCell ref="B72:B83"/>
    <mergeCell ref="B84:B105"/>
    <mergeCell ref="B34:B38"/>
  </mergeCells>
  <phoneticPr fontId="37" type="noConversion"/>
  <hyperlinks>
    <hyperlink ref="C2" r:id="rId1" xr:uid="{00000000-0004-0000-0000-000000000000}"/>
  </hyperlinks>
  <pageMargins left="0.511811024" right="0.511811024" top="0.78740157499999996" bottom="0.78740157499999996" header="0" footer="0"/>
  <pageSetup paperSize="9" orientation="portrait" r:id="rId2"/>
  <headerFooter>
    <oddFooter>&amp;C#000000INFORMAÇÃO CONFIDENCIAL – CONFIDENTIAL INFORMATION</oddFooter>
  </headerFooter>
  <ignoredErrors>
    <ignoredError sqref="E3 J3 I3"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Z996"/>
  <sheetViews>
    <sheetView zoomScale="53" zoomScaleNormal="80" workbookViewId="0">
      <selection activeCell="B4" sqref="B4:G4"/>
    </sheetView>
  </sheetViews>
  <sheetFormatPr defaultColWidth="14.453125" defaultRowHeight="15" customHeight="1" x14ac:dyDescent="0.35"/>
  <cols>
    <col min="1" max="1" width="11.1796875" customWidth="1"/>
    <col min="2" max="2" width="36.7265625" customWidth="1"/>
    <col min="3" max="3" width="59.81640625" customWidth="1"/>
    <col min="4" max="4" width="38.26953125" customWidth="1"/>
    <col min="5" max="5" width="24.54296875" customWidth="1"/>
    <col min="6" max="6" width="101.26953125" customWidth="1"/>
    <col min="7" max="7" width="65.7265625" customWidth="1"/>
    <col min="8" max="18" width="9.1796875" style="4" customWidth="1"/>
    <col min="19" max="26" width="9.1796875" customWidth="1"/>
  </cols>
  <sheetData>
    <row r="1" spans="1:26" ht="60" customHeight="1" x14ac:dyDescent="0.35">
      <c r="A1" s="10"/>
      <c r="B1" s="10"/>
      <c r="C1" s="42" t="s">
        <v>0</v>
      </c>
      <c r="D1" s="11"/>
      <c r="E1" s="11"/>
      <c r="F1" s="10"/>
      <c r="G1" s="10"/>
      <c r="H1" s="10"/>
      <c r="I1" s="10"/>
      <c r="J1" s="10"/>
      <c r="K1" s="10"/>
      <c r="L1" s="10"/>
      <c r="M1" s="10"/>
      <c r="N1" s="10"/>
      <c r="O1" s="10"/>
      <c r="P1" s="10"/>
      <c r="Q1" s="10"/>
      <c r="R1" s="10"/>
      <c r="S1" s="10"/>
      <c r="T1" s="10"/>
      <c r="U1" s="10"/>
      <c r="V1" s="10"/>
      <c r="W1" s="10"/>
      <c r="X1" s="10"/>
      <c r="Y1" s="10"/>
      <c r="Z1" s="10"/>
    </row>
    <row r="2" spans="1:26" ht="15.75" customHeight="1" x14ac:dyDescent="0.35">
      <c r="A2" s="10"/>
      <c r="B2" s="10" t="s">
        <v>298</v>
      </c>
      <c r="C2" s="14" t="s">
        <v>1</v>
      </c>
      <c r="D2" s="11"/>
      <c r="E2" s="11"/>
      <c r="F2" s="10"/>
      <c r="G2" s="10"/>
      <c r="H2" s="10"/>
      <c r="I2" s="10"/>
      <c r="J2" s="10"/>
      <c r="K2" s="10"/>
      <c r="L2" s="10"/>
      <c r="M2" s="10"/>
      <c r="N2" s="10"/>
      <c r="O2" s="10"/>
      <c r="P2" s="10"/>
      <c r="Q2" s="10"/>
      <c r="R2" s="10"/>
      <c r="S2" s="10"/>
      <c r="T2" s="10"/>
      <c r="U2" s="10"/>
      <c r="V2" s="10"/>
      <c r="W2" s="10"/>
      <c r="X2" s="10"/>
      <c r="Y2" s="10"/>
      <c r="Z2" s="10"/>
    </row>
    <row r="3" spans="1:26" ht="15.75" customHeight="1" x14ac:dyDescent="0.35">
      <c r="A3" s="10"/>
      <c r="B3" s="10"/>
      <c r="C3" s="51"/>
      <c r="D3" s="11"/>
      <c r="E3" s="11"/>
      <c r="F3" s="10"/>
      <c r="G3" s="10"/>
      <c r="H3" s="10"/>
      <c r="I3" s="10"/>
      <c r="J3" s="10"/>
      <c r="K3" s="10"/>
      <c r="L3" s="10"/>
      <c r="M3" s="10"/>
      <c r="N3" s="10"/>
      <c r="O3" s="10"/>
      <c r="P3" s="10"/>
      <c r="Q3" s="10"/>
      <c r="R3" s="10"/>
      <c r="S3" s="10"/>
      <c r="T3" s="10"/>
      <c r="U3" s="10"/>
      <c r="V3" s="10"/>
      <c r="W3" s="10"/>
      <c r="X3" s="10"/>
      <c r="Y3" s="10"/>
      <c r="Z3" s="10"/>
    </row>
    <row r="4" spans="1:26" ht="30.5" customHeight="1" x14ac:dyDescent="0.35">
      <c r="A4" s="10"/>
      <c r="B4" s="174" t="s">
        <v>580</v>
      </c>
      <c r="C4" s="175"/>
      <c r="D4" s="176"/>
      <c r="E4" s="176"/>
      <c r="F4" s="177"/>
      <c r="G4" s="177"/>
      <c r="H4" s="10"/>
      <c r="I4" s="10"/>
      <c r="J4" s="10"/>
      <c r="K4" s="10"/>
      <c r="L4" s="10"/>
      <c r="M4" s="10"/>
      <c r="N4" s="10"/>
      <c r="O4" s="10"/>
      <c r="P4" s="10"/>
      <c r="Q4" s="10"/>
      <c r="R4" s="10"/>
      <c r="S4" s="10"/>
      <c r="T4" s="10"/>
      <c r="U4" s="10"/>
      <c r="V4" s="10"/>
      <c r="W4" s="10"/>
      <c r="X4" s="10"/>
      <c r="Y4" s="10"/>
      <c r="Z4" s="10"/>
    </row>
    <row r="5" spans="1:26" ht="60.75" customHeight="1" x14ac:dyDescent="0.35">
      <c r="A5" s="12"/>
      <c r="B5" s="178" t="s">
        <v>377</v>
      </c>
      <c r="C5" s="178" t="s">
        <v>378</v>
      </c>
      <c r="D5" s="178" t="s">
        <v>379</v>
      </c>
      <c r="E5" s="178" t="s">
        <v>380</v>
      </c>
      <c r="F5" s="178" t="s">
        <v>381</v>
      </c>
      <c r="G5" s="178" t="s">
        <v>382</v>
      </c>
      <c r="H5" s="12"/>
      <c r="I5" s="12"/>
      <c r="J5" s="12"/>
      <c r="K5" s="12"/>
      <c r="L5" s="12"/>
      <c r="M5" s="12"/>
      <c r="N5" s="12"/>
      <c r="O5" s="12"/>
      <c r="P5" s="12"/>
      <c r="Q5" s="12"/>
      <c r="R5" s="12"/>
      <c r="S5" s="12"/>
      <c r="T5" s="12"/>
      <c r="U5" s="12"/>
      <c r="V5" s="12"/>
      <c r="W5" s="12"/>
      <c r="X5" s="12"/>
      <c r="Y5" s="12"/>
      <c r="Z5" s="12"/>
    </row>
    <row r="6" spans="1:26" ht="106.5" customHeight="1" x14ac:dyDescent="0.35">
      <c r="A6" s="2"/>
      <c r="B6" s="179" t="s">
        <v>383</v>
      </c>
      <c r="C6" s="180" t="s">
        <v>384</v>
      </c>
      <c r="D6" s="179" t="s">
        <v>385</v>
      </c>
      <c r="E6" s="180" t="s">
        <v>386</v>
      </c>
      <c r="F6" s="181" t="s">
        <v>387</v>
      </c>
      <c r="G6" s="181" t="s">
        <v>388</v>
      </c>
      <c r="H6" s="3"/>
      <c r="I6" s="3"/>
      <c r="J6" s="3"/>
      <c r="K6" s="3"/>
      <c r="L6" s="3"/>
      <c r="M6" s="3"/>
      <c r="N6" s="3"/>
      <c r="O6" s="3"/>
      <c r="P6" s="3"/>
      <c r="Q6" s="3"/>
      <c r="R6" s="3"/>
      <c r="S6" s="2"/>
      <c r="T6" s="2"/>
      <c r="U6" s="2"/>
      <c r="V6" s="2"/>
      <c r="W6" s="2"/>
      <c r="X6" s="2"/>
      <c r="Y6" s="2"/>
      <c r="Z6" s="2"/>
    </row>
    <row r="7" spans="1:26" ht="213.75" customHeight="1" x14ac:dyDescent="0.35">
      <c r="A7" s="10"/>
      <c r="B7" s="179" t="s">
        <v>389</v>
      </c>
      <c r="C7" s="180" t="s">
        <v>390</v>
      </c>
      <c r="D7" s="179" t="s">
        <v>391</v>
      </c>
      <c r="E7" s="180" t="s">
        <v>386</v>
      </c>
      <c r="F7" s="181" t="s">
        <v>392</v>
      </c>
      <c r="G7" s="181" t="s">
        <v>393</v>
      </c>
      <c r="H7" s="10"/>
      <c r="I7" s="10"/>
      <c r="J7" s="10"/>
      <c r="K7" s="10"/>
      <c r="L7" s="10"/>
      <c r="M7" s="10"/>
      <c r="N7" s="10"/>
      <c r="O7" s="10"/>
      <c r="P7" s="10"/>
      <c r="Q7" s="10"/>
      <c r="R7" s="10"/>
      <c r="S7" s="10"/>
      <c r="T7" s="10"/>
      <c r="U7" s="10"/>
      <c r="V7" s="10"/>
      <c r="W7" s="10"/>
      <c r="X7" s="10"/>
      <c r="Y7" s="10"/>
      <c r="Z7" s="10"/>
    </row>
    <row r="8" spans="1:26" ht="130.5" x14ac:dyDescent="0.35">
      <c r="A8" s="10"/>
      <c r="B8" s="179" t="s">
        <v>394</v>
      </c>
      <c r="C8" s="180" t="s">
        <v>395</v>
      </c>
      <c r="D8" s="180" t="s">
        <v>385</v>
      </c>
      <c r="E8" s="180" t="s">
        <v>386</v>
      </c>
      <c r="F8" s="181" t="s">
        <v>396</v>
      </c>
      <c r="G8" s="181" t="s">
        <v>397</v>
      </c>
      <c r="H8" s="10"/>
      <c r="I8" s="10"/>
      <c r="J8" s="10"/>
      <c r="K8" s="10"/>
      <c r="L8" s="10"/>
      <c r="M8" s="10"/>
      <c r="N8" s="10"/>
      <c r="O8" s="10"/>
      <c r="P8" s="10"/>
      <c r="Q8" s="10"/>
      <c r="R8" s="10"/>
      <c r="S8" s="10"/>
      <c r="T8" s="10"/>
      <c r="U8" s="10"/>
      <c r="V8" s="10"/>
      <c r="W8" s="10"/>
      <c r="X8" s="10"/>
      <c r="Y8" s="10"/>
      <c r="Z8" s="10"/>
    </row>
    <row r="9" spans="1:26" ht="273.5" x14ac:dyDescent="0.35">
      <c r="A9" s="10"/>
      <c r="B9" s="179" t="s">
        <v>398</v>
      </c>
      <c r="C9" s="180" t="s">
        <v>399</v>
      </c>
      <c r="D9" s="179" t="s">
        <v>385</v>
      </c>
      <c r="E9" s="180" t="s">
        <v>386</v>
      </c>
      <c r="F9" s="181" t="s">
        <v>400</v>
      </c>
      <c r="G9" s="181" t="s">
        <v>401</v>
      </c>
      <c r="H9" s="10"/>
      <c r="I9" s="10"/>
      <c r="J9" s="10"/>
      <c r="K9" s="10"/>
      <c r="L9" s="10"/>
      <c r="M9" s="10"/>
      <c r="N9" s="10"/>
      <c r="O9" s="10"/>
      <c r="P9" s="10"/>
      <c r="Q9" s="10"/>
      <c r="R9" s="10"/>
      <c r="S9" s="10"/>
      <c r="T9" s="10"/>
      <c r="U9" s="10"/>
      <c r="V9" s="10"/>
      <c r="W9" s="10"/>
      <c r="X9" s="10"/>
      <c r="Y9" s="10"/>
      <c r="Z9" s="10"/>
    </row>
    <row r="10" spans="1:26" ht="117.5" x14ac:dyDescent="0.35">
      <c r="A10" s="10"/>
      <c r="B10" s="179" t="s">
        <v>402</v>
      </c>
      <c r="C10" s="180" t="s">
        <v>403</v>
      </c>
      <c r="D10" s="179" t="s">
        <v>391</v>
      </c>
      <c r="E10" s="180" t="s">
        <v>386</v>
      </c>
      <c r="F10" s="181" t="s">
        <v>404</v>
      </c>
      <c r="G10" s="181" t="s">
        <v>405</v>
      </c>
      <c r="H10" s="10"/>
      <c r="I10" s="10"/>
      <c r="J10" s="10"/>
      <c r="K10" s="10"/>
      <c r="L10" s="10"/>
      <c r="M10" s="10"/>
      <c r="N10" s="10"/>
      <c r="O10" s="10"/>
      <c r="P10" s="10"/>
      <c r="Q10" s="10"/>
      <c r="R10" s="10"/>
      <c r="S10" s="10"/>
      <c r="T10" s="10"/>
      <c r="U10" s="10"/>
      <c r="V10" s="10"/>
      <c r="W10" s="10"/>
      <c r="X10" s="10"/>
      <c r="Y10" s="10"/>
      <c r="Z10" s="10"/>
    </row>
    <row r="11" spans="1:26" ht="156.5" x14ac:dyDescent="0.35">
      <c r="A11" s="10"/>
      <c r="B11" s="179" t="s">
        <v>406</v>
      </c>
      <c r="C11" s="180" t="s">
        <v>407</v>
      </c>
      <c r="D11" s="179" t="s">
        <v>391</v>
      </c>
      <c r="E11" s="180" t="s">
        <v>386</v>
      </c>
      <c r="F11" s="181" t="s">
        <v>408</v>
      </c>
      <c r="G11" s="181" t="s">
        <v>409</v>
      </c>
      <c r="H11" s="10"/>
      <c r="I11" s="10"/>
      <c r="J11" s="10"/>
      <c r="K11" s="10"/>
      <c r="L11" s="10"/>
      <c r="M11" s="10"/>
      <c r="N11" s="10"/>
      <c r="O11" s="10"/>
      <c r="P11" s="10"/>
      <c r="Q11" s="10"/>
      <c r="R11" s="10"/>
      <c r="S11" s="10"/>
      <c r="T11" s="10"/>
      <c r="U11" s="10"/>
      <c r="V11" s="10"/>
      <c r="W11" s="10"/>
      <c r="X11" s="10"/>
      <c r="Y11" s="10"/>
      <c r="Z11" s="10"/>
    </row>
    <row r="12" spans="1:26" ht="130.5" x14ac:dyDescent="0.35">
      <c r="A12" s="10"/>
      <c r="B12" s="179" t="s">
        <v>410</v>
      </c>
      <c r="C12" s="180" t="s">
        <v>411</v>
      </c>
      <c r="D12" s="179" t="s">
        <v>391</v>
      </c>
      <c r="E12" s="180" t="s">
        <v>386</v>
      </c>
      <c r="F12" s="181" t="s">
        <v>412</v>
      </c>
      <c r="G12" s="181" t="s">
        <v>413</v>
      </c>
      <c r="H12" s="10"/>
      <c r="I12" s="10"/>
      <c r="J12" s="10"/>
      <c r="K12" s="10"/>
      <c r="L12" s="10"/>
      <c r="M12" s="10"/>
      <c r="N12" s="10"/>
      <c r="O12" s="10"/>
      <c r="P12" s="10"/>
      <c r="Q12" s="10"/>
      <c r="R12" s="10"/>
      <c r="S12" s="10"/>
      <c r="T12" s="10"/>
      <c r="U12" s="10"/>
      <c r="V12" s="10"/>
      <c r="W12" s="10"/>
      <c r="X12" s="10"/>
      <c r="Y12" s="10"/>
      <c r="Z12" s="10"/>
    </row>
    <row r="13" spans="1:26" ht="156.5" x14ac:dyDescent="0.35">
      <c r="A13" s="10"/>
      <c r="B13" s="179" t="s">
        <v>414</v>
      </c>
      <c r="C13" s="180" t="s">
        <v>415</v>
      </c>
      <c r="D13" s="179" t="s">
        <v>385</v>
      </c>
      <c r="E13" s="180" t="s">
        <v>386</v>
      </c>
      <c r="F13" s="181" t="s">
        <v>416</v>
      </c>
      <c r="G13" s="181" t="s">
        <v>417</v>
      </c>
      <c r="H13" s="10"/>
      <c r="I13" s="10"/>
      <c r="J13" s="10"/>
      <c r="K13" s="10"/>
      <c r="L13" s="10"/>
      <c r="M13" s="10"/>
      <c r="N13" s="10"/>
      <c r="O13" s="10"/>
      <c r="P13" s="10"/>
      <c r="Q13" s="10"/>
      <c r="R13" s="10"/>
      <c r="S13" s="10"/>
      <c r="T13" s="10"/>
      <c r="U13" s="10"/>
      <c r="V13" s="10"/>
      <c r="W13" s="10"/>
      <c r="X13" s="10"/>
      <c r="Y13" s="10"/>
      <c r="Z13" s="10"/>
    </row>
    <row r="14" spans="1:26" ht="286.5" x14ac:dyDescent="0.35">
      <c r="A14" s="10"/>
      <c r="B14" s="179" t="s">
        <v>418</v>
      </c>
      <c r="C14" s="180" t="s">
        <v>419</v>
      </c>
      <c r="D14" s="179" t="s">
        <v>385</v>
      </c>
      <c r="E14" s="180" t="s">
        <v>386</v>
      </c>
      <c r="F14" s="181" t="s">
        <v>420</v>
      </c>
      <c r="G14" s="181" t="s">
        <v>421</v>
      </c>
      <c r="H14" s="10"/>
      <c r="I14" s="10"/>
      <c r="J14" s="10"/>
      <c r="K14" s="10"/>
      <c r="L14" s="10"/>
      <c r="M14" s="10"/>
      <c r="N14" s="10"/>
      <c r="O14" s="10"/>
      <c r="P14" s="10"/>
      <c r="Q14" s="10"/>
      <c r="R14" s="10"/>
      <c r="S14" s="10"/>
      <c r="T14" s="10"/>
      <c r="U14" s="10"/>
      <c r="V14" s="10"/>
      <c r="W14" s="10"/>
      <c r="X14" s="10"/>
      <c r="Y14" s="10"/>
      <c r="Z14" s="10"/>
    </row>
    <row r="15" spans="1:26" ht="130.5" x14ac:dyDescent="0.35">
      <c r="A15" s="10"/>
      <c r="B15" s="179" t="s">
        <v>422</v>
      </c>
      <c r="C15" s="180" t="s">
        <v>419</v>
      </c>
      <c r="D15" s="179" t="s">
        <v>385</v>
      </c>
      <c r="E15" s="180" t="s">
        <v>386</v>
      </c>
      <c r="F15" s="181" t="s">
        <v>423</v>
      </c>
      <c r="G15" s="181" t="s">
        <v>388</v>
      </c>
      <c r="H15" s="10"/>
      <c r="I15" s="10"/>
      <c r="J15" s="10"/>
      <c r="K15" s="10"/>
      <c r="L15" s="10"/>
      <c r="M15" s="10"/>
      <c r="N15" s="10"/>
      <c r="O15" s="10"/>
      <c r="P15" s="10"/>
      <c r="Q15" s="10"/>
      <c r="R15" s="10"/>
      <c r="S15" s="10"/>
      <c r="T15" s="10"/>
      <c r="U15" s="10"/>
      <c r="V15" s="10"/>
      <c r="W15" s="10"/>
      <c r="X15" s="10"/>
      <c r="Y15" s="10"/>
      <c r="Z15" s="10"/>
    </row>
    <row r="16" spans="1:26" ht="143.5" x14ac:dyDescent="0.35">
      <c r="A16" s="10"/>
      <c r="B16" s="179" t="s">
        <v>424</v>
      </c>
      <c r="C16" s="180" t="s">
        <v>425</v>
      </c>
      <c r="D16" s="179" t="s">
        <v>385</v>
      </c>
      <c r="E16" s="180" t="s">
        <v>386</v>
      </c>
      <c r="F16" s="181" t="s">
        <v>426</v>
      </c>
      <c r="G16" s="181" t="s">
        <v>427</v>
      </c>
      <c r="H16" s="10"/>
      <c r="I16" s="10"/>
      <c r="J16" s="10"/>
      <c r="K16" s="10"/>
      <c r="L16" s="10"/>
      <c r="M16" s="10"/>
      <c r="N16" s="10"/>
      <c r="O16" s="10"/>
      <c r="P16" s="10"/>
      <c r="Q16" s="10"/>
      <c r="R16" s="10"/>
      <c r="S16" s="10"/>
      <c r="T16" s="10"/>
      <c r="U16" s="10"/>
      <c r="V16" s="10"/>
      <c r="W16" s="10"/>
      <c r="X16" s="10"/>
      <c r="Y16" s="10"/>
      <c r="Z16" s="10"/>
    </row>
    <row r="17" spans="1:26" ht="14.25" customHeight="1" x14ac:dyDescent="0.35">
      <c r="A17" s="10"/>
      <c r="B17" s="182" t="s">
        <v>428</v>
      </c>
      <c r="C17" s="183"/>
      <c r="D17" s="184"/>
      <c r="E17" s="184"/>
      <c r="F17" s="183"/>
      <c r="G17" s="183"/>
      <c r="H17" s="10"/>
      <c r="I17" s="10"/>
      <c r="J17" s="10"/>
      <c r="K17" s="10"/>
      <c r="L17" s="10"/>
      <c r="M17" s="10"/>
      <c r="N17" s="10"/>
      <c r="O17" s="10"/>
      <c r="P17" s="10"/>
      <c r="Q17" s="10"/>
      <c r="R17" s="10"/>
      <c r="S17" s="10"/>
      <c r="T17" s="10"/>
      <c r="U17" s="10"/>
      <c r="V17" s="10"/>
      <c r="W17" s="10"/>
      <c r="X17" s="10"/>
      <c r="Y17" s="10"/>
      <c r="Z17" s="10"/>
    </row>
    <row r="18" spans="1:26" ht="14.25" customHeight="1" x14ac:dyDescent="0.35">
      <c r="A18" s="10"/>
      <c r="B18" s="183" t="s">
        <v>429</v>
      </c>
      <c r="C18" s="183"/>
      <c r="D18" s="184"/>
      <c r="E18" s="184"/>
      <c r="F18" s="183"/>
      <c r="G18" s="183"/>
      <c r="H18" s="10"/>
      <c r="I18" s="10"/>
      <c r="J18" s="10"/>
      <c r="K18" s="10"/>
      <c r="L18" s="10"/>
      <c r="M18" s="10"/>
      <c r="N18" s="10"/>
      <c r="O18" s="10"/>
      <c r="P18" s="10"/>
      <c r="Q18" s="10"/>
      <c r="R18" s="10"/>
      <c r="S18" s="10"/>
      <c r="T18" s="10"/>
      <c r="U18" s="10"/>
      <c r="V18" s="10"/>
      <c r="W18" s="10"/>
      <c r="X18" s="10"/>
      <c r="Y18" s="10"/>
      <c r="Z18" s="10"/>
    </row>
    <row r="19" spans="1:26" ht="14.25" customHeight="1" x14ac:dyDescent="0.35">
      <c r="A19" s="10"/>
      <c r="B19" s="183" t="s">
        <v>430</v>
      </c>
      <c r="C19" s="183"/>
      <c r="D19" s="184"/>
      <c r="E19" s="184"/>
      <c r="F19" s="183"/>
      <c r="G19" s="183"/>
      <c r="H19" s="10"/>
      <c r="I19" s="10"/>
      <c r="J19" s="10"/>
      <c r="K19" s="10"/>
      <c r="L19" s="10"/>
      <c r="M19" s="10"/>
      <c r="N19" s="10"/>
      <c r="O19" s="10"/>
      <c r="P19" s="10"/>
      <c r="Q19" s="10"/>
      <c r="R19" s="10"/>
      <c r="S19" s="10"/>
      <c r="T19" s="10"/>
      <c r="U19" s="10"/>
      <c r="V19" s="10"/>
      <c r="W19" s="10"/>
      <c r="X19" s="10"/>
      <c r="Y19" s="10"/>
      <c r="Z19" s="10"/>
    </row>
    <row r="20" spans="1:26" ht="14.25" customHeight="1" x14ac:dyDescent="0.35">
      <c r="A20" s="10"/>
      <c r="B20" s="183" t="s">
        <v>431</v>
      </c>
      <c r="C20" s="183"/>
      <c r="D20" s="184"/>
      <c r="E20" s="184"/>
      <c r="F20" s="183"/>
      <c r="G20" s="183"/>
      <c r="H20" s="10"/>
      <c r="I20" s="10"/>
      <c r="J20" s="10"/>
      <c r="K20" s="10"/>
      <c r="L20" s="10"/>
      <c r="M20" s="10"/>
      <c r="N20" s="10"/>
      <c r="O20" s="10"/>
      <c r="P20" s="10"/>
      <c r="Q20" s="10"/>
      <c r="R20" s="10"/>
      <c r="S20" s="10"/>
      <c r="T20" s="10"/>
      <c r="U20" s="10"/>
      <c r="V20" s="10"/>
      <c r="W20" s="10"/>
      <c r="X20" s="10"/>
      <c r="Y20" s="10"/>
      <c r="Z20" s="10"/>
    </row>
    <row r="21" spans="1:26" ht="14.25" customHeight="1" x14ac:dyDescent="0.35">
      <c r="A21" s="10"/>
      <c r="B21" s="10"/>
      <c r="C21" s="10"/>
      <c r="D21" s="11"/>
      <c r="E21" s="11"/>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35">
      <c r="A22" s="10"/>
      <c r="B22" s="10"/>
      <c r="C22" s="10"/>
      <c r="D22" s="11"/>
      <c r="E22" s="11"/>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35">
      <c r="A23" s="10"/>
      <c r="B23" s="10"/>
      <c r="C23" s="10"/>
      <c r="D23" s="11"/>
      <c r="E23" s="11"/>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35">
      <c r="A24" s="10"/>
      <c r="B24" s="10"/>
      <c r="C24" s="10"/>
      <c r="D24" s="11"/>
      <c r="E24" s="11"/>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35">
      <c r="A25" s="10"/>
      <c r="B25" s="10"/>
      <c r="C25" s="10"/>
      <c r="D25" s="11"/>
      <c r="E25" s="11"/>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35">
      <c r="A26" s="10"/>
      <c r="B26" s="10"/>
      <c r="C26" s="10"/>
      <c r="D26" s="11"/>
      <c r="E26" s="11"/>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35">
      <c r="A27" s="10"/>
      <c r="B27" s="10"/>
      <c r="C27" s="10"/>
      <c r="D27" s="11"/>
      <c r="E27" s="11"/>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35">
      <c r="A28" s="10"/>
      <c r="B28" s="10"/>
      <c r="C28" s="10"/>
      <c r="D28" s="11"/>
      <c r="E28" s="11"/>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35">
      <c r="A29" s="10"/>
      <c r="B29" s="10"/>
      <c r="C29" s="10"/>
      <c r="D29" s="11"/>
      <c r="E29" s="11"/>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35">
      <c r="A30" s="10"/>
      <c r="B30" s="10"/>
      <c r="C30" s="10"/>
      <c r="D30" s="11"/>
      <c r="E30" s="11"/>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35">
      <c r="A31" s="10"/>
      <c r="B31" s="10"/>
      <c r="C31" s="10"/>
      <c r="D31" s="11"/>
      <c r="E31" s="11"/>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35">
      <c r="A32" s="10"/>
      <c r="B32" s="10"/>
      <c r="C32" s="10"/>
      <c r="D32" s="11"/>
      <c r="E32" s="11"/>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35">
      <c r="A33" s="10"/>
      <c r="B33" s="10"/>
      <c r="C33" s="10"/>
      <c r="D33" s="11"/>
      <c r="E33" s="11"/>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35">
      <c r="A34" s="10"/>
      <c r="B34" s="10"/>
      <c r="C34" s="10"/>
      <c r="D34" s="11"/>
      <c r="E34" s="11"/>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35">
      <c r="A35" s="10"/>
      <c r="B35" s="10"/>
      <c r="C35" s="10"/>
      <c r="D35" s="11"/>
      <c r="E35" s="11"/>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35">
      <c r="A36" s="10"/>
      <c r="B36" s="10"/>
      <c r="C36" s="10"/>
      <c r="D36" s="11"/>
      <c r="E36" s="11"/>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35">
      <c r="A37" s="10"/>
      <c r="B37" s="10"/>
      <c r="C37" s="10"/>
      <c r="D37" s="11"/>
      <c r="E37" s="11"/>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35">
      <c r="A38" s="10"/>
      <c r="B38" s="10"/>
      <c r="C38" s="10"/>
      <c r="D38" s="11"/>
      <c r="E38" s="11"/>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35">
      <c r="A39" s="10"/>
      <c r="B39" s="10"/>
      <c r="C39" s="10"/>
      <c r="D39" s="11"/>
      <c r="E39" s="11"/>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35">
      <c r="A40" s="10"/>
      <c r="B40" s="10"/>
      <c r="C40" s="10"/>
      <c r="D40" s="11"/>
      <c r="E40" s="11"/>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35">
      <c r="A41" s="10"/>
      <c r="B41" s="10"/>
      <c r="C41" s="10"/>
      <c r="D41" s="11"/>
      <c r="E41" s="11"/>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35">
      <c r="A42" s="10"/>
      <c r="B42" s="10"/>
      <c r="C42" s="10"/>
      <c r="D42" s="11"/>
      <c r="E42" s="11"/>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35">
      <c r="A43" s="10"/>
      <c r="B43" s="10"/>
      <c r="C43" s="10"/>
      <c r="D43" s="11"/>
      <c r="E43" s="11"/>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35">
      <c r="A44" s="10"/>
      <c r="B44" s="10"/>
      <c r="C44" s="10"/>
      <c r="D44" s="11"/>
      <c r="E44" s="11"/>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35">
      <c r="A45" s="10"/>
      <c r="B45" s="10"/>
      <c r="C45" s="10"/>
      <c r="D45" s="11"/>
      <c r="E45" s="11"/>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35">
      <c r="A46" s="10"/>
      <c r="B46" s="10"/>
      <c r="C46" s="10"/>
      <c r="D46" s="11"/>
      <c r="E46" s="11"/>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35">
      <c r="A47" s="10"/>
      <c r="B47" s="10"/>
      <c r="C47" s="10"/>
      <c r="D47" s="11"/>
      <c r="E47" s="11"/>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35">
      <c r="A48" s="10"/>
      <c r="B48" s="10"/>
      <c r="C48" s="10"/>
      <c r="D48" s="11"/>
      <c r="E48" s="11"/>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35">
      <c r="A49" s="10"/>
      <c r="B49" s="10"/>
      <c r="C49" s="10"/>
      <c r="D49" s="11"/>
      <c r="E49" s="11"/>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35">
      <c r="A50" s="10"/>
      <c r="B50" s="10"/>
      <c r="C50" s="10"/>
      <c r="D50" s="11"/>
      <c r="E50" s="11"/>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35">
      <c r="A51" s="10"/>
      <c r="B51" s="10"/>
      <c r="C51" s="10"/>
      <c r="D51" s="11"/>
      <c r="E51" s="11"/>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35">
      <c r="A52" s="10"/>
      <c r="B52" s="10"/>
      <c r="C52" s="10"/>
      <c r="D52" s="11"/>
      <c r="E52" s="11"/>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35">
      <c r="A53" s="10"/>
      <c r="B53" s="10"/>
      <c r="C53" s="10"/>
      <c r="D53" s="11"/>
      <c r="E53" s="11"/>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35">
      <c r="A54" s="10"/>
      <c r="B54" s="10"/>
      <c r="C54" s="10"/>
      <c r="D54" s="11"/>
      <c r="E54" s="11"/>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35">
      <c r="A55" s="10"/>
      <c r="B55" s="10"/>
      <c r="C55" s="10"/>
      <c r="D55" s="11"/>
      <c r="E55" s="11"/>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35">
      <c r="A56" s="10"/>
      <c r="B56" s="10"/>
      <c r="C56" s="10"/>
      <c r="D56" s="11"/>
      <c r="E56" s="11"/>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35">
      <c r="A57" s="10"/>
      <c r="B57" s="10"/>
      <c r="C57" s="10"/>
      <c r="D57" s="11"/>
      <c r="E57" s="11"/>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35">
      <c r="A58" s="10"/>
      <c r="B58" s="10"/>
      <c r="C58" s="10"/>
      <c r="D58" s="11"/>
      <c r="E58" s="11"/>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35">
      <c r="A59" s="10"/>
      <c r="B59" s="10"/>
      <c r="C59" s="10"/>
      <c r="D59" s="11"/>
      <c r="E59" s="11"/>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35">
      <c r="A60" s="10"/>
      <c r="B60" s="10"/>
      <c r="C60" s="10"/>
      <c r="D60" s="11"/>
      <c r="E60" s="11"/>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35">
      <c r="A61" s="10"/>
      <c r="B61" s="10"/>
      <c r="C61" s="10"/>
      <c r="D61" s="11"/>
      <c r="E61" s="11"/>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35">
      <c r="A62" s="10"/>
      <c r="B62" s="10"/>
      <c r="C62" s="10"/>
      <c r="D62" s="11"/>
      <c r="E62" s="11"/>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35">
      <c r="A63" s="10"/>
      <c r="B63" s="10"/>
      <c r="C63" s="10"/>
      <c r="D63" s="11"/>
      <c r="E63" s="11"/>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35">
      <c r="A64" s="10"/>
      <c r="B64" s="10"/>
      <c r="C64" s="10"/>
      <c r="D64" s="11"/>
      <c r="E64" s="11"/>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35">
      <c r="A65" s="10"/>
      <c r="B65" s="10"/>
      <c r="C65" s="10"/>
      <c r="D65" s="11"/>
      <c r="E65" s="11"/>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35">
      <c r="A66" s="10"/>
      <c r="B66" s="10"/>
      <c r="C66" s="10"/>
      <c r="D66" s="11"/>
      <c r="E66" s="11"/>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35">
      <c r="A67" s="10"/>
      <c r="B67" s="10"/>
      <c r="C67" s="10"/>
      <c r="D67" s="11"/>
      <c r="E67" s="11"/>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35">
      <c r="A68" s="10"/>
      <c r="B68" s="10"/>
      <c r="C68" s="10"/>
      <c r="D68" s="11"/>
      <c r="E68" s="11"/>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35">
      <c r="A69" s="10"/>
      <c r="B69" s="10"/>
      <c r="C69" s="10"/>
      <c r="D69" s="11"/>
      <c r="E69" s="11"/>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35">
      <c r="A70" s="10"/>
      <c r="B70" s="10"/>
      <c r="C70" s="10"/>
      <c r="D70" s="11"/>
      <c r="E70" s="11"/>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35">
      <c r="A71" s="10"/>
      <c r="B71" s="10"/>
      <c r="C71" s="10"/>
      <c r="D71" s="11"/>
      <c r="E71" s="11"/>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35">
      <c r="A72" s="10"/>
      <c r="B72" s="10"/>
      <c r="C72" s="10"/>
      <c r="D72" s="11"/>
      <c r="E72" s="11"/>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35">
      <c r="A73" s="10"/>
      <c r="B73" s="10"/>
      <c r="C73" s="10"/>
      <c r="D73" s="11"/>
      <c r="E73" s="11"/>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35">
      <c r="A74" s="10"/>
      <c r="B74" s="10"/>
      <c r="C74" s="10"/>
      <c r="D74" s="11"/>
      <c r="E74" s="11"/>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35">
      <c r="A75" s="10"/>
      <c r="B75" s="10"/>
      <c r="C75" s="10"/>
      <c r="D75" s="11"/>
      <c r="E75" s="11"/>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35">
      <c r="A76" s="10"/>
      <c r="B76" s="10"/>
      <c r="C76" s="10"/>
      <c r="D76" s="11"/>
      <c r="E76" s="11"/>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35">
      <c r="A77" s="10"/>
      <c r="B77" s="10"/>
      <c r="C77" s="10"/>
      <c r="D77" s="11"/>
      <c r="E77" s="11"/>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35">
      <c r="A78" s="10"/>
      <c r="B78" s="10"/>
      <c r="C78" s="10"/>
      <c r="D78" s="11"/>
      <c r="E78" s="11"/>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35">
      <c r="A79" s="10"/>
      <c r="B79" s="10"/>
      <c r="C79" s="10"/>
      <c r="D79" s="11"/>
      <c r="E79" s="11"/>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35">
      <c r="A80" s="10"/>
      <c r="B80" s="10"/>
      <c r="C80" s="10"/>
      <c r="D80" s="11"/>
      <c r="E80" s="11"/>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35">
      <c r="A81" s="10"/>
      <c r="B81" s="10"/>
      <c r="C81" s="10"/>
      <c r="D81" s="11"/>
      <c r="E81" s="11"/>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35">
      <c r="A82" s="10"/>
      <c r="B82" s="10"/>
      <c r="C82" s="10"/>
      <c r="D82" s="11"/>
      <c r="E82" s="11"/>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35">
      <c r="A83" s="10"/>
      <c r="B83" s="10"/>
      <c r="C83" s="10"/>
      <c r="D83" s="11"/>
      <c r="E83" s="11"/>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35">
      <c r="A84" s="10"/>
      <c r="B84" s="10"/>
      <c r="C84" s="10"/>
      <c r="D84" s="11"/>
      <c r="E84" s="11"/>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35">
      <c r="A85" s="10"/>
      <c r="B85" s="10"/>
      <c r="C85" s="10"/>
      <c r="D85" s="11"/>
      <c r="E85" s="11"/>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35">
      <c r="A86" s="10"/>
      <c r="B86" s="10"/>
      <c r="C86" s="10"/>
      <c r="D86" s="11"/>
      <c r="E86" s="11"/>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35">
      <c r="A87" s="10"/>
      <c r="B87" s="10"/>
      <c r="C87" s="10"/>
      <c r="D87" s="11"/>
      <c r="E87" s="11"/>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35">
      <c r="A88" s="10"/>
      <c r="B88" s="10"/>
      <c r="C88" s="10"/>
      <c r="D88" s="11"/>
      <c r="E88" s="11"/>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35">
      <c r="A89" s="10"/>
      <c r="B89" s="10"/>
      <c r="C89" s="10"/>
      <c r="D89" s="11"/>
      <c r="E89" s="11"/>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35">
      <c r="A90" s="10"/>
      <c r="B90" s="10"/>
      <c r="C90" s="10"/>
      <c r="D90" s="11"/>
      <c r="E90" s="11"/>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35">
      <c r="A91" s="10"/>
      <c r="B91" s="10"/>
      <c r="C91" s="10"/>
      <c r="D91" s="11"/>
      <c r="E91" s="11"/>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35">
      <c r="A92" s="10"/>
      <c r="B92" s="10"/>
      <c r="C92" s="10"/>
      <c r="D92" s="11"/>
      <c r="E92" s="11"/>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35">
      <c r="A93" s="10"/>
      <c r="B93" s="10"/>
      <c r="C93" s="10"/>
      <c r="D93" s="11"/>
      <c r="E93" s="11"/>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35">
      <c r="A94" s="10"/>
      <c r="B94" s="10"/>
      <c r="C94" s="10"/>
      <c r="D94" s="11"/>
      <c r="E94" s="11"/>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35">
      <c r="A95" s="10"/>
      <c r="B95" s="10"/>
      <c r="C95" s="10"/>
      <c r="D95" s="11"/>
      <c r="E95" s="11"/>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35">
      <c r="A96" s="10"/>
      <c r="B96" s="10"/>
      <c r="C96" s="10"/>
      <c r="D96" s="11"/>
      <c r="E96" s="11"/>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35">
      <c r="A97" s="10"/>
      <c r="B97" s="10"/>
      <c r="C97" s="10"/>
      <c r="D97" s="11"/>
      <c r="E97" s="11"/>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35">
      <c r="A98" s="10"/>
      <c r="B98" s="10"/>
      <c r="C98" s="10"/>
      <c r="D98" s="11"/>
      <c r="E98" s="11"/>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35">
      <c r="A99" s="10"/>
      <c r="B99" s="10"/>
      <c r="C99" s="10"/>
      <c r="D99" s="11"/>
      <c r="E99" s="11"/>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35">
      <c r="A100" s="10"/>
      <c r="B100" s="10"/>
      <c r="C100" s="10"/>
      <c r="D100" s="11"/>
      <c r="E100" s="11"/>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35">
      <c r="A101" s="10"/>
      <c r="B101" s="10"/>
      <c r="C101" s="10"/>
      <c r="D101" s="11"/>
      <c r="E101" s="11"/>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35">
      <c r="A102" s="10"/>
      <c r="B102" s="10"/>
      <c r="C102" s="10"/>
      <c r="D102" s="11"/>
      <c r="E102" s="11"/>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35">
      <c r="A103" s="10"/>
      <c r="B103" s="10"/>
      <c r="C103" s="10"/>
      <c r="D103" s="11"/>
      <c r="E103" s="11"/>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35">
      <c r="A104" s="10"/>
      <c r="B104" s="10"/>
      <c r="C104" s="10"/>
      <c r="D104" s="11"/>
      <c r="E104" s="11"/>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35">
      <c r="A105" s="10"/>
      <c r="B105" s="10"/>
      <c r="C105" s="10"/>
      <c r="D105" s="11"/>
      <c r="E105" s="11"/>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35">
      <c r="A106" s="10"/>
      <c r="B106" s="10"/>
      <c r="C106" s="10"/>
      <c r="D106" s="11"/>
      <c r="E106" s="11"/>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35">
      <c r="A107" s="10"/>
      <c r="B107" s="10"/>
      <c r="C107" s="10"/>
      <c r="D107" s="11"/>
      <c r="E107" s="11"/>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35">
      <c r="A108" s="10"/>
      <c r="B108" s="10"/>
      <c r="C108" s="10"/>
      <c r="D108" s="11"/>
      <c r="E108" s="11"/>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35">
      <c r="A109" s="10"/>
      <c r="B109" s="10"/>
      <c r="C109" s="10"/>
      <c r="D109" s="11"/>
      <c r="E109" s="11"/>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35">
      <c r="A110" s="10"/>
      <c r="B110" s="10"/>
      <c r="C110" s="10"/>
      <c r="D110" s="11"/>
      <c r="E110" s="11"/>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35">
      <c r="A111" s="10"/>
      <c r="B111" s="10"/>
      <c r="C111" s="10"/>
      <c r="D111" s="11"/>
      <c r="E111" s="11"/>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35">
      <c r="A112" s="10"/>
      <c r="B112" s="10"/>
      <c r="C112" s="10"/>
      <c r="D112" s="11"/>
      <c r="E112" s="11"/>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35">
      <c r="A113" s="10"/>
      <c r="B113" s="10"/>
      <c r="C113" s="10"/>
      <c r="D113" s="11"/>
      <c r="E113" s="11"/>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35">
      <c r="A114" s="10"/>
      <c r="B114" s="10"/>
      <c r="C114" s="10"/>
      <c r="D114" s="11"/>
      <c r="E114" s="11"/>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35">
      <c r="A115" s="10"/>
      <c r="B115" s="10"/>
      <c r="C115" s="10"/>
      <c r="D115" s="11"/>
      <c r="E115" s="11"/>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35">
      <c r="A116" s="10"/>
      <c r="B116" s="10"/>
      <c r="C116" s="10"/>
      <c r="D116" s="11"/>
      <c r="E116" s="11"/>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35">
      <c r="A117" s="10"/>
      <c r="B117" s="10"/>
      <c r="C117" s="10"/>
      <c r="D117" s="11"/>
      <c r="E117" s="11"/>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35">
      <c r="A118" s="10"/>
      <c r="B118" s="10"/>
      <c r="C118" s="10"/>
      <c r="D118" s="11"/>
      <c r="E118" s="11"/>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35">
      <c r="A119" s="10"/>
      <c r="B119" s="10"/>
      <c r="C119" s="10"/>
      <c r="D119" s="11"/>
      <c r="E119" s="11"/>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35">
      <c r="A120" s="10"/>
      <c r="B120" s="10"/>
      <c r="C120" s="10"/>
      <c r="D120" s="11"/>
      <c r="E120" s="11"/>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35">
      <c r="A121" s="10"/>
      <c r="B121" s="10"/>
      <c r="C121" s="10"/>
      <c r="D121" s="11"/>
      <c r="E121" s="11"/>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35">
      <c r="A122" s="10"/>
      <c r="B122" s="10"/>
      <c r="C122" s="10"/>
      <c r="D122" s="11"/>
      <c r="E122" s="11"/>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35">
      <c r="A123" s="10"/>
      <c r="B123" s="10"/>
      <c r="C123" s="10"/>
      <c r="D123" s="11"/>
      <c r="E123" s="11"/>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35">
      <c r="A124" s="10"/>
      <c r="B124" s="10"/>
      <c r="C124" s="10"/>
      <c r="D124" s="11"/>
      <c r="E124" s="11"/>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35">
      <c r="A125" s="10"/>
      <c r="B125" s="10"/>
      <c r="C125" s="10"/>
      <c r="D125" s="11"/>
      <c r="E125" s="11"/>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35">
      <c r="A126" s="10"/>
      <c r="B126" s="10"/>
      <c r="C126" s="10"/>
      <c r="D126" s="11"/>
      <c r="E126" s="11"/>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35">
      <c r="A127" s="10"/>
      <c r="B127" s="10"/>
      <c r="C127" s="10"/>
      <c r="D127" s="11"/>
      <c r="E127" s="11"/>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35">
      <c r="A128" s="10"/>
      <c r="B128" s="10"/>
      <c r="C128" s="10"/>
      <c r="D128" s="11"/>
      <c r="E128" s="11"/>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35">
      <c r="A129" s="10"/>
      <c r="B129" s="10"/>
      <c r="C129" s="10"/>
      <c r="D129" s="11"/>
      <c r="E129" s="11"/>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35">
      <c r="A130" s="10"/>
      <c r="B130" s="10"/>
      <c r="C130" s="10"/>
      <c r="D130" s="11"/>
      <c r="E130" s="11"/>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35">
      <c r="A131" s="10"/>
      <c r="B131" s="10"/>
      <c r="C131" s="10"/>
      <c r="D131" s="11"/>
      <c r="E131" s="11"/>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35">
      <c r="A132" s="10"/>
      <c r="B132" s="10"/>
      <c r="C132" s="10"/>
      <c r="D132" s="11"/>
      <c r="E132" s="11"/>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35">
      <c r="A133" s="10"/>
      <c r="B133" s="10"/>
      <c r="C133" s="10"/>
      <c r="D133" s="11"/>
      <c r="E133" s="11"/>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35">
      <c r="A134" s="10"/>
      <c r="B134" s="10"/>
      <c r="C134" s="10"/>
      <c r="D134" s="11"/>
      <c r="E134" s="11"/>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35">
      <c r="A135" s="10"/>
      <c r="B135" s="10"/>
      <c r="C135" s="10"/>
      <c r="D135" s="11"/>
      <c r="E135" s="11"/>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35">
      <c r="A136" s="10"/>
      <c r="B136" s="10"/>
      <c r="C136" s="10"/>
      <c r="D136" s="11"/>
      <c r="E136" s="11"/>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35">
      <c r="A137" s="10"/>
      <c r="B137" s="10"/>
      <c r="C137" s="10"/>
      <c r="D137" s="11"/>
      <c r="E137" s="11"/>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35">
      <c r="A138" s="10"/>
      <c r="B138" s="10"/>
      <c r="C138" s="10"/>
      <c r="D138" s="11"/>
      <c r="E138" s="11"/>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35">
      <c r="A139" s="10"/>
      <c r="B139" s="10"/>
      <c r="C139" s="10"/>
      <c r="D139" s="11"/>
      <c r="E139" s="11"/>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35">
      <c r="A140" s="10"/>
      <c r="B140" s="10"/>
      <c r="C140" s="10"/>
      <c r="D140" s="11"/>
      <c r="E140" s="11"/>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35">
      <c r="A141" s="10"/>
      <c r="B141" s="10"/>
      <c r="C141" s="10"/>
      <c r="D141" s="11"/>
      <c r="E141" s="11"/>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35">
      <c r="A142" s="10"/>
      <c r="B142" s="10"/>
      <c r="C142" s="10"/>
      <c r="D142" s="11"/>
      <c r="E142" s="11"/>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35">
      <c r="A143" s="10"/>
      <c r="B143" s="10"/>
      <c r="C143" s="10"/>
      <c r="D143" s="11"/>
      <c r="E143" s="11"/>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35">
      <c r="A144" s="10"/>
      <c r="B144" s="10"/>
      <c r="C144" s="10"/>
      <c r="D144" s="11"/>
      <c r="E144" s="11"/>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35">
      <c r="A145" s="10"/>
      <c r="B145" s="10"/>
      <c r="C145" s="10"/>
      <c r="D145" s="11"/>
      <c r="E145" s="11"/>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35">
      <c r="A146" s="10"/>
      <c r="B146" s="10"/>
      <c r="C146" s="10"/>
      <c r="D146" s="11"/>
      <c r="E146" s="11"/>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35">
      <c r="A147" s="10"/>
      <c r="B147" s="10"/>
      <c r="C147" s="10"/>
      <c r="D147" s="11"/>
      <c r="E147" s="11"/>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35">
      <c r="A148" s="10"/>
      <c r="B148" s="10"/>
      <c r="C148" s="10"/>
      <c r="D148" s="11"/>
      <c r="E148" s="11"/>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35">
      <c r="A149" s="10"/>
      <c r="B149" s="10"/>
      <c r="C149" s="10"/>
      <c r="D149" s="11"/>
      <c r="E149" s="11"/>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35">
      <c r="A150" s="10"/>
      <c r="B150" s="10"/>
      <c r="C150" s="10"/>
      <c r="D150" s="11"/>
      <c r="E150" s="11"/>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35">
      <c r="A151" s="10"/>
      <c r="B151" s="10"/>
      <c r="C151" s="10"/>
      <c r="D151" s="11"/>
      <c r="E151" s="11"/>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35">
      <c r="A152" s="10"/>
      <c r="B152" s="10"/>
      <c r="C152" s="10"/>
      <c r="D152" s="11"/>
      <c r="E152" s="11"/>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35">
      <c r="A153" s="10"/>
      <c r="B153" s="10"/>
      <c r="C153" s="10"/>
      <c r="D153" s="11"/>
      <c r="E153" s="11"/>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35">
      <c r="A154" s="10"/>
      <c r="B154" s="10"/>
      <c r="C154" s="10"/>
      <c r="D154" s="11"/>
      <c r="E154" s="11"/>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35">
      <c r="A155" s="10"/>
      <c r="B155" s="10"/>
      <c r="C155" s="10"/>
      <c r="D155" s="11"/>
      <c r="E155" s="11"/>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35">
      <c r="A156" s="10"/>
      <c r="B156" s="10"/>
      <c r="C156" s="10"/>
      <c r="D156" s="11"/>
      <c r="E156" s="11"/>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35">
      <c r="A157" s="10"/>
      <c r="B157" s="10"/>
      <c r="C157" s="10"/>
      <c r="D157" s="11"/>
      <c r="E157" s="11"/>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35">
      <c r="A158" s="10"/>
      <c r="B158" s="10"/>
      <c r="C158" s="10"/>
      <c r="D158" s="11"/>
      <c r="E158" s="11"/>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35">
      <c r="A159" s="10"/>
      <c r="B159" s="10"/>
      <c r="C159" s="10"/>
      <c r="D159" s="11"/>
      <c r="E159" s="11"/>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35">
      <c r="A160" s="10"/>
      <c r="B160" s="10"/>
      <c r="C160" s="10"/>
      <c r="D160" s="11"/>
      <c r="E160" s="11"/>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35">
      <c r="A161" s="10"/>
      <c r="B161" s="10"/>
      <c r="C161" s="10"/>
      <c r="D161" s="11"/>
      <c r="E161" s="11"/>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35">
      <c r="A162" s="10"/>
      <c r="B162" s="10"/>
      <c r="C162" s="10"/>
      <c r="D162" s="11"/>
      <c r="E162" s="11"/>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35">
      <c r="A163" s="10"/>
      <c r="B163" s="10"/>
      <c r="C163" s="10"/>
      <c r="D163" s="11"/>
      <c r="E163" s="11"/>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35">
      <c r="A164" s="10"/>
      <c r="B164" s="10"/>
      <c r="C164" s="10"/>
      <c r="D164" s="11"/>
      <c r="E164" s="11"/>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35">
      <c r="A165" s="10"/>
      <c r="B165" s="10"/>
      <c r="C165" s="10"/>
      <c r="D165" s="11"/>
      <c r="E165" s="11"/>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35">
      <c r="A166" s="10"/>
      <c r="B166" s="10"/>
      <c r="C166" s="10"/>
      <c r="D166" s="11"/>
      <c r="E166" s="11"/>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35">
      <c r="A167" s="10"/>
      <c r="B167" s="10"/>
      <c r="C167" s="10"/>
      <c r="D167" s="11"/>
      <c r="E167" s="11"/>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35">
      <c r="A168" s="10"/>
      <c r="B168" s="10"/>
      <c r="C168" s="10"/>
      <c r="D168" s="11"/>
      <c r="E168" s="11"/>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35">
      <c r="A169" s="10"/>
      <c r="B169" s="10"/>
      <c r="C169" s="10"/>
      <c r="D169" s="11"/>
      <c r="E169" s="11"/>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35">
      <c r="A170" s="10"/>
      <c r="B170" s="10"/>
      <c r="C170" s="10"/>
      <c r="D170" s="11"/>
      <c r="E170" s="11"/>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35">
      <c r="A171" s="10"/>
      <c r="B171" s="10"/>
      <c r="C171" s="10"/>
      <c r="D171" s="11"/>
      <c r="E171" s="11"/>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35">
      <c r="A172" s="10"/>
      <c r="B172" s="10"/>
      <c r="C172" s="10"/>
      <c r="D172" s="11"/>
      <c r="E172" s="11"/>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35">
      <c r="A173" s="10"/>
      <c r="B173" s="10"/>
      <c r="C173" s="10"/>
      <c r="D173" s="11"/>
      <c r="E173" s="11"/>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35">
      <c r="A174" s="10"/>
      <c r="B174" s="10"/>
      <c r="C174" s="10"/>
      <c r="D174" s="11"/>
      <c r="E174" s="11"/>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35">
      <c r="A175" s="10"/>
      <c r="B175" s="10"/>
      <c r="C175" s="10"/>
      <c r="D175" s="11"/>
      <c r="E175" s="11"/>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35">
      <c r="A176" s="10"/>
      <c r="B176" s="10"/>
      <c r="C176" s="10"/>
      <c r="D176" s="11"/>
      <c r="E176" s="11"/>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35">
      <c r="A177" s="10"/>
      <c r="B177" s="10"/>
      <c r="C177" s="10"/>
      <c r="D177" s="11"/>
      <c r="E177" s="11"/>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35">
      <c r="A178" s="10"/>
      <c r="B178" s="10"/>
      <c r="C178" s="10"/>
      <c r="D178" s="11"/>
      <c r="E178" s="11"/>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35">
      <c r="A179" s="10"/>
      <c r="B179" s="10"/>
      <c r="C179" s="10"/>
      <c r="D179" s="11"/>
      <c r="E179" s="11"/>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35">
      <c r="A180" s="10"/>
      <c r="B180" s="10"/>
      <c r="C180" s="10"/>
      <c r="D180" s="11"/>
      <c r="E180" s="11"/>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35">
      <c r="A181" s="10"/>
      <c r="B181" s="10"/>
      <c r="C181" s="10"/>
      <c r="D181" s="11"/>
      <c r="E181" s="11"/>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35">
      <c r="A182" s="10"/>
      <c r="B182" s="10"/>
      <c r="C182" s="10"/>
      <c r="D182" s="11"/>
      <c r="E182" s="11"/>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35">
      <c r="A183" s="10"/>
      <c r="B183" s="10"/>
      <c r="C183" s="10"/>
      <c r="D183" s="11"/>
      <c r="E183" s="11"/>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35">
      <c r="A184" s="10"/>
      <c r="B184" s="10"/>
      <c r="C184" s="10"/>
      <c r="D184" s="11"/>
      <c r="E184" s="11"/>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35">
      <c r="A185" s="10"/>
      <c r="B185" s="10"/>
      <c r="C185" s="10"/>
      <c r="D185" s="11"/>
      <c r="E185" s="11"/>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35">
      <c r="A186" s="10"/>
      <c r="B186" s="10"/>
      <c r="C186" s="10"/>
      <c r="D186" s="11"/>
      <c r="E186" s="11"/>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35">
      <c r="A187" s="10"/>
      <c r="B187" s="10"/>
      <c r="C187" s="10"/>
      <c r="D187" s="11"/>
      <c r="E187" s="11"/>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35">
      <c r="A188" s="10"/>
      <c r="B188" s="10"/>
      <c r="C188" s="10"/>
      <c r="D188" s="11"/>
      <c r="E188" s="11"/>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35">
      <c r="A189" s="10"/>
      <c r="B189" s="10"/>
      <c r="C189" s="10"/>
      <c r="D189" s="11"/>
      <c r="E189" s="11"/>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35">
      <c r="A190" s="10"/>
      <c r="B190" s="10"/>
      <c r="C190" s="10"/>
      <c r="D190" s="11"/>
      <c r="E190" s="11"/>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35">
      <c r="A191" s="10"/>
      <c r="B191" s="10"/>
      <c r="C191" s="10"/>
      <c r="D191" s="11"/>
      <c r="E191" s="11"/>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35">
      <c r="A192" s="10"/>
      <c r="B192" s="10"/>
      <c r="C192" s="10"/>
      <c r="D192" s="11"/>
      <c r="E192" s="11"/>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35">
      <c r="A193" s="10"/>
      <c r="B193" s="10"/>
      <c r="C193" s="10"/>
      <c r="D193" s="11"/>
      <c r="E193" s="11"/>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35">
      <c r="A194" s="10"/>
      <c r="B194" s="10"/>
      <c r="C194" s="10"/>
      <c r="D194" s="11"/>
      <c r="E194" s="11"/>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35">
      <c r="A195" s="10"/>
      <c r="B195" s="10"/>
      <c r="C195" s="10"/>
      <c r="D195" s="11"/>
      <c r="E195" s="11"/>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35">
      <c r="A196" s="10"/>
      <c r="B196" s="10"/>
      <c r="C196" s="10"/>
      <c r="D196" s="11"/>
      <c r="E196" s="11"/>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35">
      <c r="A197" s="10"/>
      <c r="B197" s="10"/>
      <c r="C197" s="10"/>
      <c r="D197" s="11"/>
      <c r="E197" s="11"/>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35">
      <c r="A198" s="10"/>
      <c r="B198" s="10"/>
      <c r="C198" s="10"/>
      <c r="D198" s="11"/>
      <c r="E198" s="11"/>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35">
      <c r="A199" s="10"/>
      <c r="B199" s="10"/>
      <c r="C199" s="10"/>
      <c r="D199" s="11"/>
      <c r="E199" s="11"/>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35">
      <c r="A200" s="10"/>
      <c r="B200" s="10"/>
      <c r="C200" s="10"/>
      <c r="D200" s="11"/>
      <c r="E200" s="11"/>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35">
      <c r="A201" s="10"/>
      <c r="B201" s="10"/>
      <c r="C201" s="10"/>
      <c r="D201" s="11"/>
      <c r="E201" s="11"/>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35">
      <c r="A202" s="10"/>
      <c r="B202" s="10"/>
      <c r="C202" s="10"/>
      <c r="D202" s="11"/>
      <c r="E202" s="11"/>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35">
      <c r="A203" s="10"/>
      <c r="B203" s="10"/>
      <c r="C203" s="10"/>
      <c r="D203" s="11"/>
      <c r="E203" s="11"/>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35">
      <c r="A204" s="10"/>
      <c r="B204" s="10"/>
      <c r="C204" s="10"/>
      <c r="D204" s="11"/>
      <c r="E204" s="11"/>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35">
      <c r="A205" s="10"/>
      <c r="B205" s="10"/>
      <c r="C205" s="10"/>
      <c r="D205" s="11"/>
      <c r="E205" s="11"/>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35">
      <c r="A206" s="10"/>
      <c r="B206" s="10"/>
      <c r="C206" s="10"/>
      <c r="D206" s="11"/>
      <c r="E206" s="11"/>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35">
      <c r="A207" s="10"/>
      <c r="B207" s="10"/>
      <c r="C207" s="10"/>
      <c r="D207" s="11"/>
      <c r="E207" s="11"/>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35">
      <c r="A208" s="10"/>
      <c r="B208" s="10"/>
      <c r="C208" s="10"/>
      <c r="D208" s="11"/>
      <c r="E208" s="11"/>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35">
      <c r="A209" s="10"/>
      <c r="B209" s="10"/>
      <c r="C209" s="10"/>
      <c r="D209" s="11"/>
      <c r="E209" s="11"/>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35">
      <c r="A210" s="10"/>
      <c r="B210" s="10"/>
      <c r="C210" s="10"/>
      <c r="D210" s="11"/>
      <c r="E210" s="11"/>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35">
      <c r="A211" s="10"/>
      <c r="B211" s="10"/>
      <c r="C211" s="10"/>
      <c r="D211" s="11"/>
      <c r="E211" s="11"/>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35">
      <c r="A212" s="10"/>
      <c r="B212" s="10"/>
      <c r="C212" s="10"/>
      <c r="D212" s="11"/>
      <c r="E212" s="11"/>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35">
      <c r="A213" s="10"/>
      <c r="B213" s="10"/>
      <c r="C213" s="10"/>
      <c r="D213" s="11"/>
      <c r="E213" s="11"/>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35">
      <c r="A214" s="10"/>
      <c r="B214" s="10"/>
      <c r="C214" s="10"/>
      <c r="D214" s="11"/>
      <c r="E214" s="11"/>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35">
      <c r="A215" s="10"/>
      <c r="B215" s="10"/>
      <c r="C215" s="10"/>
      <c r="D215" s="11"/>
      <c r="E215" s="11"/>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35">
      <c r="A216" s="10"/>
      <c r="B216" s="10"/>
      <c r="C216" s="10"/>
      <c r="D216" s="11"/>
      <c r="E216" s="11"/>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35">
      <c r="A217" s="10"/>
      <c r="B217" s="10"/>
      <c r="C217" s="10"/>
      <c r="D217" s="11"/>
      <c r="E217" s="11"/>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35">
      <c r="A218" s="10"/>
      <c r="B218" s="10"/>
      <c r="C218" s="10"/>
      <c r="D218" s="11"/>
      <c r="E218" s="11"/>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35">
      <c r="A219" s="10"/>
      <c r="B219" s="10"/>
      <c r="C219" s="10"/>
      <c r="D219" s="11"/>
      <c r="E219" s="11"/>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35">
      <c r="A220" s="10"/>
      <c r="B220" s="10"/>
      <c r="C220" s="10"/>
      <c r="D220" s="11"/>
      <c r="E220" s="11"/>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35">
      <c r="A221" s="10"/>
      <c r="B221" s="10"/>
      <c r="C221" s="10"/>
      <c r="D221" s="11"/>
      <c r="E221" s="11"/>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35">
      <c r="A222" s="10"/>
      <c r="B222" s="10"/>
      <c r="C222" s="10"/>
      <c r="D222" s="11"/>
      <c r="E222" s="11"/>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35">
      <c r="A223" s="10"/>
      <c r="B223" s="10"/>
      <c r="C223" s="10"/>
      <c r="D223" s="11"/>
      <c r="E223" s="11"/>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35">
      <c r="A224" s="10"/>
      <c r="B224" s="10"/>
      <c r="C224" s="10"/>
      <c r="D224" s="11"/>
      <c r="E224" s="11"/>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35">
      <c r="A225" s="10"/>
      <c r="B225" s="10"/>
      <c r="C225" s="10"/>
      <c r="D225" s="11"/>
      <c r="E225" s="11"/>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35">
      <c r="A226" s="10"/>
      <c r="B226" s="10"/>
      <c r="C226" s="10"/>
      <c r="D226" s="11"/>
      <c r="E226" s="11"/>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35">
      <c r="A227" s="10"/>
      <c r="B227" s="10"/>
      <c r="C227" s="10"/>
      <c r="D227" s="11"/>
      <c r="E227" s="11"/>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35">
      <c r="A228" s="10"/>
      <c r="B228" s="10"/>
      <c r="C228" s="10"/>
      <c r="D228" s="11"/>
      <c r="E228" s="11"/>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35">
      <c r="A229" s="10"/>
      <c r="B229" s="10"/>
      <c r="C229" s="10"/>
      <c r="D229" s="11"/>
      <c r="E229" s="11"/>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35">
      <c r="A230" s="10"/>
      <c r="B230" s="10"/>
      <c r="C230" s="10"/>
      <c r="D230" s="11"/>
      <c r="E230" s="11"/>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35">
      <c r="A231" s="10"/>
      <c r="B231" s="10"/>
      <c r="C231" s="10"/>
      <c r="D231" s="11"/>
      <c r="E231" s="11"/>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35">
      <c r="A232" s="10"/>
      <c r="B232" s="10"/>
      <c r="C232" s="10"/>
      <c r="D232" s="11"/>
      <c r="E232" s="11"/>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35">
      <c r="A233" s="10"/>
      <c r="B233" s="10"/>
      <c r="C233" s="10"/>
      <c r="D233" s="11"/>
      <c r="E233" s="11"/>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35">
      <c r="A234" s="10"/>
      <c r="B234" s="10"/>
      <c r="C234" s="10"/>
      <c r="D234" s="11"/>
      <c r="E234" s="11"/>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35">
      <c r="A235" s="10"/>
      <c r="B235" s="10"/>
      <c r="C235" s="10"/>
      <c r="D235" s="11"/>
      <c r="E235" s="11"/>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35">
      <c r="A236" s="10"/>
      <c r="B236" s="10"/>
      <c r="C236" s="10"/>
      <c r="D236" s="11"/>
      <c r="E236" s="11"/>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35">
      <c r="A237" s="10"/>
      <c r="B237" s="10"/>
      <c r="C237" s="10"/>
      <c r="D237" s="11"/>
      <c r="E237" s="11"/>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35">
      <c r="A238" s="10"/>
      <c r="B238" s="10"/>
      <c r="C238" s="10"/>
      <c r="D238" s="11"/>
      <c r="E238" s="11"/>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35">
      <c r="A239" s="10"/>
      <c r="B239" s="10"/>
      <c r="C239" s="10"/>
      <c r="D239" s="11"/>
      <c r="E239" s="11"/>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35">
      <c r="A240" s="10"/>
      <c r="B240" s="10"/>
      <c r="C240" s="10"/>
      <c r="D240" s="11"/>
      <c r="E240" s="11"/>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35">
      <c r="A241" s="10"/>
      <c r="B241" s="10"/>
      <c r="C241" s="10"/>
      <c r="D241" s="11"/>
      <c r="E241" s="11"/>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35">
      <c r="A242" s="10"/>
      <c r="B242" s="10"/>
      <c r="C242" s="10"/>
      <c r="D242" s="11"/>
      <c r="E242" s="11"/>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35">
      <c r="A243" s="10"/>
      <c r="B243" s="10"/>
      <c r="C243" s="10"/>
      <c r="D243" s="11"/>
      <c r="E243" s="11"/>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35">
      <c r="A244" s="10"/>
      <c r="B244" s="10"/>
      <c r="C244" s="10"/>
      <c r="D244" s="11"/>
      <c r="E244" s="11"/>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35">
      <c r="A245" s="10"/>
      <c r="B245" s="10"/>
      <c r="C245" s="10"/>
      <c r="D245" s="11"/>
      <c r="E245" s="11"/>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35">
      <c r="A246" s="10"/>
      <c r="B246" s="10"/>
      <c r="C246" s="10"/>
      <c r="D246" s="11"/>
      <c r="E246" s="11"/>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35">
      <c r="A247" s="10"/>
      <c r="B247" s="10"/>
      <c r="C247" s="10"/>
      <c r="D247" s="11"/>
      <c r="E247" s="11"/>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35">
      <c r="A248" s="10"/>
      <c r="B248" s="10"/>
      <c r="C248" s="10"/>
      <c r="D248" s="11"/>
      <c r="E248" s="11"/>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35">
      <c r="A249" s="10"/>
      <c r="B249" s="10"/>
      <c r="C249" s="10"/>
      <c r="D249" s="11"/>
      <c r="E249" s="11"/>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35">
      <c r="A250" s="10"/>
      <c r="B250" s="10"/>
      <c r="C250" s="10"/>
      <c r="D250" s="11"/>
      <c r="E250" s="11"/>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35">
      <c r="A251" s="10"/>
      <c r="B251" s="10"/>
      <c r="C251" s="10"/>
      <c r="D251" s="11"/>
      <c r="E251" s="11"/>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35">
      <c r="A252" s="10"/>
      <c r="B252" s="10"/>
      <c r="C252" s="10"/>
      <c r="D252" s="11"/>
      <c r="E252" s="11"/>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35">
      <c r="A253" s="10"/>
      <c r="B253" s="10"/>
      <c r="C253" s="10"/>
      <c r="D253" s="11"/>
      <c r="E253" s="11"/>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35">
      <c r="A254" s="10"/>
      <c r="B254" s="10"/>
      <c r="C254" s="10"/>
      <c r="D254" s="11"/>
      <c r="E254" s="11"/>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35">
      <c r="A255" s="10"/>
      <c r="B255" s="10"/>
      <c r="C255" s="10"/>
      <c r="D255" s="11"/>
      <c r="E255" s="11"/>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35">
      <c r="A256" s="10"/>
      <c r="B256" s="10"/>
      <c r="C256" s="10"/>
      <c r="D256" s="11"/>
      <c r="E256" s="11"/>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35">
      <c r="A257" s="10"/>
      <c r="B257" s="10"/>
      <c r="C257" s="10"/>
      <c r="D257" s="11"/>
      <c r="E257" s="11"/>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35">
      <c r="A258" s="10"/>
      <c r="B258" s="10"/>
      <c r="C258" s="10"/>
      <c r="D258" s="11"/>
      <c r="E258" s="11"/>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35">
      <c r="A259" s="10"/>
      <c r="B259" s="10"/>
      <c r="C259" s="10"/>
      <c r="D259" s="11"/>
      <c r="E259" s="11"/>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35">
      <c r="A260" s="10"/>
      <c r="B260" s="10"/>
      <c r="C260" s="10"/>
      <c r="D260" s="11"/>
      <c r="E260" s="11"/>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35">
      <c r="A261" s="10"/>
      <c r="B261" s="10"/>
      <c r="C261" s="10"/>
      <c r="D261" s="11"/>
      <c r="E261" s="11"/>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35">
      <c r="A262" s="10"/>
      <c r="B262" s="10"/>
      <c r="C262" s="10"/>
      <c r="D262" s="11"/>
      <c r="E262" s="11"/>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35">
      <c r="A263" s="10"/>
      <c r="B263" s="10"/>
      <c r="C263" s="10"/>
      <c r="D263" s="11"/>
      <c r="E263" s="11"/>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35">
      <c r="A264" s="10"/>
      <c r="B264" s="10"/>
      <c r="C264" s="10"/>
      <c r="D264" s="11"/>
      <c r="E264" s="11"/>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35">
      <c r="A265" s="10"/>
      <c r="B265" s="10"/>
      <c r="C265" s="10"/>
      <c r="D265" s="11"/>
      <c r="E265" s="11"/>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35">
      <c r="A266" s="10"/>
      <c r="B266" s="10"/>
      <c r="C266" s="10"/>
      <c r="D266" s="11"/>
      <c r="E266" s="11"/>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35">
      <c r="A267" s="10"/>
      <c r="B267" s="10"/>
      <c r="C267" s="10"/>
      <c r="D267" s="11"/>
      <c r="E267" s="11"/>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35">
      <c r="A268" s="10"/>
      <c r="B268" s="10"/>
      <c r="C268" s="10"/>
      <c r="D268" s="11"/>
      <c r="E268" s="11"/>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35">
      <c r="A269" s="10"/>
      <c r="B269" s="10"/>
      <c r="C269" s="10"/>
      <c r="D269" s="11"/>
      <c r="E269" s="11"/>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35">
      <c r="A270" s="10"/>
      <c r="B270" s="10"/>
      <c r="C270" s="10"/>
      <c r="D270" s="11"/>
      <c r="E270" s="11"/>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35">
      <c r="A271" s="10"/>
      <c r="B271" s="10"/>
      <c r="C271" s="10"/>
      <c r="D271" s="11"/>
      <c r="E271" s="11"/>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35">
      <c r="A272" s="10"/>
      <c r="B272" s="10"/>
      <c r="C272" s="10"/>
      <c r="D272" s="11"/>
      <c r="E272" s="11"/>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35">
      <c r="A273" s="10"/>
      <c r="B273" s="10"/>
      <c r="C273" s="10"/>
      <c r="D273" s="11"/>
      <c r="E273" s="11"/>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35">
      <c r="A274" s="10"/>
      <c r="B274" s="10"/>
      <c r="C274" s="10"/>
      <c r="D274" s="11"/>
      <c r="E274" s="11"/>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35">
      <c r="A275" s="10"/>
      <c r="B275" s="10"/>
      <c r="C275" s="10"/>
      <c r="D275" s="11"/>
      <c r="E275" s="11"/>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35">
      <c r="A276" s="10"/>
      <c r="B276" s="10"/>
      <c r="C276" s="10"/>
      <c r="D276" s="11"/>
      <c r="E276" s="11"/>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35">
      <c r="A277" s="10"/>
      <c r="B277" s="10"/>
      <c r="C277" s="10"/>
      <c r="D277" s="11"/>
      <c r="E277" s="11"/>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35">
      <c r="A278" s="10"/>
      <c r="B278" s="10"/>
      <c r="C278" s="10"/>
      <c r="D278" s="11"/>
      <c r="E278" s="11"/>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35">
      <c r="A279" s="10"/>
      <c r="B279" s="10"/>
      <c r="C279" s="10"/>
      <c r="D279" s="11"/>
      <c r="E279" s="11"/>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35">
      <c r="A280" s="10"/>
      <c r="B280" s="10"/>
      <c r="C280" s="10"/>
      <c r="D280" s="11"/>
      <c r="E280" s="11"/>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35">
      <c r="A281" s="10"/>
      <c r="B281" s="10"/>
      <c r="C281" s="10"/>
      <c r="D281" s="11"/>
      <c r="E281" s="11"/>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35">
      <c r="A282" s="10"/>
      <c r="B282" s="10"/>
      <c r="C282" s="10"/>
      <c r="D282" s="11"/>
      <c r="E282" s="11"/>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35">
      <c r="A283" s="10"/>
      <c r="B283" s="10"/>
      <c r="C283" s="10"/>
      <c r="D283" s="11"/>
      <c r="E283" s="11"/>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35">
      <c r="A284" s="10"/>
      <c r="B284" s="10"/>
      <c r="C284" s="10"/>
      <c r="D284" s="11"/>
      <c r="E284" s="11"/>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35">
      <c r="A285" s="10"/>
      <c r="B285" s="10"/>
      <c r="C285" s="10"/>
      <c r="D285" s="11"/>
      <c r="E285" s="11"/>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35">
      <c r="A286" s="10"/>
      <c r="B286" s="10"/>
      <c r="C286" s="10"/>
      <c r="D286" s="11"/>
      <c r="E286" s="11"/>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35">
      <c r="A287" s="10"/>
      <c r="B287" s="10"/>
      <c r="C287" s="10"/>
      <c r="D287" s="11"/>
      <c r="E287" s="11"/>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35">
      <c r="A288" s="10"/>
      <c r="B288" s="10"/>
      <c r="C288" s="10"/>
      <c r="D288" s="11"/>
      <c r="E288" s="11"/>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35">
      <c r="A289" s="10"/>
      <c r="B289" s="10"/>
      <c r="C289" s="10"/>
      <c r="D289" s="11"/>
      <c r="E289" s="11"/>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35">
      <c r="A290" s="10"/>
      <c r="B290" s="10"/>
      <c r="C290" s="10"/>
      <c r="D290" s="11"/>
      <c r="E290" s="11"/>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35">
      <c r="A291" s="10"/>
      <c r="B291" s="10"/>
      <c r="C291" s="10"/>
      <c r="D291" s="11"/>
      <c r="E291" s="11"/>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35">
      <c r="A292" s="10"/>
      <c r="B292" s="10"/>
      <c r="C292" s="10"/>
      <c r="D292" s="11"/>
      <c r="E292" s="11"/>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35">
      <c r="A293" s="10"/>
      <c r="B293" s="10"/>
      <c r="C293" s="10"/>
      <c r="D293" s="11"/>
      <c r="E293" s="11"/>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35">
      <c r="A294" s="10"/>
      <c r="B294" s="10"/>
      <c r="C294" s="10"/>
      <c r="D294" s="11"/>
      <c r="E294" s="11"/>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35">
      <c r="A295" s="10"/>
      <c r="B295" s="10"/>
      <c r="C295" s="10"/>
      <c r="D295" s="11"/>
      <c r="E295" s="11"/>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35">
      <c r="A296" s="10"/>
      <c r="B296" s="10"/>
      <c r="C296" s="10"/>
      <c r="D296" s="11"/>
      <c r="E296" s="11"/>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35">
      <c r="A297" s="10"/>
      <c r="B297" s="10"/>
      <c r="C297" s="10"/>
      <c r="D297" s="11"/>
      <c r="E297" s="11"/>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35">
      <c r="A298" s="10"/>
      <c r="B298" s="10"/>
      <c r="C298" s="10"/>
      <c r="D298" s="11"/>
      <c r="E298" s="11"/>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35">
      <c r="A299" s="10"/>
      <c r="B299" s="10"/>
      <c r="C299" s="10"/>
      <c r="D299" s="11"/>
      <c r="E299" s="11"/>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35">
      <c r="A300" s="10"/>
      <c r="B300" s="10"/>
      <c r="C300" s="10"/>
      <c r="D300" s="11"/>
      <c r="E300" s="11"/>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35">
      <c r="A301" s="10"/>
      <c r="B301" s="10"/>
      <c r="C301" s="10"/>
      <c r="D301" s="11"/>
      <c r="E301" s="11"/>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35">
      <c r="A302" s="10"/>
      <c r="B302" s="10"/>
      <c r="C302" s="10"/>
      <c r="D302" s="11"/>
      <c r="E302" s="11"/>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35">
      <c r="A303" s="10"/>
      <c r="B303" s="10"/>
      <c r="C303" s="10"/>
      <c r="D303" s="11"/>
      <c r="E303" s="11"/>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35">
      <c r="A304" s="10"/>
      <c r="B304" s="10"/>
      <c r="C304" s="10"/>
      <c r="D304" s="11"/>
      <c r="E304" s="11"/>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35">
      <c r="A305" s="10"/>
      <c r="B305" s="10"/>
      <c r="C305" s="10"/>
      <c r="D305" s="11"/>
      <c r="E305" s="11"/>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35">
      <c r="A306" s="10"/>
      <c r="B306" s="10"/>
      <c r="C306" s="10"/>
      <c r="D306" s="11"/>
      <c r="E306" s="11"/>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35">
      <c r="A307" s="10"/>
      <c r="B307" s="10"/>
      <c r="C307" s="10"/>
      <c r="D307" s="11"/>
      <c r="E307" s="11"/>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35">
      <c r="A308" s="10"/>
      <c r="B308" s="10"/>
      <c r="C308" s="10"/>
      <c r="D308" s="11"/>
      <c r="E308" s="11"/>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35">
      <c r="A309" s="10"/>
      <c r="B309" s="10"/>
      <c r="C309" s="10"/>
      <c r="D309" s="11"/>
      <c r="E309" s="11"/>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35">
      <c r="A310" s="10"/>
      <c r="B310" s="10"/>
      <c r="C310" s="10"/>
      <c r="D310" s="11"/>
      <c r="E310" s="11"/>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35">
      <c r="A311" s="10"/>
      <c r="B311" s="10"/>
      <c r="C311" s="10"/>
      <c r="D311" s="11"/>
      <c r="E311" s="11"/>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35">
      <c r="A312" s="10"/>
      <c r="B312" s="10"/>
      <c r="C312" s="10"/>
      <c r="D312" s="11"/>
      <c r="E312" s="11"/>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35">
      <c r="A313" s="10"/>
      <c r="B313" s="10"/>
      <c r="C313" s="10"/>
      <c r="D313" s="11"/>
      <c r="E313" s="11"/>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35">
      <c r="A314" s="10"/>
      <c r="B314" s="10"/>
      <c r="C314" s="10"/>
      <c r="D314" s="11"/>
      <c r="E314" s="11"/>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35">
      <c r="A315" s="10"/>
      <c r="B315" s="10"/>
      <c r="C315" s="10"/>
      <c r="D315" s="11"/>
      <c r="E315" s="11"/>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35">
      <c r="A316" s="10"/>
      <c r="B316" s="10"/>
      <c r="C316" s="10"/>
      <c r="D316" s="11"/>
      <c r="E316" s="11"/>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35">
      <c r="A317" s="10"/>
      <c r="B317" s="10"/>
      <c r="C317" s="10"/>
      <c r="D317" s="11"/>
      <c r="E317" s="11"/>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35">
      <c r="A318" s="10"/>
      <c r="B318" s="10"/>
      <c r="C318" s="10"/>
      <c r="D318" s="11"/>
      <c r="E318" s="11"/>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35">
      <c r="A319" s="10"/>
      <c r="B319" s="10"/>
      <c r="C319" s="10"/>
      <c r="D319" s="11"/>
      <c r="E319" s="11"/>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35">
      <c r="A320" s="10"/>
      <c r="B320" s="10"/>
      <c r="C320" s="10"/>
      <c r="D320" s="11"/>
      <c r="E320" s="11"/>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35">
      <c r="A321" s="10"/>
      <c r="B321" s="10"/>
      <c r="C321" s="10"/>
      <c r="D321" s="11"/>
      <c r="E321" s="11"/>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35">
      <c r="A322" s="10"/>
      <c r="B322" s="10"/>
      <c r="C322" s="10"/>
      <c r="D322" s="11"/>
      <c r="E322" s="11"/>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35">
      <c r="A323" s="10"/>
      <c r="B323" s="10"/>
      <c r="C323" s="10"/>
      <c r="D323" s="11"/>
      <c r="E323" s="11"/>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35">
      <c r="A324" s="10"/>
      <c r="B324" s="10"/>
      <c r="C324" s="10"/>
      <c r="D324" s="11"/>
      <c r="E324" s="11"/>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35">
      <c r="A325" s="10"/>
      <c r="B325" s="10"/>
      <c r="C325" s="10"/>
      <c r="D325" s="11"/>
      <c r="E325" s="11"/>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35">
      <c r="A326" s="10"/>
      <c r="B326" s="10"/>
      <c r="C326" s="10"/>
      <c r="D326" s="11"/>
      <c r="E326" s="11"/>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35">
      <c r="A327" s="10"/>
      <c r="B327" s="10"/>
      <c r="C327" s="10"/>
      <c r="D327" s="11"/>
      <c r="E327" s="11"/>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35">
      <c r="A328" s="10"/>
      <c r="B328" s="10"/>
      <c r="C328" s="10"/>
      <c r="D328" s="11"/>
      <c r="E328" s="11"/>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35">
      <c r="A329" s="10"/>
      <c r="B329" s="10"/>
      <c r="C329" s="10"/>
      <c r="D329" s="11"/>
      <c r="E329" s="11"/>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35">
      <c r="A330" s="10"/>
      <c r="B330" s="10"/>
      <c r="C330" s="10"/>
      <c r="D330" s="11"/>
      <c r="E330" s="11"/>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35">
      <c r="A331" s="10"/>
      <c r="B331" s="10"/>
      <c r="C331" s="10"/>
      <c r="D331" s="11"/>
      <c r="E331" s="11"/>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35">
      <c r="A332" s="10"/>
      <c r="B332" s="10"/>
      <c r="C332" s="10"/>
      <c r="D332" s="11"/>
      <c r="E332" s="11"/>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35">
      <c r="A333" s="10"/>
      <c r="B333" s="10"/>
      <c r="C333" s="10"/>
      <c r="D333" s="11"/>
      <c r="E333" s="11"/>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35">
      <c r="A334" s="10"/>
      <c r="B334" s="10"/>
      <c r="C334" s="10"/>
      <c r="D334" s="11"/>
      <c r="E334" s="11"/>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35">
      <c r="A335" s="10"/>
      <c r="B335" s="10"/>
      <c r="C335" s="10"/>
      <c r="D335" s="11"/>
      <c r="E335" s="11"/>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35">
      <c r="A336" s="10"/>
      <c r="B336" s="10"/>
      <c r="C336" s="10"/>
      <c r="D336" s="11"/>
      <c r="E336" s="11"/>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35">
      <c r="A337" s="10"/>
      <c r="B337" s="10"/>
      <c r="C337" s="10"/>
      <c r="D337" s="11"/>
      <c r="E337" s="11"/>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35">
      <c r="A338" s="10"/>
      <c r="B338" s="10"/>
      <c r="C338" s="10"/>
      <c r="D338" s="11"/>
      <c r="E338" s="11"/>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35">
      <c r="A339" s="10"/>
      <c r="B339" s="10"/>
      <c r="C339" s="10"/>
      <c r="D339" s="11"/>
      <c r="E339" s="11"/>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35">
      <c r="A340" s="10"/>
      <c r="B340" s="10"/>
      <c r="C340" s="10"/>
      <c r="D340" s="11"/>
      <c r="E340" s="11"/>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35">
      <c r="A341" s="10"/>
      <c r="B341" s="10"/>
      <c r="C341" s="10"/>
      <c r="D341" s="11"/>
      <c r="E341" s="11"/>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35">
      <c r="A342" s="10"/>
      <c r="B342" s="10"/>
      <c r="C342" s="10"/>
      <c r="D342" s="11"/>
      <c r="E342" s="11"/>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35">
      <c r="A343" s="10"/>
      <c r="B343" s="10"/>
      <c r="C343" s="10"/>
      <c r="D343" s="11"/>
      <c r="E343" s="11"/>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35">
      <c r="A344" s="10"/>
      <c r="B344" s="10"/>
      <c r="C344" s="10"/>
      <c r="D344" s="11"/>
      <c r="E344" s="11"/>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35">
      <c r="A345" s="10"/>
      <c r="B345" s="10"/>
      <c r="C345" s="10"/>
      <c r="D345" s="11"/>
      <c r="E345" s="11"/>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35">
      <c r="A346" s="10"/>
      <c r="B346" s="10"/>
      <c r="C346" s="10"/>
      <c r="D346" s="11"/>
      <c r="E346" s="11"/>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35">
      <c r="A347" s="10"/>
      <c r="B347" s="10"/>
      <c r="C347" s="10"/>
      <c r="D347" s="11"/>
      <c r="E347" s="11"/>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35">
      <c r="A348" s="10"/>
      <c r="B348" s="10"/>
      <c r="C348" s="10"/>
      <c r="D348" s="11"/>
      <c r="E348" s="11"/>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35">
      <c r="A349" s="10"/>
      <c r="B349" s="10"/>
      <c r="C349" s="10"/>
      <c r="D349" s="11"/>
      <c r="E349" s="11"/>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35">
      <c r="A350" s="10"/>
      <c r="B350" s="10"/>
      <c r="C350" s="10"/>
      <c r="D350" s="11"/>
      <c r="E350" s="11"/>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35">
      <c r="A351" s="10"/>
      <c r="B351" s="10"/>
      <c r="C351" s="10"/>
      <c r="D351" s="11"/>
      <c r="E351" s="11"/>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35">
      <c r="A352" s="10"/>
      <c r="B352" s="10"/>
      <c r="C352" s="10"/>
      <c r="D352" s="11"/>
      <c r="E352" s="11"/>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35">
      <c r="A353" s="10"/>
      <c r="B353" s="10"/>
      <c r="C353" s="10"/>
      <c r="D353" s="11"/>
      <c r="E353" s="11"/>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35">
      <c r="A354" s="10"/>
      <c r="B354" s="10"/>
      <c r="C354" s="10"/>
      <c r="D354" s="11"/>
      <c r="E354" s="11"/>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35">
      <c r="A355" s="10"/>
      <c r="B355" s="10"/>
      <c r="C355" s="10"/>
      <c r="D355" s="11"/>
      <c r="E355" s="11"/>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35">
      <c r="A356" s="10"/>
      <c r="B356" s="10"/>
      <c r="C356" s="10"/>
      <c r="D356" s="11"/>
      <c r="E356" s="11"/>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35">
      <c r="A357" s="10"/>
      <c r="B357" s="10"/>
      <c r="C357" s="10"/>
      <c r="D357" s="11"/>
      <c r="E357" s="11"/>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35">
      <c r="A358" s="10"/>
      <c r="B358" s="10"/>
      <c r="C358" s="10"/>
      <c r="D358" s="11"/>
      <c r="E358" s="11"/>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35">
      <c r="A359" s="10"/>
      <c r="B359" s="10"/>
      <c r="C359" s="10"/>
      <c r="D359" s="11"/>
      <c r="E359" s="11"/>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35">
      <c r="A360" s="10"/>
      <c r="B360" s="10"/>
      <c r="C360" s="10"/>
      <c r="D360" s="11"/>
      <c r="E360" s="11"/>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35">
      <c r="A361" s="10"/>
      <c r="B361" s="10"/>
      <c r="C361" s="10"/>
      <c r="D361" s="11"/>
      <c r="E361" s="11"/>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35">
      <c r="A362" s="10"/>
      <c r="B362" s="10"/>
      <c r="C362" s="10"/>
      <c r="D362" s="11"/>
      <c r="E362" s="11"/>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35">
      <c r="A363" s="10"/>
      <c r="B363" s="10"/>
      <c r="C363" s="10"/>
      <c r="D363" s="11"/>
      <c r="E363" s="11"/>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35">
      <c r="A364" s="10"/>
      <c r="B364" s="10"/>
      <c r="C364" s="10"/>
      <c r="D364" s="11"/>
      <c r="E364" s="11"/>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35">
      <c r="A365" s="10"/>
      <c r="B365" s="10"/>
      <c r="C365" s="10"/>
      <c r="D365" s="11"/>
      <c r="E365" s="11"/>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35">
      <c r="A366" s="10"/>
      <c r="B366" s="10"/>
      <c r="C366" s="10"/>
      <c r="D366" s="11"/>
      <c r="E366" s="11"/>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35">
      <c r="A367" s="10"/>
      <c r="B367" s="10"/>
      <c r="C367" s="10"/>
      <c r="D367" s="11"/>
      <c r="E367" s="11"/>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35">
      <c r="A368" s="10"/>
      <c r="B368" s="10"/>
      <c r="C368" s="10"/>
      <c r="D368" s="11"/>
      <c r="E368" s="11"/>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35">
      <c r="A369" s="10"/>
      <c r="B369" s="10"/>
      <c r="C369" s="10"/>
      <c r="D369" s="11"/>
      <c r="E369" s="11"/>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35">
      <c r="A370" s="10"/>
      <c r="B370" s="10"/>
      <c r="C370" s="10"/>
      <c r="D370" s="11"/>
      <c r="E370" s="11"/>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35">
      <c r="A371" s="10"/>
      <c r="B371" s="10"/>
      <c r="C371" s="10"/>
      <c r="D371" s="11"/>
      <c r="E371" s="11"/>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35">
      <c r="A372" s="10"/>
      <c r="B372" s="10"/>
      <c r="C372" s="10"/>
      <c r="D372" s="11"/>
      <c r="E372" s="11"/>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35">
      <c r="A373" s="10"/>
      <c r="B373" s="10"/>
      <c r="C373" s="10"/>
      <c r="D373" s="11"/>
      <c r="E373" s="11"/>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35">
      <c r="A374" s="10"/>
      <c r="B374" s="10"/>
      <c r="C374" s="10"/>
      <c r="D374" s="11"/>
      <c r="E374" s="11"/>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35">
      <c r="A375" s="10"/>
      <c r="B375" s="10"/>
      <c r="C375" s="10"/>
      <c r="D375" s="11"/>
      <c r="E375" s="11"/>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35">
      <c r="A376" s="10"/>
      <c r="B376" s="10"/>
      <c r="C376" s="10"/>
      <c r="D376" s="11"/>
      <c r="E376" s="11"/>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35">
      <c r="A377" s="10"/>
      <c r="B377" s="10"/>
      <c r="C377" s="10"/>
      <c r="D377" s="11"/>
      <c r="E377" s="11"/>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35">
      <c r="A378" s="10"/>
      <c r="B378" s="10"/>
      <c r="C378" s="10"/>
      <c r="D378" s="11"/>
      <c r="E378" s="11"/>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35">
      <c r="A379" s="10"/>
      <c r="B379" s="10"/>
      <c r="C379" s="10"/>
      <c r="D379" s="11"/>
      <c r="E379" s="11"/>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35">
      <c r="A380" s="10"/>
      <c r="B380" s="10"/>
      <c r="C380" s="10"/>
      <c r="D380" s="11"/>
      <c r="E380" s="11"/>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35">
      <c r="A381" s="10"/>
      <c r="B381" s="10"/>
      <c r="C381" s="10"/>
      <c r="D381" s="11"/>
      <c r="E381" s="11"/>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35">
      <c r="A382" s="10"/>
      <c r="B382" s="10"/>
      <c r="C382" s="10"/>
      <c r="D382" s="11"/>
      <c r="E382" s="11"/>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35">
      <c r="A383" s="10"/>
      <c r="B383" s="10"/>
      <c r="C383" s="10"/>
      <c r="D383" s="11"/>
      <c r="E383" s="11"/>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35">
      <c r="A384" s="10"/>
      <c r="B384" s="10"/>
      <c r="C384" s="10"/>
      <c r="D384" s="11"/>
      <c r="E384" s="11"/>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35">
      <c r="A385" s="10"/>
      <c r="B385" s="10"/>
      <c r="C385" s="10"/>
      <c r="D385" s="11"/>
      <c r="E385" s="11"/>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35">
      <c r="A386" s="10"/>
      <c r="B386" s="10"/>
      <c r="C386" s="10"/>
      <c r="D386" s="11"/>
      <c r="E386" s="11"/>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35">
      <c r="A387" s="10"/>
      <c r="B387" s="10"/>
      <c r="C387" s="10"/>
      <c r="D387" s="11"/>
      <c r="E387" s="11"/>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35">
      <c r="A388" s="10"/>
      <c r="B388" s="10"/>
      <c r="C388" s="10"/>
      <c r="D388" s="11"/>
      <c r="E388" s="11"/>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35">
      <c r="A389" s="10"/>
      <c r="B389" s="10"/>
      <c r="C389" s="10"/>
      <c r="D389" s="11"/>
      <c r="E389" s="11"/>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35">
      <c r="A390" s="10"/>
      <c r="B390" s="10"/>
      <c r="C390" s="10"/>
      <c r="D390" s="11"/>
      <c r="E390" s="11"/>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35">
      <c r="A391" s="10"/>
      <c r="B391" s="10"/>
      <c r="C391" s="10"/>
      <c r="D391" s="11"/>
      <c r="E391" s="11"/>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35">
      <c r="A392" s="10"/>
      <c r="B392" s="10"/>
      <c r="C392" s="10"/>
      <c r="D392" s="11"/>
      <c r="E392" s="11"/>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35">
      <c r="A393" s="10"/>
      <c r="B393" s="10"/>
      <c r="C393" s="10"/>
      <c r="D393" s="11"/>
      <c r="E393" s="11"/>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35">
      <c r="A394" s="10"/>
      <c r="B394" s="10"/>
      <c r="C394" s="10"/>
      <c r="D394" s="11"/>
      <c r="E394" s="11"/>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35">
      <c r="A395" s="10"/>
      <c r="B395" s="10"/>
      <c r="C395" s="10"/>
      <c r="D395" s="11"/>
      <c r="E395" s="11"/>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35">
      <c r="A396" s="10"/>
      <c r="B396" s="10"/>
      <c r="C396" s="10"/>
      <c r="D396" s="11"/>
      <c r="E396" s="11"/>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35">
      <c r="A397" s="10"/>
      <c r="B397" s="10"/>
      <c r="C397" s="10"/>
      <c r="D397" s="11"/>
      <c r="E397" s="11"/>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35">
      <c r="A398" s="10"/>
      <c r="B398" s="10"/>
      <c r="C398" s="10"/>
      <c r="D398" s="11"/>
      <c r="E398" s="11"/>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35">
      <c r="A399" s="10"/>
      <c r="B399" s="10"/>
      <c r="C399" s="10"/>
      <c r="D399" s="11"/>
      <c r="E399" s="11"/>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35">
      <c r="A400" s="10"/>
      <c r="B400" s="10"/>
      <c r="C400" s="10"/>
      <c r="D400" s="11"/>
      <c r="E400" s="11"/>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35">
      <c r="A401" s="10"/>
      <c r="B401" s="10"/>
      <c r="C401" s="10"/>
      <c r="D401" s="11"/>
      <c r="E401" s="11"/>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35">
      <c r="A402" s="10"/>
      <c r="B402" s="10"/>
      <c r="C402" s="10"/>
      <c r="D402" s="11"/>
      <c r="E402" s="11"/>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35">
      <c r="A403" s="10"/>
      <c r="B403" s="10"/>
      <c r="C403" s="10"/>
      <c r="D403" s="11"/>
      <c r="E403" s="11"/>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35">
      <c r="A404" s="10"/>
      <c r="B404" s="10"/>
      <c r="C404" s="10"/>
      <c r="D404" s="11"/>
      <c r="E404" s="11"/>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35">
      <c r="A405" s="10"/>
      <c r="B405" s="10"/>
      <c r="C405" s="10"/>
      <c r="D405" s="11"/>
      <c r="E405" s="11"/>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35">
      <c r="A406" s="10"/>
      <c r="B406" s="10"/>
      <c r="C406" s="10"/>
      <c r="D406" s="11"/>
      <c r="E406" s="11"/>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35">
      <c r="A407" s="10"/>
      <c r="B407" s="10"/>
      <c r="C407" s="10"/>
      <c r="D407" s="11"/>
      <c r="E407" s="11"/>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35">
      <c r="A408" s="10"/>
      <c r="B408" s="10"/>
      <c r="C408" s="10"/>
      <c r="D408" s="11"/>
      <c r="E408" s="11"/>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35">
      <c r="A409" s="10"/>
      <c r="B409" s="10"/>
      <c r="C409" s="10"/>
      <c r="D409" s="11"/>
      <c r="E409" s="11"/>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35">
      <c r="A410" s="10"/>
      <c r="B410" s="10"/>
      <c r="C410" s="10"/>
      <c r="D410" s="11"/>
      <c r="E410" s="11"/>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35">
      <c r="A411" s="10"/>
      <c r="B411" s="10"/>
      <c r="C411" s="10"/>
      <c r="D411" s="11"/>
      <c r="E411" s="11"/>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35">
      <c r="A412" s="10"/>
      <c r="B412" s="10"/>
      <c r="C412" s="10"/>
      <c r="D412" s="11"/>
      <c r="E412" s="11"/>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35">
      <c r="A413" s="10"/>
      <c r="B413" s="10"/>
      <c r="C413" s="10"/>
      <c r="D413" s="11"/>
      <c r="E413" s="11"/>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35">
      <c r="A414" s="10"/>
      <c r="B414" s="10"/>
      <c r="C414" s="10"/>
      <c r="D414" s="11"/>
      <c r="E414" s="11"/>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35">
      <c r="A415" s="10"/>
      <c r="B415" s="10"/>
      <c r="C415" s="10"/>
      <c r="D415" s="11"/>
      <c r="E415" s="11"/>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35">
      <c r="A416" s="10"/>
      <c r="B416" s="10"/>
      <c r="C416" s="10"/>
      <c r="D416" s="11"/>
      <c r="E416" s="11"/>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35">
      <c r="A417" s="10"/>
      <c r="B417" s="10"/>
      <c r="C417" s="10"/>
      <c r="D417" s="11"/>
      <c r="E417" s="11"/>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35">
      <c r="A418" s="10"/>
      <c r="B418" s="10"/>
      <c r="C418" s="10"/>
      <c r="D418" s="11"/>
      <c r="E418" s="11"/>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35">
      <c r="A419" s="10"/>
      <c r="B419" s="10"/>
      <c r="C419" s="10"/>
      <c r="D419" s="11"/>
      <c r="E419" s="11"/>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35">
      <c r="A420" s="10"/>
      <c r="B420" s="10"/>
      <c r="C420" s="10"/>
      <c r="D420" s="11"/>
      <c r="E420" s="11"/>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35">
      <c r="A421" s="10"/>
      <c r="B421" s="10"/>
      <c r="C421" s="10"/>
      <c r="D421" s="11"/>
      <c r="E421" s="11"/>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35">
      <c r="A422" s="10"/>
      <c r="B422" s="10"/>
      <c r="C422" s="10"/>
      <c r="D422" s="11"/>
      <c r="E422" s="11"/>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35">
      <c r="A423" s="10"/>
      <c r="B423" s="10"/>
      <c r="C423" s="10"/>
      <c r="D423" s="11"/>
      <c r="E423" s="11"/>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35">
      <c r="A424" s="10"/>
      <c r="B424" s="10"/>
      <c r="C424" s="10"/>
      <c r="D424" s="11"/>
      <c r="E424" s="11"/>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35">
      <c r="A425" s="10"/>
      <c r="B425" s="10"/>
      <c r="C425" s="10"/>
      <c r="D425" s="11"/>
      <c r="E425" s="11"/>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35">
      <c r="A426" s="10"/>
      <c r="B426" s="10"/>
      <c r="C426" s="10"/>
      <c r="D426" s="11"/>
      <c r="E426" s="11"/>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35">
      <c r="A427" s="10"/>
      <c r="B427" s="10"/>
      <c r="C427" s="10"/>
      <c r="D427" s="11"/>
      <c r="E427" s="11"/>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35">
      <c r="A428" s="10"/>
      <c r="B428" s="10"/>
      <c r="C428" s="10"/>
      <c r="D428" s="11"/>
      <c r="E428" s="11"/>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35">
      <c r="A429" s="10"/>
      <c r="B429" s="10"/>
      <c r="C429" s="10"/>
      <c r="D429" s="11"/>
      <c r="E429" s="11"/>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35">
      <c r="A430" s="10"/>
      <c r="B430" s="10"/>
      <c r="C430" s="10"/>
      <c r="D430" s="11"/>
      <c r="E430" s="11"/>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35">
      <c r="A431" s="10"/>
      <c r="B431" s="10"/>
      <c r="C431" s="10"/>
      <c r="D431" s="11"/>
      <c r="E431" s="11"/>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35">
      <c r="A432" s="10"/>
      <c r="B432" s="10"/>
      <c r="C432" s="10"/>
      <c r="D432" s="11"/>
      <c r="E432" s="11"/>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35">
      <c r="A433" s="10"/>
      <c r="B433" s="10"/>
      <c r="C433" s="10"/>
      <c r="D433" s="11"/>
      <c r="E433" s="11"/>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35">
      <c r="A434" s="10"/>
      <c r="B434" s="10"/>
      <c r="C434" s="10"/>
      <c r="D434" s="11"/>
      <c r="E434" s="11"/>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35">
      <c r="A435" s="10"/>
      <c r="B435" s="10"/>
      <c r="C435" s="10"/>
      <c r="D435" s="11"/>
      <c r="E435" s="11"/>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35">
      <c r="A436" s="10"/>
      <c r="B436" s="10"/>
      <c r="C436" s="10"/>
      <c r="D436" s="11"/>
      <c r="E436" s="11"/>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35">
      <c r="A437" s="10"/>
      <c r="B437" s="10"/>
      <c r="C437" s="10"/>
      <c r="D437" s="11"/>
      <c r="E437" s="11"/>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35">
      <c r="A438" s="10"/>
      <c r="B438" s="10"/>
      <c r="C438" s="10"/>
      <c r="D438" s="11"/>
      <c r="E438" s="11"/>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35">
      <c r="A439" s="10"/>
      <c r="B439" s="10"/>
      <c r="C439" s="10"/>
      <c r="D439" s="11"/>
      <c r="E439" s="11"/>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35">
      <c r="A440" s="10"/>
      <c r="B440" s="10"/>
      <c r="C440" s="10"/>
      <c r="D440" s="11"/>
      <c r="E440" s="11"/>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35">
      <c r="A441" s="10"/>
      <c r="B441" s="10"/>
      <c r="C441" s="10"/>
      <c r="D441" s="11"/>
      <c r="E441" s="11"/>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35">
      <c r="A442" s="10"/>
      <c r="B442" s="10"/>
      <c r="C442" s="10"/>
      <c r="D442" s="11"/>
      <c r="E442" s="11"/>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35">
      <c r="A443" s="10"/>
      <c r="B443" s="10"/>
      <c r="C443" s="10"/>
      <c r="D443" s="11"/>
      <c r="E443" s="11"/>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35">
      <c r="A444" s="10"/>
      <c r="B444" s="10"/>
      <c r="C444" s="10"/>
      <c r="D444" s="11"/>
      <c r="E444" s="11"/>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35">
      <c r="A445" s="10"/>
      <c r="B445" s="10"/>
      <c r="C445" s="10"/>
      <c r="D445" s="11"/>
      <c r="E445" s="11"/>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35">
      <c r="A446" s="10"/>
      <c r="B446" s="10"/>
      <c r="C446" s="10"/>
      <c r="D446" s="11"/>
      <c r="E446" s="11"/>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35">
      <c r="A447" s="10"/>
      <c r="B447" s="10"/>
      <c r="C447" s="10"/>
      <c r="D447" s="11"/>
      <c r="E447" s="11"/>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35">
      <c r="A448" s="10"/>
      <c r="B448" s="10"/>
      <c r="C448" s="10"/>
      <c r="D448" s="11"/>
      <c r="E448" s="11"/>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35">
      <c r="A449" s="10"/>
      <c r="B449" s="10"/>
      <c r="C449" s="10"/>
      <c r="D449" s="11"/>
      <c r="E449" s="11"/>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35">
      <c r="A450" s="10"/>
      <c r="B450" s="10"/>
      <c r="C450" s="10"/>
      <c r="D450" s="11"/>
      <c r="E450" s="11"/>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35">
      <c r="A451" s="10"/>
      <c r="B451" s="10"/>
      <c r="C451" s="10"/>
      <c r="D451" s="11"/>
      <c r="E451" s="11"/>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35">
      <c r="A452" s="10"/>
      <c r="B452" s="10"/>
      <c r="C452" s="10"/>
      <c r="D452" s="11"/>
      <c r="E452" s="11"/>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35">
      <c r="A453" s="10"/>
      <c r="B453" s="10"/>
      <c r="C453" s="10"/>
      <c r="D453" s="11"/>
      <c r="E453" s="11"/>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35">
      <c r="A454" s="10"/>
      <c r="B454" s="10"/>
      <c r="C454" s="10"/>
      <c r="D454" s="11"/>
      <c r="E454" s="11"/>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35">
      <c r="A455" s="10"/>
      <c r="B455" s="10"/>
      <c r="C455" s="10"/>
      <c r="D455" s="11"/>
      <c r="E455" s="11"/>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35">
      <c r="A456" s="10"/>
      <c r="B456" s="10"/>
      <c r="C456" s="10"/>
      <c r="D456" s="11"/>
      <c r="E456" s="11"/>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35">
      <c r="A457" s="10"/>
      <c r="B457" s="10"/>
      <c r="C457" s="10"/>
      <c r="D457" s="11"/>
      <c r="E457" s="11"/>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35">
      <c r="A458" s="10"/>
      <c r="B458" s="10"/>
      <c r="C458" s="10"/>
      <c r="D458" s="11"/>
      <c r="E458" s="11"/>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35">
      <c r="A459" s="10"/>
      <c r="B459" s="10"/>
      <c r="C459" s="10"/>
      <c r="D459" s="11"/>
      <c r="E459" s="11"/>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35">
      <c r="A460" s="10"/>
      <c r="B460" s="10"/>
      <c r="C460" s="10"/>
      <c r="D460" s="11"/>
      <c r="E460" s="11"/>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35">
      <c r="A461" s="10"/>
      <c r="B461" s="10"/>
      <c r="C461" s="10"/>
      <c r="D461" s="11"/>
      <c r="E461" s="11"/>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35">
      <c r="A462" s="10"/>
      <c r="B462" s="10"/>
      <c r="C462" s="10"/>
      <c r="D462" s="11"/>
      <c r="E462" s="11"/>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35">
      <c r="A463" s="10"/>
      <c r="B463" s="10"/>
      <c r="C463" s="10"/>
      <c r="D463" s="11"/>
      <c r="E463" s="11"/>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35">
      <c r="A464" s="10"/>
      <c r="B464" s="10"/>
      <c r="C464" s="10"/>
      <c r="D464" s="11"/>
      <c r="E464" s="11"/>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35">
      <c r="A465" s="10"/>
      <c r="B465" s="10"/>
      <c r="C465" s="10"/>
      <c r="D465" s="11"/>
      <c r="E465" s="11"/>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35">
      <c r="A466" s="10"/>
      <c r="B466" s="10"/>
      <c r="C466" s="10"/>
      <c r="D466" s="11"/>
      <c r="E466" s="11"/>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35">
      <c r="A467" s="10"/>
      <c r="B467" s="10"/>
      <c r="C467" s="10"/>
      <c r="D467" s="11"/>
      <c r="E467" s="11"/>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35">
      <c r="A468" s="10"/>
      <c r="B468" s="10"/>
      <c r="C468" s="10"/>
      <c r="D468" s="11"/>
      <c r="E468" s="11"/>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35">
      <c r="A469" s="10"/>
      <c r="B469" s="10"/>
      <c r="C469" s="10"/>
      <c r="D469" s="11"/>
      <c r="E469" s="11"/>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35">
      <c r="A470" s="10"/>
      <c r="B470" s="10"/>
      <c r="C470" s="10"/>
      <c r="D470" s="11"/>
      <c r="E470" s="11"/>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35">
      <c r="A471" s="10"/>
      <c r="B471" s="10"/>
      <c r="C471" s="10"/>
      <c r="D471" s="11"/>
      <c r="E471" s="11"/>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35">
      <c r="A472" s="10"/>
      <c r="B472" s="10"/>
      <c r="C472" s="10"/>
      <c r="D472" s="11"/>
      <c r="E472" s="11"/>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35">
      <c r="A473" s="10"/>
      <c r="B473" s="10"/>
      <c r="C473" s="10"/>
      <c r="D473" s="11"/>
      <c r="E473" s="11"/>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35">
      <c r="A474" s="10"/>
      <c r="B474" s="10"/>
      <c r="C474" s="10"/>
      <c r="D474" s="11"/>
      <c r="E474" s="11"/>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35">
      <c r="A475" s="10"/>
      <c r="B475" s="10"/>
      <c r="C475" s="10"/>
      <c r="D475" s="11"/>
      <c r="E475" s="11"/>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35">
      <c r="A476" s="10"/>
      <c r="B476" s="10"/>
      <c r="C476" s="10"/>
      <c r="D476" s="11"/>
      <c r="E476" s="11"/>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35">
      <c r="A477" s="10"/>
      <c r="B477" s="10"/>
      <c r="C477" s="10"/>
      <c r="D477" s="11"/>
      <c r="E477" s="11"/>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35">
      <c r="A478" s="10"/>
      <c r="B478" s="10"/>
      <c r="C478" s="10"/>
      <c r="D478" s="11"/>
      <c r="E478" s="11"/>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35">
      <c r="A479" s="10"/>
      <c r="B479" s="10"/>
      <c r="C479" s="10"/>
      <c r="D479" s="11"/>
      <c r="E479" s="11"/>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35">
      <c r="A480" s="10"/>
      <c r="B480" s="10"/>
      <c r="C480" s="10"/>
      <c r="D480" s="11"/>
      <c r="E480" s="11"/>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35">
      <c r="A481" s="10"/>
      <c r="B481" s="10"/>
      <c r="C481" s="10"/>
      <c r="D481" s="11"/>
      <c r="E481" s="11"/>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35">
      <c r="A482" s="10"/>
      <c r="B482" s="10"/>
      <c r="C482" s="10"/>
      <c r="D482" s="11"/>
      <c r="E482" s="11"/>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35">
      <c r="A483" s="10"/>
      <c r="B483" s="10"/>
      <c r="C483" s="10"/>
      <c r="D483" s="11"/>
      <c r="E483" s="11"/>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35">
      <c r="A484" s="10"/>
      <c r="B484" s="10"/>
      <c r="C484" s="10"/>
      <c r="D484" s="11"/>
      <c r="E484" s="11"/>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35">
      <c r="A485" s="10"/>
      <c r="B485" s="10"/>
      <c r="C485" s="10"/>
      <c r="D485" s="11"/>
      <c r="E485" s="11"/>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35">
      <c r="A486" s="10"/>
      <c r="B486" s="10"/>
      <c r="C486" s="10"/>
      <c r="D486" s="11"/>
      <c r="E486" s="11"/>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35">
      <c r="A487" s="10"/>
      <c r="B487" s="10"/>
      <c r="C487" s="10"/>
      <c r="D487" s="11"/>
      <c r="E487" s="11"/>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35">
      <c r="A488" s="10"/>
      <c r="B488" s="10"/>
      <c r="C488" s="10"/>
      <c r="D488" s="11"/>
      <c r="E488" s="11"/>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35">
      <c r="A489" s="10"/>
      <c r="B489" s="10"/>
      <c r="C489" s="10"/>
      <c r="D489" s="11"/>
      <c r="E489" s="11"/>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35">
      <c r="A490" s="10"/>
      <c r="B490" s="10"/>
      <c r="C490" s="10"/>
      <c r="D490" s="11"/>
      <c r="E490" s="11"/>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35">
      <c r="A491" s="10"/>
      <c r="B491" s="10"/>
      <c r="C491" s="10"/>
      <c r="D491" s="11"/>
      <c r="E491" s="11"/>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35">
      <c r="A492" s="10"/>
      <c r="B492" s="10"/>
      <c r="C492" s="10"/>
      <c r="D492" s="11"/>
      <c r="E492" s="11"/>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35">
      <c r="A493" s="10"/>
      <c r="B493" s="10"/>
      <c r="C493" s="10"/>
      <c r="D493" s="11"/>
      <c r="E493" s="11"/>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35">
      <c r="A494" s="10"/>
      <c r="B494" s="10"/>
      <c r="C494" s="10"/>
      <c r="D494" s="11"/>
      <c r="E494" s="11"/>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35">
      <c r="A495" s="10"/>
      <c r="B495" s="10"/>
      <c r="C495" s="10"/>
      <c r="D495" s="11"/>
      <c r="E495" s="11"/>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35">
      <c r="A496" s="10"/>
      <c r="B496" s="10"/>
      <c r="C496" s="10"/>
      <c r="D496" s="11"/>
      <c r="E496" s="11"/>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35">
      <c r="A497" s="10"/>
      <c r="B497" s="10"/>
      <c r="C497" s="10"/>
      <c r="D497" s="11"/>
      <c r="E497" s="11"/>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35">
      <c r="A498" s="10"/>
      <c r="B498" s="10"/>
      <c r="C498" s="10"/>
      <c r="D498" s="11"/>
      <c r="E498" s="11"/>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35">
      <c r="A499" s="10"/>
      <c r="B499" s="10"/>
      <c r="C499" s="10"/>
      <c r="D499" s="11"/>
      <c r="E499" s="11"/>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35">
      <c r="A500" s="10"/>
      <c r="B500" s="10"/>
      <c r="C500" s="10"/>
      <c r="D500" s="11"/>
      <c r="E500" s="11"/>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35">
      <c r="A501" s="10"/>
      <c r="B501" s="10"/>
      <c r="C501" s="10"/>
      <c r="D501" s="11"/>
      <c r="E501" s="11"/>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35">
      <c r="A502" s="10"/>
      <c r="B502" s="10"/>
      <c r="C502" s="10"/>
      <c r="D502" s="11"/>
      <c r="E502" s="11"/>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35">
      <c r="A503" s="10"/>
      <c r="B503" s="10"/>
      <c r="C503" s="10"/>
      <c r="D503" s="11"/>
      <c r="E503" s="11"/>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35">
      <c r="A504" s="10"/>
      <c r="B504" s="10"/>
      <c r="C504" s="10"/>
      <c r="D504" s="11"/>
      <c r="E504" s="11"/>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35">
      <c r="A505" s="10"/>
      <c r="B505" s="10"/>
      <c r="C505" s="10"/>
      <c r="D505" s="11"/>
      <c r="E505" s="11"/>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35">
      <c r="A506" s="10"/>
      <c r="B506" s="10"/>
      <c r="C506" s="10"/>
      <c r="D506" s="11"/>
      <c r="E506" s="11"/>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35">
      <c r="A507" s="10"/>
      <c r="B507" s="10"/>
      <c r="C507" s="10"/>
      <c r="D507" s="11"/>
      <c r="E507" s="11"/>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35">
      <c r="A508" s="10"/>
      <c r="B508" s="10"/>
      <c r="C508" s="10"/>
      <c r="D508" s="11"/>
      <c r="E508" s="11"/>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35">
      <c r="A509" s="10"/>
      <c r="B509" s="10"/>
      <c r="C509" s="10"/>
      <c r="D509" s="11"/>
      <c r="E509" s="11"/>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35">
      <c r="A510" s="10"/>
      <c r="B510" s="10"/>
      <c r="C510" s="10"/>
      <c r="D510" s="11"/>
      <c r="E510" s="11"/>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35">
      <c r="A511" s="10"/>
      <c r="B511" s="10"/>
      <c r="C511" s="10"/>
      <c r="D511" s="11"/>
      <c r="E511" s="11"/>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35">
      <c r="A512" s="10"/>
      <c r="B512" s="10"/>
      <c r="C512" s="10"/>
      <c r="D512" s="11"/>
      <c r="E512" s="11"/>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35">
      <c r="A513" s="10"/>
      <c r="B513" s="10"/>
      <c r="C513" s="10"/>
      <c r="D513" s="11"/>
      <c r="E513" s="11"/>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35">
      <c r="A514" s="10"/>
      <c r="B514" s="10"/>
      <c r="C514" s="10"/>
      <c r="D514" s="11"/>
      <c r="E514" s="11"/>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35">
      <c r="A515" s="10"/>
      <c r="B515" s="10"/>
      <c r="C515" s="10"/>
      <c r="D515" s="11"/>
      <c r="E515" s="11"/>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35">
      <c r="A516" s="10"/>
      <c r="B516" s="10"/>
      <c r="C516" s="10"/>
      <c r="D516" s="11"/>
      <c r="E516" s="11"/>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35">
      <c r="A517" s="10"/>
      <c r="B517" s="10"/>
      <c r="C517" s="10"/>
      <c r="D517" s="11"/>
      <c r="E517" s="11"/>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35">
      <c r="A518" s="10"/>
      <c r="B518" s="10"/>
      <c r="C518" s="10"/>
      <c r="D518" s="11"/>
      <c r="E518" s="11"/>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35">
      <c r="A519" s="10"/>
      <c r="B519" s="10"/>
      <c r="C519" s="10"/>
      <c r="D519" s="11"/>
      <c r="E519" s="11"/>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35">
      <c r="A520" s="10"/>
      <c r="B520" s="10"/>
      <c r="C520" s="10"/>
      <c r="D520" s="11"/>
      <c r="E520" s="11"/>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35">
      <c r="A521" s="10"/>
      <c r="B521" s="10"/>
      <c r="C521" s="10"/>
      <c r="D521" s="11"/>
      <c r="E521" s="11"/>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35">
      <c r="A522" s="10"/>
      <c r="B522" s="10"/>
      <c r="C522" s="10"/>
      <c r="D522" s="11"/>
      <c r="E522" s="11"/>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35">
      <c r="A523" s="10"/>
      <c r="B523" s="10"/>
      <c r="C523" s="10"/>
      <c r="D523" s="11"/>
      <c r="E523" s="11"/>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35">
      <c r="A524" s="10"/>
      <c r="B524" s="10"/>
      <c r="C524" s="10"/>
      <c r="D524" s="11"/>
      <c r="E524" s="11"/>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35">
      <c r="A525" s="10"/>
      <c r="B525" s="10"/>
      <c r="C525" s="10"/>
      <c r="D525" s="11"/>
      <c r="E525" s="11"/>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35">
      <c r="A526" s="10"/>
      <c r="B526" s="10"/>
      <c r="C526" s="10"/>
      <c r="D526" s="11"/>
      <c r="E526" s="11"/>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35">
      <c r="A527" s="10"/>
      <c r="B527" s="10"/>
      <c r="C527" s="10"/>
      <c r="D527" s="11"/>
      <c r="E527" s="11"/>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35">
      <c r="A528" s="10"/>
      <c r="B528" s="10"/>
      <c r="C528" s="10"/>
      <c r="D528" s="11"/>
      <c r="E528" s="11"/>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35">
      <c r="A529" s="10"/>
      <c r="B529" s="10"/>
      <c r="C529" s="10"/>
      <c r="D529" s="11"/>
      <c r="E529" s="11"/>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35">
      <c r="A530" s="10"/>
      <c r="B530" s="10"/>
      <c r="C530" s="10"/>
      <c r="D530" s="11"/>
      <c r="E530" s="11"/>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35">
      <c r="A531" s="10"/>
      <c r="B531" s="10"/>
      <c r="C531" s="10"/>
      <c r="D531" s="11"/>
      <c r="E531" s="11"/>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35">
      <c r="A532" s="10"/>
      <c r="B532" s="10"/>
      <c r="C532" s="10"/>
      <c r="D532" s="11"/>
      <c r="E532" s="11"/>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35">
      <c r="A533" s="10"/>
      <c r="B533" s="10"/>
      <c r="C533" s="10"/>
      <c r="D533" s="11"/>
      <c r="E533" s="11"/>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35">
      <c r="A534" s="10"/>
      <c r="B534" s="10"/>
      <c r="C534" s="10"/>
      <c r="D534" s="11"/>
      <c r="E534" s="11"/>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35">
      <c r="A535" s="10"/>
      <c r="B535" s="10"/>
      <c r="C535" s="10"/>
      <c r="D535" s="11"/>
      <c r="E535" s="11"/>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35">
      <c r="A536" s="10"/>
      <c r="B536" s="10"/>
      <c r="C536" s="10"/>
      <c r="D536" s="11"/>
      <c r="E536" s="11"/>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35">
      <c r="A537" s="10"/>
      <c r="B537" s="10"/>
      <c r="C537" s="10"/>
      <c r="D537" s="11"/>
      <c r="E537" s="11"/>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35">
      <c r="A538" s="10"/>
      <c r="B538" s="10"/>
      <c r="C538" s="10"/>
      <c r="D538" s="11"/>
      <c r="E538" s="11"/>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35">
      <c r="A539" s="10"/>
      <c r="B539" s="10"/>
      <c r="C539" s="10"/>
      <c r="D539" s="11"/>
      <c r="E539" s="11"/>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35">
      <c r="A540" s="10"/>
      <c r="B540" s="10"/>
      <c r="C540" s="10"/>
      <c r="D540" s="11"/>
      <c r="E540" s="11"/>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35">
      <c r="A541" s="10"/>
      <c r="B541" s="10"/>
      <c r="C541" s="10"/>
      <c r="D541" s="11"/>
      <c r="E541" s="11"/>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35">
      <c r="A542" s="10"/>
      <c r="B542" s="10"/>
      <c r="C542" s="10"/>
      <c r="D542" s="11"/>
      <c r="E542" s="11"/>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35">
      <c r="A543" s="10"/>
      <c r="B543" s="10"/>
      <c r="C543" s="10"/>
      <c r="D543" s="11"/>
      <c r="E543" s="11"/>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35">
      <c r="A544" s="10"/>
      <c r="B544" s="10"/>
      <c r="C544" s="10"/>
      <c r="D544" s="11"/>
      <c r="E544" s="11"/>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35">
      <c r="A545" s="10"/>
      <c r="B545" s="10"/>
      <c r="C545" s="10"/>
      <c r="D545" s="11"/>
      <c r="E545" s="11"/>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35">
      <c r="A546" s="10"/>
      <c r="B546" s="10"/>
      <c r="C546" s="10"/>
      <c r="D546" s="11"/>
      <c r="E546" s="11"/>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35">
      <c r="A547" s="10"/>
      <c r="B547" s="10"/>
      <c r="C547" s="10"/>
      <c r="D547" s="11"/>
      <c r="E547" s="11"/>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35">
      <c r="A548" s="10"/>
      <c r="B548" s="10"/>
      <c r="C548" s="10"/>
      <c r="D548" s="11"/>
      <c r="E548" s="11"/>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35">
      <c r="A549" s="10"/>
      <c r="B549" s="10"/>
      <c r="C549" s="10"/>
      <c r="D549" s="11"/>
      <c r="E549" s="11"/>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35">
      <c r="A550" s="10"/>
      <c r="B550" s="10"/>
      <c r="C550" s="10"/>
      <c r="D550" s="11"/>
      <c r="E550" s="11"/>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35">
      <c r="A551" s="10"/>
      <c r="B551" s="10"/>
      <c r="C551" s="10"/>
      <c r="D551" s="11"/>
      <c r="E551" s="11"/>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35">
      <c r="A552" s="10"/>
      <c r="B552" s="10"/>
      <c r="C552" s="10"/>
      <c r="D552" s="11"/>
      <c r="E552" s="11"/>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35">
      <c r="A553" s="10"/>
      <c r="B553" s="10"/>
      <c r="C553" s="10"/>
      <c r="D553" s="11"/>
      <c r="E553" s="11"/>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35">
      <c r="A554" s="10"/>
      <c r="B554" s="10"/>
      <c r="C554" s="10"/>
      <c r="D554" s="11"/>
      <c r="E554" s="11"/>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35">
      <c r="A555" s="10"/>
      <c r="B555" s="10"/>
      <c r="C555" s="10"/>
      <c r="D555" s="11"/>
      <c r="E555" s="11"/>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35">
      <c r="A556" s="10"/>
      <c r="B556" s="10"/>
      <c r="C556" s="10"/>
      <c r="D556" s="11"/>
      <c r="E556" s="11"/>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35">
      <c r="A557" s="10"/>
      <c r="B557" s="10"/>
      <c r="C557" s="10"/>
      <c r="D557" s="11"/>
      <c r="E557" s="11"/>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35">
      <c r="A558" s="10"/>
      <c r="B558" s="10"/>
      <c r="C558" s="10"/>
      <c r="D558" s="11"/>
      <c r="E558" s="11"/>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35">
      <c r="A559" s="10"/>
      <c r="B559" s="10"/>
      <c r="C559" s="10"/>
      <c r="D559" s="11"/>
      <c r="E559" s="11"/>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35">
      <c r="A560" s="10"/>
      <c r="B560" s="10"/>
      <c r="C560" s="10"/>
      <c r="D560" s="11"/>
      <c r="E560" s="11"/>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35">
      <c r="A561" s="10"/>
      <c r="B561" s="10"/>
      <c r="C561" s="10"/>
      <c r="D561" s="11"/>
      <c r="E561" s="11"/>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35">
      <c r="A562" s="10"/>
      <c r="B562" s="10"/>
      <c r="C562" s="10"/>
      <c r="D562" s="11"/>
      <c r="E562" s="11"/>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35">
      <c r="A563" s="10"/>
      <c r="B563" s="10"/>
      <c r="C563" s="10"/>
      <c r="D563" s="11"/>
      <c r="E563" s="11"/>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35">
      <c r="A564" s="10"/>
      <c r="B564" s="10"/>
      <c r="C564" s="10"/>
      <c r="D564" s="11"/>
      <c r="E564" s="11"/>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35">
      <c r="A565" s="10"/>
      <c r="B565" s="10"/>
      <c r="C565" s="10"/>
      <c r="D565" s="11"/>
      <c r="E565" s="11"/>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35">
      <c r="A566" s="10"/>
      <c r="B566" s="10"/>
      <c r="C566" s="10"/>
      <c r="D566" s="11"/>
      <c r="E566" s="11"/>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35">
      <c r="A567" s="10"/>
      <c r="B567" s="10"/>
      <c r="C567" s="10"/>
      <c r="D567" s="11"/>
      <c r="E567" s="11"/>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35">
      <c r="A568" s="10"/>
      <c r="B568" s="10"/>
      <c r="C568" s="10"/>
      <c r="D568" s="11"/>
      <c r="E568" s="11"/>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35">
      <c r="A569" s="10"/>
      <c r="B569" s="10"/>
      <c r="C569" s="10"/>
      <c r="D569" s="11"/>
      <c r="E569" s="11"/>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35">
      <c r="A570" s="10"/>
      <c r="B570" s="10"/>
      <c r="C570" s="10"/>
      <c r="D570" s="11"/>
      <c r="E570" s="11"/>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35">
      <c r="A571" s="10"/>
      <c r="B571" s="10"/>
      <c r="C571" s="10"/>
      <c r="D571" s="11"/>
      <c r="E571" s="11"/>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35">
      <c r="A572" s="10"/>
      <c r="B572" s="10"/>
      <c r="C572" s="10"/>
      <c r="D572" s="11"/>
      <c r="E572" s="11"/>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35">
      <c r="A573" s="10"/>
      <c r="B573" s="10"/>
      <c r="C573" s="10"/>
      <c r="D573" s="11"/>
      <c r="E573" s="11"/>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35">
      <c r="A574" s="10"/>
      <c r="B574" s="10"/>
      <c r="C574" s="10"/>
      <c r="D574" s="11"/>
      <c r="E574" s="11"/>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35">
      <c r="A575" s="10"/>
      <c r="B575" s="10"/>
      <c r="C575" s="10"/>
      <c r="D575" s="11"/>
      <c r="E575" s="11"/>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35">
      <c r="A576" s="10"/>
      <c r="B576" s="10"/>
      <c r="C576" s="10"/>
      <c r="D576" s="11"/>
      <c r="E576" s="11"/>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35">
      <c r="A577" s="10"/>
      <c r="B577" s="10"/>
      <c r="C577" s="10"/>
      <c r="D577" s="11"/>
      <c r="E577" s="11"/>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35">
      <c r="A578" s="10"/>
      <c r="B578" s="10"/>
      <c r="C578" s="10"/>
      <c r="D578" s="11"/>
      <c r="E578" s="11"/>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35">
      <c r="A579" s="10"/>
      <c r="B579" s="10"/>
      <c r="C579" s="10"/>
      <c r="D579" s="11"/>
      <c r="E579" s="11"/>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35">
      <c r="A580" s="10"/>
      <c r="B580" s="10"/>
      <c r="C580" s="10"/>
      <c r="D580" s="11"/>
      <c r="E580" s="11"/>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35">
      <c r="A581" s="10"/>
      <c r="B581" s="10"/>
      <c r="C581" s="10"/>
      <c r="D581" s="11"/>
      <c r="E581" s="11"/>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35">
      <c r="A582" s="10"/>
      <c r="B582" s="10"/>
      <c r="C582" s="10"/>
      <c r="D582" s="11"/>
      <c r="E582" s="11"/>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35">
      <c r="A583" s="10"/>
      <c r="B583" s="10"/>
      <c r="C583" s="10"/>
      <c r="D583" s="11"/>
      <c r="E583" s="11"/>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35">
      <c r="A584" s="10"/>
      <c r="B584" s="10"/>
      <c r="C584" s="10"/>
      <c r="D584" s="11"/>
      <c r="E584" s="11"/>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35">
      <c r="A585" s="10"/>
      <c r="B585" s="10"/>
      <c r="C585" s="10"/>
      <c r="D585" s="11"/>
      <c r="E585" s="11"/>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35">
      <c r="A586" s="10"/>
      <c r="B586" s="10"/>
      <c r="C586" s="10"/>
      <c r="D586" s="11"/>
      <c r="E586" s="11"/>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35">
      <c r="A587" s="10"/>
      <c r="B587" s="10"/>
      <c r="C587" s="10"/>
      <c r="D587" s="11"/>
      <c r="E587" s="11"/>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35">
      <c r="A588" s="10"/>
      <c r="B588" s="10"/>
      <c r="C588" s="10"/>
      <c r="D588" s="11"/>
      <c r="E588" s="11"/>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35">
      <c r="A589" s="10"/>
      <c r="B589" s="10"/>
      <c r="C589" s="10"/>
      <c r="D589" s="11"/>
      <c r="E589" s="11"/>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35">
      <c r="A590" s="10"/>
      <c r="B590" s="10"/>
      <c r="C590" s="10"/>
      <c r="D590" s="11"/>
      <c r="E590" s="11"/>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35">
      <c r="A591" s="10"/>
      <c r="B591" s="10"/>
      <c r="C591" s="10"/>
      <c r="D591" s="11"/>
      <c r="E591" s="11"/>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35">
      <c r="A592" s="10"/>
      <c r="B592" s="10"/>
      <c r="C592" s="10"/>
      <c r="D592" s="11"/>
      <c r="E592" s="11"/>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35">
      <c r="A593" s="10"/>
      <c r="B593" s="10"/>
      <c r="C593" s="10"/>
      <c r="D593" s="11"/>
      <c r="E593" s="11"/>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35">
      <c r="A594" s="10"/>
      <c r="B594" s="10"/>
      <c r="C594" s="10"/>
      <c r="D594" s="11"/>
      <c r="E594" s="11"/>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35">
      <c r="A595" s="10"/>
      <c r="B595" s="10"/>
      <c r="C595" s="10"/>
      <c r="D595" s="11"/>
      <c r="E595" s="11"/>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35">
      <c r="A596" s="10"/>
      <c r="B596" s="10"/>
      <c r="C596" s="10"/>
      <c r="D596" s="11"/>
      <c r="E596" s="11"/>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35">
      <c r="A597" s="10"/>
      <c r="B597" s="10"/>
      <c r="C597" s="10"/>
      <c r="D597" s="11"/>
      <c r="E597" s="11"/>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35">
      <c r="A598" s="10"/>
      <c r="B598" s="10"/>
      <c r="C598" s="10"/>
      <c r="D598" s="11"/>
      <c r="E598" s="11"/>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35">
      <c r="A599" s="10"/>
      <c r="B599" s="10"/>
      <c r="C599" s="10"/>
      <c r="D599" s="11"/>
      <c r="E599" s="11"/>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35">
      <c r="A600" s="10"/>
      <c r="B600" s="10"/>
      <c r="C600" s="10"/>
      <c r="D600" s="11"/>
      <c r="E600" s="11"/>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35">
      <c r="A601" s="10"/>
      <c r="B601" s="10"/>
      <c r="C601" s="10"/>
      <c r="D601" s="11"/>
      <c r="E601" s="11"/>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35">
      <c r="A602" s="10"/>
      <c r="B602" s="10"/>
      <c r="C602" s="10"/>
      <c r="D602" s="11"/>
      <c r="E602" s="11"/>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35">
      <c r="A603" s="10"/>
      <c r="B603" s="10"/>
      <c r="C603" s="10"/>
      <c r="D603" s="11"/>
      <c r="E603" s="11"/>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35">
      <c r="A604" s="10"/>
      <c r="B604" s="10"/>
      <c r="C604" s="10"/>
      <c r="D604" s="11"/>
      <c r="E604" s="11"/>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35">
      <c r="A605" s="10"/>
      <c r="B605" s="10"/>
      <c r="C605" s="10"/>
      <c r="D605" s="11"/>
      <c r="E605" s="11"/>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35">
      <c r="A606" s="10"/>
      <c r="B606" s="10"/>
      <c r="C606" s="10"/>
      <c r="D606" s="11"/>
      <c r="E606" s="11"/>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35">
      <c r="A607" s="10"/>
      <c r="B607" s="10"/>
      <c r="C607" s="10"/>
      <c r="D607" s="11"/>
      <c r="E607" s="11"/>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35">
      <c r="A608" s="10"/>
      <c r="B608" s="10"/>
      <c r="C608" s="10"/>
      <c r="D608" s="11"/>
      <c r="E608" s="11"/>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35">
      <c r="A609" s="10"/>
      <c r="B609" s="10"/>
      <c r="C609" s="10"/>
      <c r="D609" s="11"/>
      <c r="E609" s="11"/>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35">
      <c r="A610" s="10"/>
      <c r="B610" s="10"/>
      <c r="C610" s="10"/>
      <c r="D610" s="11"/>
      <c r="E610" s="11"/>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35">
      <c r="A611" s="10"/>
      <c r="B611" s="10"/>
      <c r="C611" s="10"/>
      <c r="D611" s="11"/>
      <c r="E611" s="11"/>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35">
      <c r="A612" s="10"/>
      <c r="B612" s="10"/>
      <c r="C612" s="10"/>
      <c r="D612" s="11"/>
      <c r="E612" s="11"/>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35">
      <c r="A613" s="10"/>
      <c r="B613" s="10"/>
      <c r="C613" s="10"/>
      <c r="D613" s="11"/>
      <c r="E613" s="11"/>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35">
      <c r="A614" s="10"/>
      <c r="B614" s="10"/>
      <c r="C614" s="10"/>
      <c r="D614" s="11"/>
      <c r="E614" s="11"/>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35">
      <c r="A615" s="10"/>
      <c r="B615" s="10"/>
      <c r="C615" s="10"/>
      <c r="D615" s="11"/>
      <c r="E615" s="11"/>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35">
      <c r="A616" s="10"/>
      <c r="B616" s="10"/>
      <c r="C616" s="10"/>
      <c r="D616" s="11"/>
      <c r="E616" s="11"/>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35">
      <c r="A617" s="10"/>
      <c r="B617" s="10"/>
      <c r="C617" s="10"/>
      <c r="D617" s="11"/>
      <c r="E617" s="11"/>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35">
      <c r="A618" s="10"/>
      <c r="B618" s="10"/>
      <c r="C618" s="10"/>
      <c r="D618" s="11"/>
      <c r="E618" s="11"/>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35">
      <c r="A619" s="10"/>
      <c r="B619" s="10"/>
      <c r="C619" s="10"/>
      <c r="D619" s="11"/>
      <c r="E619" s="11"/>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35">
      <c r="A620" s="10"/>
      <c r="B620" s="10"/>
      <c r="C620" s="10"/>
      <c r="D620" s="11"/>
      <c r="E620" s="11"/>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35">
      <c r="A621" s="10"/>
      <c r="B621" s="10"/>
      <c r="C621" s="10"/>
      <c r="D621" s="11"/>
      <c r="E621" s="11"/>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35">
      <c r="A622" s="10"/>
      <c r="B622" s="10"/>
      <c r="C622" s="10"/>
      <c r="D622" s="11"/>
      <c r="E622" s="11"/>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35">
      <c r="A623" s="10"/>
      <c r="B623" s="10"/>
      <c r="C623" s="10"/>
      <c r="D623" s="11"/>
      <c r="E623" s="11"/>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35">
      <c r="A624" s="10"/>
      <c r="B624" s="10"/>
      <c r="C624" s="10"/>
      <c r="D624" s="11"/>
      <c r="E624" s="11"/>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35">
      <c r="A625" s="10"/>
      <c r="B625" s="10"/>
      <c r="C625" s="10"/>
      <c r="D625" s="11"/>
      <c r="E625" s="11"/>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35">
      <c r="A626" s="10"/>
      <c r="B626" s="10"/>
      <c r="C626" s="10"/>
      <c r="D626" s="11"/>
      <c r="E626" s="11"/>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35">
      <c r="A627" s="10"/>
      <c r="B627" s="10"/>
      <c r="C627" s="10"/>
      <c r="D627" s="11"/>
      <c r="E627" s="11"/>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35">
      <c r="A628" s="10"/>
      <c r="B628" s="10"/>
      <c r="C628" s="10"/>
      <c r="D628" s="11"/>
      <c r="E628" s="11"/>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35">
      <c r="A629" s="10"/>
      <c r="B629" s="10"/>
      <c r="C629" s="10"/>
      <c r="D629" s="11"/>
      <c r="E629" s="11"/>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35">
      <c r="A630" s="10"/>
      <c r="B630" s="10"/>
      <c r="C630" s="10"/>
      <c r="D630" s="11"/>
      <c r="E630" s="11"/>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35">
      <c r="A631" s="10"/>
      <c r="B631" s="10"/>
      <c r="C631" s="10"/>
      <c r="D631" s="11"/>
      <c r="E631" s="11"/>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35">
      <c r="A632" s="10"/>
      <c r="B632" s="10"/>
      <c r="C632" s="10"/>
      <c r="D632" s="11"/>
      <c r="E632" s="11"/>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35">
      <c r="A633" s="10"/>
      <c r="B633" s="10"/>
      <c r="C633" s="10"/>
      <c r="D633" s="11"/>
      <c r="E633" s="11"/>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35">
      <c r="A634" s="10"/>
      <c r="B634" s="10"/>
      <c r="C634" s="10"/>
      <c r="D634" s="11"/>
      <c r="E634" s="11"/>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35">
      <c r="A635" s="10"/>
      <c r="B635" s="10"/>
      <c r="C635" s="10"/>
      <c r="D635" s="11"/>
      <c r="E635" s="11"/>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35">
      <c r="A636" s="10"/>
      <c r="B636" s="10"/>
      <c r="C636" s="10"/>
      <c r="D636" s="11"/>
      <c r="E636" s="11"/>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35">
      <c r="A637" s="10"/>
      <c r="B637" s="10"/>
      <c r="C637" s="10"/>
      <c r="D637" s="11"/>
      <c r="E637" s="11"/>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35">
      <c r="A638" s="10"/>
      <c r="B638" s="10"/>
      <c r="C638" s="10"/>
      <c r="D638" s="11"/>
      <c r="E638" s="11"/>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35">
      <c r="A639" s="10"/>
      <c r="B639" s="10"/>
      <c r="C639" s="10"/>
      <c r="D639" s="11"/>
      <c r="E639" s="11"/>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35">
      <c r="A640" s="10"/>
      <c r="B640" s="10"/>
      <c r="C640" s="10"/>
      <c r="D640" s="11"/>
      <c r="E640" s="11"/>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35">
      <c r="A641" s="10"/>
      <c r="B641" s="10"/>
      <c r="C641" s="10"/>
      <c r="D641" s="11"/>
      <c r="E641" s="11"/>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35">
      <c r="A642" s="10"/>
      <c r="B642" s="10"/>
      <c r="C642" s="10"/>
      <c r="D642" s="11"/>
      <c r="E642" s="11"/>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35">
      <c r="A643" s="10"/>
      <c r="B643" s="10"/>
      <c r="C643" s="10"/>
      <c r="D643" s="11"/>
      <c r="E643" s="11"/>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35">
      <c r="A644" s="10"/>
      <c r="B644" s="10"/>
      <c r="C644" s="10"/>
      <c r="D644" s="11"/>
      <c r="E644" s="11"/>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35">
      <c r="A645" s="10"/>
      <c r="B645" s="10"/>
      <c r="C645" s="10"/>
      <c r="D645" s="11"/>
      <c r="E645" s="11"/>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35">
      <c r="A646" s="10"/>
      <c r="B646" s="10"/>
      <c r="C646" s="10"/>
      <c r="D646" s="11"/>
      <c r="E646" s="11"/>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35">
      <c r="A647" s="10"/>
      <c r="B647" s="10"/>
      <c r="C647" s="10"/>
      <c r="D647" s="11"/>
      <c r="E647" s="11"/>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35">
      <c r="A648" s="10"/>
      <c r="B648" s="10"/>
      <c r="C648" s="10"/>
      <c r="D648" s="11"/>
      <c r="E648" s="11"/>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35">
      <c r="A649" s="10"/>
      <c r="B649" s="10"/>
      <c r="C649" s="10"/>
      <c r="D649" s="11"/>
      <c r="E649" s="11"/>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35">
      <c r="A650" s="10"/>
      <c r="B650" s="10"/>
      <c r="C650" s="10"/>
      <c r="D650" s="11"/>
      <c r="E650" s="11"/>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35">
      <c r="A651" s="10"/>
      <c r="B651" s="10"/>
      <c r="C651" s="10"/>
      <c r="D651" s="11"/>
      <c r="E651" s="11"/>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35">
      <c r="A652" s="10"/>
      <c r="B652" s="10"/>
      <c r="C652" s="10"/>
      <c r="D652" s="11"/>
      <c r="E652" s="11"/>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35">
      <c r="A653" s="10"/>
      <c r="B653" s="10"/>
      <c r="C653" s="10"/>
      <c r="D653" s="11"/>
      <c r="E653" s="11"/>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35">
      <c r="A654" s="10"/>
      <c r="B654" s="10"/>
      <c r="C654" s="10"/>
      <c r="D654" s="11"/>
      <c r="E654" s="11"/>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35">
      <c r="A655" s="10"/>
      <c r="B655" s="10"/>
      <c r="C655" s="10"/>
      <c r="D655" s="11"/>
      <c r="E655" s="11"/>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35">
      <c r="A656" s="10"/>
      <c r="B656" s="10"/>
      <c r="C656" s="10"/>
      <c r="D656" s="11"/>
      <c r="E656" s="11"/>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35">
      <c r="A657" s="10"/>
      <c r="B657" s="10"/>
      <c r="C657" s="10"/>
      <c r="D657" s="11"/>
      <c r="E657" s="11"/>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35">
      <c r="A658" s="10"/>
      <c r="B658" s="10"/>
      <c r="C658" s="10"/>
      <c r="D658" s="11"/>
      <c r="E658" s="11"/>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35">
      <c r="A659" s="10"/>
      <c r="B659" s="10"/>
      <c r="C659" s="10"/>
      <c r="D659" s="11"/>
      <c r="E659" s="11"/>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35">
      <c r="A660" s="10"/>
      <c r="B660" s="10"/>
      <c r="C660" s="10"/>
      <c r="D660" s="11"/>
      <c r="E660" s="11"/>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35">
      <c r="A661" s="10"/>
      <c r="B661" s="10"/>
      <c r="C661" s="10"/>
      <c r="D661" s="11"/>
      <c r="E661" s="11"/>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35">
      <c r="A662" s="10"/>
      <c r="B662" s="10"/>
      <c r="C662" s="10"/>
      <c r="D662" s="11"/>
      <c r="E662" s="11"/>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35">
      <c r="A663" s="10"/>
      <c r="B663" s="10"/>
      <c r="C663" s="10"/>
      <c r="D663" s="11"/>
      <c r="E663" s="11"/>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35">
      <c r="A664" s="10"/>
      <c r="B664" s="10"/>
      <c r="C664" s="10"/>
      <c r="D664" s="11"/>
      <c r="E664" s="11"/>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35">
      <c r="A665" s="10"/>
      <c r="B665" s="10"/>
      <c r="C665" s="10"/>
      <c r="D665" s="11"/>
      <c r="E665" s="11"/>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35">
      <c r="A666" s="10"/>
      <c r="B666" s="10"/>
      <c r="C666" s="10"/>
      <c r="D666" s="11"/>
      <c r="E666" s="11"/>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35">
      <c r="A667" s="10"/>
      <c r="B667" s="10"/>
      <c r="C667" s="10"/>
      <c r="D667" s="11"/>
      <c r="E667" s="11"/>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35">
      <c r="A668" s="10"/>
      <c r="B668" s="10"/>
      <c r="C668" s="10"/>
      <c r="D668" s="11"/>
      <c r="E668" s="11"/>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35">
      <c r="A669" s="10"/>
      <c r="B669" s="10"/>
      <c r="C669" s="10"/>
      <c r="D669" s="11"/>
      <c r="E669" s="11"/>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35">
      <c r="A670" s="10"/>
      <c r="B670" s="10"/>
      <c r="C670" s="10"/>
      <c r="D670" s="11"/>
      <c r="E670" s="11"/>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35">
      <c r="A671" s="10"/>
      <c r="B671" s="10"/>
      <c r="C671" s="10"/>
      <c r="D671" s="11"/>
      <c r="E671" s="11"/>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35">
      <c r="A672" s="10"/>
      <c r="B672" s="10"/>
      <c r="C672" s="10"/>
      <c r="D672" s="11"/>
      <c r="E672" s="11"/>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35">
      <c r="A673" s="10"/>
      <c r="B673" s="10"/>
      <c r="C673" s="10"/>
      <c r="D673" s="11"/>
      <c r="E673" s="11"/>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35">
      <c r="A674" s="10"/>
      <c r="B674" s="10"/>
      <c r="C674" s="10"/>
      <c r="D674" s="11"/>
      <c r="E674" s="11"/>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35">
      <c r="A675" s="10"/>
      <c r="B675" s="10"/>
      <c r="C675" s="10"/>
      <c r="D675" s="11"/>
      <c r="E675" s="11"/>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35">
      <c r="A676" s="10"/>
      <c r="B676" s="10"/>
      <c r="C676" s="10"/>
      <c r="D676" s="11"/>
      <c r="E676" s="11"/>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35">
      <c r="A677" s="10"/>
      <c r="B677" s="10"/>
      <c r="C677" s="10"/>
      <c r="D677" s="11"/>
      <c r="E677" s="11"/>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35">
      <c r="A678" s="10"/>
      <c r="B678" s="10"/>
      <c r="C678" s="10"/>
      <c r="D678" s="11"/>
      <c r="E678" s="11"/>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35">
      <c r="A679" s="10"/>
      <c r="B679" s="10"/>
      <c r="C679" s="10"/>
      <c r="D679" s="11"/>
      <c r="E679" s="11"/>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35">
      <c r="A680" s="10"/>
      <c r="B680" s="10"/>
      <c r="C680" s="10"/>
      <c r="D680" s="11"/>
      <c r="E680" s="11"/>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35">
      <c r="A681" s="10"/>
      <c r="B681" s="10"/>
      <c r="C681" s="10"/>
      <c r="D681" s="11"/>
      <c r="E681" s="11"/>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35">
      <c r="A682" s="10"/>
      <c r="B682" s="10"/>
      <c r="C682" s="10"/>
      <c r="D682" s="11"/>
      <c r="E682" s="11"/>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35">
      <c r="A683" s="10"/>
      <c r="B683" s="10"/>
      <c r="C683" s="10"/>
      <c r="D683" s="11"/>
      <c r="E683" s="11"/>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35">
      <c r="A684" s="10"/>
      <c r="B684" s="10"/>
      <c r="C684" s="10"/>
      <c r="D684" s="11"/>
      <c r="E684" s="11"/>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35">
      <c r="A685" s="10"/>
      <c r="B685" s="10"/>
      <c r="C685" s="10"/>
      <c r="D685" s="11"/>
      <c r="E685" s="11"/>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35">
      <c r="A686" s="10"/>
      <c r="B686" s="10"/>
      <c r="C686" s="10"/>
      <c r="D686" s="11"/>
      <c r="E686" s="11"/>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35">
      <c r="A687" s="10"/>
      <c r="B687" s="10"/>
      <c r="C687" s="10"/>
      <c r="D687" s="11"/>
      <c r="E687" s="11"/>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35">
      <c r="A688" s="10"/>
      <c r="B688" s="10"/>
      <c r="C688" s="10"/>
      <c r="D688" s="11"/>
      <c r="E688" s="11"/>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35">
      <c r="A689" s="10"/>
      <c r="B689" s="10"/>
      <c r="C689" s="10"/>
      <c r="D689" s="11"/>
      <c r="E689" s="11"/>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35">
      <c r="A690" s="10"/>
      <c r="B690" s="10"/>
      <c r="C690" s="10"/>
      <c r="D690" s="11"/>
      <c r="E690" s="11"/>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35">
      <c r="A691" s="10"/>
      <c r="B691" s="10"/>
      <c r="C691" s="10"/>
      <c r="D691" s="11"/>
      <c r="E691" s="11"/>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35">
      <c r="A692" s="10"/>
      <c r="B692" s="10"/>
      <c r="C692" s="10"/>
      <c r="D692" s="11"/>
      <c r="E692" s="11"/>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35">
      <c r="A693" s="10"/>
      <c r="B693" s="10"/>
      <c r="C693" s="10"/>
      <c r="D693" s="11"/>
      <c r="E693" s="11"/>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35">
      <c r="A694" s="10"/>
      <c r="B694" s="10"/>
      <c r="C694" s="10"/>
      <c r="D694" s="11"/>
      <c r="E694" s="11"/>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35">
      <c r="A695" s="10"/>
      <c r="B695" s="10"/>
      <c r="C695" s="10"/>
      <c r="D695" s="11"/>
      <c r="E695" s="11"/>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35">
      <c r="A696" s="10"/>
      <c r="B696" s="10"/>
      <c r="C696" s="10"/>
      <c r="D696" s="11"/>
      <c r="E696" s="11"/>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35">
      <c r="A697" s="10"/>
      <c r="B697" s="10"/>
      <c r="C697" s="10"/>
      <c r="D697" s="11"/>
      <c r="E697" s="11"/>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35">
      <c r="A698" s="10"/>
      <c r="B698" s="10"/>
      <c r="C698" s="10"/>
      <c r="D698" s="11"/>
      <c r="E698" s="11"/>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35">
      <c r="A699" s="10"/>
      <c r="B699" s="10"/>
      <c r="C699" s="10"/>
      <c r="D699" s="11"/>
      <c r="E699" s="11"/>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35">
      <c r="A700" s="10"/>
      <c r="B700" s="10"/>
      <c r="C700" s="10"/>
      <c r="D700" s="11"/>
      <c r="E700" s="11"/>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35">
      <c r="A701" s="10"/>
      <c r="B701" s="10"/>
      <c r="C701" s="10"/>
      <c r="D701" s="11"/>
      <c r="E701" s="11"/>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35">
      <c r="A702" s="10"/>
      <c r="B702" s="10"/>
      <c r="C702" s="10"/>
      <c r="D702" s="11"/>
      <c r="E702" s="11"/>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35">
      <c r="A703" s="10"/>
      <c r="B703" s="10"/>
      <c r="C703" s="10"/>
      <c r="D703" s="11"/>
      <c r="E703" s="11"/>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35">
      <c r="A704" s="10"/>
      <c r="B704" s="10"/>
      <c r="C704" s="10"/>
      <c r="D704" s="11"/>
      <c r="E704" s="11"/>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35">
      <c r="A705" s="10"/>
      <c r="B705" s="10"/>
      <c r="C705" s="10"/>
      <c r="D705" s="11"/>
      <c r="E705" s="11"/>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35">
      <c r="A706" s="10"/>
      <c r="B706" s="10"/>
      <c r="C706" s="10"/>
      <c r="D706" s="11"/>
      <c r="E706" s="11"/>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35">
      <c r="A707" s="10"/>
      <c r="B707" s="10"/>
      <c r="C707" s="10"/>
      <c r="D707" s="11"/>
      <c r="E707" s="11"/>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35">
      <c r="A708" s="10"/>
      <c r="B708" s="10"/>
      <c r="C708" s="10"/>
      <c r="D708" s="11"/>
      <c r="E708" s="11"/>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35">
      <c r="A709" s="10"/>
      <c r="B709" s="10"/>
      <c r="C709" s="10"/>
      <c r="D709" s="11"/>
      <c r="E709" s="11"/>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35">
      <c r="A710" s="10"/>
      <c r="B710" s="10"/>
      <c r="C710" s="10"/>
      <c r="D710" s="11"/>
      <c r="E710" s="11"/>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35">
      <c r="A711" s="10"/>
      <c r="B711" s="10"/>
      <c r="C711" s="10"/>
      <c r="D711" s="11"/>
      <c r="E711" s="11"/>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35">
      <c r="A712" s="10"/>
      <c r="B712" s="10"/>
      <c r="C712" s="10"/>
      <c r="D712" s="11"/>
      <c r="E712" s="11"/>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35">
      <c r="A713" s="10"/>
      <c r="B713" s="10"/>
      <c r="C713" s="10"/>
      <c r="D713" s="11"/>
      <c r="E713" s="11"/>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35">
      <c r="A714" s="10"/>
      <c r="B714" s="10"/>
      <c r="C714" s="10"/>
      <c r="D714" s="11"/>
      <c r="E714" s="11"/>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35">
      <c r="A715" s="10"/>
      <c r="B715" s="10"/>
      <c r="C715" s="10"/>
      <c r="D715" s="11"/>
      <c r="E715" s="11"/>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35">
      <c r="A716" s="10"/>
      <c r="B716" s="10"/>
      <c r="C716" s="10"/>
      <c r="D716" s="11"/>
      <c r="E716" s="11"/>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35">
      <c r="A717" s="10"/>
      <c r="B717" s="10"/>
      <c r="C717" s="10"/>
      <c r="D717" s="11"/>
      <c r="E717" s="11"/>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35">
      <c r="A718" s="10"/>
      <c r="B718" s="10"/>
      <c r="C718" s="10"/>
      <c r="D718" s="11"/>
      <c r="E718" s="11"/>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35">
      <c r="A719" s="10"/>
      <c r="B719" s="10"/>
      <c r="C719" s="10"/>
      <c r="D719" s="11"/>
      <c r="E719" s="11"/>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35">
      <c r="A720" s="10"/>
      <c r="B720" s="10"/>
      <c r="C720" s="10"/>
      <c r="D720" s="11"/>
      <c r="E720" s="11"/>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35">
      <c r="A721" s="10"/>
      <c r="B721" s="10"/>
      <c r="C721" s="10"/>
      <c r="D721" s="11"/>
      <c r="E721" s="11"/>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35">
      <c r="A722" s="10"/>
      <c r="B722" s="10"/>
      <c r="C722" s="10"/>
      <c r="D722" s="11"/>
      <c r="E722" s="11"/>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35">
      <c r="A723" s="10"/>
      <c r="B723" s="10"/>
      <c r="C723" s="10"/>
      <c r="D723" s="11"/>
      <c r="E723" s="11"/>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35">
      <c r="A724" s="10"/>
      <c r="B724" s="10"/>
      <c r="C724" s="10"/>
      <c r="D724" s="11"/>
      <c r="E724" s="11"/>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35">
      <c r="A725" s="10"/>
      <c r="B725" s="10"/>
      <c r="C725" s="10"/>
      <c r="D725" s="11"/>
      <c r="E725" s="11"/>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35">
      <c r="A726" s="10"/>
      <c r="B726" s="10"/>
      <c r="C726" s="10"/>
      <c r="D726" s="11"/>
      <c r="E726" s="11"/>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35">
      <c r="A727" s="10"/>
      <c r="B727" s="10"/>
      <c r="C727" s="10"/>
      <c r="D727" s="11"/>
      <c r="E727" s="11"/>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35">
      <c r="A728" s="10"/>
      <c r="B728" s="10"/>
      <c r="C728" s="10"/>
      <c r="D728" s="11"/>
      <c r="E728" s="11"/>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35">
      <c r="A729" s="10"/>
      <c r="B729" s="10"/>
      <c r="C729" s="10"/>
      <c r="D729" s="11"/>
      <c r="E729" s="11"/>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35">
      <c r="A730" s="10"/>
      <c r="B730" s="10"/>
      <c r="C730" s="10"/>
      <c r="D730" s="11"/>
      <c r="E730" s="11"/>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35">
      <c r="A731" s="10"/>
      <c r="B731" s="10"/>
      <c r="C731" s="10"/>
      <c r="D731" s="11"/>
      <c r="E731" s="11"/>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35">
      <c r="A732" s="10"/>
      <c r="B732" s="10"/>
      <c r="C732" s="10"/>
      <c r="D732" s="11"/>
      <c r="E732" s="11"/>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35">
      <c r="A733" s="10"/>
      <c r="B733" s="10"/>
      <c r="C733" s="10"/>
      <c r="D733" s="11"/>
      <c r="E733" s="11"/>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35">
      <c r="A734" s="10"/>
      <c r="B734" s="10"/>
      <c r="C734" s="10"/>
      <c r="D734" s="11"/>
      <c r="E734" s="11"/>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35">
      <c r="A735" s="10"/>
      <c r="B735" s="10"/>
      <c r="C735" s="10"/>
      <c r="D735" s="11"/>
      <c r="E735" s="11"/>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35">
      <c r="A736" s="10"/>
      <c r="B736" s="10"/>
      <c r="C736" s="10"/>
      <c r="D736" s="11"/>
      <c r="E736" s="11"/>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35">
      <c r="A737" s="10"/>
      <c r="B737" s="10"/>
      <c r="C737" s="10"/>
      <c r="D737" s="11"/>
      <c r="E737" s="11"/>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35">
      <c r="A738" s="10"/>
      <c r="B738" s="10"/>
      <c r="C738" s="10"/>
      <c r="D738" s="11"/>
      <c r="E738" s="11"/>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35">
      <c r="A739" s="10"/>
      <c r="B739" s="10"/>
      <c r="C739" s="10"/>
      <c r="D739" s="11"/>
      <c r="E739" s="11"/>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35">
      <c r="A740" s="10"/>
      <c r="B740" s="10"/>
      <c r="C740" s="10"/>
      <c r="D740" s="11"/>
      <c r="E740" s="11"/>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35">
      <c r="A741" s="10"/>
      <c r="B741" s="10"/>
      <c r="C741" s="10"/>
      <c r="D741" s="11"/>
      <c r="E741" s="11"/>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35">
      <c r="A742" s="10"/>
      <c r="B742" s="10"/>
      <c r="C742" s="10"/>
      <c r="D742" s="11"/>
      <c r="E742" s="11"/>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35">
      <c r="A743" s="10"/>
      <c r="B743" s="10"/>
      <c r="C743" s="10"/>
      <c r="D743" s="11"/>
      <c r="E743" s="11"/>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35">
      <c r="A744" s="10"/>
      <c r="B744" s="10"/>
      <c r="C744" s="10"/>
      <c r="D744" s="11"/>
      <c r="E744" s="11"/>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35">
      <c r="A745" s="10"/>
      <c r="B745" s="10"/>
      <c r="C745" s="10"/>
      <c r="D745" s="11"/>
      <c r="E745" s="11"/>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35">
      <c r="A746" s="10"/>
      <c r="B746" s="10"/>
      <c r="C746" s="10"/>
      <c r="D746" s="11"/>
      <c r="E746" s="11"/>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35">
      <c r="A747" s="10"/>
      <c r="B747" s="10"/>
      <c r="C747" s="10"/>
      <c r="D747" s="11"/>
      <c r="E747" s="11"/>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35">
      <c r="A748" s="10"/>
      <c r="B748" s="10"/>
      <c r="C748" s="10"/>
      <c r="D748" s="11"/>
      <c r="E748" s="11"/>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35">
      <c r="A749" s="10"/>
      <c r="B749" s="10"/>
      <c r="C749" s="10"/>
      <c r="D749" s="11"/>
      <c r="E749" s="11"/>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35">
      <c r="A750" s="10"/>
      <c r="B750" s="10"/>
      <c r="C750" s="10"/>
      <c r="D750" s="11"/>
      <c r="E750" s="11"/>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35">
      <c r="A751" s="10"/>
      <c r="B751" s="10"/>
      <c r="C751" s="10"/>
      <c r="D751" s="11"/>
      <c r="E751" s="11"/>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35">
      <c r="A752" s="10"/>
      <c r="B752" s="10"/>
      <c r="C752" s="10"/>
      <c r="D752" s="11"/>
      <c r="E752" s="11"/>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35">
      <c r="A753" s="10"/>
      <c r="B753" s="10"/>
      <c r="C753" s="10"/>
      <c r="D753" s="11"/>
      <c r="E753" s="11"/>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35">
      <c r="A754" s="10"/>
      <c r="B754" s="10"/>
      <c r="C754" s="10"/>
      <c r="D754" s="11"/>
      <c r="E754" s="11"/>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35">
      <c r="A755" s="10"/>
      <c r="B755" s="10"/>
      <c r="C755" s="10"/>
      <c r="D755" s="11"/>
      <c r="E755" s="11"/>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35">
      <c r="A756" s="10"/>
      <c r="B756" s="10"/>
      <c r="C756" s="10"/>
      <c r="D756" s="11"/>
      <c r="E756" s="11"/>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35">
      <c r="A757" s="10"/>
      <c r="B757" s="10"/>
      <c r="C757" s="10"/>
      <c r="D757" s="11"/>
      <c r="E757" s="11"/>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35">
      <c r="A758" s="10"/>
      <c r="B758" s="10"/>
      <c r="C758" s="10"/>
      <c r="D758" s="11"/>
      <c r="E758" s="11"/>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35">
      <c r="A759" s="10"/>
      <c r="B759" s="10"/>
      <c r="C759" s="10"/>
      <c r="D759" s="11"/>
      <c r="E759" s="11"/>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35">
      <c r="A760" s="10"/>
      <c r="B760" s="10"/>
      <c r="C760" s="10"/>
      <c r="D760" s="11"/>
      <c r="E760" s="11"/>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35">
      <c r="A761" s="10"/>
      <c r="B761" s="10"/>
      <c r="C761" s="10"/>
      <c r="D761" s="11"/>
      <c r="E761" s="11"/>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35">
      <c r="A762" s="10"/>
      <c r="B762" s="10"/>
      <c r="C762" s="10"/>
      <c r="D762" s="11"/>
      <c r="E762" s="11"/>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35">
      <c r="A763" s="10"/>
      <c r="B763" s="10"/>
      <c r="C763" s="10"/>
      <c r="D763" s="11"/>
      <c r="E763" s="11"/>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35">
      <c r="A764" s="10"/>
      <c r="B764" s="10"/>
      <c r="C764" s="10"/>
      <c r="D764" s="11"/>
      <c r="E764" s="11"/>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35">
      <c r="A765" s="10"/>
      <c r="B765" s="10"/>
      <c r="C765" s="10"/>
      <c r="D765" s="11"/>
      <c r="E765" s="11"/>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35">
      <c r="A766" s="10"/>
      <c r="B766" s="10"/>
      <c r="C766" s="10"/>
      <c r="D766" s="11"/>
      <c r="E766" s="11"/>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35">
      <c r="A767" s="10"/>
      <c r="B767" s="10"/>
      <c r="C767" s="10"/>
      <c r="D767" s="11"/>
      <c r="E767" s="11"/>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35">
      <c r="A768" s="10"/>
      <c r="B768" s="10"/>
      <c r="C768" s="10"/>
      <c r="D768" s="11"/>
      <c r="E768" s="11"/>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35">
      <c r="A769" s="10"/>
      <c r="B769" s="10"/>
      <c r="C769" s="10"/>
      <c r="D769" s="11"/>
      <c r="E769" s="11"/>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35">
      <c r="A770" s="10"/>
      <c r="B770" s="10"/>
      <c r="C770" s="10"/>
      <c r="D770" s="11"/>
      <c r="E770" s="11"/>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35">
      <c r="A771" s="10"/>
      <c r="B771" s="10"/>
      <c r="C771" s="10"/>
      <c r="D771" s="11"/>
      <c r="E771" s="11"/>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35">
      <c r="A772" s="10"/>
      <c r="B772" s="10"/>
      <c r="C772" s="10"/>
      <c r="D772" s="11"/>
      <c r="E772" s="11"/>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35">
      <c r="A773" s="10"/>
      <c r="B773" s="10"/>
      <c r="C773" s="10"/>
      <c r="D773" s="11"/>
      <c r="E773" s="11"/>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35">
      <c r="A774" s="10"/>
      <c r="B774" s="10"/>
      <c r="C774" s="10"/>
      <c r="D774" s="11"/>
      <c r="E774" s="11"/>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35">
      <c r="A775" s="10"/>
      <c r="B775" s="10"/>
      <c r="C775" s="10"/>
      <c r="D775" s="11"/>
      <c r="E775" s="11"/>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35">
      <c r="A776" s="10"/>
      <c r="B776" s="10"/>
      <c r="C776" s="10"/>
      <c r="D776" s="11"/>
      <c r="E776" s="11"/>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35">
      <c r="A777" s="10"/>
      <c r="B777" s="10"/>
      <c r="C777" s="10"/>
      <c r="D777" s="11"/>
      <c r="E777" s="11"/>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35">
      <c r="A778" s="10"/>
      <c r="B778" s="10"/>
      <c r="C778" s="10"/>
      <c r="D778" s="11"/>
      <c r="E778" s="11"/>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35">
      <c r="A779" s="10"/>
      <c r="B779" s="10"/>
      <c r="C779" s="10"/>
      <c r="D779" s="11"/>
      <c r="E779" s="11"/>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35">
      <c r="A780" s="10"/>
      <c r="B780" s="10"/>
      <c r="C780" s="10"/>
      <c r="D780" s="11"/>
      <c r="E780" s="11"/>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35">
      <c r="A781" s="10"/>
      <c r="B781" s="10"/>
      <c r="C781" s="10"/>
      <c r="D781" s="11"/>
      <c r="E781" s="11"/>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35">
      <c r="A782" s="10"/>
      <c r="B782" s="10"/>
      <c r="C782" s="10"/>
      <c r="D782" s="11"/>
      <c r="E782" s="11"/>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35">
      <c r="A783" s="10"/>
      <c r="B783" s="10"/>
      <c r="C783" s="10"/>
      <c r="D783" s="11"/>
      <c r="E783" s="11"/>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35">
      <c r="A784" s="10"/>
      <c r="B784" s="10"/>
      <c r="C784" s="10"/>
      <c r="D784" s="11"/>
      <c r="E784" s="11"/>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35">
      <c r="A785" s="10"/>
      <c r="B785" s="10"/>
      <c r="C785" s="10"/>
      <c r="D785" s="11"/>
      <c r="E785" s="11"/>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35">
      <c r="A786" s="10"/>
      <c r="B786" s="10"/>
      <c r="C786" s="10"/>
      <c r="D786" s="11"/>
      <c r="E786" s="11"/>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35">
      <c r="A787" s="10"/>
      <c r="B787" s="10"/>
      <c r="C787" s="10"/>
      <c r="D787" s="11"/>
      <c r="E787" s="11"/>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35">
      <c r="A788" s="10"/>
      <c r="B788" s="10"/>
      <c r="C788" s="10"/>
      <c r="D788" s="11"/>
      <c r="E788" s="11"/>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35">
      <c r="A789" s="10"/>
      <c r="B789" s="10"/>
      <c r="C789" s="10"/>
      <c r="D789" s="11"/>
      <c r="E789" s="11"/>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35">
      <c r="A790" s="10"/>
      <c r="B790" s="10"/>
      <c r="C790" s="10"/>
      <c r="D790" s="11"/>
      <c r="E790" s="11"/>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35">
      <c r="A791" s="10"/>
      <c r="B791" s="10"/>
      <c r="C791" s="10"/>
      <c r="D791" s="11"/>
      <c r="E791" s="11"/>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35">
      <c r="A792" s="10"/>
      <c r="B792" s="10"/>
      <c r="C792" s="10"/>
      <c r="D792" s="11"/>
      <c r="E792" s="11"/>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35">
      <c r="A793" s="10"/>
      <c r="B793" s="10"/>
      <c r="C793" s="10"/>
      <c r="D793" s="11"/>
      <c r="E793" s="11"/>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35">
      <c r="A794" s="10"/>
      <c r="B794" s="10"/>
      <c r="C794" s="10"/>
      <c r="D794" s="11"/>
      <c r="E794" s="11"/>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35">
      <c r="A795" s="10"/>
      <c r="B795" s="10"/>
      <c r="C795" s="10"/>
      <c r="D795" s="11"/>
      <c r="E795" s="11"/>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35">
      <c r="A796" s="10"/>
      <c r="B796" s="10"/>
      <c r="C796" s="10"/>
      <c r="D796" s="11"/>
      <c r="E796" s="11"/>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35">
      <c r="A797" s="10"/>
      <c r="B797" s="10"/>
      <c r="C797" s="10"/>
      <c r="D797" s="11"/>
      <c r="E797" s="11"/>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35">
      <c r="A798" s="10"/>
      <c r="B798" s="10"/>
      <c r="C798" s="10"/>
      <c r="D798" s="11"/>
      <c r="E798" s="11"/>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35">
      <c r="A799" s="10"/>
      <c r="B799" s="10"/>
      <c r="C799" s="10"/>
      <c r="D799" s="11"/>
      <c r="E799" s="11"/>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35">
      <c r="A800" s="10"/>
      <c r="B800" s="10"/>
      <c r="C800" s="10"/>
      <c r="D800" s="11"/>
      <c r="E800" s="11"/>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35">
      <c r="A801" s="10"/>
      <c r="B801" s="10"/>
      <c r="C801" s="10"/>
      <c r="D801" s="11"/>
      <c r="E801" s="11"/>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35">
      <c r="A802" s="10"/>
      <c r="B802" s="10"/>
      <c r="C802" s="10"/>
      <c r="D802" s="11"/>
      <c r="E802" s="11"/>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35">
      <c r="A803" s="10"/>
      <c r="B803" s="10"/>
      <c r="C803" s="10"/>
      <c r="D803" s="11"/>
      <c r="E803" s="11"/>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35">
      <c r="A804" s="10"/>
      <c r="B804" s="10"/>
      <c r="C804" s="10"/>
      <c r="D804" s="11"/>
      <c r="E804" s="11"/>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35">
      <c r="A805" s="10"/>
      <c r="B805" s="10"/>
      <c r="C805" s="10"/>
      <c r="D805" s="11"/>
      <c r="E805" s="11"/>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35">
      <c r="A806" s="10"/>
      <c r="B806" s="10"/>
      <c r="C806" s="10"/>
      <c r="D806" s="11"/>
      <c r="E806" s="11"/>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35">
      <c r="A807" s="10"/>
      <c r="B807" s="10"/>
      <c r="C807" s="10"/>
      <c r="D807" s="11"/>
      <c r="E807" s="11"/>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35">
      <c r="A808" s="10"/>
      <c r="B808" s="10"/>
      <c r="C808" s="10"/>
      <c r="D808" s="11"/>
      <c r="E808" s="11"/>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35">
      <c r="A809" s="10"/>
      <c r="B809" s="10"/>
      <c r="C809" s="10"/>
      <c r="D809" s="11"/>
      <c r="E809" s="11"/>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35">
      <c r="A810" s="10"/>
      <c r="B810" s="10"/>
      <c r="C810" s="10"/>
      <c r="D810" s="11"/>
      <c r="E810" s="11"/>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35">
      <c r="A811" s="10"/>
      <c r="B811" s="10"/>
      <c r="C811" s="10"/>
      <c r="D811" s="11"/>
      <c r="E811" s="11"/>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35">
      <c r="A812" s="10"/>
      <c r="B812" s="10"/>
      <c r="C812" s="10"/>
      <c r="D812" s="11"/>
      <c r="E812" s="11"/>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35">
      <c r="A813" s="10"/>
      <c r="B813" s="10"/>
      <c r="C813" s="10"/>
      <c r="D813" s="11"/>
      <c r="E813" s="11"/>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35">
      <c r="A814" s="10"/>
      <c r="B814" s="10"/>
      <c r="C814" s="10"/>
      <c r="D814" s="11"/>
      <c r="E814" s="11"/>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35">
      <c r="A815" s="10"/>
      <c r="B815" s="10"/>
      <c r="C815" s="10"/>
      <c r="D815" s="11"/>
      <c r="E815" s="11"/>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35">
      <c r="A816" s="10"/>
      <c r="B816" s="10"/>
      <c r="C816" s="10"/>
      <c r="D816" s="11"/>
      <c r="E816" s="11"/>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35">
      <c r="A817" s="10"/>
      <c r="B817" s="10"/>
      <c r="C817" s="10"/>
      <c r="D817" s="11"/>
      <c r="E817" s="11"/>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35">
      <c r="A818" s="10"/>
      <c r="B818" s="10"/>
      <c r="C818" s="10"/>
      <c r="D818" s="11"/>
      <c r="E818" s="11"/>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35">
      <c r="A819" s="10"/>
      <c r="B819" s="10"/>
      <c r="C819" s="10"/>
      <c r="D819" s="11"/>
      <c r="E819" s="11"/>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35">
      <c r="A820" s="10"/>
      <c r="B820" s="10"/>
      <c r="C820" s="10"/>
      <c r="D820" s="11"/>
      <c r="E820" s="11"/>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35">
      <c r="A821" s="10"/>
      <c r="B821" s="10"/>
      <c r="C821" s="10"/>
      <c r="D821" s="11"/>
      <c r="E821" s="11"/>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35">
      <c r="A822" s="10"/>
      <c r="B822" s="10"/>
      <c r="C822" s="10"/>
      <c r="D822" s="11"/>
      <c r="E822" s="11"/>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35">
      <c r="A823" s="10"/>
      <c r="B823" s="10"/>
      <c r="C823" s="10"/>
      <c r="D823" s="11"/>
      <c r="E823" s="11"/>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35">
      <c r="A824" s="10"/>
      <c r="B824" s="10"/>
      <c r="C824" s="10"/>
      <c r="D824" s="11"/>
      <c r="E824" s="11"/>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35">
      <c r="A825" s="10"/>
      <c r="B825" s="10"/>
      <c r="C825" s="10"/>
      <c r="D825" s="11"/>
      <c r="E825" s="11"/>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35">
      <c r="A826" s="10"/>
      <c r="B826" s="10"/>
      <c r="C826" s="10"/>
      <c r="D826" s="11"/>
      <c r="E826" s="11"/>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35">
      <c r="A827" s="10"/>
      <c r="B827" s="10"/>
      <c r="C827" s="10"/>
      <c r="D827" s="11"/>
      <c r="E827" s="11"/>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35">
      <c r="A828" s="10"/>
      <c r="B828" s="10"/>
      <c r="C828" s="10"/>
      <c r="D828" s="11"/>
      <c r="E828" s="11"/>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35">
      <c r="A829" s="10"/>
      <c r="B829" s="10"/>
      <c r="C829" s="10"/>
      <c r="D829" s="11"/>
      <c r="E829" s="11"/>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35">
      <c r="A830" s="10"/>
      <c r="B830" s="10"/>
      <c r="C830" s="10"/>
      <c r="D830" s="11"/>
      <c r="E830" s="11"/>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35">
      <c r="A831" s="10"/>
      <c r="B831" s="10"/>
      <c r="C831" s="10"/>
      <c r="D831" s="11"/>
      <c r="E831" s="11"/>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35">
      <c r="A832" s="10"/>
      <c r="B832" s="10"/>
      <c r="C832" s="10"/>
      <c r="D832" s="11"/>
      <c r="E832" s="11"/>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35">
      <c r="A833" s="10"/>
      <c r="B833" s="10"/>
      <c r="C833" s="10"/>
      <c r="D833" s="11"/>
      <c r="E833" s="11"/>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35">
      <c r="A834" s="10"/>
      <c r="B834" s="10"/>
      <c r="C834" s="10"/>
      <c r="D834" s="11"/>
      <c r="E834" s="11"/>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35">
      <c r="A835" s="10"/>
      <c r="B835" s="10"/>
      <c r="C835" s="10"/>
      <c r="D835" s="11"/>
      <c r="E835" s="11"/>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35">
      <c r="A836" s="10"/>
      <c r="B836" s="10"/>
      <c r="C836" s="10"/>
      <c r="D836" s="11"/>
      <c r="E836" s="11"/>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35">
      <c r="A837" s="10"/>
      <c r="B837" s="10"/>
      <c r="C837" s="10"/>
      <c r="D837" s="11"/>
      <c r="E837" s="11"/>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35">
      <c r="A838" s="10"/>
      <c r="B838" s="10"/>
      <c r="C838" s="10"/>
      <c r="D838" s="11"/>
      <c r="E838" s="11"/>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35">
      <c r="A839" s="10"/>
      <c r="B839" s="10"/>
      <c r="C839" s="10"/>
      <c r="D839" s="11"/>
      <c r="E839" s="11"/>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35">
      <c r="A840" s="10"/>
      <c r="B840" s="10"/>
      <c r="C840" s="10"/>
      <c r="D840" s="11"/>
      <c r="E840" s="11"/>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35">
      <c r="A841" s="10"/>
      <c r="B841" s="10"/>
      <c r="C841" s="10"/>
      <c r="D841" s="11"/>
      <c r="E841" s="11"/>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35">
      <c r="A842" s="10"/>
      <c r="B842" s="10"/>
      <c r="C842" s="10"/>
      <c r="D842" s="11"/>
      <c r="E842" s="11"/>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35">
      <c r="A843" s="10"/>
      <c r="B843" s="10"/>
      <c r="C843" s="10"/>
      <c r="D843" s="11"/>
      <c r="E843" s="11"/>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35">
      <c r="A844" s="10"/>
      <c r="B844" s="10"/>
      <c r="C844" s="10"/>
      <c r="D844" s="11"/>
      <c r="E844" s="11"/>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35">
      <c r="A845" s="10"/>
      <c r="B845" s="10"/>
      <c r="C845" s="10"/>
      <c r="D845" s="11"/>
      <c r="E845" s="11"/>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35">
      <c r="A846" s="10"/>
      <c r="B846" s="10"/>
      <c r="C846" s="10"/>
      <c r="D846" s="11"/>
      <c r="E846" s="11"/>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35">
      <c r="A847" s="10"/>
      <c r="B847" s="10"/>
      <c r="C847" s="10"/>
      <c r="D847" s="11"/>
      <c r="E847" s="11"/>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35">
      <c r="A848" s="10"/>
      <c r="B848" s="10"/>
      <c r="C848" s="10"/>
      <c r="D848" s="11"/>
      <c r="E848" s="11"/>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35">
      <c r="A849" s="10"/>
      <c r="B849" s="10"/>
      <c r="C849" s="10"/>
      <c r="D849" s="11"/>
      <c r="E849" s="11"/>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35">
      <c r="A850" s="10"/>
      <c r="B850" s="10"/>
      <c r="C850" s="10"/>
      <c r="D850" s="11"/>
      <c r="E850" s="11"/>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35">
      <c r="A851" s="10"/>
      <c r="B851" s="10"/>
      <c r="C851" s="10"/>
      <c r="D851" s="11"/>
      <c r="E851" s="11"/>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35">
      <c r="A852" s="10"/>
      <c r="B852" s="10"/>
      <c r="C852" s="10"/>
      <c r="D852" s="11"/>
      <c r="E852" s="11"/>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35">
      <c r="A853" s="10"/>
      <c r="B853" s="10"/>
      <c r="C853" s="10"/>
      <c r="D853" s="11"/>
      <c r="E853" s="11"/>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35">
      <c r="A854" s="10"/>
      <c r="B854" s="10"/>
      <c r="C854" s="10"/>
      <c r="D854" s="11"/>
      <c r="E854" s="11"/>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35">
      <c r="A855" s="10"/>
      <c r="B855" s="10"/>
      <c r="C855" s="10"/>
      <c r="D855" s="11"/>
      <c r="E855" s="11"/>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35">
      <c r="A856" s="10"/>
      <c r="B856" s="10"/>
      <c r="C856" s="10"/>
      <c r="D856" s="11"/>
      <c r="E856" s="11"/>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35">
      <c r="A857" s="10"/>
      <c r="B857" s="10"/>
      <c r="C857" s="10"/>
      <c r="D857" s="11"/>
      <c r="E857" s="11"/>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35">
      <c r="A858" s="10"/>
      <c r="B858" s="10"/>
      <c r="C858" s="10"/>
      <c r="D858" s="11"/>
      <c r="E858" s="11"/>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35">
      <c r="A859" s="10"/>
      <c r="B859" s="10"/>
      <c r="C859" s="10"/>
      <c r="D859" s="11"/>
      <c r="E859" s="11"/>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35">
      <c r="A860" s="10"/>
      <c r="B860" s="10"/>
      <c r="C860" s="10"/>
      <c r="D860" s="11"/>
      <c r="E860" s="11"/>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35">
      <c r="A861" s="10"/>
      <c r="B861" s="10"/>
      <c r="C861" s="10"/>
      <c r="D861" s="11"/>
      <c r="E861" s="11"/>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35">
      <c r="A862" s="10"/>
      <c r="B862" s="10"/>
      <c r="C862" s="10"/>
      <c r="D862" s="11"/>
      <c r="E862" s="11"/>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35">
      <c r="A863" s="10"/>
      <c r="B863" s="10"/>
      <c r="C863" s="10"/>
      <c r="D863" s="11"/>
      <c r="E863" s="11"/>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35">
      <c r="A864" s="10"/>
      <c r="B864" s="10"/>
      <c r="C864" s="10"/>
      <c r="D864" s="11"/>
      <c r="E864" s="11"/>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35">
      <c r="A865" s="10"/>
      <c r="B865" s="10"/>
      <c r="C865" s="10"/>
      <c r="D865" s="11"/>
      <c r="E865" s="11"/>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35">
      <c r="A866" s="10"/>
      <c r="B866" s="10"/>
      <c r="C866" s="10"/>
      <c r="D866" s="11"/>
      <c r="E866" s="11"/>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35">
      <c r="A867" s="10"/>
      <c r="B867" s="10"/>
      <c r="C867" s="10"/>
      <c r="D867" s="11"/>
      <c r="E867" s="11"/>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35">
      <c r="A868" s="10"/>
      <c r="B868" s="10"/>
      <c r="C868" s="10"/>
      <c r="D868" s="11"/>
      <c r="E868" s="11"/>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35">
      <c r="A869" s="10"/>
      <c r="B869" s="10"/>
      <c r="C869" s="10"/>
      <c r="D869" s="11"/>
      <c r="E869" s="11"/>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35">
      <c r="A870" s="10"/>
      <c r="B870" s="10"/>
      <c r="C870" s="10"/>
      <c r="D870" s="11"/>
      <c r="E870" s="11"/>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35">
      <c r="A871" s="10"/>
      <c r="B871" s="10"/>
      <c r="C871" s="10"/>
      <c r="D871" s="11"/>
      <c r="E871" s="11"/>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35">
      <c r="A872" s="10"/>
      <c r="B872" s="10"/>
      <c r="C872" s="10"/>
      <c r="D872" s="11"/>
      <c r="E872" s="11"/>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35">
      <c r="A873" s="10"/>
      <c r="B873" s="10"/>
      <c r="C873" s="10"/>
      <c r="D873" s="11"/>
      <c r="E873" s="11"/>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35">
      <c r="A874" s="10"/>
      <c r="B874" s="10"/>
      <c r="C874" s="10"/>
      <c r="D874" s="11"/>
      <c r="E874" s="11"/>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35">
      <c r="A875" s="10"/>
      <c r="B875" s="10"/>
      <c r="C875" s="10"/>
      <c r="D875" s="11"/>
      <c r="E875" s="11"/>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35">
      <c r="A876" s="10"/>
      <c r="B876" s="10"/>
      <c r="C876" s="10"/>
      <c r="D876" s="11"/>
      <c r="E876" s="11"/>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35">
      <c r="A877" s="10"/>
      <c r="B877" s="10"/>
      <c r="C877" s="10"/>
      <c r="D877" s="11"/>
      <c r="E877" s="11"/>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35">
      <c r="A878" s="10"/>
      <c r="B878" s="10"/>
      <c r="C878" s="10"/>
      <c r="D878" s="11"/>
      <c r="E878" s="11"/>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35">
      <c r="A879" s="10"/>
      <c r="B879" s="10"/>
      <c r="C879" s="10"/>
      <c r="D879" s="11"/>
      <c r="E879" s="11"/>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35">
      <c r="A880" s="10"/>
      <c r="B880" s="10"/>
      <c r="C880" s="10"/>
      <c r="D880" s="11"/>
      <c r="E880" s="11"/>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35">
      <c r="A881" s="10"/>
      <c r="B881" s="10"/>
      <c r="C881" s="10"/>
      <c r="D881" s="11"/>
      <c r="E881" s="11"/>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35">
      <c r="A882" s="10"/>
      <c r="B882" s="10"/>
      <c r="C882" s="10"/>
      <c r="D882" s="11"/>
      <c r="E882" s="11"/>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35">
      <c r="A883" s="10"/>
      <c r="B883" s="10"/>
      <c r="C883" s="10"/>
      <c r="D883" s="11"/>
      <c r="E883" s="11"/>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35">
      <c r="A884" s="10"/>
      <c r="B884" s="10"/>
      <c r="C884" s="10"/>
      <c r="D884" s="11"/>
      <c r="E884" s="11"/>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35">
      <c r="A885" s="10"/>
      <c r="B885" s="10"/>
      <c r="C885" s="10"/>
      <c r="D885" s="11"/>
      <c r="E885" s="11"/>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35">
      <c r="A886" s="10"/>
      <c r="B886" s="10"/>
      <c r="C886" s="10"/>
      <c r="D886" s="11"/>
      <c r="E886" s="11"/>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35">
      <c r="A887" s="10"/>
      <c r="B887" s="10"/>
      <c r="C887" s="10"/>
      <c r="D887" s="11"/>
      <c r="E887" s="11"/>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35">
      <c r="A888" s="10"/>
      <c r="B888" s="10"/>
      <c r="C888" s="10"/>
      <c r="D888" s="11"/>
      <c r="E888" s="11"/>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35">
      <c r="A889" s="10"/>
      <c r="B889" s="10"/>
      <c r="C889" s="10"/>
      <c r="D889" s="11"/>
      <c r="E889" s="11"/>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35">
      <c r="A890" s="10"/>
      <c r="B890" s="10"/>
      <c r="C890" s="10"/>
      <c r="D890" s="11"/>
      <c r="E890" s="11"/>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35">
      <c r="A891" s="10"/>
      <c r="B891" s="10"/>
      <c r="C891" s="10"/>
      <c r="D891" s="11"/>
      <c r="E891" s="11"/>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35">
      <c r="A892" s="10"/>
      <c r="B892" s="10"/>
      <c r="C892" s="10"/>
      <c r="D892" s="11"/>
      <c r="E892" s="11"/>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35">
      <c r="A893" s="10"/>
      <c r="B893" s="10"/>
      <c r="C893" s="10"/>
      <c r="D893" s="11"/>
      <c r="E893" s="11"/>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35">
      <c r="A894" s="10"/>
      <c r="B894" s="10"/>
      <c r="C894" s="10"/>
      <c r="D894" s="11"/>
      <c r="E894" s="11"/>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35">
      <c r="A895" s="10"/>
      <c r="B895" s="10"/>
      <c r="C895" s="10"/>
      <c r="D895" s="11"/>
      <c r="E895" s="11"/>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35">
      <c r="A896" s="10"/>
      <c r="B896" s="10"/>
      <c r="C896" s="10"/>
      <c r="D896" s="11"/>
      <c r="E896" s="11"/>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35">
      <c r="A897" s="10"/>
      <c r="B897" s="10"/>
      <c r="C897" s="10"/>
      <c r="D897" s="11"/>
      <c r="E897" s="11"/>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35">
      <c r="A898" s="10"/>
      <c r="B898" s="10"/>
      <c r="C898" s="10"/>
      <c r="D898" s="11"/>
      <c r="E898" s="11"/>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35">
      <c r="A899" s="10"/>
      <c r="B899" s="10"/>
      <c r="C899" s="10"/>
      <c r="D899" s="11"/>
      <c r="E899" s="11"/>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35">
      <c r="A900" s="10"/>
      <c r="B900" s="10"/>
      <c r="C900" s="10"/>
      <c r="D900" s="11"/>
      <c r="E900" s="11"/>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35">
      <c r="A901" s="10"/>
      <c r="B901" s="10"/>
      <c r="C901" s="10"/>
      <c r="D901" s="11"/>
      <c r="E901" s="11"/>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35">
      <c r="A902" s="10"/>
      <c r="B902" s="10"/>
      <c r="C902" s="10"/>
      <c r="D902" s="11"/>
      <c r="E902" s="11"/>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35">
      <c r="A903" s="10"/>
      <c r="B903" s="10"/>
      <c r="C903" s="10"/>
      <c r="D903" s="11"/>
      <c r="E903" s="11"/>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35">
      <c r="A904" s="10"/>
      <c r="B904" s="10"/>
      <c r="C904" s="10"/>
      <c r="D904" s="11"/>
      <c r="E904" s="11"/>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35">
      <c r="A905" s="10"/>
      <c r="B905" s="10"/>
      <c r="C905" s="10"/>
      <c r="D905" s="11"/>
      <c r="E905" s="11"/>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35">
      <c r="A906" s="10"/>
      <c r="B906" s="10"/>
      <c r="C906" s="10"/>
      <c r="D906" s="11"/>
      <c r="E906" s="11"/>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35">
      <c r="A907" s="10"/>
      <c r="B907" s="10"/>
      <c r="C907" s="10"/>
      <c r="D907" s="11"/>
      <c r="E907" s="11"/>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35">
      <c r="A908" s="10"/>
      <c r="B908" s="10"/>
      <c r="C908" s="10"/>
      <c r="D908" s="11"/>
      <c r="E908" s="11"/>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35">
      <c r="A909" s="10"/>
      <c r="B909" s="10"/>
      <c r="C909" s="10"/>
      <c r="D909" s="11"/>
      <c r="E909" s="11"/>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35">
      <c r="A910" s="10"/>
      <c r="B910" s="10"/>
      <c r="C910" s="10"/>
      <c r="D910" s="11"/>
      <c r="E910" s="11"/>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35">
      <c r="A911" s="10"/>
      <c r="B911" s="10"/>
      <c r="C911" s="10"/>
      <c r="D911" s="11"/>
      <c r="E911" s="11"/>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35">
      <c r="A912" s="10"/>
      <c r="B912" s="10"/>
      <c r="C912" s="10"/>
      <c r="D912" s="11"/>
      <c r="E912" s="11"/>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35">
      <c r="A913" s="10"/>
      <c r="B913" s="10"/>
      <c r="C913" s="10"/>
      <c r="D913" s="11"/>
      <c r="E913" s="11"/>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35">
      <c r="A914" s="10"/>
      <c r="B914" s="10"/>
      <c r="C914" s="10"/>
      <c r="D914" s="11"/>
      <c r="E914" s="11"/>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35">
      <c r="A915" s="10"/>
      <c r="B915" s="10"/>
      <c r="C915" s="10"/>
      <c r="D915" s="11"/>
      <c r="E915" s="11"/>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35">
      <c r="A916" s="10"/>
      <c r="B916" s="10"/>
      <c r="C916" s="10"/>
      <c r="D916" s="11"/>
      <c r="E916" s="11"/>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35">
      <c r="A917" s="10"/>
      <c r="B917" s="10"/>
      <c r="C917" s="10"/>
      <c r="D917" s="11"/>
      <c r="E917" s="11"/>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35">
      <c r="A918" s="10"/>
      <c r="B918" s="10"/>
      <c r="C918" s="10"/>
      <c r="D918" s="11"/>
      <c r="E918" s="11"/>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35">
      <c r="A919" s="10"/>
      <c r="B919" s="10"/>
      <c r="C919" s="10"/>
      <c r="D919" s="11"/>
      <c r="E919" s="11"/>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35">
      <c r="A920" s="10"/>
      <c r="B920" s="10"/>
      <c r="C920" s="10"/>
      <c r="D920" s="11"/>
      <c r="E920" s="11"/>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35">
      <c r="A921" s="10"/>
      <c r="B921" s="10"/>
      <c r="C921" s="10"/>
      <c r="D921" s="11"/>
      <c r="E921" s="11"/>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35">
      <c r="A922" s="10"/>
      <c r="B922" s="10"/>
      <c r="C922" s="10"/>
      <c r="D922" s="11"/>
      <c r="E922" s="11"/>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35">
      <c r="A923" s="10"/>
      <c r="B923" s="10"/>
      <c r="C923" s="10"/>
      <c r="D923" s="11"/>
      <c r="E923" s="11"/>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35">
      <c r="A924" s="10"/>
      <c r="B924" s="10"/>
      <c r="C924" s="10"/>
      <c r="D924" s="11"/>
      <c r="E924" s="11"/>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35">
      <c r="A925" s="10"/>
      <c r="B925" s="10"/>
      <c r="C925" s="10"/>
      <c r="D925" s="11"/>
      <c r="E925" s="11"/>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35">
      <c r="A926" s="10"/>
      <c r="B926" s="10"/>
      <c r="C926" s="10"/>
      <c r="D926" s="11"/>
      <c r="E926" s="11"/>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35">
      <c r="A927" s="10"/>
      <c r="B927" s="10"/>
      <c r="C927" s="10"/>
      <c r="D927" s="11"/>
      <c r="E927" s="11"/>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35">
      <c r="A928" s="10"/>
      <c r="B928" s="10"/>
      <c r="C928" s="10"/>
      <c r="D928" s="11"/>
      <c r="E928" s="11"/>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35">
      <c r="A929" s="10"/>
      <c r="B929" s="10"/>
      <c r="C929" s="10"/>
      <c r="D929" s="11"/>
      <c r="E929" s="11"/>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35">
      <c r="A930" s="10"/>
      <c r="B930" s="10"/>
      <c r="C930" s="10"/>
      <c r="D930" s="11"/>
      <c r="E930" s="11"/>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35">
      <c r="A931" s="10"/>
      <c r="B931" s="10"/>
      <c r="C931" s="10"/>
      <c r="D931" s="11"/>
      <c r="E931" s="11"/>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35">
      <c r="A932" s="10"/>
      <c r="B932" s="10"/>
      <c r="C932" s="10"/>
      <c r="D932" s="11"/>
      <c r="E932" s="11"/>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35">
      <c r="A933" s="10"/>
      <c r="B933" s="10"/>
      <c r="C933" s="10"/>
      <c r="D933" s="11"/>
      <c r="E933" s="11"/>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35">
      <c r="A934" s="10"/>
      <c r="B934" s="10"/>
      <c r="C934" s="10"/>
      <c r="D934" s="11"/>
      <c r="E934" s="11"/>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35">
      <c r="A935" s="10"/>
      <c r="B935" s="10"/>
      <c r="C935" s="10"/>
      <c r="D935" s="11"/>
      <c r="E935" s="11"/>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35">
      <c r="A936" s="10"/>
      <c r="B936" s="10"/>
      <c r="C936" s="10"/>
      <c r="D936" s="11"/>
      <c r="E936" s="11"/>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35">
      <c r="A937" s="10"/>
      <c r="B937" s="10"/>
      <c r="C937" s="10"/>
      <c r="D937" s="11"/>
      <c r="E937" s="11"/>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35">
      <c r="A938" s="10"/>
      <c r="B938" s="10"/>
      <c r="C938" s="10"/>
      <c r="D938" s="11"/>
      <c r="E938" s="11"/>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35">
      <c r="A939" s="10"/>
      <c r="B939" s="10"/>
      <c r="C939" s="10"/>
      <c r="D939" s="11"/>
      <c r="E939" s="11"/>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35">
      <c r="A940" s="10"/>
      <c r="B940" s="10"/>
      <c r="C940" s="10"/>
      <c r="D940" s="11"/>
      <c r="E940" s="11"/>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35">
      <c r="A941" s="10"/>
      <c r="B941" s="10"/>
      <c r="C941" s="10"/>
      <c r="D941" s="11"/>
      <c r="E941" s="11"/>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35">
      <c r="A942" s="10"/>
      <c r="B942" s="10"/>
      <c r="C942" s="10"/>
      <c r="D942" s="11"/>
      <c r="E942" s="11"/>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35">
      <c r="A943" s="10"/>
      <c r="B943" s="10"/>
      <c r="C943" s="10"/>
      <c r="D943" s="11"/>
      <c r="E943" s="11"/>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35">
      <c r="A944" s="10"/>
      <c r="B944" s="10"/>
      <c r="C944" s="10"/>
      <c r="D944" s="11"/>
      <c r="E944" s="11"/>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35">
      <c r="A945" s="10"/>
      <c r="B945" s="10"/>
      <c r="C945" s="10"/>
      <c r="D945" s="11"/>
      <c r="E945" s="11"/>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35">
      <c r="A946" s="10"/>
      <c r="B946" s="10"/>
      <c r="C946" s="10"/>
      <c r="D946" s="11"/>
      <c r="E946" s="11"/>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35">
      <c r="A947" s="10"/>
      <c r="B947" s="10"/>
      <c r="C947" s="10"/>
      <c r="D947" s="11"/>
      <c r="E947" s="11"/>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35">
      <c r="A948" s="10"/>
      <c r="B948" s="10"/>
      <c r="C948" s="10"/>
      <c r="D948" s="11"/>
      <c r="E948" s="11"/>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35">
      <c r="A949" s="10"/>
      <c r="B949" s="10"/>
      <c r="C949" s="10"/>
      <c r="D949" s="11"/>
      <c r="E949" s="11"/>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35">
      <c r="A950" s="10"/>
      <c r="B950" s="10"/>
      <c r="C950" s="10"/>
      <c r="D950" s="11"/>
      <c r="E950" s="11"/>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35">
      <c r="A951" s="10"/>
      <c r="B951" s="10"/>
      <c r="C951" s="10"/>
      <c r="D951" s="11"/>
      <c r="E951" s="11"/>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35">
      <c r="A952" s="10"/>
      <c r="B952" s="10"/>
      <c r="C952" s="10"/>
      <c r="D952" s="11"/>
      <c r="E952" s="11"/>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35">
      <c r="A953" s="10"/>
      <c r="B953" s="10"/>
      <c r="C953" s="10"/>
      <c r="D953" s="11"/>
      <c r="E953" s="11"/>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35">
      <c r="A954" s="10"/>
      <c r="B954" s="10"/>
      <c r="C954" s="10"/>
      <c r="D954" s="11"/>
      <c r="E954" s="11"/>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35">
      <c r="A955" s="10"/>
      <c r="B955" s="10"/>
      <c r="C955" s="10"/>
      <c r="D955" s="11"/>
      <c r="E955" s="11"/>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35">
      <c r="A956" s="10"/>
      <c r="B956" s="10"/>
      <c r="C956" s="10"/>
      <c r="D956" s="11"/>
      <c r="E956" s="11"/>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35">
      <c r="A957" s="10"/>
      <c r="B957" s="10"/>
      <c r="C957" s="10"/>
      <c r="D957" s="11"/>
      <c r="E957" s="11"/>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35">
      <c r="A958" s="10"/>
      <c r="B958" s="10"/>
      <c r="C958" s="10"/>
      <c r="D958" s="11"/>
      <c r="E958" s="11"/>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35">
      <c r="A959" s="10"/>
      <c r="B959" s="10"/>
      <c r="C959" s="10"/>
      <c r="D959" s="11"/>
      <c r="E959" s="11"/>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35">
      <c r="A960" s="10"/>
      <c r="B960" s="10"/>
      <c r="C960" s="10"/>
      <c r="D960" s="11"/>
      <c r="E960" s="11"/>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35">
      <c r="A961" s="10"/>
      <c r="B961" s="10"/>
      <c r="C961" s="10"/>
      <c r="D961" s="11"/>
      <c r="E961" s="11"/>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35">
      <c r="A962" s="10"/>
      <c r="B962" s="10"/>
      <c r="C962" s="10"/>
      <c r="D962" s="11"/>
      <c r="E962" s="11"/>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35">
      <c r="A963" s="10"/>
      <c r="B963" s="10"/>
      <c r="C963" s="10"/>
      <c r="D963" s="11"/>
      <c r="E963" s="11"/>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35">
      <c r="A964" s="10"/>
      <c r="B964" s="10"/>
      <c r="C964" s="10"/>
      <c r="D964" s="11"/>
      <c r="E964" s="11"/>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35">
      <c r="A965" s="10"/>
      <c r="B965" s="10"/>
      <c r="C965" s="10"/>
      <c r="D965" s="11"/>
      <c r="E965" s="11"/>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35">
      <c r="A966" s="10"/>
      <c r="B966" s="10"/>
      <c r="C966" s="10"/>
      <c r="D966" s="11"/>
      <c r="E966" s="11"/>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35">
      <c r="A967" s="10"/>
      <c r="B967" s="10"/>
      <c r="C967" s="10"/>
      <c r="D967" s="11"/>
      <c r="E967" s="11"/>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35">
      <c r="A968" s="10"/>
      <c r="B968" s="10"/>
      <c r="C968" s="10"/>
      <c r="D968" s="11"/>
      <c r="E968" s="11"/>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35">
      <c r="A969" s="10"/>
      <c r="B969" s="10"/>
      <c r="C969" s="10"/>
      <c r="D969" s="11"/>
      <c r="E969" s="11"/>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35">
      <c r="A970" s="10"/>
      <c r="B970" s="10"/>
      <c r="C970" s="10"/>
      <c r="D970" s="11"/>
      <c r="E970" s="11"/>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35">
      <c r="A971" s="10"/>
      <c r="B971" s="10"/>
      <c r="C971" s="10"/>
      <c r="D971" s="11"/>
      <c r="E971" s="11"/>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35">
      <c r="A972" s="10"/>
      <c r="B972" s="10"/>
      <c r="C972" s="10"/>
      <c r="D972" s="11"/>
      <c r="E972" s="11"/>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35">
      <c r="A973" s="10"/>
      <c r="B973" s="10"/>
      <c r="C973" s="10"/>
      <c r="D973" s="11"/>
      <c r="E973" s="11"/>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35">
      <c r="A974" s="10"/>
      <c r="B974" s="10"/>
      <c r="C974" s="10"/>
      <c r="D974" s="11"/>
      <c r="E974" s="11"/>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35">
      <c r="A975" s="10"/>
      <c r="B975" s="10"/>
      <c r="C975" s="10"/>
      <c r="D975" s="11"/>
      <c r="E975" s="11"/>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35">
      <c r="A976" s="10"/>
      <c r="B976" s="10"/>
      <c r="C976" s="10"/>
      <c r="D976" s="11"/>
      <c r="E976" s="11"/>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35">
      <c r="A977" s="10"/>
      <c r="B977" s="10"/>
      <c r="C977" s="10"/>
      <c r="D977" s="11"/>
      <c r="E977" s="11"/>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35">
      <c r="A978" s="10"/>
      <c r="B978" s="10"/>
      <c r="C978" s="10"/>
      <c r="D978" s="11"/>
      <c r="E978" s="11"/>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35">
      <c r="A979" s="10"/>
      <c r="B979" s="10"/>
      <c r="C979" s="10"/>
      <c r="D979" s="11"/>
      <c r="E979" s="11"/>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35">
      <c r="A980" s="10"/>
      <c r="B980" s="10"/>
      <c r="C980" s="10"/>
      <c r="D980" s="11"/>
      <c r="E980" s="11"/>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35">
      <c r="A981" s="10"/>
      <c r="B981" s="10"/>
      <c r="C981" s="10"/>
      <c r="D981" s="11"/>
      <c r="E981" s="11"/>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35">
      <c r="A982" s="10"/>
      <c r="B982" s="10"/>
      <c r="C982" s="10"/>
      <c r="D982" s="11"/>
      <c r="E982" s="11"/>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35">
      <c r="A983" s="10"/>
      <c r="B983" s="10"/>
      <c r="C983" s="10"/>
      <c r="D983" s="11"/>
      <c r="E983" s="11"/>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35">
      <c r="A984" s="10"/>
      <c r="B984" s="10"/>
      <c r="C984" s="10"/>
      <c r="D984" s="11"/>
      <c r="E984" s="11"/>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35">
      <c r="A985" s="10"/>
      <c r="B985" s="10"/>
      <c r="C985" s="10"/>
      <c r="D985" s="11"/>
      <c r="E985" s="11"/>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35">
      <c r="A986" s="10"/>
      <c r="B986" s="10"/>
      <c r="C986" s="10"/>
      <c r="D986" s="11"/>
      <c r="E986" s="11"/>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35">
      <c r="A987" s="10"/>
      <c r="B987" s="10"/>
      <c r="C987" s="10"/>
      <c r="D987" s="11"/>
      <c r="E987" s="11"/>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35">
      <c r="A988" s="10"/>
      <c r="B988" s="10"/>
      <c r="C988" s="10"/>
      <c r="D988" s="11"/>
      <c r="E988" s="11"/>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35">
      <c r="A989" s="10"/>
      <c r="B989" s="10"/>
      <c r="C989" s="10"/>
      <c r="D989" s="11"/>
      <c r="E989" s="11"/>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35">
      <c r="A990" s="10"/>
      <c r="B990" s="10"/>
      <c r="C990" s="10"/>
      <c r="D990" s="11"/>
      <c r="E990" s="11"/>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35">
      <c r="A991" s="10"/>
      <c r="B991" s="10"/>
      <c r="C991" s="10"/>
      <c r="D991" s="11"/>
      <c r="E991" s="11"/>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35">
      <c r="A992" s="10"/>
      <c r="B992" s="10"/>
      <c r="C992" s="10"/>
      <c r="D992" s="11"/>
      <c r="E992" s="11"/>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35">
      <c r="A993" s="10"/>
      <c r="B993" s="10"/>
      <c r="C993" s="10"/>
      <c r="D993" s="11"/>
      <c r="E993" s="11"/>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35">
      <c r="A994" s="10"/>
      <c r="B994" s="10"/>
      <c r="C994" s="10"/>
      <c r="D994" s="11"/>
      <c r="E994" s="11"/>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35">
      <c r="A995" s="10"/>
      <c r="B995" s="10"/>
      <c r="C995" s="10"/>
      <c r="D995" s="11"/>
      <c r="E995" s="11"/>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35">
      <c r="A996" s="10"/>
      <c r="B996" s="10"/>
      <c r="C996" s="10"/>
      <c r="D996" s="11"/>
      <c r="E996" s="11"/>
      <c r="F996" s="10"/>
      <c r="G996" s="10"/>
      <c r="H996" s="10"/>
      <c r="I996" s="10"/>
      <c r="J996" s="10"/>
      <c r="K996" s="10"/>
      <c r="L996" s="10"/>
      <c r="M996" s="10"/>
      <c r="N996" s="10"/>
      <c r="O996" s="10"/>
      <c r="P996" s="10"/>
      <c r="Q996" s="10"/>
      <c r="R996" s="10"/>
      <c r="S996" s="10"/>
      <c r="T996" s="10"/>
      <c r="U996" s="10"/>
      <c r="V996" s="10"/>
      <c r="W996" s="10"/>
      <c r="X996" s="10"/>
      <c r="Y996" s="10"/>
      <c r="Z996" s="10"/>
    </row>
  </sheetData>
  <hyperlinks>
    <hyperlink ref="C2" r:id="rId1" xr:uid="{A9F8EBFE-2F3E-4D07-85D0-968A9818CC4D}"/>
  </hyperlinks>
  <pageMargins left="0.511811024" right="0.511811024" top="0.78740157499999996" bottom="0.78740157499999996" header="0" footer="0"/>
  <pageSetup paperSize="9" orientation="portrait"/>
  <headerFooter>
    <oddFooter>&amp;C#000000INFORMAÇÃO CONFIDENCIAL –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797E-E16B-451C-AABE-37348FCB17BF}">
  <sheetPr codeName="Planilha1">
    <tabColor theme="7" tint="0.59999389629810485"/>
  </sheetPr>
  <dimension ref="B1:L22"/>
  <sheetViews>
    <sheetView showGridLines="0" topLeftCell="H1" zoomScale="44" zoomScaleNormal="45" workbookViewId="0">
      <pane ySplit="4" topLeftCell="A16" activePane="bottomLeft" state="frozen"/>
      <selection activeCell="B1" sqref="B1"/>
      <selection pane="bottomLeft" activeCell="W16" sqref="W16"/>
    </sheetView>
  </sheetViews>
  <sheetFormatPr defaultColWidth="8.7265625" defaultRowHeight="14.5" x14ac:dyDescent="0.35"/>
  <cols>
    <col min="1" max="1" width="13.81640625" style="29" customWidth="1"/>
    <col min="2" max="2" width="31.54296875" style="34" bestFit="1" customWidth="1"/>
    <col min="3" max="3" width="75.54296875" style="26" customWidth="1"/>
    <col min="4" max="4" width="26.81640625" style="29" customWidth="1"/>
    <col min="5" max="5" width="45" style="35" customWidth="1"/>
    <col min="6" max="6" width="43.7265625" style="29" customWidth="1"/>
    <col min="7" max="7" width="58.90625" style="29" customWidth="1"/>
    <col min="8" max="8" width="60.7265625" style="29" customWidth="1"/>
    <col min="9" max="9" width="81.08984375" style="29" customWidth="1"/>
    <col min="10" max="10" width="44.81640625" style="29" customWidth="1"/>
    <col min="11" max="11" width="26.54296875" style="29" customWidth="1"/>
    <col min="12" max="12" width="46.26953125" style="29" customWidth="1"/>
    <col min="13" max="16384" width="8.7265625" style="29"/>
  </cols>
  <sheetData>
    <row r="1" spans="2:12" ht="63" customHeight="1" x14ac:dyDescent="0.35">
      <c r="C1" s="42" t="s">
        <v>0</v>
      </c>
      <c r="J1" s="187"/>
    </row>
    <row r="2" spans="2:12" ht="23.5" customHeight="1" x14ac:dyDescent="0.35">
      <c r="C2" s="14" t="s">
        <v>1</v>
      </c>
      <c r="D2" s="185"/>
      <c r="I2"/>
      <c r="J2" s="189"/>
    </row>
    <row r="3" spans="2:12" ht="14.5" customHeight="1" x14ac:dyDescent="0.35">
      <c r="C3" s="14"/>
    </row>
    <row r="4" spans="2:12" s="27" customFormat="1" ht="70" customHeight="1" x14ac:dyDescent="0.35">
      <c r="B4" s="1" t="s">
        <v>432</v>
      </c>
      <c r="C4" s="1" t="s">
        <v>433</v>
      </c>
      <c r="D4" s="1" t="s">
        <v>434</v>
      </c>
      <c r="E4" s="1" t="s">
        <v>435</v>
      </c>
      <c r="F4" s="1" t="s">
        <v>436</v>
      </c>
      <c r="G4" s="1" t="s">
        <v>437</v>
      </c>
      <c r="H4" s="1" t="s">
        <v>438</v>
      </c>
      <c r="I4" s="204" t="s">
        <v>591</v>
      </c>
      <c r="J4" s="204" t="s">
        <v>647</v>
      </c>
      <c r="K4" s="251" t="s">
        <v>439</v>
      </c>
      <c r="L4" s="252"/>
    </row>
    <row r="5" spans="2:12" ht="130.5" x14ac:dyDescent="0.35">
      <c r="B5" s="23" t="s">
        <v>440</v>
      </c>
      <c r="C5" s="15" t="s">
        <v>441</v>
      </c>
      <c r="D5" s="28" t="s">
        <v>442</v>
      </c>
      <c r="E5" s="16" t="s">
        <v>443</v>
      </c>
      <c r="F5" s="15" t="s">
        <v>444</v>
      </c>
      <c r="G5" s="17" t="s">
        <v>445</v>
      </c>
      <c r="H5" s="17" t="s">
        <v>446</v>
      </c>
      <c r="I5" s="205" t="s">
        <v>617</v>
      </c>
      <c r="J5" s="205" t="s">
        <v>598</v>
      </c>
      <c r="K5" s="18" t="s">
        <v>447</v>
      </c>
      <c r="L5" s="19" t="s">
        <v>448</v>
      </c>
    </row>
    <row r="6" spans="2:12" ht="87" customHeight="1" x14ac:dyDescent="0.35">
      <c r="B6" s="25" t="s">
        <v>449</v>
      </c>
      <c r="C6" s="15" t="s">
        <v>450</v>
      </c>
      <c r="D6" s="28" t="s">
        <v>442</v>
      </c>
      <c r="E6" s="20" t="s">
        <v>443</v>
      </c>
      <c r="F6" s="17" t="s">
        <v>451</v>
      </c>
      <c r="G6" s="15" t="s">
        <v>452</v>
      </c>
      <c r="H6" s="30" t="s">
        <v>446</v>
      </c>
      <c r="I6" s="32" t="s">
        <v>618</v>
      </c>
      <c r="J6" s="32" t="s">
        <v>597</v>
      </c>
      <c r="K6" s="21" t="s">
        <v>453</v>
      </c>
      <c r="L6" s="20" t="s">
        <v>454</v>
      </c>
    </row>
    <row r="7" spans="2:12" ht="120" customHeight="1" x14ac:dyDescent="0.35">
      <c r="B7" s="243" t="s">
        <v>455</v>
      </c>
      <c r="C7" s="228" t="s">
        <v>456</v>
      </c>
      <c r="D7" s="230" t="s">
        <v>457</v>
      </c>
      <c r="E7" s="20" t="s">
        <v>458</v>
      </c>
      <c r="F7" s="17" t="s">
        <v>459</v>
      </c>
      <c r="G7" s="228" t="s">
        <v>460</v>
      </c>
      <c r="H7" s="228" t="s">
        <v>461</v>
      </c>
      <c r="I7" s="232" t="s">
        <v>619</v>
      </c>
      <c r="J7" s="232" t="s">
        <v>596</v>
      </c>
      <c r="K7" s="223" t="s">
        <v>277</v>
      </c>
      <c r="L7" s="232" t="s">
        <v>462</v>
      </c>
    </row>
    <row r="8" spans="2:12" ht="72.5" x14ac:dyDescent="0.35">
      <c r="B8" s="244"/>
      <c r="C8" s="229"/>
      <c r="D8" s="242"/>
      <c r="E8" s="20" t="s">
        <v>443</v>
      </c>
      <c r="F8" s="22" t="s">
        <v>444</v>
      </c>
      <c r="G8" s="229"/>
      <c r="H8" s="229"/>
      <c r="I8" s="240"/>
      <c r="J8" s="240"/>
      <c r="K8" s="224"/>
      <c r="L8" s="233"/>
    </row>
    <row r="9" spans="2:12" ht="72.5" x14ac:dyDescent="0.35">
      <c r="B9" s="226" t="s">
        <v>463</v>
      </c>
      <c r="C9" s="228" t="s">
        <v>464</v>
      </c>
      <c r="D9" s="248" t="s">
        <v>465</v>
      </c>
      <c r="E9" s="22" t="s">
        <v>466</v>
      </c>
      <c r="F9" s="22" t="s">
        <v>467</v>
      </c>
      <c r="G9" s="30" t="s">
        <v>468</v>
      </c>
      <c r="H9" s="31" t="s">
        <v>469</v>
      </c>
      <c r="I9" s="232" t="s">
        <v>645</v>
      </c>
      <c r="J9" s="232" t="s">
        <v>600</v>
      </c>
      <c r="K9" s="223" t="s">
        <v>470</v>
      </c>
      <c r="L9" s="225" t="s">
        <v>646</v>
      </c>
    </row>
    <row r="10" spans="2:12" ht="136" customHeight="1" x14ac:dyDescent="0.35">
      <c r="B10" s="227"/>
      <c r="C10" s="247"/>
      <c r="D10" s="249"/>
      <c r="E10" s="22" t="s">
        <v>471</v>
      </c>
      <c r="F10" s="22" t="s">
        <v>472</v>
      </c>
      <c r="G10" s="30" t="s">
        <v>636</v>
      </c>
      <c r="H10" s="31" t="s">
        <v>473</v>
      </c>
      <c r="I10" s="240"/>
      <c r="J10" s="240"/>
      <c r="K10" s="250"/>
      <c r="L10" s="225"/>
    </row>
    <row r="11" spans="2:12" ht="169" customHeight="1" x14ac:dyDescent="0.35">
      <c r="B11" s="243" t="s">
        <v>474</v>
      </c>
      <c r="C11" s="228" t="s">
        <v>475</v>
      </c>
      <c r="D11" s="230" t="s">
        <v>476</v>
      </c>
      <c r="E11" s="238" t="s">
        <v>466</v>
      </c>
      <c r="F11" s="22" t="s">
        <v>477</v>
      </c>
      <c r="G11" s="238" t="s">
        <v>478</v>
      </c>
      <c r="H11" s="238" t="s">
        <v>479</v>
      </c>
      <c r="I11" s="245" t="s">
        <v>620</v>
      </c>
      <c r="J11" s="232" t="s">
        <v>596</v>
      </c>
      <c r="K11" s="223" t="s">
        <v>480</v>
      </c>
      <c r="L11" s="225" t="s">
        <v>481</v>
      </c>
    </row>
    <row r="12" spans="2:12" ht="100.5" customHeight="1" x14ac:dyDescent="0.35">
      <c r="B12" s="244"/>
      <c r="C12" s="229"/>
      <c r="D12" s="242"/>
      <c r="E12" s="239"/>
      <c r="F12" s="22" t="s">
        <v>482</v>
      </c>
      <c r="G12" s="239"/>
      <c r="H12" s="239"/>
      <c r="I12" s="246"/>
      <c r="J12" s="240"/>
      <c r="K12" s="224"/>
      <c r="L12" s="225"/>
    </row>
    <row r="13" spans="2:12" ht="117.5" customHeight="1" x14ac:dyDescent="0.35">
      <c r="B13" s="25" t="s">
        <v>483</v>
      </c>
      <c r="C13" s="15" t="s">
        <v>484</v>
      </c>
      <c r="D13" s="28" t="s">
        <v>442</v>
      </c>
      <c r="E13" s="15" t="s">
        <v>443</v>
      </c>
      <c r="F13" s="24" t="s">
        <v>444</v>
      </c>
      <c r="G13" s="15" t="s">
        <v>485</v>
      </c>
      <c r="H13" s="17" t="s">
        <v>486</v>
      </c>
      <c r="I13" s="32" t="s">
        <v>621</v>
      </c>
      <c r="J13" s="32" t="s">
        <v>595</v>
      </c>
      <c r="K13" s="191" t="s">
        <v>373</v>
      </c>
      <c r="L13" s="205" t="s">
        <v>487</v>
      </c>
    </row>
    <row r="14" spans="2:12" ht="124" customHeight="1" x14ac:dyDescent="0.35">
      <c r="B14" s="25" t="s">
        <v>488</v>
      </c>
      <c r="C14" s="15" t="s">
        <v>489</v>
      </c>
      <c r="D14" s="28" t="s">
        <v>442</v>
      </c>
      <c r="E14" s="20" t="s">
        <v>443</v>
      </c>
      <c r="F14" s="22" t="s">
        <v>444</v>
      </c>
      <c r="G14" s="15" t="s">
        <v>490</v>
      </c>
      <c r="H14" s="17" t="s">
        <v>491</v>
      </c>
      <c r="I14" s="32" t="s">
        <v>622</v>
      </c>
      <c r="J14" s="32" t="s">
        <v>595</v>
      </c>
      <c r="K14" s="191" t="s">
        <v>492</v>
      </c>
      <c r="L14" s="30" t="s">
        <v>493</v>
      </c>
    </row>
    <row r="15" spans="2:12" ht="75.5" customHeight="1" x14ac:dyDescent="0.35">
      <c r="B15" s="226" t="s">
        <v>494</v>
      </c>
      <c r="C15" s="235" t="s">
        <v>495</v>
      </c>
      <c r="D15" s="230" t="s">
        <v>457</v>
      </c>
      <c r="E15" s="20" t="s">
        <v>496</v>
      </c>
      <c r="F15" s="20" t="s">
        <v>497</v>
      </c>
      <c r="G15" s="32" t="s">
        <v>498</v>
      </c>
      <c r="H15" s="32" t="s">
        <v>446</v>
      </c>
      <c r="I15" s="232" t="s">
        <v>590</v>
      </c>
      <c r="J15" s="232" t="s">
        <v>599</v>
      </c>
      <c r="K15" s="223" t="s">
        <v>499</v>
      </c>
      <c r="L15" s="232" t="s">
        <v>500</v>
      </c>
    </row>
    <row r="16" spans="2:12" ht="113" customHeight="1" x14ac:dyDescent="0.35">
      <c r="B16" s="241"/>
      <c r="C16" s="235"/>
      <c r="D16" s="242"/>
      <c r="E16" s="20" t="s">
        <v>501</v>
      </c>
      <c r="F16" s="20" t="s">
        <v>502</v>
      </c>
      <c r="G16" s="32" t="s">
        <v>503</v>
      </c>
      <c r="H16" s="32" t="s">
        <v>504</v>
      </c>
      <c r="I16" s="240"/>
      <c r="J16" s="240"/>
      <c r="K16" s="224"/>
      <c r="L16" s="233"/>
    </row>
    <row r="17" spans="2:12" ht="145" x14ac:dyDescent="0.35">
      <c r="B17" s="25" t="s">
        <v>505</v>
      </c>
      <c r="C17" s="15" t="s">
        <v>506</v>
      </c>
      <c r="D17" s="28" t="s">
        <v>442</v>
      </c>
      <c r="E17" s="20" t="s">
        <v>507</v>
      </c>
      <c r="F17" s="20" t="s">
        <v>508</v>
      </c>
      <c r="G17" s="32" t="s">
        <v>509</v>
      </c>
      <c r="H17" s="32" t="s">
        <v>510</v>
      </c>
      <c r="I17" s="32" t="s">
        <v>624</v>
      </c>
      <c r="J17" s="32" t="s">
        <v>594</v>
      </c>
      <c r="K17" s="191" t="s">
        <v>511</v>
      </c>
      <c r="L17" s="30" t="s">
        <v>623</v>
      </c>
    </row>
    <row r="18" spans="2:12" ht="99.5" customHeight="1" x14ac:dyDescent="0.35">
      <c r="B18" s="25" t="s">
        <v>512</v>
      </c>
      <c r="C18" s="15" t="s">
        <v>513</v>
      </c>
      <c r="D18" s="28" t="s">
        <v>442</v>
      </c>
      <c r="E18" s="24" t="s">
        <v>514</v>
      </c>
      <c r="F18" s="20" t="s">
        <v>515</v>
      </c>
      <c r="G18" s="32" t="s">
        <v>516</v>
      </c>
      <c r="H18" s="32" t="s">
        <v>446</v>
      </c>
      <c r="I18" s="32" t="s">
        <v>625</v>
      </c>
      <c r="J18" s="32" t="s">
        <v>594</v>
      </c>
      <c r="K18" s="191" t="s">
        <v>517</v>
      </c>
      <c r="L18" s="30" t="s">
        <v>518</v>
      </c>
    </row>
    <row r="19" spans="2:12" s="33" customFormat="1" ht="132" customHeight="1" x14ac:dyDescent="0.35">
      <c r="B19" s="226" t="s">
        <v>519</v>
      </c>
      <c r="C19" s="228" t="s">
        <v>520</v>
      </c>
      <c r="D19" s="230" t="s">
        <v>521</v>
      </c>
      <c r="E19" s="24" t="s">
        <v>501</v>
      </c>
      <c r="F19" s="24" t="s">
        <v>522</v>
      </c>
      <c r="G19" s="30" t="s">
        <v>601</v>
      </c>
      <c r="H19" s="30" t="s">
        <v>523</v>
      </c>
      <c r="I19" s="232" t="s">
        <v>626</v>
      </c>
      <c r="J19" s="232" t="s">
        <v>593</v>
      </c>
      <c r="K19" s="223" t="s">
        <v>524</v>
      </c>
      <c r="L19" s="232" t="s">
        <v>649</v>
      </c>
    </row>
    <row r="20" spans="2:12" s="33" customFormat="1" ht="58" x14ac:dyDescent="0.35">
      <c r="B20" s="227"/>
      <c r="C20" s="229"/>
      <c r="D20" s="231"/>
      <c r="E20" s="22" t="s">
        <v>525</v>
      </c>
      <c r="F20" s="22" t="s">
        <v>526</v>
      </c>
      <c r="G20" s="15" t="s">
        <v>527</v>
      </c>
      <c r="H20" s="15" t="s">
        <v>528</v>
      </c>
      <c r="I20" s="240"/>
      <c r="J20" s="240"/>
      <c r="K20" s="224"/>
      <c r="L20" s="233"/>
    </row>
    <row r="21" spans="2:12" ht="75" customHeight="1" x14ac:dyDescent="0.35">
      <c r="B21" s="234" t="s">
        <v>529</v>
      </c>
      <c r="C21" s="235" t="s">
        <v>530</v>
      </c>
      <c r="D21" s="236" t="s">
        <v>531</v>
      </c>
      <c r="E21" s="238" t="s">
        <v>471</v>
      </c>
      <c r="F21" s="238" t="s">
        <v>532</v>
      </c>
      <c r="G21" s="223" t="s">
        <v>533</v>
      </c>
      <c r="H21" s="31" t="s">
        <v>534</v>
      </c>
      <c r="I21" s="232" t="s">
        <v>648</v>
      </c>
      <c r="J21" s="232" t="s">
        <v>592</v>
      </c>
      <c r="K21" s="223" t="s">
        <v>535</v>
      </c>
      <c r="L21" s="225" t="s">
        <v>637</v>
      </c>
    </row>
    <row r="22" spans="2:12" ht="128.25" customHeight="1" x14ac:dyDescent="0.35">
      <c r="B22" s="234"/>
      <c r="C22" s="235"/>
      <c r="D22" s="237"/>
      <c r="E22" s="239"/>
      <c r="F22" s="239"/>
      <c r="G22" s="224"/>
      <c r="H22" s="30" t="s">
        <v>536</v>
      </c>
      <c r="I22" s="240"/>
      <c r="J22" s="240"/>
      <c r="K22" s="224"/>
      <c r="L22" s="225"/>
    </row>
  </sheetData>
  <mergeCells count="51">
    <mergeCell ref="J21:J22"/>
    <mergeCell ref="J15:J16"/>
    <mergeCell ref="J11:J12"/>
    <mergeCell ref="J9:J10"/>
    <mergeCell ref="J7:J8"/>
    <mergeCell ref="K4:L4"/>
    <mergeCell ref="B7:B8"/>
    <mergeCell ref="C7:C8"/>
    <mergeCell ref="D7:D8"/>
    <mergeCell ref="G7:G8"/>
    <mergeCell ref="H7:H8"/>
    <mergeCell ref="K7:K8"/>
    <mergeCell ref="L7:L8"/>
    <mergeCell ref="I7:I8"/>
    <mergeCell ref="B9:B10"/>
    <mergeCell ref="C9:C10"/>
    <mergeCell ref="D9:D10"/>
    <mergeCell ref="K9:K10"/>
    <mergeCell ref="L9:L10"/>
    <mergeCell ref="I9:I10"/>
    <mergeCell ref="H11:H12"/>
    <mergeCell ref="K11:K12"/>
    <mergeCell ref="L11:L12"/>
    <mergeCell ref="B15:B16"/>
    <mergeCell ref="C15:C16"/>
    <mergeCell ref="D15:D16"/>
    <mergeCell ref="K15:K16"/>
    <mergeCell ref="L15:L16"/>
    <mergeCell ref="B11:B12"/>
    <mergeCell ref="C11:C12"/>
    <mergeCell ref="D11:D12"/>
    <mergeCell ref="E11:E12"/>
    <mergeCell ref="G11:G12"/>
    <mergeCell ref="I15:I16"/>
    <mergeCell ref="I11:I12"/>
    <mergeCell ref="G21:G22"/>
    <mergeCell ref="K21:K22"/>
    <mergeCell ref="L21:L22"/>
    <mergeCell ref="B19:B20"/>
    <mergeCell ref="C19:C20"/>
    <mergeCell ref="D19:D20"/>
    <mergeCell ref="K19:K20"/>
    <mergeCell ref="L19:L20"/>
    <mergeCell ref="B21:B22"/>
    <mergeCell ref="C21:C22"/>
    <mergeCell ref="D21:D22"/>
    <mergeCell ref="E21:E22"/>
    <mergeCell ref="F21:F22"/>
    <mergeCell ref="I21:I22"/>
    <mergeCell ref="I19:I20"/>
    <mergeCell ref="J19:J20"/>
  </mergeCells>
  <hyperlinks>
    <hyperlink ref="C2" r:id="rId1" xr:uid="{1924F788-57B3-4BC8-B5C2-F144C8CDE391}"/>
  </hyperlinks>
  <pageMargins left="0.511811024" right="0.511811024" top="0.78740157499999996" bottom="0.78740157499999996" header="0.31496062000000002" footer="0.31496062000000002"/>
  <pageSetup paperSize="9" orientation="portrait" r:id="rId2"/>
  <headerFooter>
    <oddFooter>&amp;C_x000D_&amp;1#&amp;"Calibri"&amp;10&amp;K000000 INFORMAÇÃO INTERNA – INTERNAL INFORMATION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a92a44-5523-4be8-aa54-84ea7f0df983" xsi:nil="true"/>
    <lcf76f155ced4ddcb4097134ff3c332f xmlns="ace7c082-eae9-4f6f-92f7-cb09df4925e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F32A8F3520BB44AD9DA1F324B2DBE5" ma:contentTypeVersion="13" ma:contentTypeDescription="Crie um novo documento." ma:contentTypeScope="" ma:versionID="8b69a0f1c3fdd3f4f6b00d0f900d652b">
  <xsd:schema xmlns:xsd="http://www.w3.org/2001/XMLSchema" xmlns:xs="http://www.w3.org/2001/XMLSchema" xmlns:p="http://schemas.microsoft.com/office/2006/metadata/properties" xmlns:ns2="ace7c082-eae9-4f6f-92f7-cb09df4925e2" xmlns:ns3="bba92a44-5523-4be8-aa54-84ea7f0df983" targetNamespace="http://schemas.microsoft.com/office/2006/metadata/properties" ma:root="true" ma:fieldsID="71f8566889dcc75d86408cb63a997fe0" ns2:_="" ns3:_="">
    <xsd:import namespace="ace7c082-eae9-4f6f-92f7-cb09df4925e2"/>
    <xsd:import namespace="bba92a44-5523-4be8-aa54-84ea7f0df9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7c082-eae9-4f6f-92f7-cb09df492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7986fcc-77ff-48cb-93bf-87f58f65fb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a92a44-5523-4be8-aa54-84ea7f0df9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ff1087-3fd2-4ec0-ac72-1b74c7060d34}" ma:internalName="TaxCatchAll" ma:showField="CatchAllData" ma:web="bba92a44-5523-4be8-aa54-84ea7f0df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40B53-33A0-45DB-8EC5-CA9E91A68D7D}">
  <ds:schemaRefs>
    <ds:schemaRef ds:uri="http://schemas.microsoft.com/sharepoint/v3/contenttype/forms"/>
  </ds:schemaRefs>
</ds:datastoreItem>
</file>

<file path=customXml/itemProps2.xml><?xml version="1.0" encoding="utf-8"?>
<ds:datastoreItem xmlns:ds="http://schemas.openxmlformats.org/officeDocument/2006/customXml" ds:itemID="{F2C230EA-A0BC-4BBC-A335-DF33A93A3358}">
  <ds:schemaRefs>
    <ds:schemaRef ds:uri="http://schemas.microsoft.com/office/2006/metadata/properties"/>
    <ds:schemaRef ds:uri="http://schemas.microsoft.com/office/infopath/2007/PartnerControls"/>
    <ds:schemaRef ds:uri="bba92a44-5523-4be8-aa54-84ea7f0df983"/>
    <ds:schemaRef ds:uri="ace7c082-eae9-4f6f-92f7-cb09df4925e2"/>
  </ds:schemaRefs>
</ds:datastoreItem>
</file>

<file path=customXml/itemProps3.xml><?xml version="1.0" encoding="utf-8"?>
<ds:datastoreItem xmlns:ds="http://schemas.openxmlformats.org/officeDocument/2006/customXml" ds:itemID="{3EC04559-8FF3-4F2E-A839-C5E98F96D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7c082-eae9-4f6f-92f7-cb09df4925e2"/>
    <ds:schemaRef ds:uri="bba92a44-5523-4be8-aa54-84ea7f0df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00d5d8-e5d6-42c9-aaa5-a73f813744c3}" enabled="1" method="Privileged" siteId="{f9cfd8cb-c4a5-4677-b65d-3150dda310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 Ambiental</vt:lpstr>
      <vt:lpstr>Social</vt:lpstr>
      <vt:lpstr>Governança</vt:lpstr>
      <vt:lpstr>Estrutura de Governança</vt:lpstr>
      <vt:lpstr>Materialidade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Fellipe Vasconcellos</dc:creator>
  <cp:keywords/>
  <dc:description/>
  <cp:lastModifiedBy>Julia Fiks Salem</cp:lastModifiedBy>
  <cp:revision/>
  <dcterms:created xsi:type="dcterms:W3CDTF">2023-01-09T16:17:40Z</dcterms:created>
  <dcterms:modified xsi:type="dcterms:W3CDTF">2025-09-01T22:15:51Z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0d5d8-e5d6-42c9-aaa5-a73f813744c3_Enabled">
    <vt:lpwstr>true</vt:lpwstr>
  </property>
  <property fmtid="{D5CDD505-2E9C-101B-9397-08002B2CF9AE}" pid="3" name="MSIP_Label_ac00d5d8-e5d6-42c9-aaa5-a73f813744c3_SetDate">
    <vt:lpwstr>2023-03-22T13:46:51Z</vt:lpwstr>
  </property>
  <property fmtid="{D5CDD505-2E9C-101B-9397-08002B2CF9AE}" pid="4" name="MSIP_Label_ac00d5d8-e5d6-42c9-aaa5-a73f813744c3_Method">
    <vt:lpwstr>Privileged</vt:lpwstr>
  </property>
  <property fmtid="{D5CDD505-2E9C-101B-9397-08002B2CF9AE}" pid="5" name="MSIP_Label_ac00d5d8-e5d6-42c9-aaa5-a73f813744c3_Name">
    <vt:lpwstr>ac00d5d8-e5d6-42c9-aaa5-a73f813744c3</vt:lpwstr>
  </property>
  <property fmtid="{D5CDD505-2E9C-101B-9397-08002B2CF9AE}" pid="6" name="MSIP_Label_ac00d5d8-e5d6-42c9-aaa5-a73f813744c3_SiteId">
    <vt:lpwstr>f9cfd8cb-c4a5-4677-b65d-3150dda310c9</vt:lpwstr>
  </property>
  <property fmtid="{D5CDD505-2E9C-101B-9397-08002B2CF9AE}" pid="7" name="MSIP_Label_ac00d5d8-e5d6-42c9-aaa5-a73f813744c3_ActionId">
    <vt:lpwstr>cb5615b3-3a86-4304-bebf-b1235eee40f6</vt:lpwstr>
  </property>
  <property fmtid="{D5CDD505-2E9C-101B-9397-08002B2CF9AE}" pid="8" name="MSIP_Label_ac00d5d8-e5d6-42c9-aaa5-a73f813744c3_ContentBits">
    <vt:lpwstr>2</vt:lpwstr>
  </property>
  <property fmtid="{D5CDD505-2E9C-101B-9397-08002B2CF9AE}" pid="9" name="MediaServiceImageTags">
    <vt:lpwstr/>
  </property>
  <property fmtid="{D5CDD505-2E9C-101B-9397-08002B2CF9AE}" pid="10" name="ContentTypeId">
    <vt:lpwstr>0x010100FBF32A8F3520BB44AD9DA1F324B2DBE5</vt:lpwstr>
  </property>
</Properties>
</file>