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licerCaches/slicerCache1.xml" ContentType="application/vnd.ms-excel.slicerCache+xml"/>
  <Override PartName="/xl/slicerCaches/slicerCache2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slicers/slicer1.xml" ContentType="application/vnd.ms-excel.slicer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nergisa.sharepoint.com/sites/EnergisaRI/Documentos Compartilhados/General/Empresas/Dividendos/01_Controle_Dividendos Aprovados e Pagos/"/>
    </mc:Choice>
  </mc:AlternateContent>
  <xr:revisionPtr revIDLastSave="458" documentId="14_{6B57A944-A070-45C0-9597-CCDBFEB513E9}" xr6:coauthVersionLast="47" xr6:coauthVersionMax="47" xr10:uidLastSave="{B06A4090-15A3-421C-8C6E-E27C40CDD632}"/>
  <bookViews>
    <workbookView xWindow="27735" yWindow="3555" windowWidth="15375" windowHeight="7785" xr2:uid="{2D9F26CB-ECC3-4803-A29B-EF8CBEB03629}"/>
  </bookViews>
  <sheets>
    <sheet name="Dividendos | Dividends" sheetId="1" r:id="rId1"/>
    <sheet name="Empresas-Company" sheetId="2" state="hidden" r:id="rId2"/>
  </sheets>
  <definedNames>
    <definedName name="_xlnm._FilterDatabase" localSheetId="0" hidden="1">'Dividendos | Dividends'!$A$4:$I$4</definedName>
    <definedName name="SegmentaçãodeDados_Ano1">#N/A</definedName>
    <definedName name="SegmentaçãodeDados_Empresa1">#N/A</definedName>
  </definedNames>
  <calcPr calcId="191029"/>
  <extLst>
    <ext xmlns:x14="http://schemas.microsoft.com/office/spreadsheetml/2009/9/main" uri="{79F54976-1DA5-4618-B147-4CDE4B953A38}">
      <x14:workbookPr/>
    </ext>
    <ext xmlns:x15="http://schemas.microsoft.com/office/spreadsheetml/2010/11/main" uri="{46BE6895-7355-4a93-B00E-2C351335B9C9}">
      <x15:slicerCaches xmlns:x14="http://schemas.microsoft.com/office/spreadsheetml/2009/9/main">
        <x14:slicerCache r:id="rId3"/>
        <x14:slicerCache r:id="rId4"/>
      </x15:slicerCaches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39" i="1" l="1"/>
  <c r="H538" i="1"/>
  <c r="H537" i="1"/>
  <c r="H536" i="1" l="1"/>
  <c r="H535" i="1" l="1"/>
  <c r="H532" i="1"/>
  <c r="H534" i="1"/>
  <c r="H533" i="1"/>
  <c r="H531" i="1"/>
  <c r="H530" i="1"/>
  <c r="H529" i="1"/>
  <c r="H528" i="1"/>
  <c r="H527" i="1"/>
  <c r="H526" i="1"/>
  <c r="H525" i="1"/>
  <c r="H511" i="1" l="1"/>
  <c r="H510" i="1"/>
  <c r="H509" i="1"/>
  <c r="H508" i="1"/>
  <c r="H507" i="1"/>
  <c r="H506" i="1"/>
  <c r="H505" i="1"/>
  <c r="G496" i="1" l="1"/>
  <c r="H476" i="1" l="1"/>
  <c r="H444" i="1" l="1"/>
  <c r="H540" i="1" s="1"/>
  <c r="H466" i="1"/>
  <c r="H463" i="1"/>
  <c r="H460" i="1"/>
  <c r="H456" i="1"/>
  <c r="H453" i="1"/>
  <c r="H450" i="1"/>
  <c r="H446" i="1"/>
  <c r="H447" i="1"/>
  <c r="E502" i="1"/>
  <c r="E502" i="1" a="1"/>
  <c r="F502" i="1"/>
  <c r="F502" i="1" a="1"/>
  <c r="E503" i="1"/>
  <c r="E503" i="1" a="1"/>
  <c r="E501" i="1"/>
  <c r="E501" i="1" a="1"/>
  <c r="E500" i="1"/>
  <c r="E500" i="1" a="1"/>
  <c r="F503" i="1"/>
  <c r="F503" i="1" a="1"/>
  <c r="E499" i="1"/>
  <c r="E499" i="1" a="1"/>
</calcChain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<sst xmlns="http://schemas.openxmlformats.org/spreadsheetml/2006/main" count="1153" uniqueCount="144">
  <si>
    <t>EBO</t>
  </si>
  <si>
    <t>EMG</t>
  </si>
  <si>
    <t>EMR</t>
  </si>
  <si>
    <t>EMS</t>
  </si>
  <si>
    <t>EMT</t>
  </si>
  <si>
    <t>ENF</t>
  </si>
  <si>
    <t>EPB</t>
  </si>
  <si>
    <t>ESA</t>
  </si>
  <si>
    <t>ESE</t>
  </si>
  <si>
    <t>ESS</t>
  </si>
  <si>
    <t>ETE</t>
  </si>
  <si>
    <t>ETO</t>
  </si>
  <si>
    <t>DENERGE</t>
  </si>
  <si>
    <t>Energisa Minas Rio - Distribuidora de Energia SA</t>
  </si>
  <si>
    <t>Energisa SA</t>
  </si>
  <si>
    <t>Energisa Nova Friburgo - Distribuidora de Energia SA</t>
  </si>
  <si>
    <t>Energisa Sergipe - Distribuidora de Energia SA</t>
  </si>
  <si>
    <t>Energisa Borborema - Distribuidora de Energia SA</t>
  </si>
  <si>
    <t>Energisa Paraíba - Distribuidora de Energia SA</t>
  </si>
  <si>
    <t>Rede Energia Participações SA</t>
  </si>
  <si>
    <t>Denerge Desenvolvimento Energético SA</t>
  </si>
  <si>
    <t>Energisa Tocantins - Distribuidora de Energia SA</t>
  </si>
  <si>
    <t>Energisa Mato Grosso - Distribuidora de Energia SA</t>
  </si>
  <si>
    <t>Energisa Mato Grosso Do Sul - Distribuidora de Energia SA</t>
  </si>
  <si>
    <t>Energisa Sul-Sudeste - Distribuidora de Energia SA</t>
  </si>
  <si>
    <t>19.527.639/0001-58</t>
  </si>
  <si>
    <t>00.864.214/0001-06</t>
  </si>
  <si>
    <t>33.249.046/0001-06</t>
  </si>
  <si>
    <t>13.017.462/0001-63</t>
  </si>
  <si>
    <t>08.826.596/0001-95</t>
  </si>
  <si>
    <t>09.095.183/0001-40</t>
  </si>
  <si>
    <t>61.584.140/0001-49</t>
  </si>
  <si>
    <t>45.661.048/0001-89</t>
  </si>
  <si>
    <t>25.086.034/0001-71</t>
  </si>
  <si>
    <t>03.467.321/0001-99</t>
  </si>
  <si>
    <t>15.413.826/0001-50</t>
  </si>
  <si>
    <t>07.282.377/0001-20</t>
  </si>
  <si>
    <t>28.201.130/0001-01</t>
  </si>
  <si>
    <t>REDE ENERGIA</t>
  </si>
  <si>
    <t>Units</t>
  </si>
  <si>
    <t>Código interno / Internal Code</t>
  </si>
  <si>
    <t>Sigla / Abbreviation</t>
  </si>
  <si>
    <t>Razão Social / Corporate Name</t>
  </si>
  <si>
    <t>CNPJ / Employer Identification Number</t>
  </si>
  <si>
    <t xml:space="preserve">Energisa Transmissão de Energia SA </t>
  </si>
  <si>
    <t>2023</t>
  </si>
  <si>
    <t>2024</t>
  </si>
  <si>
    <t>COMPANHIA DE GÁS DO ESPÍRITO SANTO – ES GÁS</t>
  </si>
  <si>
    <t>34.307.295/0001-65</t>
  </si>
  <si>
    <t>ES_GAS</t>
  </si>
  <si>
    <t>Dividendos​ | Dividends​</t>
  </si>
  <si>
    <t>Dividendos | Dividends</t>
  </si>
  <si>
    <t>Intercalares | Iterim</t>
  </si>
  <si>
    <t>Juros sobre Capital Próprio | Interest on Equity</t>
  </si>
  <si>
    <t>Complementar | Supplementary</t>
  </si>
  <si>
    <t>Complementares | Supplementary</t>
  </si>
  <si>
    <t>1ª Parcela do Adicional | 1st Installment of Additional Dividend</t>
  </si>
  <si>
    <t>2ª Parcela do Adicional | 2nd Installment of Additional Dividend</t>
  </si>
  <si>
    <t>3ª Parcela do Adicional | 3rd Installment of Additional Dividend</t>
  </si>
  <si>
    <t>4ª Parcela do Adicional | 4th Installment of Additional Dividend</t>
  </si>
  <si>
    <t>5ª Parcela do Adicional | 5th Installment of Additional Dividend</t>
  </si>
  <si>
    <t>6ª Parcela do Adicional | 6th Installment of Additional Dividend</t>
  </si>
  <si>
    <t>7ª Parcela do Adicional | 7th Installment of Additional Dividend</t>
  </si>
  <si>
    <t>8ª Parcela do Adicional | 8th Installment of Additional Dividend</t>
  </si>
  <si>
    <t>Antecipação | Advance</t>
  </si>
  <si>
    <t>Suplementares | Supplementary</t>
  </si>
  <si>
    <t>1ª Parcela do Complementar | 1st Installment of Supplementary Dividend</t>
  </si>
  <si>
    <t>2ª Parcela do Complementar | 2nd Installment of Supplementary Dividend</t>
  </si>
  <si>
    <t>3ª Parcela do Complementar | 3rd Installment of Supplementary Dividend</t>
  </si>
  <si>
    <t>4ª Parcela do Complementar | 4th Installment of Supplementary Dividend</t>
  </si>
  <si>
    <t>5ª Parcela do Complementar | 5th Installment of Supplementary Dividend</t>
  </si>
  <si>
    <t>6ª Parcela do Complementar | 6th Installment of Supplementary Dividend</t>
  </si>
  <si>
    <t>7ª Parcela do Complementar | 7th Installment of Supplementary Dividend</t>
  </si>
  <si>
    <t>8ª Parcela do Complementar | 8th Installment of Supplementary Dividend</t>
  </si>
  <si>
    <t>9ª Parcela do Complementar | 9th Installment of Supplementary Dividend</t>
  </si>
  <si>
    <t>Extraordinário | Extraordinary</t>
  </si>
  <si>
    <t>intercalares | Iterim</t>
  </si>
  <si>
    <t>1ª Parcela Dividendo Complementar | 1st Installment of Supplementary</t>
  </si>
  <si>
    <t>2ª Parcela Dividendo Complementar | 2nd Installment of Supplementary Dividend</t>
  </si>
  <si>
    <t>1ª Parcela Dividendo Complementar | 1st Installment of Supplementary Dividend</t>
  </si>
  <si>
    <t>​Completares | Supplementary</t>
  </si>
  <si>
    <t>​Complementares | Supplementary</t>
  </si>
  <si>
    <t>​Intercalares | Interim</t>
  </si>
  <si>
    <t>Exercício | Exercise</t>
  </si>
  <si>
    <t>Intermediário | Intermediate</t>
  </si>
  <si>
    <t>Exercícios anteriores | Dividends from Previous Exercises</t>
  </si>
  <si>
    <t>Dividendos exercícios anteriores | Dividends from Previous Exercises</t>
  </si>
  <si>
    <t>intercalares 1T19 | Iterim 1Q19</t>
  </si>
  <si>
    <t>intercalares 2T19 | Iterim 2Q19</t>
  </si>
  <si>
    <t>Intermediário 3T19 | Intermediate 3Q19</t>
  </si>
  <si>
    <t>Intermediário 4T19 | Intermediate 4Q19</t>
  </si>
  <si>
    <t>Intercalares 3T19 | Iterim 3Q19</t>
  </si>
  <si>
    <t>Intercalares 4T19 | Iterim 4Q19</t>
  </si>
  <si>
    <t>Intercalar e exercícios anteriores | Interim and Previous Exercises</t>
  </si>
  <si>
    <t>Dividendos 3T19 | Dividends 3Q19</t>
  </si>
  <si>
    <t>exercícios anteriores | Dividends from Previous Exercises</t>
  </si>
  <si>
    <t>Dividendos 2T20 | Dividends 2Q20</t>
  </si>
  <si>
    <t>Intercalares 4T20 | Iterim 4Q20</t>
  </si>
  <si>
    <t>Intercalares 1T21 | Iterim 1Q21</t>
  </si>
  <si>
    <t>Intercalares 2T21 | Iterim 2Q21</t>
  </si>
  <si>
    <t>Intercalares 3T21 | Iterim 3Q21</t>
  </si>
  <si>
    <t>Juros sobre capital próprio | Interest on Equity</t>
  </si>
  <si>
    <t>Dividendos 1T21 | Dividends 1Q21</t>
  </si>
  <si>
    <t>Dividendos 2T21 | Dividends 2Q21</t>
  </si>
  <si>
    <t>Dividendos 3T21 | Dividends 3Q21</t>
  </si>
  <si>
    <t>Dividendos 4T21 | Dividends 4Q21</t>
  </si>
  <si>
    <t>Intercalares 4T21 | Iterim 4Q21</t>
  </si>
  <si>
    <t>Intercalares 2T22 | Iterim 2Q22</t>
  </si>
  <si>
    <t>Dividendos 4T22 | Dividends 4Q22</t>
  </si>
  <si>
    <t>Complementos | Supplementary</t>
  </si>
  <si>
    <t>base no saldo de reserva de retenção de lucros | based on retained earnings reserve balance</t>
  </si>
  <si>
    <t>Dividendos 1T23 | Dividends 1Q23</t>
  </si>
  <si>
    <t>Dividendos 2T23 | Dividends 2Q23</t>
  </si>
  <si>
    <t>Dividendos 3T23 | Dividends 3Q23</t>
  </si>
  <si>
    <t>Dividendos 4T23 | Dividends 4Q23</t>
  </si>
  <si>
    <t>Dividendos 1T24 |  Dividends 1Q24</t>
  </si>
  <si>
    <t>Dividendos 2T24 |  Dividends 2Q24</t>
  </si>
  <si>
    <t>Dividendos 3T24 |  Dividends 3Q24</t>
  </si>
  <si>
    <t>Dividendos 4T24 |  Dividends 4Q24</t>
  </si>
  <si>
    <t>Empresa | 
Company</t>
  </si>
  <si>
    <t>Exercício | 
Exercise</t>
  </si>
  <si>
    <t>Descrição | Description</t>
  </si>
  <si>
    <t>Início do Pagamento | 
Start of Payment</t>
  </si>
  <si>
    <t>ON | 
Common Shares</t>
  </si>
  <si>
    <t>PN |
 Preferred Shares</t>
  </si>
  <si>
    <t>Total (R​$ mil) | 
Total (R$ thousand)</t>
  </si>
  <si>
    <t>Valor p/ação (R$) | Value per share (BRL)</t>
  </si>
  <si>
    <t>Dividendos/Juros Sobre Capital próprio | Dividends/Interest on Equity Capital</t>
  </si>
  <si>
    <t>Dividendos 1T25 |  Dividends 1Q25</t>
  </si>
  <si>
    <t>EPNE</t>
  </si>
  <si>
    <t>EPA1</t>
  </si>
  <si>
    <t>EGO1</t>
  </si>
  <si>
    <t>EPA2</t>
  </si>
  <si>
    <t>EPT</t>
  </si>
  <si>
    <t>Denerge</t>
  </si>
  <si>
    <t>ETT</t>
  </si>
  <si>
    <t>EAP</t>
  </si>
  <si>
    <t>Rede Power</t>
  </si>
  <si>
    <t>REDE</t>
  </si>
  <si>
    <t>Dividendos 2T25 |  Dividends 2Q25</t>
  </si>
  <si>
    <t>REDE POWER</t>
  </si>
  <si>
    <t>Dividendos 3T25 |  Dividends 3Q25</t>
  </si>
  <si>
    <t>-</t>
  </si>
  <si>
    <t>Dividendos 11M25 |  Dividends 11Q25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</si>
</sst>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3" formatCode="_-* #,##0.00_-;\-* #,##0.00_-;_-* &quot;-&quot;??_-;_-@_-"/>
    <numFmt numFmtId="164" formatCode="_-* #,##0.000000000_-;\-* #,##0.000000000_-;_-* &quot;-&quot;??_-;_-@_-"/>
    <numFmt numFmtId="165" formatCode="_-* #,##0_-;\-* #,##0_-;_-* &quot;-&quot;??_-;_-@_-"/>
    <numFmt numFmtId="166" formatCode="_-* #,##0.0000000000000_-;\-* #,##0.0000000000000_-;_-* &quot;-&quot;??_-;_-@_-"/>
    <numFmt numFmtId="167" formatCode="_-* #,##0.00000000000_-;\-* #,##0.00000000000_-;_-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rebuchet MS"/>
      <family val="2"/>
    </font>
    <font>
      <sz val="10"/>
      <name val="Trebuchet MS"/>
      <family val="2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sz val="10"/>
      <color theme="1"/>
      <name val="Grandview"/>
      <family val="2"/>
    </font>
    <font>
      <sz val="10"/>
      <color rgb="FF003333"/>
      <name val="Grandview"/>
      <family val="2"/>
    </font>
    <font>
      <sz val="10"/>
      <color theme="0"/>
      <name val="Grandview"/>
      <family val="2"/>
    </font>
    <font>
      <sz val="10"/>
      <name val="Grandview"/>
      <family val="2"/>
    </font>
    <font>
      <b/>
      <sz val="14"/>
      <name val="Grandview"/>
      <family val="2"/>
    </font>
  </fonts>
  <fills count="4">
    <fill>
      <patternFill patternType="none"/>
    </fill>
    <fill>
      <patternFill patternType="gray125"/>
    </fill>
    <fill>
      <patternFill patternType="solid">
        <fgColor rgb="FF009FC2"/>
        <bgColor indexed="64"/>
      </patternFill>
    </fill>
    <fill>
      <gradientFill degree="270">
        <stop position="0">
          <color theme="0" tint="-0.1490218817712943"/>
        </stop>
        <stop position="1">
          <color theme="0" tint="-5.0965910824915313E-2"/>
        </stop>
      </gradientFill>
    </fill>
  </fills>
  <borders count="5">
    <border>
      <left/>
      <right/>
      <top/>
      <bottom/>
      <diagonal/>
    </border>
    <border>
      <left style="thin">
        <color rgb="FF009FC2"/>
      </left>
      <right/>
      <top style="thin">
        <color rgb="FF009FC2"/>
      </top>
      <bottom/>
      <diagonal/>
    </border>
    <border>
      <left/>
      <right/>
      <top style="thin">
        <color rgb="FF009FC2"/>
      </top>
      <bottom/>
      <diagonal/>
    </border>
    <border>
      <left/>
      <right style="thin">
        <color rgb="FF009FC2"/>
      </right>
      <top style="thin">
        <color rgb="FF009FC2"/>
      </top>
      <bottom/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48">
    <xf numFmtId="0" fontId="0" fillId="0" borderId="0" xfId="0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wrapText="1"/>
    </xf>
    <xf numFmtId="43" fontId="3" fillId="0" borderId="0" xfId="0" applyNumberFormat="1" applyFont="1" applyAlignment="1">
      <alignment horizontal="left"/>
    </xf>
    <xf numFmtId="0" fontId="3" fillId="0" borderId="4" xfId="0" applyFont="1" applyBorder="1" applyAlignment="1">
      <alignment horizontal="left" vertical="center"/>
    </xf>
    <xf numFmtId="0" fontId="7" fillId="0" borderId="0" xfId="0" applyFont="1" applyAlignment="1">
      <alignment horizontal="center"/>
    </xf>
    <xf numFmtId="14" fontId="7" fillId="0" borderId="0" xfId="0" applyNumberFormat="1" applyFont="1" applyAlignment="1">
      <alignment horizontal="center"/>
    </xf>
    <xf numFmtId="164" fontId="7" fillId="0" borderId="0" xfId="1" applyNumberFormat="1" applyFont="1" applyFill="1" applyBorder="1" applyAlignment="1">
      <alignment horizontal="center"/>
    </xf>
    <xf numFmtId="165" fontId="7" fillId="0" borderId="0" xfId="1" applyNumberFormat="1" applyFont="1" applyFill="1" applyBorder="1" applyAlignment="1">
      <alignment horizontal="center"/>
    </xf>
    <xf numFmtId="0" fontId="7" fillId="0" borderId="0" xfId="0" applyFont="1"/>
    <xf numFmtId="0" fontId="8" fillId="0" borderId="0" xfId="0" applyFont="1" applyAlignment="1">
      <alignment horizontal="center" vertical="center" wrapText="1"/>
    </xf>
    <xf numFmtId="14" fontId="8" fillId="0" borderId="0" xfId="0" applyNumberFormat="1" applyFont="1" applyAlignment="1">
      <alignment horizontal="center" vertical="center" wrapText="1"/>
    </xf>
    <xf numFmtId="165" fontId="8" fillId="0" borderId="0" xfId="1" applyNumberFormat="1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14" fontId="9" fillId="2" borderId="0" xfId="0" applyNumberFormat="1" applyFont="1" applyFill="1" applyAlignment="1">
      <alignment horizontal="center" vertical="center" wrapText="1"/>
    </xf>
    <xf numFmtId="164" fontId="9" fillId="0" borderId="0" xfId="1" applyNumberFormat="1" applyFont="1" applyFill="1" applyBorder="1" applyAlignment="1">
      <alignment horizontal="center" vertical="center" wrapText="1"/>
    </xf>
    <xf numFmtId="165" fontId="9" fillId="2" borderId="0" xfId="1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 vertical="center" wrapText="1"/>
    </xf>
    <xf numFmtId="14" fontId="10" fillId="0" borderId="0" xfId="0" applyNumberFormat="1" applyFont="1" applyAlignment="1">
      <alignment horizontal="center" vertical="center" wrapText="1"/>
    </xf>
    <xf numFmtId="164" fontId="10" fillId="0" borderId="0" xfId="1" applyNumberFormat="1" applyFont="1" applyFill="1" applyBorder="1" applyAlignment="1">
      <alignment horizontal="center" vertical="center" wrapText="1"/>
    </xf>
    <xf numFmtId="165" fontId="10" fillId="0" borderId="0" xfId="1" applyNumberFormat="1" applyFont="1" applyFill="1" applyBorder="1" applyAlignment="1">
      <alignment horizontal="center" vertical="center" wrapText="1"/>
    </xf>
    <xf numFmtId="0" fontId="10" fillId="0" borderId="0" xfId="0" applyFont="1"/>
    <xf numFmtId="165" fontId="7" fillId="0" borderId="0" xfId="1" applyNumberFormat="1" applyFont="1"/>
    <xf numFmtId="14" fontId="10" fillId="0" borderId="0" xfId="0" applyNumberFormat="1" applyFont="1" applyAlignment="1">
      <alignment horizontal="center"/>
    </xf>
    <xf numFmtId="164" fontId="10" fillId="0" borderId="0" xfId="1" applyNumberFormat="1" applyFont="1" applyFill="1" applyAlignment="1">
      <alignment horizontal="center"/>
    </xf>
    <xf numFmtId="164" fontId="10" fillId="0" borderId="0" xfId="1" applyNumberFormat="1" applyFont="1" applyFill="1" applyBorder="1" applyAlignment="1">
      <alignment horizontal="center"/>
    </xf>
    <xf numFmtId="166" fontId="10" fillId="0" borderId="0" xfId="1" applyNumberFormat="1" applyFont="1" applyFill="1" applyBorder="1" applyAlignment="1">
      <alignment horizontal="center" vertical="center" wrapText="1"/>
    </xf>
    <xf numFmtId="43" fontId="10" fillId="0" borderId="0" xfId="0" applyNumberFormat="1" applyFont="1" applyAlignment="1">
      <alignment horizontal="center"/>
    </xf>
    <xf numFmtId="165" fontId="10" fillId="0" borderId="0" xfId="1" applyNumberFormat="1" applyFont="1" applyFill="1" applyAlignment="1">
      <alignment horizontal="center" vertical="center" wrapText="1"/>
    </xf>
    <xf numFmtId="43" fontId="10" fillId="0" borderId="0" xfId="1" applyFont="1" applyFill="1" applyAlignment="1">
      <alignment horizontal="center"/>
    </xf>
    <xf numFmtId="167" fontId="7" fillId="0" borderId="0" xfId="1" applyNumberFormat="1" applyFont="1" applyFill="1"/>
    <xf numFmtId="165" fontId="10" fillId="0" borderId="0" xfId="0" applyNumberFormat="1" applyFont="1" applyAlignment="1">
      <alignment horizontal="center"/>
    </xf>
    <xf numFmtId="165" fontId="7" fillId="0" borderId="0" xfId="1" applyNumberFormat="1" applyFont="1" applyBorder="1"/>
    <xf numFmtId="164" fontId="10" fillId="0" borderId="0" xfId="0" applyNumberFormat="1" applyFont="1" applyAlignment="1">
      <alignment horizontal="center" vertical="center" wrapText="1"/>
    </xf>
    <xf numFmtId="165" fontId="10" fillId="0" borderId="0" xfId="0" applyNumberFormat="1" applyFont="1" applyAlignment="1">
      <alignment horizontal="center" vertical="center" wrapText="1"/>
    </xf>
    <xf numFmtId="0" fontId="11" fillId="3" borderId="0" xfId="0" applyFont="1" applyFill="1" applyAlignment="1">
      <alignment horizontal="left" vertical="center"/>
    </xf>
    <xf numFmtId="14" fontId="2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  <xf numFmtId="43" fontId="10" fillId="0" borderId="0" xfId="0" applyNumberFormat="1" applyFont="1" applyAlignment="1">
      <alignment horizontal="center" vertical="center"/>
    </xf>
    <xf numFmtId="164" fontId="8" fillId="0" borderId="1" xfId="1" applyNumberFormat="1" applyFont="1" applyFill="1" applyBorder="1" applyAlignment="1">
      <alignment horizontal="center" vertical="center" wrapText="1"/>
    </xf>
    <xf numFmtId="164" fontId="8" fillId="0" borderId="2" xfId="1" applyNumberFormat="1" applyFont="1" applyFill="1" applyBorder="1" applyAlignment="1">
      <alignment horizontal="center" vertical="center" wrapText="1"/>
    </xf>
    <xf numFmtId="164" fontId="8" fillId="0" borderId="3" xfId="1" applyNumberFormat="1" applyFont="1" applyFill="1" applyBorder="1" applyAlignment="1">
      <alignment horizontal="center" vertical="center" wrapText="1"/>
    </xf>
  </cellXfs>
  <cellStyles count="3">
    <cellStyle name="Normal" xfId="0" builtinId="0"/>
    <cellStyle name="Vírgula" xfId="1" builtinId="3"/>
    <cellStyle name="Vírgula 10" xfId="2" xr:uid="{71EA55CD-31D7-4A44-89E3-6632D5DC4AB2}"/>
  </cellStyles>
  <dxfs count="39"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family val="2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randview"/>
        <family val="2"/>
        <scheme val="none"/>
      </font>
      <numFmt numFmtId="165" formatCode="_-* #,##0_-;\-* #,##0_-;_-* &quot;-&quot;??_-;_-@_-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randview"/>
        <family val="2"/>
        <scheme val="none"/>
      </font>
      <numFmt numFmtId="165" formatCode="_-* #,##0_-;\-* #,##0_-;_-* &quot;-&quot;??_-;_-@_-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randview"/>
        <family val="2"/>
        <scheme val="none"/>
      </font>
      <numFmt numFmtId="164" formatCode="_-* #,##0.000000000_-;\-* #,##0.000000000_-;_-* &quot;-&quot;??_-;_-@_-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randview"/>
        <family val="2"/>
        <scheme val="none"/>
      </font>
      <numFmt numFmtId="164" formatCode="_-* #,##0.000000000_-;\-* #,##0.000000000_-;_-* &quot;-&quot;??_-;_-@_-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randview"/>
        <family val="2"/>
        <scheme val="none"/>
      </font>
      <numFmt numFmtId="164" formatCode="_-* #,##0.000000000_-;\-* #,##0.000000000_-;_-* &quot;-&quot;??_-;_-@_-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randview"/>
        <family val="2"/>
        <scheme val="none"/>
      </font>
      <numFmt numFmtId="164" formatCode="_-* #,##0.000000000_-;\-* #,##0.000000000_-;_-* &quot;-&quot;??_-;_-@_-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randview"/>
        <family val="2"/>
        <scheme val="none"/>
      </font>
      <numFmt numFmtId="164" formatCode="_-* #,##0.000000000_-;\-* #,##0.000000000_-;_-* &quot;-&quot;??_-;_-@_-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randview"/>
        <family val="2"/>
        <scheme val="none"/>
      </font>
      <numFmt numFmtId="164" formatCode="_-* #,##0.000000000_-;\-* #,##0.000000000_-;_-* &quot;-&quot;??_-;_-@_-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randview"/>
        <family val="2"/>
        <scheme val="none"/>
      </font>
      <numFmt numFmtId="19" formatCode="dd/mm/yyyy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randview"/>
        <family val="2"/>
        <scheme val="none"/>
      </font>
      <numFmt numFmtId="19" formatCode="dd/mm/yyyy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randview"/>
        <family val="2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randview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randview"/>
        <family val="2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randview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randview"/>
        <family val="2"/>
        <scheme val="none"/>
      </font>
      <numFmt numFmtId="35" formatCode="_-* #,##0.00_-;\-* #,##0.00_-;_-* &quot;-&quot;??_-;_-@_-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randview"/>
        <family val="2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Grandview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randview"/>
        <family val="2"/>
        <scheme val="none"/>
      </font>
      <fill>
        <patternFill patternType="none">
          <fgColor rgb="FF000000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Grandview"/>
        <family val="2"/>
        <scheme val="none"/>
      </font>
      <fill>
        <patternFill patternType="solid">
          <fgColor indexed="64"/>
          <bgColor rgb="FF009FC2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theme="8" tint="0.79998168889431442"/>
          <bgColor theme="8" tint="0.79998168889431442"/>
        </patternFill>
      </fill>
    </dxf>
    <dxf>
      <fill>
        <patternFill patternType="solid">
          <fgColor rgb="FFC7EAFB"/>
          <bgColor rgb="FFC7EAFB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8"/>
        </top>
      </border>
    </dxf>
    <dxf>
      <font>
        <b/>
        <color theme="0"/>
      </font>
      <fill>
        <patternFill patternType="solid">
          <fgColor rgb="FF009FC2"/>
          <bgColor rgb="FF009FC2"/>
        </patternFill>
      </fill>
    </dxf>
    <dxf>
      <font>
        <color theme="1"/>
      </font>
      <border>
        <left style="thin">
          <color theme="8" tint="0.39997558519241921"/>
        </left>
        <right style="thin">
          <color theme="8" tint="0.39997558519241921"/>
        </right>
        <top style="thin">
          <color theme="8" tint="0.39997558519241921"/>
        </top>
        <bottom style="thin">
          <color theme="8" tint="0.39997558519241921"/>
        </bottom>
        <horizontal style="thin">
          <color theme="8" tint="0.39997558519241921"/>
        </horizontal>
      </border>
    </dxf>
    <dxf>
      <font>
        <color theme="1"/>
        <name val="Grandview"/>
        <family val="2"/>
        <scheme val="none"/>
      </font>
      <border>
        <bottom style="thin">
          <color theme="4"/>
        </bottom>
        <vertical/>
        <horizontal/>
      </border>
    </dxf>
    <dxf>
      <font>
        <color theme="1"/>
      </font>
      <border diagonalUp="0" diagonalDown="0">
        <left/>
        <right/>
        <top/>
        <bottom/>
        <vertical/>
        <horizontal/>
      </border>
    </dxf>
  </dxfs>
  <tableStyles count="2" defaultTableStyle="TableStyleMedium2" defaultPivotStyle="PivotStyleLight16">
    <tableStyle name="SlicerStyleDark1 2" pivot="0" table="0" count="10" xr9:uid="{BF8A1C6A-D1E0-4894-BDC7-DBCE3C4803F3}">
      <tableStyleElement type="wholeTable" dxfId="38"/>
      <tableStyleElement type="headerRow" dxfId="37"/>
    </tableStyle>
    <tableStyle name="TableStyleMedium6 2" pivot="0" count="7" xr9:uid="{D55D3FCE-930B-47F9-8BE0-923371BD6C73}">
      <tableStyleElement type="wholeTable" dxfId="36"/>
      <tableStyleElement type="headerRow" dxfId="35"/>
      <tableStyleElement type="totalRow" dxfId="34"/>
      <tableStyleElement type="firstColumn" dxfId="33"/>
      <tableStyleElement type="lastColumn" dxfId="32"/>
      <tableStyleElement type="firstRowStripe" dxfId="31"/>
      <tableStyleElement type="firstColumnStripe" dxfId="30"/>
    </tableStyle>
  </tableStyles>
  <colors>
    <mruColors>
      <color rgb="FFC2CD23"/>
      <color rgb="FF009FC2"/>
    </mruColors>
  </colors>
  <extLst>
    <ext xmlns:x14="http://schemas.microsoft.com/office/spreadsheetml/2009/9/main" uri="{46F421CA-312F-682f-3DD2-61675219B42D}">
      <x14:dxfs count="8"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4" tint="-0.249977111117893"/>
            <name val="Grandview"/>
            <family val="2"/>
            <scheme val="none"/>
          </font>
          <fill>
            <patternFill patternType="solid">
              <fgColor theme="4" tint="0.59999389629810485"/>
              <bgColor theme="4" tint="0.59999389629810485"/>
            </patternFill>
          </fill>
          <border>
            <left style="thin">
              <color theme="4" tint="0.59999389629810485"/>
            </left>
            <right style="thin">
              <color theme="4" tint="0.59999389629810485"/>
            </right>
            <top style="thin">
              <color theme="4" tint="0.59999389629810485"/>
            </top>
            <bottom style="thin">
              <color theme="4" tint="0.59999389629810485"/>
            </bottom>
            <vertical/>
            <horizontal/>
          </border>
        </dxf>
        <dxf>
          <font>
            <sz val="8"/>
            <color theme="0"/>
            <name val="Grandview"/>
            <family val="2"/>
            <scheme val="none"/>
          </font>
          <fill>
            <patternFill patternType="solid">
              <fgColor rgb="FF009FC2"/>
              <bgColor rgb="FF009FC2"/>
            </patternFill>
          </fill>
          <border>
            <left style="thin">
              <color rgb="FF009FC2"/>
            </left>
            <right style="thin">
              <color rgb="FF009FC2"/>
            </right>
            <top style="thin">
              <color rgb="FF009FC2"/>
            </top>
            <bottom style="thin">
              <color rgb="FF009FC2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C0C0C0"/>
              <bgColor rgb="FFC0C0C0"/>
            </patternFill>
          </fill>
          <border>
            <left style="thin">
              <color rgb="FFC0C0C0"/>
            </left>
            <right style="thin">
              <color rgb="FFC0C0C0"/>
            </right>
            <top style="thin">
              <color rgb="FFC0C0C0"/>
            </top>
            <bottom style="thin">
              <color rgb="FFC0C0C0"/>
            </bottom>
            <vertical/>
            <horizontal/>
          </border>
        </dxf>
      </x14:dxfs>
    </ext>
    <ext xmlns:x14="http://schemas.microsoft.com/office/spreadsheetml/2009/9/main" uri="{EB79DEF2-80B8-43e5-95BD-54CBDDF9020C}">
      <x14:slicerStyles defaultSlicerStyle="SlicerStyleLight1">
        <x14:slicerStyle name="SlicerStyleDark1 2">
          <x14:slicerStyleElements>
            <x14:slicerStyleElement type="unselectedItemWithData" dxfId="7"/>
            <x14:slicerStyleElement type="unselectedItemWithNoData" dxfId="6"/>
            <x14:slicerStyleElement type="selectedItemWithData" dxfId="5"/>
            <x14:slicerStyleElement type="selectedItemWithNoData" dxfId="4"/>
            <x14:slicerStyleElement type="hoveredUnselectedItemWithData" dxfId="3"/>
            <x14:slicerStyleElement type="hoveredSelectedItemWithData" dxfId="2"/>
            <x14:slicerStyleElement type="hoveredUnselectedItemWithNoData" dxfId="1"/>
            <x14:slicerStyleElement type="hoveredSelectedItemWithNoData" dxfId="0"/>
          </x14:slicerStyleElements>
        </x14:slicerStyle>
      </x14:slicerStyles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eetMetadata" Target="metadata.xml"/><Relationship Id="rId3" Type="http://schemas.microsoft.com/office/2007/relationships/slicerCache" Target="slicerCaches/slicerCache1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microsoft.com/office/2007/relationships/slicerCache" Target="slicerCaches/slicerCache2.xml"/><Relationship Id="rId9" Type="http://schemas.openxmlformats.org/officeDocument/2006/relationships/calcChain" Target="calcChain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'Dividendos Grupo Energisa'!A1"/><Relationship Id="rId2" Type="http://schemas.openxmlformats.org/officeDocument/2006/relationships/hyperlink" Target="#'Energisa Group Dividends'!A1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1</xdr:row>
      <xdr:rowOff>66674</xdr:rowOff>
    </xdr:from>
    <xdr:to>
      <xdr:col>8</xdr:col>
      <xdr:colOff>19050</xdr:colOff>
      <xdr:row>1</xdr:row>
      <xdr:rowOff>857249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2" name="Empresa 1">
              <a:extLst>
                <a:ext uri="{FF2B5EF4-FFF2-40B4-BE49-F238E27FC236}">
                  <a16:creationId xmlns:a16="http://schemas.microsoft.com/office/drawing/2014/main" id="{F2B1CF7B-7CD2-4868-82E4-D10E1FDDB87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Empresa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0" y="542924"/>
              <a:ext cx="11868150" cy="79057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BR" sz="1100"/>
                <a:t>Esta forma representa um slicer da tabela. As segmentações de dados da tabela não são suportadas nesta versão do Excel.
Se a forma tiver sido modificada em uma versão anterior do Excel, ou se a pasta de trabalho foi salva no Excel 2007 ou anterior, a segmentação de dados não pode ser usada.</a:t>
              </a:r>
            </a:p>
          </xdr:txBody>
        </xdr:sp>
      </mc:Fallback>
    </mc:AlternateContent>
    <xdr:clientData/>
  </xdr:twoCellAnchor>
  <xdr:twoCellAnchor editAs="absolute">
    <xdr:from>
      <xdr:col>0</xdr:col>
      <xdr:colOff>0</xdr:colOff>
      <xdr:row>1</xdr:row>
      <xdr:rowOff>762000</xdr:rowOff>
    </xdr:from>
    <xdr:to>
      <xdr:col>8</xdr:col>
      <xdr:colOff>47624</xdr:colOff>
      <xdr:row>2</xdr:row>
      <xdr:rowOff>0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3" name="Ano 1">
              <a:extLst>
                <a:ext uri="{FF2B5EF4-FFF2-40B4-BE49-F238E27FC236}">
                  <a16:creationId xmlns:a16="http://schemas.microsoft.com/office/drawing/2014/main" id="{F2D538C6-2CC9-454C-ADF4-2C4C9CC7999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Ano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0" y="1238250"/>
              <a:ext cx="11896724" cy="8191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Esta forma representa um slicer da tabela. As segmentações de dados da tabela não são suportadas nesta versão do Excel.
Se a forma tiver sido modificada em uma versão anterior do Excel, ou se a pasta de trabalho foi salva no Excel 2007 ou anterior, a segmentação de dados não pode ser usada.</a:t>
              </a:r>
            </a:p>
          </xdr:txBody>
        </xdr:sp>
      </mc:Fallback>
    </mc:AlternateContent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342899</xdr:colOff>
      <xdr:row>0</xdr:row>
      <xdr:rowOff>462132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48007F0D-0A27-4609-AC04-1DBCB15073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419224" cy="462132"/>
        </a:xfrm>
        <a:prstGeom prst="rect">
          <a:avLst/>
        </a:prstGeom>
      </xdr:spPr>
    </xdr:pic>
    <xdr:clientData/>
  </xdr:twoCellAnchor>
  <xdr:twoCellAnchor>
    <xdr:from>
      <xdr:col>3</xdr:col>
      <xdr:colOff>219075</xdr:colOff>
      <xdr:row>0</xdr:row>
      <xdr:rowOff>28574</xdr:rowOff>
    </xdr:from>
    <xdr:to>
      <xdr:col>3</xdr:col>
      <xdr:colOff>1083075</xdr:colOff>
      <xdr:row>0</xdr:row>
      <xdr:rowOff>244574</xdr:rowOff>
    </xdr:to>
    <xdr:sp macro="" textlink="">
      <xdr:nvSpPr>
        <xdr:cNvPr id="3" name="Retângulo: Cantos Arredondados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091C411-3E8F-46C1-A024-A36565B08621}"/>
            </a:ext>
          </a:extLst>
        </xdr:cNvPr>
        <xdr:cNvSpPr/>
      </xdr:nvSpPr>
      <xdr:spPr>
        <a:xfrm>
          <a:off x="6619875" y="28574"/>
          <a:ext cx="864000" cy="216000"/>
        </a:xfrm>
        <a:prstGeom prst="roundRect">
          <a:avLst/>
        </a:prstGeom>
        <a:solidFill>
          <a:srgbClr val="009FC2"/>
        </a:solidFill>
        <a:ln>
          <a:solidFill>
            <a:srgbClr val="009FC2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200">
              <a:latin typeface="Trebuchet MS" panose="020B0603020202020204" pitchFamily="34" charset="0"/>
            </a:rPr>
            <a:t>ENG</a:t>
          </a:r>
        </a:p>
      </xdr:txBody>
    </xdr:sp>
    <xdr:clientData/>
  </xdr:twoCellAnchor>
  <xdr:twoCellAnchor>
    <xdr:from>
      <xdr:col>2</xdr:col>
      <xdr:colOff>3638549</xdr:colOff>
      <xdr:row>0</xdr:row>
      <xdr:rowOff>28575</xdr:rowOff>
    </xdr:from>
    <xdr:to>
      <xdr:col>3</xdr:col>
      <xdr:colOff>140099</xdr:colOff>
      <xdr:row>0</xdr:row>
      <xdr:rowOff>244575</xdr:rowOff>
    </xdr:to>
    <xdr:sp macro="" textlink="">
      <xdr:nvSpPr>
        <xdr:cNvPr id="4" name="Retângulo: Cantos Arredondados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3A6E2D4-BFA0-4141-9E16-3CA96508DA81}"/>
            </a:ext>
          </a:extLst>
        </xdr:cNvPr>
        <xdr:cNvSpPr/>
      </xdr:nvSpPr>
      <xdr:spPr>
        <a:xfrm>
          <a:off x="5676899" y="28575"/>
          <a:ext cx="864000" cy="216000"/>
        </a:xfrm>
        <a:prstGeom prst="roundRect">
          <a:avLst/>
        </a:prstGeom>
        <a:solidFill>
          <a:srgbClr val="009FC2"/>
        </a:solidFill>
        <a:ln>
          <a:solidFill>
            <a:srgbClr val="009FC2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200">
              <a:latin typeface="Trebuchet MS" panose="020B0603020202020204" pitchFamily="34" charset="0"/>
            </a:rPr>
            <a:t>POR</a:t>
          </a:r>
        </a:p>
      </xdr:txBody>
    </xdr:sp>
    <xdr:clientData/>
  </xdr:twoCellAnchor>
</xdr:wsDr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çãodeDados_Empresa1" xr10:uid="{C6B7D7EF-4C37-4B9A-8001-6B1458CA6C3D}" sourceName="Empresa | _x000a_Company">
  <extLst>
    <x:ext xmlns:x15="http://schemas.microsoft.com/office/spreadsheetml/2010/11/main" uri="{2F2917AC-EB37-4324-AD4E-5DD8C200BD13}">
      <x15:tableSlicerCache tableId="1" column="1"/>
    </x:ext>
  </extLst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çãodeDados_Ano1" xr10:uid="{A273AC31-5811-464F-8787-A3EFCC690C92}" sourceName="Exercício | _x000a_Exercise">
  <extLst>
    <x:ext xmlns:x15="http://schemas.microsoft.com/office/spreadsheetml/2010/11/main" uri="{2F2917AC-EB37-4324-AD4E-5DD8C200BD13}">
      <x15:tableSlicerCache tableId="1" column="2"/>
    </x:ext>
  </extLst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Empresa 1" xr10:uid="{7BDAFF93-5C99-4131-A63E-79145B31B340}" cache="SegmentaçãodeDados_Empresa1" caption="Empresa | _x000a_Company" columnCount="15" style="SlicerStyleDark1 2" rowHeight="180000"/>
  <slicer name="Ano 1" xr10:uid="{9D6A73A0-0707-43E6-8BC8-F27CD5C0A638}" cache="SegmentaçãodeDados_Ano1" caption="Exercício | _x000a_Exercise" columnCount="21" style="SlicerStyleDark1 2" rowHeight="180000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381C6C0-088D-47B3-8F42-6A7A59ACF6A1}" name="Tab_DividendosSiteRI" displayName="Tab_DividendosSiteRI" ref="A4:H540" totalsRowCount="1" headerRowDxfId="29" dataDxfId="28" totalsRowDxfId="27">
  <autoFilter ref="A4:H539" xr:uid="{D9BC7A1F-5394-4319-A49B-43B76C35D7EA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sortState xmlns:xlrd2="http://schemas.microsoft.com/office/spreadsheetml/2017/richdata2" ref="A5:H470">
    <sortCondition ref="B5:B470"/>
    <sortCondition ref="A5:A470"/>
    <sortCondition ref="D5:D470"/>
  </sortState>
  <tableColumns count="8">
    <tableColumn id="1" xr3:uid="{2D7F717E-A531-4588-AA02-57668ED82AE6}" name="Empresa | _x000a_Company" dataDxfId="26" totalsRowDxfId="25"/>
    <tableColumn id="2" xr3:uid="{5EDB6F7F-F515-49DC-8844-B2C23A97300F}" name="Exercício | _x000a_Exercise" dataDxfId="24" totalsRowDxfId="23"/>
    <tableColumn id="3" xr3:uid="{15C676C3-46CB-4E78-8150-BBB0165983B8}" name="Descrição | Description" dataDxfId="22" totalsRowDxfId="21"/>
    <tableColumn id="4" xr3:uid="{582C253D-C2CA-4739-84DB-B7515A8E8AFC}" name="Início do Pagamento | _x000a_Start of Payment" dataDxfId="20" totalsRowDxfId="19"/>
    <tableColumn id="5" xr3:uid="{D9E7DC14-4D58-40E3-B357-C468F6763E43}" name="ON | _x000a_Common Shares" dataDxfId="18" totalsRowDxfId="17" dataCellStyle="Vírgula"/>
    <tableColumn id="6" xr3:uid="{360157B3-B7FB-45BA-91F9-799CD5C7E5AC}" name="PN |_x000a_ Preferred Shares" dataDxfId="16" totalsRowDxfId="15" dataCellStyle="Vírgula"/>
    <tableColumn id="7" xr3:uid="{27000BB2-F26F-40BC-8035-E41ADC512182}" name="Units" dataDxfId="14" totalsRowDxfId="13" dataCellStyle="Vírgula"/>
    <tableColumn id="8" xr3:uid="{3010D79E-EE61-4100-A800-4BC7E94047BD}" name="Total (R​$ mil) | _x000a_Total (R$ thousand)" totalsRowFunction="sum" dataDxfId="12" totalsRowDxfId="11" dataCellStyle="Vírgula"/>
  </tableColumns>
  <tableStyleInfo name="TableStyleMedium6 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E5DCC9B-081F-4E86-8C5A-2E467FB3290E}" name="Tabela2" displayName="Tabela2" ref="A2:D16" totalsRowShown="0" headerRowDxfId="10">
  <autoFilter ref="A2:D16" xr:uid="{2E5DCC9B-081F-4E86-8C5A-2E467FB3290E}"/>
  <tableColumns count="4">
    <tableColumn id="1" xr3:uid="{DF8AF807-6912-4C4B-8356-36BFAEEEE742}" name="Código interno / Internal Code" dataDxfId="9"/>
    <tableColumn id="2" xr3:uid="{14BC7DE7-9C21-49CA-B702-4C944D993C43}" name="Sigla / Abbreviation" dataDxfId="8"/>
    <tableColumn id="3" xr3:uid="{06DAAD01-0407-48C9-92D7-723538A043D6}" name="Razão Social / Corporate Name" dataDxfId="7"/>
    <tableColumn id="4" xr3:uid="{0F86C6E6-A29E-4707-AF5D-B42CE566FEA2}" name="CNPJ / Employer Identification Number" dataDxfId="6"/>
  </tableColumns>
  <tableStyleInfo name="TableStyleMedium6 2" showFirstColumn="0" showLastColumn="0" showRowStripes="1" showColumnStripes="0"/>
</table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microsoft.com/office/2007/relationships/slicer" Target="../slicers/slicer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8AC1E1-B38D-4A75-AC68-3ACFA2FBFA93}">
  <sheetPr>
    <tabColor rgb="FF009FC2"/>
  </sheetPr>
  <dimension ref="A1:I540"/>
  <sheetViews>
    <sheetView showGridLines="0" tabSelected="1" zoomScaleNormal="100" workbookViewId="0">
      <pane ySplit="4" topLeftCell="A525" activePane="bottomLeft" state="frozen"/>
      <selection pane="bottomLeft" activeCell="E538" sqref="E538"/>
    </sheetView>
  </sheetViews>
  <sheetFormatPr defaultColWidth="0" defaultRowHeight="12.75" x14ac:dyDescent="0.2"/>
  <cols>
    <col min="1" max="1" width="15.5703125" style="9" customWidth="1"/>
    <col min="2" max="2" width="11.28515625" style="9" customWidth="1"/>
    <col min="3" max="3" width="41.140625" style="9" customWidth="1"/>
    <col min="4" max="4" width="23.5703125" style="10" bestFit="1" customWidth="1"/>
    <col min="5" max="5" width="23.140625" style="11" bestFit="1" customWidth="1"/>
    <col min="6" max="6" width="17.42578125" style="11" bestFit="1" customWidth="1"/>
    <col min="7" max="7" width="24.5703125" style="11" customWidth="1"/>
    <col min="8" max="8" width="21" style="12" customWidth="1"/>
    <col min="9" max="9" width="7.85546875" style="13" customWidth="1"/>
    <col min="10" max="16384" width="9.140625" style="13" hidden="1"/>
  </cols>
  <sheetData>
    <row r="1" spans="1:8" ht="37.5" customHeight="1" x14ac:dyDescent="0.2">
      <c r="A1" s="41" t="s">
        <v>127</v>
      </c>
      <c r="B1" s="41"/>
      <c r="C1" s="41"/>
      <c r="D1" s="41"/>
      <c r="E1" s="41"/>
      <c r="F1" s="41"/>
      <c r="G1" s="41"/>
      <c r="H1" s="41"/>
    </row>
    <row r="2" spans="1:8" ht="124.5" customHeight="1" x14ac:dyDescent="0.2"/>
    <row r="3" spans="1:8" ht="12.75" customHeight="1" x14ac:dyDescent="0.2">
      <c r="B3" s="14"/>
      <c r="C3" s="14"/>
      <c r="D3" s="15"/>
      <c r="E3" s="45" t="s">
        <v>126</v>
      </c>
      <c r="F3" s="46"/>
      <c r="G3" s="47"/>
      <c r="H3" s="16"/>
    </row>
    <row r="4" spans="1:8" s="21" customFormat="1" ht="25.5" x14ac:dyDescent="0.25">
      <c r="A4" s="17" t="s">
        <v>119</v>
      </c>
      <c r="B4" s="17" t="s">
        <v>120</v>
      </c>
      <c r="C4" s="17" t="s">
        <v>121</v>
      </c>
      <c r="D4" s="18" t="s">
        <v>122</v>
      </c>
      <c r="E4" s="19" t="s">
        <v>123</v>
      </c>
      <c r="F4" s="19" t="s">
        <v>124</v>
      </c>
      <c r="G4" s="19" t="s">
        <v>39</v>
      </c>
      <c r="H4" s="20" t="s">
        <v>125</v>
      </c>
    </row>
    <row r="5" spans="1:8" s="27" customFormat="1" x14ac:dyDescent="0.2">
      <c r="A5" s="22" t="s">
        <v>0</v>
      </c>
      <c r="B5" s="23">
        <v>2004</v>
      </c>
      <c r="C5" s="23" t="s">
        <v>50</v>
      </c>
      <c r="D5" s="24">
        <v>38499</v>
      </c>
      <c r="E5" s="25">
        <v>4.1284000000000001</v>
      </c>
      <c r="F5" s="25">
        <v>10.0002</v>
      </c>
      <c r="G5" s="25">
        <v>0</v>
      </c>
      <c r="H5" s="26">
        <v>711</v>
      </c>
    </row>
    <row r="6" spans="1:8" s="27" customFormat="1" x14ac:dyDescent="0.2">
      <c r="A6" s="22" t="s">
        <v>1</v>
      </c>
      <c r="B6" s="23">
        <v>2004</v>
      </c>
      <c r="C6" s="23" t="s">
        <v>51</v>
      </c>
      <c r="D6" s="24">
        <v>38499</v>
      </c>
      <c r="E6" s="25">
        <v>0</v>
      </c>
      <c r="F6" s="25">
        <v>0.2092</v>
      </c>
      <c r="G6" s="25">
        <v>0.1255</v>
      </c>
      <c r="H6" s="26">
        <v>16723</v>
      </c>
    </row>
    <row r="7" spans="1:8" s="27" customFormat="1" x14ac:dyDescent="0.2">
      <c r="A7" s="22" t="s">
        <v>5</v>
      </c>
      <c r="B7" s="23">
        <v>2004</v>
      </c>
      <c r="C7" s="23" t="s">
        <v>51</v>
      </c>
      <c r="D7" s="24">
        <v>38499</v>
      </c>
      <c r="E7" s="25">
        <v>5.5490600000000001E-2</v>
      </c>
      <c r="F7" s="25">
        <v>5.5490600000000001E-2</v>
      </c>
      <c r="G7" s="25">
        <v>0</v>
      </c>
      <c r="H7" s="26">
        <v>5365</v>
      </c>
    </row>
    <row r="8" spans="1:8" s="27" customFormat="1" x14ac:dyDescent="0.2">
      <c r="A8" s="22" t="s">
        <v>0</v>
      </c>
      <c r="B8" s="23">
        <v>2005</v>
      </c>
      <c r="C8" s="23" t="s">
        <v>51</v>
      </c>
      <c r="D8" s="24">
        <v>38891</v>
      </c>
      <c r="E8" s="25">
        <v>2.7371210000000001</v>
      </c>
      <c r="F8" s="25">
        <v>11.097835999999999</v>
      </c>
      <c r="G8" s="25">
        <v>0</v>
      </c>
      <c r="H8" s="26">
        <v>1080</v>
      </c>
    </row>
    <row r="9" spans="1:8" s="27" customFormat="1" x14ac:dyDescent="0.2">
      <c r="A9" s="22" t="s">
        <v>1</v>
      </c>
      <c r="B9" s="23">
        <v>2005</v>
      </c>
      <c r="C9" s="23" t="s">
        <v>51</v>
      </c>
      <c r="D9" s="24">
        <v>38868</v>
      </c>
      <c r="E9" s="25">
        <v>0</v>
      </c>
      <c r="F9" s="25">
        <v>0.2092</v>
      </c>
      <c r="G9" s="25">
        <v>0.1255</v>
      </c>
      <c r="H9" s="26">
        <v>16723</v>
      </c>
    </row>
    <row r="10" spans="1:8" s="27" customFormat="1" x14ac:dyDescent="0.2">
      <c r="A10" s="22" t="s">
        <v>5</v>
      </c>
      <c r="B10" s="23">
        <v>2005</v>
      </c>
      <c r="C10" s="23" t="s">
        <v>52</v>
      </c>
      <c r="D10" s="24">
        <v>38707</v>
      </c>
      <c r="E10" s="25">
        <v>0.14399999999999999</v>
      </c>
      <c r="F10" s="25">
        <v>0.14399999999999999</v>
      </c>
      <c r="G10" s="25">
        <v>0</v>
      </c>
      <c r="H10" s="26">
        <v>1392</v>
      </c>
    </row>
    <row r="11" spans="1:8" s="27" customFormat="1" x14ac:dyDescent="0.2">
      <c r="A11" s="22" t="s">
        <v>5</v>
      </c>
      <c r="B11" s="23">
        <v>2005</v>
      </c>
      <c r="C11" s="23" t="s">
        <v>53</v>
      </c>
      <c r="D11" s="24">
        <v>38707</v>
      </c>
      <c r="E11" s="25">
        <v>0.36595100000000003</v>
      </c>
      <c r="F11" s="25">
        <v>0.36595100000000003</v>
      </c>
      <c r="G11" s="25">
        <v>0</v>
      </c>
      <c r="H11" s="26">
        <v>3539</v>
      </c>
    </row>
    <row r="12" spans="1:8" s="27" customFormat="1" x14ac:dyDescent="0.2">
      <c r="A12" s="22" t="s">
        <v>5</v>
      </c>
      <c r="B12" s="23">
        <v>2005</v>
      </c>
      <c r="C12" s="23" t="s">
        <v>52</v>
      </c>
      <c r="D12" s="24">
        <v>38707</v>
      </c>
      <c r="E12" s="25">
        <v>3.6595099999999998E-2</v>
      </c>
      <c r="F12" s="25">
        <v>3.6595099999999998E-2</v>
      </c>
      <c r="G12" s="25">
        <v>0</v>
      </c>
      <c r="H12" s="26">
        <v>3358</v>
      </c>
    </row>
    <row r="13" spans="1:8" s="27" customFormat="1" x14ac:dyDescent="0.2">
      <c r="A13" s="22" t="s">
        <v>5</v>
      </c>
      <c r="B13" s="23">
        <v>2005</v>
      </c>
      <c r="C13" s="23" t="s">
        <v>54</v>
      </c>
      <c r="D13" s="24">
        <v>38835</v>
      </c>
      <c r="E13" s="25">
        <v>6.6868884000000003E-2</v>
      </c>
      <c r="F13" s="25">
        <v>6.6868884000000003E-2</v>
      </c>
      <c r="G13" s="25">
        <v>0</v>
      </c>
      <c r="H13" s="26">
        <v>6466</v>
      </c>
    </row>
    <row r="14" spans="1:8" s="27" customFormat="1" x14ac:dyDescent="0.2">
      <c r="A14" s="22" t="s">
        <v>6</v>
      </c>
      <c r="B14" s="23">
        <v>2005</v>
      </c>
      <c r="C14" s="23" t="s">
        <v>51</v>
      </c>
      <c r="D14" s="24">
        <v>38868</v>
      </c>
      <c r="E14" s="25">
        <v>2.2010590999999999E-2</v>
      </c>
      <c r="F14" s="25">
        <v>2.4808500000000001E-2</v>
      </c>
      <c r="G14" s="25">
        <v>2.4808500000000001E-2</v>
      </c>
      <c r="H14" s="26">
        <v>16406</v>
      </c>
    </row>
    <row r="15" spans="1:8" s="27" customFormat="1" x14ac:dyDescent="0.2">
      <c r="A15" s="22" t="s">
        <v>8</v>
      </c>
      <c r="B15" s="23">
        <v>2005</v>
      </c>
      <c r="C15" s="23" t="s">
        <v>51</v>
      </c>
      <c r="D15" s="24">
        <v>38868</v>
      </c>
      <c r="E15" s="25">
        <v>120.3912</v>
      </c>
      <c r="F15" s="25">
        <v>637.24</v>
      </c>
      <c r="G15" s="25">
        <v>0</v>
      </c>
      <c r="H15" s="26">
        <v>14608</v>
      </c>
    </row>
    <row r="16" spans="1:8" s="27" customFormat="1" x14ac:dyDescent="0.2">
      <c r="A16" s="22" t="s">
        <v>0</v>
      </c>
      <c r="B16" s="23">
        <v>2006</v>
      </c>
      <c r="C16" s="23" t="s">
        <v>52</v>
      </c>
      <c r="D16" s="24">
        <v>39125</v>
      </c>
      <c r="E16" s="25">
        <v>52.206546009999997</v>
      </c>
      <c r="F16" s="25">
        <v>13.033590050000001</v>
      </c>
      <c r="G16" s="25">
        <v>0</v>
      </c>
      <c r="H16" s="26">
        <v>11649</v>
      </c>
    </row>
    <row r="17" spans="1:8" s="27" customFormat="1" x14ac:dyDescent="0.2">
      <c r="A17" s="22" t="s">
        <v>1</v>
      </c>
      <c r="B17" s="23">
        <v>2006</v>
      </c>
      <c r="C17" s="23" t="s">
        <v>52</v>
      </c>
      <c r="D17" s="24">
        <v>39092</v>
      </c>
      <c r="E17" s="25">
        <v>0.09</v>
      </c>
      <c r="F17" s="25">
        <v>0.09</v>
      </c>
      <c r="G17" s="25">
        <v>0.09</v>
      </c>
      <c r="H17" s="26">
        <v>15730</v>
      </c>
    </row>
    <row r="18" spans="1:8" s="27" customFormat="1" x14ac:dyDescent="0.2">
      <c r="A18" s="22" t="s">
        <v>1</v>
      </c>
      <c r="B18" s="23">
        <v>2006</v>
      </c>
      <c r="C18" s="23" t="s">
        <v>52</v>
      </c>
      <c r="D18" s="24">
        <v>39129</v>
      </c>
      <c r="E18" s="25">
        <v>0.1192</v>
      </c>
      <c r="F18" s="25">
        <v>0.1192</v>
      </c>
      <c r="G18" s="25">
        <v>0.1192</v>
      </c>
      <c r="H18" s="26">
        <v>20833</v>
      </c>
    </row>
    <row r="19" spans="1:8" s="27" customFormat="1" x14ac:dyDescent="0.2">
      <c r="A19" s="22" t="s">
        <v>5</v>
      </c>
      <c r="B19" s="23">
        <v>2006</v>
      </c>
      <c r="C19" s="23" t="s">
        <v>52</v>
      </c>
      <c r="D19" s="24">
        <v>38926</v>
      </c>
      <c r="E19" s="25">
        <v>0.2</v>
      </c>
      <c r="F19" s="25">
        <v>0.2</v>
      </c>
      <c r="G19" s="25">
        <v>0</v>
      </c>
      <c r="H19" s="26">
        <v>19339</v>
      </c>
    </row>
    <row r="20" spans="1:8" s="27" customFormat="1" x14ac:dyDescent="0.2">
      <c r="A20" s="22" t="s">
        <v>6</v>
      </c>
      <c r="B20" s="23">
        <v>2006</v>
      </c>
      <c r="C20" s="23" t="s">
        <v>52</v>
      </c>
      <c r="D20" s="24">
        <v>39129</v>
      </c>
      <c r="E20" s="25">
        <v>2.5000000000000001E-2</v>
      </c>
      <c r="F20" s="25">
        <v>2.5000000000000001E-2</v>
      </c>
      <c r="G20" s="25">
        <v>2.5000000000000001E-2</v>
      </c>
      <c r="H20" s="26">
        <v>18096</v>
      </c>
    </row>
    <row r="21" spans="1:8" s="27" customFormat="1" x14ac:dyDescent="0.2">
      <c r="A21" s="22" t="s">
        <v>6</v>
      </c>
      <c r="B21" s="23">
        <v>2006</v>
      </c>
      <c r="C21" s="23" t="s">
        <v>52</v>
      </c>
      <c r="D21" s="24">
        <v>39181</v>
      </c>
      <c r="E21" s="25">
        <v>2.5000000000000001E-2</v>
      </c>
      <c r="F21" s="25">
        <v>2.5000000000000001E-2</v>
      </c>
      <c r="G21" s="25">
        <v>2.5000000000000001E-2</v>
      </c>
      <c r="H21" s="26">
        <v>18096</v>
      </c>
    </row>
    <row r="22" spans="1:8" s="27" customFormat="1" x14ac:dyDescent="0.2">
      <c r="A22" s="22" t="s">
        <v>6</v>
      </c>
      <c r="B22" s="23">
        <v>2006</v>
      </c>
      <c r="C22" s="23" t="s">
        <v>54</v>
      </c>
      <c r="D22" s="24">
        <v>39233</v>
      </c>
      <c r="E22" s="25">
        <v>4.2150169699999997E-2</v>
      </c>
      <c r="F22" s="25">
        <v>4.2150169699999997E-2</v>
      </c>
      <c r="G22" s="25">
        <v>4.2150169699999997E-2</v>
      </c>
      <c r="H22" s="26">
        <v>30510</v>
      </c>
    </row>
    <row r="23" spans="1:8" s="27" customFormat="1" x14ac:dyDescent="0.2">
      <c r="A23" s="22" t="s">
        <v>8</v>
      </c>
      <c r="B23" s="23">
        <v>2006</v>
      </c>
      <c r="C23" s="23" t="s">
        <v>52</v>
      </c>
      <c r="D23" s="24">
        <v>39081</v>
      </c>
      <c r="E23" s="25">
        <v>252</v>
      </c>
      <c r="F23" s="25">
        <v>252</v>
      </c>
      <c r="G23" s="25">
        <v>0</v>
      </c>
      <c r="H23" s="26">
        <v>27993</v>
      </c>
    </row>
    <row r="24" spans="1:8" s="27" customFormat="1" x14ac:dyDescent="0.2">
      <c r="A24" s="22" t="s">
        <v>8</v>
      </c>
      <c r="B24" s="23">
        <v>2006</v>
      </c>
      <c r="C24" s="23" t="s">
        <v>52</v>
      </c>
      <c r="D24" s="24">
        <v>39176</v>
      </c>
      <c r="E24" s="25">
        <v>99.15</v>
      </c>
      <c r="F24" s="25">
        <v>99.15</v>
      </c>
      <c r="G24" s="25">
        <v>0</v>
      </c>
      <c r="H24" s="26">
        <v>11014</v>
      </c>
    </row>
    <row r="25" spans="1:8" s="27" customFormat="1" x14ac:dyDescent="0.2">
      <c r="A25" s="22" t="s">
        <v>8</v>
      </c>
      <c r="B25" s="23">
        <v>2006</v>
      </c>
      <c r="C25" s="23" t="s">
        <v>55</v>
      </c>
      <c r="D25" s="24">
        <v>39233</v>
      </c>
      <c r="E25" s="25">
        <v>312.51333849999997</v>
      </c>
      <c r="F25" s="25">
        <v>312.51333849999997</v>
      </c>
      <c r="G25" s="25">
        <v>0</v>
      </c>
      <c r="H25" s="26">
        <v>34716</v>
      </c>
    </row>
    <row r="26" spans="1:8" s="27" customFormat="1" x14ac:dyDescent="0.2">
      <c r="A26" s="22" t="s">
        <v>0</v>
      </c>
      <c r="B26" s="23">
        <v>2007</v>
      </c>
      <c r="C26" s="23" t="s">
        <v>51</v>
      </c>
      <c r="D26" s="24">
        <v>39598</v>
      </c>
      <c r="E26" s="25">
        <v>43.276299999999999</v>
      </c>
      <c r="F26" s="25">
        <v>14.5176</v>
      </c>
      <c r="G26" s="25">
        <v>0</v>
      </c>
      <c r="H26" s="26">
        <v>10351</v>
      </c>
    </row>
    <row r="27" spans="1:8" s="27" customFormat="1" x14ac:dyDescent="0.2">
      <c r="A27" s="22" t="s">
        <v>1</v>
      </c>
      <c r="B27" s="23">
        <v>2007</v>
      </c>
      <c r="C27" s="23" t="s">
        <v>52</v>
      </c>
      <c r="D27" s="24">
        <v>39355</v>
      </c>
      <c r="E27" s="25">
        <v>0.13059999999999999</v>
      </c>
      <c r="F27" s="25">
        <v>0.13059999999999999</v>
      </c>
      <c r="G27" s="25">
        <v>0.13059999999999999</v>
      </c>
      <c r="H27" s="26">
        <v>58863</v>
      </c>
    </row>
    <row r="28" spans="1:8" s="27" customFormat="1" x14ac:dyDescent="0.2">
      <c r="A28" s="22" t="s">
        <v>1</v>
      </c>
      <c r="B28" s="23">
        <v>2007</v>
      </c>
      <c r="C28" s="23" t="s">
        <v>55</v>
      </c>
      <c r="D28" s="24">
        <v>39598</v>
      </c>
      <c r="E28" s="25">
        <v>0.71199999999999997</v>
      </c>
      <c r="F28" s="25">
        <v>0.71199999999999997</v>
      </c>
      <c r="G28" s="25">
        <v>0.71199999999999997</v>
      </c>
      <c r="H28" s="26">
        <v>32127</v>
      </c>
    </row>
    <row r="29" spans="1:8" s="27" customFormat="1" x14ac:dyDescent="0.2">
      <c r="A29" s="22" t="s">
        <v>5</v>
      </c>
      <c r="B29" s="23">
        <v>2007</v>
      </c>
      <c r="C29" s="23" t="s">
        <v>51</v>
      </c>
      <c r="D29" s="24">
        <v>39598</v>
      </c>
      <c r="E29" s="25">
        <v>575.63239999999996</v>
      </c>
      <c r="F29" s="25">
        <v>575.63239999999996</v>
      </c>
      <c r="G29" s="25">
        <v>0</v>
      </c>
      <c r="H29" s="26">
        <v>7329</v>
      </c>
    </row>
    <row r="30" spans="1:8" s="27" customFormat="1" x14ac:dyDescent="0.2">
      <c r="A30" s="22" t="s">
        <v>6</v>
      </c>
      <c r="B30" s="23">
        <v>2007</v>
      </c>
      <c r="C30" s="23" t="s">
        <v>51</v>
      </c>
      <c r="D30" s="24">
        <v>39598</v>
      </c>
      <c r="E30" s="25">
        <v>32.44</v>
      </c>
      <c r="F30" s="25">
        <v>32.44</v>
      </c>
      <c r="G30" s="25">
        <v>32.44</v>
      </c>
      <c r="H30" s="26">
        <v>29484</v>
      </c>
    </row>
    <row r="31" spans="1:8" s="27" customFormat="1" x14ac:dyDescent="0.2">
      <c r="A31" s="22" t="s">
        <v>7</v>
      </c>
      <c r="B31" s="23">
        <v>2007</v>
      </c>
      <c r="C31" s="23" t="s">
        <v>52</v>
      </c>
      <c r="D31" s="24">
        <v>39336</v>
      </c>
      <c r="E31" s="25">
        <v>0.3</v>
      </c>
      <c r="F31" s="25">
        <v>0.33</v>
      </c>
      <c r="G31" s="25">
        <v>0</v>
      </c>
      <c r="H31" s="26">
        <v>65064</v>
      </c>
    </row>
    <row r="32" spans="1:8" s="27" customFormat="1" x14ac:dyDescent="0.2">
      <c r="A32" s="22" t="s">
        <v>7</v>
      </c>
      <c r="B32" s="23">
        <v>2007</v>
      </c>
      <c r="C32" s="23" t="s">
        <v>54</v>
      </c>
      <c r="D32" s="24">
        <v>39531</v>
      </c>
      <c r="E32" s="25">
        <v>0.4</v>
      </c>
      <c r="F32" s="25">
        <v>0.44</v>
      </c>
      <c r="G32" s="25">
        <v>0</v>
      </c>
      <c r="H32" s="26">
        <v>88363</v>
      </c>
    </row>
    <row r="33" spans="1:8" s="27" customFormat="1" x14ac:dyDescent="0.2">
      <c r="A33" s="22" t="s">
        <v>8</v>
      </c>
      <c r="B33" s="23">
        <v>2007</v>
      </c>
      <c r="C33" s="23" t="s">
        <v>52</v>
      </c>
      <c r="D33" s="24">
        <v>39531</v>
      </c>
      <c r="E33" s="25">
        <v>212.61057460000001</v>
      </c>
      <c r="F33" s="25">
        <v>212.61057460000001</v>
      </c>
      <c r="G33" s="25">
        <v>0</v>
      </c>
      <c r="H33" s="26">
        <v>41569</v>
      </c>
    </row>
    <row r="34" spans="1:8" s="27" customFormat="1" ht="25.5" x14ac:dyDescent="0.2">
      <c r="A34" s="22" t="s">
        <v>8</v>
      </c>
      <c r="B34" s="23">
        <v>2007</v>
      </c>
      <c r="C34" s="23" t="s">
        <v>56</v>
      </c>
      <c r="D34" s="24">
        <v>39594</v>
      </c>
      <c r="E34" s="25">
        <v>15.230965319999999</v>
      </c>
      <c r="F34" s="25">
        <v>15.230965319999999</v>
      </c>
      <c r="G34" s="25">
        <v>0</v>
      </c>
      <c r="H34" s="26">
        <v>2978</v>
      </c>
    </row>
    <row r="35" spans="1:8" s="27" customFormat="1" ht="25.5" x14ac:dyDescent="0.2">
      <c r="A35" s="22" t="s">
        <v>8</v>
      </c>
      <c r="B35" s="23">
        <v>2007</v>
      </c>
      <c r="C35" s="23" t="s">
        <v>57</v>
      </c>
      <c r="D35" s="24">
        <v>39624</v>
      </c>
      <c r="E35" s="25">
        <v>15.230965354</v>
      </c>
      <c r="F35" s="25">
        <v>15.230965354</v>
      </c>
      <c r="G35" s="25">
        <v>0</v>
      </c>
      <c r="H35" s="26">
        <v>2978</v>
      </c>
    </row>
    <row r="36" spans="1:8" s="27" customFormat="1" ht="25.5" x14ac:dyDescent="0.2">
      <c r="A36" s="22" t="s">
        <v>8</v>
      </c>
      <c r="B36" s="23">
        <v>2007</v>
      </c>
      <c r="C36" s="23" t="s">
        <v>58</v>
      </c>
      <c r="D36" s="24">
        <v>39654</v>
      </c>
      <c r="E36" s="25">
        <v>15.230965354</v>
      </c>
      <c r="F36" s="25">
        <v>15.230965354</v>
      </c>
      <c r="G36" s="25">
        <v>0</v>
      </c>
      <c r="H36" s="26">
        <v>2978</v>
      </c>
    </row>
    <row r="37" spans="1:8" s="27" customFormat="1" ht="25.5" x14ac:dyDescent="0.2">
      <c r="A37" s="22" t="s">
        <v>8</v>
      </c>
      <c r="B37" s="23">
        <v>2007</v>
      </c>
      <c r="C37" s="23" t="s">
        <v>59</v>
      </c>
      <c r="D37" s="24">
        <v>39685</v>
      </c>
      <c r="E37" s="25">
        <v>15.230965354</v>
      </c>
      <c r="F37" s="25">
        <v>15.230965354</v>
      </c>
      <c r="G37" s="25">
        <v>0</v>
      </c>
      <c r="H37" s="26">
        <v>2978</v>
      </c>
    </row>
    <row r="38" spans="1:8" s="27" customFormat="1" ht="25.5" x14ac:dyDescent="0.2">
      <c r="A38" s="22" t="s">
        <v>8</v>
      </c>
      <c r="B38" s="23">
        <v>2007</v>
      </c>
      <c r="C38" s="23" t="s">
        <v>60</v>
      </c>
      <c r="D38" s="24">
        <v>39716</v>
      </c>
      <c r="E38" s="25">
        <v>15.230965354</v>
      </c>
      <c r="F38" s="25">
        <v>15.230965354</v>
      </c>
      <c r="G38" s="25">
        <v>0</v>
      </c>
      <c r="H38" s="26">
        <v>2978</v>
      </c>
    </row>
    <row r="39" spans="1:8" s="27" customFormat="1" ht="25.5" x14ac:dyDescent="0.2">
      <c r="A39" s="22" t="s">
        <v>8</v>
      </c>
      <c r="B39" s="23">
        <v>2007</v>
      </c>
      <c r="C39" s="23" t="s">
        <v>61</v>
      </c>
      <c r="D39" s="24">
        <v>39748</v>
      </c>
      <c r="E39" s="25">
        <v>15.230965354</v>
      </c>
      <c r="F39" s="25">
        <v>15.230965354</v>
      </c>
      <c r="G39" s="25">
        <v>0</v>
      </c>
      <c r="H39" s="26">
        <v>2978</v>
      </c>
    </row>
    <row r="40" spans="1:8" s="27" customFormat="1" ht="25.5" x14ac:dyDescent="0.2">
      <c r="A40" s="22" t="s">
        <v>8</v>
      </c>
      <c r="B40" s="23">
        <v>2007</v>
      </c>
      <c r="C40" s="23" t="s">
        <v>62</v>
      </c>
      <c r="D40" s="24">
        <v>39777</v>
      </c>
      <c r="E40" s="25">
        <v>15.230965354</v>
      </c>
      <c r="F40" s="25">
        <v>15.230965354</v>
      </c>
      <c r="G40" s="25">
        <v>0</v>
      </c>
      <c r="H40" s="26">
        <v>2978</v>
      </c>
    </row>
    <row r="41" spans="1:8" s="27" customFormat="1" ht="25.5" x14ac:dyDescent="0.2">
      <c r="A41" s="22" t="s">
        <v>8</v>
      </c>
      <c r="B41" s="23">
        <v>2007</v>
      </c>
      <c r="C41" s="23" t="s">
        <v>63</v>
      </c>
      <c r="D41" s="24">
        <v>39808</v>
      </c>
      <c r="E41" s="25">
        <v>15.23096535</v>
      </c>
      <c r="F41" s="25">
        <v>15.230965354</v>
      </c>
      <c r="G41" s="25">
        <v>0</v>
      </c>
      <c r="H41" s="26">
        <v>2978</v>
      </c>
    </row>
    <row r="42" spans="1:8" s="27" customFormat="1" x14ac:dyDescent="0.2">
      <c r="A42" s="22" t="s">
        <v>0</v>
      </c>
      <c r="B42" s="23">
        <v>2008</v>
      </c>
      <c r="C42" s="23" t="s">
        <v>64</v>
      </c>
      <c r="D42" s="24">
        <v>39714</v>
      </c>
      <c r="E42" s="25">
        <v>5.7</v>
      </c>
      <c r="F42" s="25">
        <v>5.7</v>
      </c>
      <c r="G42" s="25">
        <v>0</v>
      </c>
      <c r="H42" s="26">
        <v>2821</v>
      </c>
    </row>
    <row r="43" spans="1:8" s="27" customFormat="1" x14ac:dyDescent="0.2">
      <c r="A43" s="22" t="s">
        <v>0</v>
      </c>
      <c r="B43" s="23">
        <v>2008</v>
      </c>
      <c r="C43" s="23" t="s">
        <v>65</v>
      </c>
      <c r="D43" s="24">
        <v>39933</v>
      </c>
      <c r="E43" s="25">
        <v>70.635757720000001</v>
      </c>
      <c r="F43" s="25">
        <v>10.703004</v>
      </c>
      <c r="G43" s="25">
        <v>0</v>
      </c>
      <c r="H43" s="26">
        <v>16067</v>
      </c>
    </row>
    <row r="44" spans="1:8" s="27" customFormat="1" x14ac:dyDescent="0.2">
      <c r="A44" s="22" t="s">
        <v>1</v>
      </c>
      <c r="B44" s="23">
        <v>2008</v>
      </c>
      <c r="C44" s="23" t="s">
        <v>52</v>
      </c>
      <c r="D44" s="24">
        <v>39714</v>
      </c>
      <c r="E44" s="25">
        <v>2.2700000000000001E-2</v>
      </c>
      <c r="F44" s="25">
        <v>2.2700000000000001E-2</v>
      </c>
      <c r="G44" s="25">
        <v>2.2700000000000001E-2</v>
      </c>
      <c r="H44" s="26">
        <v>10231</v>
      </c>
    </row>
    <row r="45" spans="1:8" s="27" customFormat="1" ht="25.5" x14ac:dyDescent="0.2">
      <c r="A45" s="22" t="s">
        <v>1</v>
      </c>
      <c r="B45" s="23">
        <v>2008</v>
      </c>
      <c r="C45" s="23" t="s">
        <v>66</v>
      </c>
      <c r="D45" s="24">
        <v>39933</v>
      </c>
      <c r="E45" s="25">
        <v>6.3062449600000004E-3</v>
      </c>
      <c r="F45" s="25">
        <v>6.3062449600000004E-3</v>
      </c>
      <c r="G45" s="25">
        <v>6.3062449600000004E-3</v>
      </c>
      <c r="H45" s="26">
        <v>2842</v>
      </c>
    </row>
    <row r="46" spans="1:8" s="27" customFormat="1" ht="25.5" x14ac:dyDescent="0.2">
      <c r="A46" s="22" t="s">
        <v>1</v>
      </c>
      <c r="B46" s="23">
        <v>2008</v>
      </c>
      <c r="C46" s="23" t="s">
        <v>67</v>
      </c>
      <c r="D46" s="24">
        <v>39963</v>
      </c>
      <c r="E46" s="25">
        <v>6.3062449600000004E-3</v>
      </c>
      <c r="F46" s="25">
        <v>6.3062449600000004E-3</v>
      </c>
      <c r="G46" s="25">
        <v>6.3062449600000004E-3</v>
      </c>
      <c r="H46" s="26">
        <v>2842</v>
      </c>
    </row>
    <row r="47" spans="1:8" s="27" customFormat="1" ht="25.5" x14ac:dyDescent="0.2">
      <c r="A47" s="22" t="s">
        <v>1</v>
      </c>
      <c r="B47" s="23">
        <v>2008</v>
      </c>
      <c r="C47" s="23" t="s">
        <v>68</v>
      </c>
      <c r="D47" s="24">
        <v>39994</v>
      </c>
      <c r="E47" s="25">
        <v>6.3062449600000004E-3</v>
      </c>
      <c r="F47" s="25">
        <v>6.3062449600000004E-3</v>
      </c>
      <c r="G47" s="25">
        <v>6.3062449600000004E-3</v>
      </c>
      <c r="H47" s="26">
        <v>2842</v>
      </c>
    </row>
    <row r="48" spans="1:8" s="27" customFormat="1" ht="25.5" x14ac:dyDescent="0.2">
      <c r="A48" s="22" t="s">
        <v>1</v>
      </c>
      <c r="B48" s="23">
        <v>2008</v>
      </c>
      <c r="C48" s="23" t="s">
        <v>69</v>
      </c>
      <c r="D48" s="24">
        <v>40024</v>
      </c>
      <c r="E48" s="25">
        <v>6.3062449600000004E-3</v>
      </c>
      <c r="F48" s="25">
        <v>6.3062449600000004E-3</v>
      </c>
      <c r="G48" s="25">
        <v>6.3062449600000004E-3</v>
      </c>
      <c r="H48" s="26">
        <v>2842</v>
      </c>
    </row>
    <row r="49" spans="1:8" s="27" customFormat="1" ht="25.5" x14ac:dyDescent="0.2">
      <c r="A49" s="22" t="s">
        <v>1</v>
      </c>
      <c r="B49" s="23">
        <v>2008</v>
      </c>
      <c r="C49" s="23" t="s">
        <v>70</v>
      </c>
      <c r="D49" s="24">
        <v>40055</v>
      </c>
      <c r="E49" s="25">
        <v>6.3062449600000004E-3</v>
      </c>
      <c r="F49" s="25">
        <v>6.3062449600000004E-3</v>
      </c>
      <c r="G49" s="25">
        <v>6.3062449600000004E-3</v>
      </c>
      <c r="H49" s="26">
        <v>2842</v>
      </c>
    </row>
    <row r="50" spans="1:8" s="27" customFormat="1" ht="25.5" x14ac:dyDescent="0.2">
      <c r="A50" s="22" t="s">
        <v>1</v>
      </c>
      <c r="B50" s="23">
        <v>2008</v>
      </c>
      <c r="C50" s="23" t="s">
        <v>71</v>
      </c>
      <c r="D50" s="24">
        <v>40086</v>
      </c>
      <c r="E50" s="25">
        <v>6.3062449600000004E-3</v>
      </c>
      <c r="F50" s="25">
        <v>6.3062449600000004E-3</v>
      </c>
      <c r="G50" s="25">
        <v>6.3062449600000004E-3</v>
      </c>
      <c r="H50" s="26">
        <v>2842</v>
      </c>
    </row>
    <row r="51" spans="1:8" s="27" customFormat="1" ht="25.5" x14ac:dyDescent="0.2">
      <c r="A51" s="22" t="s">
        <v>1</v>
      </c>
      <c r="B51" s="23">
        <v>2008</v>
      </c>
      <c r="C51" s="23" t="s">
        <v>72</v>
      </c>
      <c r="D51" s="24">
        <v>40116</v>
      </c>
      <c r="E51" s="25">
        <v>6.3062449600000004E-3</v>
      </c>
      <c r="F51" s="25">
        <v>6.3062449600000004E-3</v>
      </c>
      <c r="G51" s="25">
        <v>6.3062449600000004E-3</v>
      </c>
      <c r="H51" s="26">
        <v>2842</v>
      </c>
    </row>
    <row r="52" spans="1:8" s="27" customFormat="1" ht="25.5" x14ac:dyDescent="0.2">
      <c r="A52" s="22" t="s">
        <v>1</v>
      </c>
      <c r="B52" s="23">
        <v>2008</v>
      </c>
      <c r="C52" s="23" t="s">
        <v>73</v>
      </c>
      <c r="D52" s="24">
        <v>40147</v>
      </c>
      <c r="E52" s="25">
        <v>6.3062449600000004E-3</v>
      </c>
      <c r="F52" s="25">
        <v>6.3062449600000004E-3</v>
      </c>
      <c r="G52" s="25">
        <v>6.3062449600000004E-3</v>
      </c>
      <c r="H52" s="26">
        <v>2842</v>
      </c>
    </row>
    <row r="53" spans="1:8" s="27" customFormat="1" ht="25.5" x14ac:dyDescent="0.2">
      <c r="A53" s="22" t="s">
        <v>1</v>
      </c>
      <c r="B53" s="23">
        <v>2008</v>
      </c>
      <c r="C53" s="23" t="s">
        <v>74</v>
      </c>
      <c r="D53" s="24">
        <v>40177</v>
      </c>
      <c r="E53" s="25">
        <v>6.3062449600000004E-3</v>
      </c>
      <c r="F53" s="25">
        <v>6.3062449600000004E-3</v>
      </c>
      <c r="G53" s="25">
        <v>6.3062449600000004E-3</v>
      </c>
      <c r="H53" s="26">
        <v>2842</v>
      </c>
    </row>
    <row r="54" spans="1:8" s="27" customFormat="1" x14ac:dyDescent="0.2">
      <c r="A54" s="22" t="s">
        <v>5</v>
      </c>
      <c r="B54" s="23">
        <v>2008</v>
      </c>
      <c r="C54" s="23" t="s">
        <v>52</v>
      </c>
      <c r="D54" s="24">
        <v>39714</v>
      </c>
      <c r="E54" s="25">
        <v>210.69</v>
      </c>
      <c r="F54" s="25">
        <v>210.69</v>
      </c>
      <c r="G54" s="25">
        <v>0</v>
      </c>
      <c r="H54" s="26">
        <v>2821</v>
      </c>
    </row>
    <row r="55" spans="1:8" s="27" customFormat="1" x14ac:dyDescent="0.2">
      <c r="A55" s="22" t="s">
        <v>5</v>
      </c>
      <c r="B55" s="23">
        <v>2008</v>
      </c>
      <c r="C55" s="23" t="s">
        <v>55</v>
      </c>
      <c r="D55" s="24">
        <v>39933</v>
      </c>
      <c r="E55" s="25">
        <v>65.006336700000006</v>
      </c>
      <c r="F55" s="25">
        <v>65.006336700000006</v>
      </c>
      <c r="G55" s="25">
        <v>0</v>
      </c>
      <c r="H55" s="26">
        <v>870</v>
      </c>
    </row>
    <row r="56" spans="1:8" s="27" customFormat="1" ht="15" customHeight="1" x14ac:dyDescent="0.2">
      <c r="A56" s="22" t="s">
        <v>5</v>
      </c>
      <c r="B56" s="23">
        <v>2008</v>
      </c>
      <c r="C56" s="23" t="s">
        <v>75</v>
      </c>
      <c r="D56" s="24">
        <v>39933</v>
      </c>
      <c r="E56" s="25">
        <v>353.18848059999999</v>
      </c>
      <c r="F56" s="25">
        <v>353.18848059999999</v>
      </c>
      <c r="G56" s="25">
        <v>0</v>
      </c>
      <c r="H56" s="26">
        <v>4728</v>
      </c>
    </row>
    <row r="57" spans="1:8" s="27" customFormat="1" x14ac:dyDescent="0.2">
      <c r="A57" s="22" t="s">
        <v>6</v>
      </c>
      <c r="B57" s="23">
        <v>2008</v>
      </c>
      <c r="C57" s="23" t="s">
        <v>52</v>
      </c>
      <c r="D57" s="24">
        <v>39797</v>
      </c>
      <c r="E57" s="25">
        <v>70</v>
      </c>
      <c r="F57" s="25">
        <v>70</v>
      </c>
      <c r="G57" s="25">
        <v>70</v>
      </c>
      <c r="H57" s="26">
        <v>64326</v>
      </c>
    </row>
    <row r="58" spans="1:8" s="27" customFormat="1" x14ac:dyDescent="0.2">
      <c r="A58" s="22" t="s">
        <v>7</v>
      </c>
      <c r="B58" s="23">
        <v>2008</v>
      </c>
      <c r="C58" s="23" t="s">
        <v>52</v>
      </c>
      <c r="D58" s="24">
        <v>39716</v>
      </c>
      <c r="E58" s="25">
        <v>0.26</v>
      </c>
      <c r="F58" s="25">
        <v>0.28599999999999998</v>
      </c>
      <c r="G58" s="25">
        <v>0</v>
      </c>
      <c r="H58" s="26">
        <v>57436</v>
      </c>
    </row>
    <row r="59" spans="1:8" s="27" customFormat="1" x14ac:dyDescent="0.2">
      <c r="A59" s="22" t="s">
        <v>8</v>
      </c>
      <c r="B59" s="23">
        <v>2008</v>
      </c>
      <c r="C59" s="23" t="s">
        <v>52</v>
      </c>
      <c r="D59" s="24">
        <v>39713</v>
      </c>
      <c r="E59" s="25">
        <v>197.21</v>
      </c>
      <c r="F59" s="25">
        <v>197.21</v>
      </c>
      <c r="G59" s="25">
        <v>0</v>
      </c>
      <c r="H59" s="26">
        <v>38558</v>
      </c>
    </row>
    <row r="60" spans="1:8" s="27" customFormat="1" x14ac:dyDescent="0.2">
      <c r="A60" s="22" t="s">
        <v>0</v>
      </c>
      <c r="B60" s="23">
        <v>2009</v>
      </c>
      <c r="C60" s="23" t="s">
        <v>64</v>
      </c>
      <c r="D60" s="24">
        <v>40114</v>
      </c>
      <c r="E60" s="25">
        <v>38.587035100000001</v>
      </c>
      <c r="F60" s="25">
        <v>38.587035100000001</v>
      </c>
      <c r="G60" s="25">
        <v>0</v>
      </c>
      <c r="H60" s="26">
        <v>11303</v>
      </c>
    </row>
    <row r="61" spans="1:8" s="27" customFormat="1" x14ac:dyDescent="0.2">
      <c r="A61" s="22" t="s">
        <v>1</v>
      </c>
      <c r="B61" s="23">
        <v>2009</v>
      </c>
      <c r="C61" s="23" t="s">
        <v>52</v>
      </c>
      <c r="D61" s="24">
        <v>40116</v>
      </c>
      <c r="E61" s="25">
        <v>3.0911718099999999E-2</v>
      </c>
      <c r="F61" s="25">
        <v>3.0911718099999999E-2</v>
      </c>
      <c r="G61" s="25">
        <v>3.0911718099999999E-2</v>
      </c>
      <c r="H61" s="26">
        <v>13932</v>
      </c>
    </row>
    <row r="62" spans="1:8" s="27" customFormat="1" x14ac:dyDescent="0.2">
      <c r="A62" s="22" t="s">
        <v>1</v>
      </c>
      <c r="B62" s="23">
        <v>2009</v>
      </c>
      <c r="C62" s="23" t="s">
        <v>55</v>
      </c>
      <c r="D62" s="24">
        <v>40256</v>
      </c>
      <c r="E62" s="25">
        <v>3.16466371E-2</v>
      </c>
      <c r="F62" s="25">
        <v>3.16466371E-2</v>
      </c>
      <c r="G62" s="25">
        <v>3.16466371E-2</v>
      </c>
      <c r="H62" s="26">
        <v>14263.563340000001</v>
      </c>
    </row>
    <row r="63" spans="1:8" s="27" customFormat="1" x14ac:dyDescent="0.2">
      <c r="A63" s="22" t="s">
        <v>5</v>
      </c>
      <c r="B63" s="23">
        <v>2009</v>
      </c>
      <c r="C63" s="23" t="s">
        <v>52</v>
      </c>
      <c r="D63" s="24">
        <v>40114</v>
      </c>
      <c r="E63" s="25">
        <v>630.7175618</v>
      </c>
      <c r="F63" s="25">
        <v>630.7175618</v>
      </c>
      <c r="G63" s="25">
        <v>0</v>
      </c>
      <c r="H63" s="26">
        <v>8443</v>
      </c>
    </row>
    <row r="64" spans="1:8" s="27" customFormat="1" x14ac:dyDescent="0.2">
      <c r="A64" s="22" t="s">
        <v>5</v>
      </c>
      <c r="B64" s="23">
        <v>2009</v>
      </c>
      <c r="C64" s="23" t="s">
        <v>54</v>
      </c>
      <c r="D64" s="24">
        <v>40256</v>
      </c>
      <c r="E64" s="25">
        <v>49.799294799999998</v>
      </c>
      <c r="F64" s="25">
        <v>49.799294799999998</v>
      </c>
      <c r="G64" s="25">
        <v>0</v>
      </c>
      <c r="H64" s="26">
        <v>667</v>
      </c>
    </row>
    <row r="65" spans="1:8" s="27" customFormat="1" x14ac:dyDescent="0.2">
      <c r="A65" s="22" t="s">
        <v>6</v>
      </c>
      <c r="B65" s="23">
        <v>2009</v>
      </c>
      <c r="C65" s="23" t="s">
        <v>52</v>
      </c>
      <c r="D65" s="24">
        <v>40114</v>
      </c>
      <c r="E65" s="25">
        <v>211.90982131600001</v>
      </c>
      <c r="F65" s="25">
        <v>211.90982131600001</v>
      </c>
      <c r="G65" s="25">
        <v>211.90982131600001</v>
      </c>
      <c r="H65" s="26">
        <v>194567</v>
      </c>
    </row>
    <row r="66" spans="1:8" s="27" customFormat="1" x14ac:dyDescent="0.2">
      <c r="A66" s="22" t="s">
        <v>6</v>
      </c>
      <c r="B66" s="23">
        <v>2009</v>
      </c>
      <c r="C66" s="23" t="s">
        <v>55</v>
      </c>
      <c r="D66" s="24">
        <v>40256</v>
      </c>
      <c r="E66" s="25">
        <v>6.0200377600000001</v>
      </c>
      <c r="F66" s="25">
        <v>6.0200377600000001</v>
      </c>
      <c r="G66" s="25">
        <v>6.0200377600000001</v>
      </c>
      <c r="H66" s="26">
        <v>5527</v>
      </c>
    </row>
    <row r="67" spans="1:8" s="27" customFormat="1" x14ac:dyDescent="0.2">
      <c r="A67" s="22" t="s">
        <v>7</v>
      </c>
      <c r="B67" s="23">
        <v>2009</v>
      </c>
      <c r="C67" s="23" t="s">
        <v>76</v>
      </c>
      <c r="D67" s="24">
        <v>40115</v>
      </c>
      <c r="E67" s="25">
        <v>0.08</v>
      </c>
      <c r="F67" s="25">
        <v>0.08</v>
      </c>
      <c r="G67" s="25">
        <v>0</v>
      </c>
      <c r="H67" s="26">
        <v>87204</v>
      </c>
    </row>
    <row r="68" spans="1:8" s="27" customFormat="1" x14ac:dyDescent="0.2">
      <c r="A68" s="22" t="s">
        <v>7</v>
      </c>
      <c r="B68" s="23">
        <v>2009</v>
      </c>
      <c r="C68" s="23" t="s">
        <v>54</v>
      </c>
      <c r="D68" s="24">
        <v>40259</v>
      </c>
      <c r="E68" s="25">
        <v>3.3000000000000002E-2</v>
      </c>
      <c r="F68" s="25">
        <v>3.3000000000000002E-2</v>
      </c>
      <c r="G68" s="25">
        <v>0.16500000000000001</v>
      </c>
      <c r="H68" s="26">
        <v>36152</v>
      </c>
    </row>
    <row r="69" spans="1:8" s="27" customFormat="1" x14ac:dyDescent="0.2">
      <c r="A69" s="22" t="s">
        <v>8</v>
      </c>
      <c r="B69" s="23">
        <v>2009</v>
      </c>
      <c r="C69" s="23" t="s">
        <v>64</v>
      </c>
      <c r="D69" s="24">
        <v>40112</v>
      </c>
      <c r="E69" s="25">
        <v>137.84298548699999</v>
      </c>
      <c r="F69" s="25">
        <v>137.84298548699999</v>
      </c>
      <c r="G69" s="25">
        <v>0</v>
      </c>
      <c r="H69" s="26">
        <v>26949</v>
      </c>
    </row>
    <row r="70" spans="1:8" s="27" customFormat="1" x14ac:dyDescent="0.2">
      <c r="A70" s="22" t="s">
        <v>0</v>
      </c>
      <c r="B70" s="23">
        <v>2010</v>
      </c>
      <c r="C70" s="23" t="s">
        <v>64</v>
      </c>
      <c r="D70" s="24">
        <v>40322</v>
      </c>
      <c r="E70" s="25">
        <v>4.4067818399999998</v>
      </c>
      <c r="F70" s="25">
        <v>4.4067818399999998</v>
      </c>
      <c r="G70" s="25">
        <v>0</v>
      </c>
      <c r="H70" s="26">
        <v>1291</v>
      </c>
    </row>
    <row r="71" spans="1:8" s="27" customFormat="1" x14ac:dyDescent="0.2">
      <c r="A71" s="22" t="s">
        <v>0</v>
      </c>
      <c r="B71" s="23">
        <v>2010</v>
      </c>
      <c r="C71" s="23" t="s">
        <v>52</v>
      </c>
      <c r="D71" s="24">
        <v>40417</v>
      </c>
      <c r="E71" s="25">
        <v>19.474544000000002</v>
      </c>
      <c r="F71" s="25">
        <v>19.474544000000002</v>
      </c>
      <c r="G71" s="25">
        <v>0</v>
      </c>
      <c r="H71" s="26">
        <v>5704</v>
      </c>
    </row>
    <row r="72" spans="1:8" s="27" customFormat="1" x14ac:dyDescent="0.2">
      <c r="A72" s="22" t="s">
        <v>0</v>
      </c>
      <c r="B72" s="23">
        <v>2010</v>
      </c>
      <c r="C72" s="23" t="s">
        <v>52</v>
      </c>
      <c r="D72" s="24">
        <v>40512</v>
      </c>
      <c r="E72" s="25">
        <v>6.6066848399999998</v>
      </c>
      <c r="F72" s="25">
        <v>6.6066848399999998</v>
      </c>
      <c r="G72" s="25">
        <v>0</v>
      </c>
      <c r="H72" s="26">
        <v>1935</v>
      </c>
    </row>
    <row r="73" spans="1:8" s="27" customFormat="1" x14ac:dyDescent="0.2">
      <c r="A73" s="22" t="s">
        <v>0</v>
      </c>
      <c r="B73" s="23">
        <v>2010</v>
      </c>
      <c r="C73" s="23" t="s">
        <v>52</v>
      </c>
      <c r="D73" s="24">
        <v>40617</v>
      </c>
      <c r="E73" s="25">
        <v>16.5665026</v>
      </c>
      <c r="F73" s="25">
        <v>16.5665026</v>
      </c>
      <c r="G73" s="25">
        <v>0</v>
      </c>
      <c r="H73" s="26">
        <v>4852</v>
      </c>
    </row>
    <row r="74" spans="1:8" s="27" customFormat="1" x14ac:dyDescent="0.2">
      <c r="A74" s="22" t="s">
        <v>1</v>
      </c>
      <c r="B74" s="23">
        <v>2010</v>
      </c>
      <c r="C74" s="23" t="s">
        <v>52</v>
      </c>
      <c r="D74" s="24">
        <v>40322</v>
      </c>
      <c r="E74" s="25">
        <v>1.906078022E-2</v>
      </c>
      <c r="F74" s="25">
        <v>1.906078022E-2</v>
      </c>
      <c r="G74" s="25">
        <v>1.906078022E-2</v>
      </c>
      <c r="H74" s="26">
        <v>8591</v>
      </c>
    </row>
    <row r="75" spans="1:8" s="27" customFormat="1" x14ac:dyDescent="0.2">
      <c r="A75" s="22" t="s">
        <v>1</v>
      </c>
      <c r="B75" s="23">
        <v>2010</v>
      </c>
      <c r="C75" s="23" t="s">
        <v>52</v>
      </c>
      <c r="D75" s="24">
        <v>40417</v>
      </c>
      <c r="E75" s="25">
        <v>3.4477762939999997E-2</v>
      </c>
      <c r="F75" s="25">
        <v>3.4477762939999997E-2</v>
      </c>
      <c r="G75" s="25">
        <v>3.4477762939999997E-2</v>
      </c>
      <c r="H75" s="26">
        <v>15539</v>
      </c>
    </row>
    <row r="76" spans="1:8" s="27" customFormat="1" x14ac:dyDescent="0.2">
      <c r="A76" s="22" t="s">
        <v>1</v>
      </c>
      <c r="B76" s="23">
        <v>2010</v>
      </c>
      <c r="C76" s="23" t="s">
        <v>52</v>
      </c>
      <c r="D76" s="24">
        <v>40595</v>
      </c>
      <c r="E76" s="25">
        <v>2.0784184040000001E-2</v>
      </c>
      <c r="F76" s="25">
        <v>2.0784184040000001E-2</v>
      </c>
      <c r="G76" s="25">
        <v>2.0784184040000001E-2</v>
      </c>
      <c r="H76" s="26">
        <v>9368</v>
      </c>
    </row>
    <row r="77" spans="1:8" s="27" customFormat="1" x14ac:dyDescent="0.2">
      <c r="A77" s="22" t="s">
        <v>1</v>
      </c>
      <c r="B77" s="23">
        <v>2010</v>
      </c>
      <c r="C77" s="23" t="s">
        <v>52</v>
      </c>
      <c r="D77" s="24">
        <v>40617</v>
      </c>
      <c r="E77" s="25">
        <v>4.2956416800000001E-2</v>
      </c>
      <c r="F77" s="25">
        <v>4.2956416800000001E-2</v>
      </c>
      <c r="G77" s="25">
        <v>4.2956416800000001E-2</v>
      </c>
      <c r="H77" s="26">
        <v>19361</v>
      </c>
    </row>
    <row r="78" spans="1:8" s="27" customFormat="1" x14ac:dyDescent="0.2">
      <c r="A78" s="22" t="s">
        <v>5</v>
      </c>
      <c r="B78" s="23">
        <v>2010</v>
      </c>
      <c r="C78" s="23" t="s">
        <v>52</v>
      </c>
      <c r="D78" s="24">
        <v>40322</v>
      </c>
      <c r="E78" s="25">
        <v>123.65411520000001</v>
      </c>
      <c r="F78" s="25">
        <v>123.65411520000001</v>
      </c>
      <c r="G78" s="25">
        <v>0</v>
      </c>
      <c r="H78" s="26">
        <v>1655</v>
      </c>
    </row>
    <row r="79" spans="1:8" s="27" customFormat="1" x14ac:dyDescent="0.2">
      <c r="A79" s="22" t="s">
        <v>5</v>
      </c>
      <c r="B79" s="23">
        <v>2010</v>
      </c>
      <c r="C79" s="23" t="s">
        <v>52</v>
      </c>
      <c r="D79" s="24">
        <v>40417</v>
      </c>
      <c r="E79" s="25">
        <v>177.8578693</v>
      </c>
      <c r="F79" s="25">
        <v>177.8578693</v>
      </c>
      <c r="G79" s="25">
        <v>0</v>
      </c>
      <c r="H79" s="26">
        <v>2381</v>
      </c>
    </row>
    <row r="80" spans="1:8" s="27" customFormat="1" x14ac:dyDescent="0.2">
      <c r="A80" s="22" t="s">
        <v>5</v>
      </c>
      <c r="B80" s="23">
        <v>2010</v>
      </c>
      <c r="C80" s="23" t="s">
        <v>52</v>
      </c>
      <c r="D80" s="24">
        <v>40512</v>
      </c>
      <c r="E80" s="25">
        <v>316.18801939999997</v>
      </c>
      <c r="F80" s="25">
        <v>316.18801939999997</v>
      </c>
      <c r="G80" s="25">
        <v>0</v>
      </c>
      <c r="H80" s="26">
        <v>4233</v>
      </c>
    </row>
    <row r="81" spans="1:8" s="27" customFormat="1" x14ac:dyDescent="0.2">
      <c r="A81" s="22" t="s">
        <v>5</v>
      </c>
      <c r="B81" s="23">
        <v>2010</v>
      </c>
      <c r="C81" s="23" t="s">
        <v>52</v>
      </c>
      <c r="D81" s="24">
        <v>40617</v>
      </c>
      <c r="E81" s="25">
        <v>59.442150300000002</v>
      </c>
      <c r="F81" s="25">
        <v>59.442150300000002</v>
      </c>
      <c r="G81" s="25">
        <v>0</v>
      </c>
      <c r="H81" s="26">
        <v>796</v>
      </c>
    </row>
    <row r="82" spans="1:8" s="27" customFormat="1" x14ac:dyDescent="0.2">
      <c r="A82" s="22" t="s">
        <v>6</v>
      </c>
      <c r="B82" s="23">
        <v>2010</v>
      </c>
      <c r="C82" s="23" t="s">
        <v>52</v>
      </c>
      <c r="D82" s="24">
        <v>40308</v>
      </c>
      <c r="E82" s="25">
        <v>24.08647903</v>
      </c>
      <c r="F82" s="25">
        <v>24.08647903</v>
      </c>
      <c r="G82" s="25">
        <v>24.08647903</v>
      </c>
      <c r="H82" s="26">
        <v>22115</v>
      </c>
    </row>
    <row r="83" spans="1:8" s="27" customFormat="1" x14ac:dyDescent="0.2">
      <c r="A83" s="22" t="s">
        <v>6</v>
      </c>
      <c r="B83" s="23">
        <v>2010</v>
      </c>
      <c r="C83" s="23" t="s">
        <v>52</v>
      </c>
      <c r="D83" s="24">
        <v>40417</v>
      </c>
      <c r="E83" s="25">
        <v>39.824074660000001</v>
      </c>
      <c r="F83" s="25">
        <v>39.824074660000001</v>
      </c>
      <c r="G83" s="25">
        <v>39.824074660000001</v>
      </c>
      <c r="H83" s="26">
        <v>36565</v>
      </c>
    </row>
    <row r="84" spans="1:8" s="27" customFormat="1" x14ac:dyDescent="0.2">
      <c r="A84" s="22" t="s">
        <v>6</v>
      </c>
      <c r="B84" s="23">
        <v>2010</v>
      </c>
      <c r="C84" s="23" t="s">
        <v>52</v>
      </c>
      <c r="D84" s="24">
        <v>40512</v>
      </c>
      <c r="E84" s="25">
        <v>13.77567256</v>
      </c>
      <c r="F84" s="25">
        <v>13.77567256</v>
      </c>
      <c r="G84" s="25">
        <v>13.77567256</v>
      </c>
      <c r="H84" s="26">
        <v>12648</v>
      </c>
    </row>
    <row r="85" spans="1:8" s="27" customFormat="1" x14ac:dyDescent="0.2">
      <c r="A85" s="22" t="s">
        <v>6</v>
      </c>
      <c r="B85" s="23">
        <v>2010</v>
      </c>
      <c r="C85" s="23" t="s">
        <v>52</v>
      </c>
      <c r="D85" s="24">
        <v>40617</v>
      </c>
      <c r="E85" s="25">
        <v>10.13265775</v>
      </c>
      <c r="F85" s="25">
        <v>10.13265775</v>
      </c>
      <c r="G85" s="25">
        <v>10.13265775</v>
      </c>
      <c r="H85" s="26">
        <v>9303</v>
      </c>
    </row>
    <row r="86" spans="1:8" s="27" customFormat="1" x14ac:dyDescent="0.2">
      <c r="A86" s="22" t="s">
        <v>7</v>
      </c>
      <c r="B86" s="23">
        <v>2010</v>
      </c>
      <c r="C86" s="23" t="s">
        <v>52</v>
      </c>
      <c r="D86" s="24">
        <v>40449</v>
      </c>
      <c r="E86" s="25">
        <v>5.6000000000000001E-2</v>
      </c>
      <c r="F86" s="25">
        <v>5.6000000000000001E-2</v>
      </c>
      <c r="G86" s="25">
        <v>0.28000000000000003</v>
      </c>
      <c r="H86" s="26">
        <v>60866</v>
      </c>
    </row>
    <row r="87" spans="1:8" s="27" customFormat="1" x14ac:dyDescent="0.2">
      <c r="A87" s="22" t="s">
        <v>7</v>
      </c>
      <c r="B87" s="23">
        <v>2010</v>
      </c>
      <c r="C87" s="23" t="s">
        <v>54</v>
      </c>
      <c r="D87" s="24">
        <v>40617</v>
      </c>
      <c r="E87" s="25">
        <v>3.3000000000000002E-2</v>
      </c>
      <c r="F87" s="25">
        <v>3.3000000000000002E-2</v>
      </c>
      <c r="G87" s="25">
        <v>0.16500000000000001</v>
      </c>
      <c r="H87" s="26">
        <v>35573</v>
      </c>
    </row>
    <row r="88" spans="1:8" s="27" customFormat="1" x14ac:dyDescent="0.2">
      <c r="A88" s="22" t="s">
        <v>8</v>
      </c>
      <c r="B88" s="23">
        <v>2010</v>
      </c>
      <c r="C88" s="23" t="s">
        <v>52</v>
      </c>
      <c r="D88" s="24">
        <v>40308</v>
      </c>
      <c r="E88" s="25">
        <v>14.40179951</v>
      </c>
      <c r="F88" s="25">
        <v>14.40179951</v>
      </c>
      <c r="G88" s="25">
        <v>0</v>
      </c>
      <c r="H88" s="26">
        <v>2815</v>
      </c>
    </row>
    <row r="89" spans="1:8" s="27" customFormat="1" x14ac:dyDescent="0.2">
      <c r="A89" s="22" t="s">
        <v>8</v>
      </c>
      <c r="B89" s="23">
        <v>2010</v>
      </c>
      <c r="C89" s="23" t="s">
        <v>52</v>
      </c>
      <c r="D89" s="24">
        <v>40417</v>
      </c>
      <c r="E89" s="25">
        <v>64.826680800000005</v>
      </c>
      <c r="F89" s="25">
        <v>64.826680800000005</v>
      </c>
      <c r="G89" s="25">
        <v>0</v>
      </c>
      <c r="H89" s="26">
        <v>12674</v>
      </c>
    </row>
    <row r="90" spans="1:8" s="27" customFormat="1" x14ac:dyDescent="0.2">
      <c r="A90" s="22" t="s">
        <v>8</v>
      </c>
      <c r="B90" s="23">
        <v>2010</v>
      </c>
      <c r="C90" s="23" t="s">
        <v>52</v>
      </c>
      <c r="D90" s="24">
        <v>40512</v>
      </c>
      <c r="E90" s="25">
        <v>68.096390799999995</v>
      </c>
      <c r="F90" s="25">
        <v>68.096390799999995</v>
      </c>
      <c r="G90" s="25">
        <v>0</v>
      </c>
      <c r="H90" s="26">
        <v>13313</v>
      </c>
    </row>
    <row r="91" spans="1:8" s="27" customFormat="1" x14ac:dyDescent="0.2">
      <c r="A91" s="22" t="s">
        <v>8</v>
      </c>
      <c r="B91" s="23">
        <v>2010</v>
      </c>
      <c r="C91" s="23" t="s">
        <v>52</v>
      </c>
      <c r="D91" s="24">
        <v>40617</v>
      </c>
      <c r="E91" s="25">
        <v>0.34890359999999998</v>
      </c>
      <c r="F91" s="25">
        <v>0.34890359999999998</v>
      </c>
      <c r="G91" s="25">
        <v>0</v>
      </c>
      <c r="H91" s="26">
        <v>68</v>
      </c>
    </row>
    <row r="92" spans="1:8" s="27" customFormat="1" x14ac:dyDescent="0.2">
      <c r="A92" s="22" t="s">
        <v>0</v>
      </c>
      <c r="B92" s="23">
        <v>2011</v>
      </c>
      <c r="C92" s="23" t="s">
        <v>64</v>
      </c>
      <c r="D92" s="24">
        <v>40788</v>
      </c>
      <c r="E92" s="25">
        <v>17.559999999999999</v>
      </c>
      <c r="F92" s="25">
        <v>17.559999999999999</v>
      </c>
      <c r="G92" s="25">
        <v>0</v>
      </c>
      <c r="H92" s="26">
        <v>5144</v>
      </c>
    </row>
    <row r="93" spans="1:8" s="27" customFormat="1" x14ac:dyDescent="0.2">
      <c r="A93" s="22" t="s">
        <v>0</v>
      </c>
      <c r="B93" s="23">
        <v>2011</v>
      </c>
      <c r="C93" s="23" t="s">
        <v>52</v>
      </c>
      <c r="D93" s="24">
        <v>40906</v>
      </c>
      <c r="E93" s="25">
        <v>11.66</v>
      </c>
      <c r="F93" s="25">
        <v>11.66</v>
      </c>
      <c r="G93" s="25">
        <v>0</v>
      </c>
      <c r="H93" s="26">
        <v>3415</v>
      </c>
    </row>
    <row r="94" spans="1:8" s="27" customFormat="1" x14ac:dyDescent="0.2">
      <c r="A94" s="22" t="s">
        <v>0</v>
      </c>
      <c r="B94" s="23">
        <v>2011</v>
      </c>
      <c r="C94" s="23" t="s">
        <v>52</v>
      </c>
      <c r="D94" s="24">
        <v>40998</v>
      </c>
      <c r="E94" s="25">
        <v>12.701195200000001</v>
      </c>
      <c r="F94" s="25">
        <v>12.701195200000001</v>
      </c>
      <c r="G94" s="25">
        <v>0</v>
      </c>
      <c r="H94" s="26">
        <v>3720</v>
      </c>
    </row>
    <row r="95" spans="1:8" s="27" customFormat="1" x14ac:dyDescent="0.2">
      <c r="A95" s="22" t="s">
        <v>1</v>
      </c>
      <c r="B95" s="23">
        <v>2011</v>
      </c>
      <c r="C95" s="23" t="s">
        <v>52</v>
      </c>
      <c r="D95" s="24">
        <v>40788</v>
      </c>
      <c r="E95" s="25">
        <v>49.06</v>
      </c>
      <c r="F95" s="25">
        <v>49.06</v>
      </c>
      <c r="G95" s="25">
        <v>49.06</v>
      </c>
      <c r="H95" s="26">
        <v>22112</v>
      </c>
    </row>
    <row r="96" spans="1:8" s="27" customFormat="1" x14ac:dyDescent="0.2">
      <c r="A96" s="22" t="s">
        <v>1</v>
      </c>
      <c r="B96" s="23">
        <v>2011</v>
      </c>
      <c r="C96" s="23" t="s">
        <v>52</v>
      </c>
      <c r="D96" s="24">
        <v>40906</v>
      </c>
      <c r="E96" s="25">
        <v>13.26</v>
      </c>
      <c r="F96" s="25">
        <v>13.26</v>
      </c>
      <c r="G96" s="25">
        <v>13.26</v>
      </c>
      <c r="H96" s="26">
        <v>5976</v>
      </c>
    </row>
    <row r="97" spans="1:8" s="27" customFormat="1" x14ac:dyDescent="0.2">
      <c r="A97" s="22" t="s">
        <v>1</v>
      </c>
      <c r="B97" s="23">
        <v>2011</v>
      </c>
      <c r="C97" s="23" t="s">
        <v>52</v>
      </c>
      <c r="D97" s="24">
        <v>40998</v>
      </c>
      <c r="E97" s="25">
        <v>12.654647089999999</v>
      </c>
      <c r="F97" s="25">
        <v>12.654647089999999</v>
      </c>
      <c r="G97" s="25">
        <v>12.654647089999999</v>
      </c>
      <c r="H97" s="26">
        <v>11680.042420000002</v>
      </c>
    </row>
    <row r="98" spans="1:8" s="27" customFormat="1" x14ac:dyDescent="0.2">
      <c r="A98" s="22" t="s">
        <v>5</v>
      </c>
      <c r="B98" s="23">
        <v>2011</v>
      </c>
      <c r="C98" s="23" t="s">
        <v>52</v>
      </c>
      <c r="D98" s="24">
        <v>40788</v>
      </c>
      <c r="E98" s="25">
        <v>95.46</v>
      </c>
      <c r="F98" s="25">
        <v>95.46</v>
      </c>
      <c r="G98" s="25">
        <v>0</v>
      </c>
      <c r="H98" s="26">
        <v>1278</v>
      </c>
    </row>
    <row r="99" spans="1:8" s="27" customFormat="1" x14ac:dyDescent="0.2">
      <c r="A99" s="22" t="s">
        <v>5</v>
      </c>
      <c r="B99" s="23">
        <v>2011</v>
      </c>
      <c r="C99" s="23" t="s">
        <v>52</v>
      </c>
      <c r="D99" s="24">
        <v>40903</v>
      </c>
      <c r="E99" s="25">
        <v>176.7</v>
      </c>
      <c r="F99" s="25">
        <v>176.7</v>
      </c>
      <c r="G99" s="25">
        <v>0</v>
      </c>
      <c r="H99" s="26">
        <v>2365</v>
      </c>
    </row>
    <row r="100" spans="1:8" s="27" customFormat="1" x14ac:dyDescent="0.2">
      <c r="A100" s="22" t="s">
        <v>5</v>
      </c>
      <c r="B100" s="23">
        <v>2011</v>
      </c>
      <c r="C100" s="23" t="s">
        <v>52</v>
      </c>
      <c r="D100" s="24">
        <v>40998</v>
      </c>
      <c r="E100" s="25">
        <v>169.11980500000001</v>
      </c>
      <c r="F100" s="25">
        <v>169.11980500000001</v>
      </c>
      <c r="G100" s="25">
        <v>0</v>
      </c>
      <c r="H100" s="26">
        <v>2264</v>
      </c>
    </row>
    <row r="101" spans="1:8" s="27" customFormat="1" x14ac:dyDescent="0.2">
      <c r="A101" s="22" t="s">
        <v>6</v>
      </c>
      <c r="B101" s="23">
        <v>2011</v>
      </c>
      <c r="C101" s="23" t="s">
        <v>52</v>
      </c>
      <c r="D101" s="24">
        <v>40788</v>
      </c>
      <c r="E101" s="25">
        <v>39.549999999999997</v>
      </c>
      <c r="F101" s="25">
        <v>39.549999999999997</v>
      </c>
      <c r="G101" s="25">
        <v>39.549999999999997</v>
      </c>
      <c r="H101" s="26">
        <v>36313</v>
      </c>
    </row>
    <row r="102" spans="1:8" s="27" customFormat="1" x14ac:dyDescent="0.2">
      <c r="A102" s="22" t="s">
        <v>6</v>
      </c>
      <c r="B102" s="23">
        <v>2011</v>
      </c>
      <c r="C102" s="23" t="s">
        <v>52</v>
      </c>
      <c r="D102" s="24">
        <v>40906</v>
      </c>
      <c r="E102" s="25">
        <v>20.67</v>
      </c>
      <c r="F102" s="25">
        <v>20.67</v>
      </c>
      <c r="G102" s="25">
        <v>20.67</v>
      </c>
      <c r="H102" s="26">
        <v>18978</v>
      </c>
    </row>
    <row r="103" spans="1:8" s="27" customFormat="1" x14ac:dyDescent="0.2">
      <c r="A103" s="22" t="s">
        <v>6</v>
      </c>
      <c r="B103" s="23">
        <v>2011</v>
      </c>
      <c r="C103" s="23" t="s">
        <v>52</v>
      </c>
      <c r="D103" s="24">
        <v>40998</v>
      </c>
      <c r="E103" s="25">
        <v>42.130673510000001</v>
      </c>
      <c r="F103" s="25">
        <v>42.130673510000001</v>
      </c>
      <c r="G103" s="25">
        <v>42.130673510000001</v>
      </c>
      <c r="H103" s="26">
        <v>38683</v>
      </c>
    </row>
    <row r="104" spans="1:8" s="27" customFormat="1" x14ac:dyDescent="0.2">
      <c r="A104" s="22" t="s">
        <v>7</v>
      </c>
      <c r="B104" s="23">
        <v>2011</v>
      </c>
      <c r="C104" s="23" t="s">
        <v>52</v>
      </c>
      <c r="D104" s="24">
        <v>40788</v>
      </c>
      <c r="E104" s="25">
        <v>5.6000000000000001E-2</v>
      </c>
      <c r="F104" s="25">
        <v>5.6000000000000001E-2</v>
      </c>
      <c r="G104" s="25">
        <v>0.28000000000000003</v>
      </c>
      <c r="H104" s="26">
        <v>60365</v>
      </c>
    </row>
    <row r="105" spans="1:8" s="27" customFormat="1" x14ac:dyDescent="0.2">
      <c r="A105" s="22" t="s">
        <v>7</v>
      </c>
      <c r="B105" s="23">
        <v>2011</v>
      </c>
      <c r="C105" s="23" t="s">
        <v>54</v>
      </c>
      <c r="D105" s="24">
        <v>41003</v>
      </c>
      <c r="E105" s="25">
        <v>0.04</v>
      </c>
      <c r="F105" s="25">
        <v>0.04</v>
      </c>
      <c r="G105" s="25">
        <v>0.2</v>
      </c>
      <c r="H105" s="26">
        <v>43118</v>
      </c>
    </row>
    <row r="106" spans="1:8" s="27" customFormat="1" x14ac:dyDescent="0.2">
      <c r="A106" s="22" t="s">
        <v>8</v>
      </c>
      <c r="B106" s="23">
        <v>2011</v>
      </c>
      <c r="C106" s="23" t="s">
        <v>52</v>
      </c>
      <c r="D106" s="24">
        <v>40788</v>
      </c>
      <c r="E106" s="25">
        <v>81.96</v>
      </c>
      <c r="F106" s="25">
        <v>81.96</v>
      </c>
      <c r="G106" s="25">
        <v>0</v>
      </c>
      <c r="H106" s="26">
        <v>16024</v>
      </c>
    </row>
    <row r="107" spans="1:8" s="27" customFormat="1" x14ac:dyDescent="0.2">
      <c r="A107" s="22" t="s">
        <v>8</v>
      </c>
      <c r="B107" s="23">
        <v>2011</v>
      </c>
      <c r="C107" s="23" t="s">
        <v>52</v>
      </c>
      <c r="D107" s="24">
        <v>40906</v>
      </c>
      <c r="E107" s="25">
        <v>44.27</v>
      </c>
      <c r="F107" s="25">
        <v>44.27</v>
      </c>
      <c r="G107" s="25">
        <v>0</v>
      </c>
      <c r="H107" s="26">
        <v>8655</v>
      </c>
    </row>
    <row r="108" spans="1:8" s="27" customFormat="1" x14ac:dyDescent="0.2">
      <c r="A108" s="22" t="s">
        <v>8</v>
      </c>
      <c r="B108" s="23">
        <v>2011</v>
      </c>
      <c r="C108" s="23" t="s">
        <v>52</v>
      </c>
      <c r="D108" s="24">
        <v>40998</v>
      </c>
      <c r="E108" s="25">
        <v>80.656752400000002</v>
      </c>
      <c r="F108" s="25">
        <v>80.656752400000002</v>
      </c>
      <c r="G108" s="25">
        <v>0</v>
      </c>
      <c r="H108" s="26">
        <v>15769</v>
      </c>
    </row>
    <row r="109" spans="1:8" s="27" customFormat="1" x14ac:dyDescent="0.2">
      <c r="A109" s="22" t="s">
        <v>0</v>
      </c>
      <c r="B109" s="23">
        <v>2012</v>
      </c>
      <c r="C109" s="23" t="s">
        <v>52</v>
      </c>
      <c r="D109" s="24">
        <v>41138</v>
      </c>
      <c r="E109" s="25">
        <v>37.840000000000003</v>
      </c>
      <c r="F109" s="25">
        <v>37.840000000000003</v>
      </c>
      <c r="G109" s="25">
        <v>0</v>
      </c>
      <c r="H109" s="26">
        <v>11084</v>
      </c>
    </row>
    <row r="110" spans="1:8" s="27" customFormat="1" x14ac:dyDescent="0.2">
      <c r="A110" s="22" t="s">
        <v>0</v>
      </c>
      <c r="B110" s="23">
        <v>2012</v>
      </c>
      <c r="C110" s="23" t="s">
        <v>55</v>
      </c>
      <c r="D110" s="24">
        <v>41264</v>
      </c>
      <c r="E110" s="25">
        <v>18.850000000000001</v>
      </c>
      <c r="F110" s="25">
        <v>18.850000000000001</v>
      </c>
      <c r="G110" s="25">
        <v>0</v>
      </c>
      <c r="H110" s="26">
        <v>5522</v>
      </c>
    </row>
    <row r="111" spans="1:8" s="27" customFormat="1" ht="25.5" x14ac:dyDescent="0.2">
      <c r="A111" s="22" t="s">
        <v>0</v>
      </c>
      <c r="B111" s="23">
        <v>2012</v>
      </c>
      <c r="C111" s="23" t="s">
        <v>77</v>
      </c>
      <c r="D111" s="24">
        <v>41455</v>
      </c>
      <c r="E111" s="25">
        <v>8.9514142999999997</v>
      </c>
      <c r="F111" s="25">
        <v>0</v>
      </c>
      <c r="G111" s="25">
        <v>0</v>
      </c>
      <c r="H111" s="26">
        <v>2622</v>
      </c>
    </row>
    <row r="112" spans="1:8" s="27" customFormat="1" ht="25.5" x14ac:dyDescent="0.2">
      <c r="A112" s="22" t="s">
        <v>0</v>
      </c>
      <c r="B112" s="23">
        <v>2012</v>
      </c>
      <c r="C112" s="23" t="s">
        <v>78</v>
      </c>
      <c r="D112" s="24">
        <v>41547</v>
      </c>
      <c r="E112" s="25">
        <v>8.9514142999999997</v>
      </c>
      <c r="F112" s="25">
        <v>0</v>
      </c>
      <c r="G112" s="25">
        <v>0</v>
      </c>
      <c r="H112" s="26">
        <v>2622</v>
      </c>
    </row>
    <row r="113" spans="1:8" s="27" customFormat="1" x14ac:dyDescent="0.2">
      <c r="A113" s="22" t="s">
        <v>1</v>
      </c>
      <c r="B113" s="23">
        <v>2012</v>
      </c>
      <c r="C113" s="23" t="s">
        <v>52</v>
      </c>
      <c r="D113" s="24">
        <v>41138</v>
      </c>
      <c r="E113" s="25">
        <v>29.18</v>
      </c>
      <c r="F113" s="25">
        <v>29.18</v>
      </c>
      <c r="G113" s="25">
        <v>29.18</v>
      </c>
      <c r="H113" s="26">
        <v>13152</v>
      </c>
    </row>
    <row r="114" spans="1:8" s="27" customFormat="1" x14ac:dyDescent="0.2">
      <c r="A114" s="22" t="s">
        <v>1</v>
      </c>
      <c r="B114" s="23">
        <v>2012</v>
      </c>
      <c r="C114" s="23" t="s">
        <v>55</v>
      </c>
      <c r="D114" s="24">
        <v>41264</v>
      </c>
      <c r="E114" s="25">
        <v>33.130000000000003</v>
      </c>
      <c r="F114" s="25">
        <v>33.130000000000003</v>
      </c>
      <c r="G114" s="25">
        <v>33.130000000000003</v>
      </c>
      <c r="H114" s="26">
        <v>14932</v>
      </c>
    </row>
    <row r="115" spans="1:8" s="27" customFormat="1" ht="25.5" x14ac:dyDescent="0.2">
      <c r="A115" s="22" t="s">
        <v>1</v>
      </c>
      <c r="B115" s="23">
        <v>2012</v>
      </c>
      <c r="C115" s="23" t="s">
        <v>79</v>
      </c>
      <c r="D115" s="24">
        <v>41455</v>
      </c>
      <c r="E115" s="25">
        <v>42.744338202000002</v>
      </c>
      <c r="F115" s="25">
        <v>0</v>
      </c>
      <c r="G115" s="25">
        <v>0</v>
      </c>
      <c r="H115" s="26">
        <v>19265</v>
      </c>
    </row>
    <row r="116" spans="1:8" s="27" customFormat="1" ht="25.5" x14ac:dyDescent="0.2">
      <c r="A116" s="22" t="s">
        <v>1</v>
      </c>
      <c r="B116" s="23">
        <v>2012</v>
      </c>
      <c r="C116" s="23" t="s">
        <v>78</v>
      </c>
      <c r="D116" s="24">
        <v>41547</v>
      </c>
      <c r="E116" s="25">
        <v>42.744338202000002</v>
      </c>
      <c r="F116" s="25">
        <v>0</v>
      </c>
      <c r="G116" s="25">
        <v>0</v>
      </c>
      <c r="H116" s="26">
        <v>19265</v>
      </c>
    </row>
    <row r="117" spans="1:8" s="27" customFormat="1" x14ac:dyDescent="0.2">
      <c r="A117" s="22" t="s">
        <v>5</v>
      </c>
      <c r="B117" s="23">
        <v>2012</v>
      </c>
      <c r="C117" s="23" t="s">
        <v>52</v>
      </c>
      <c r="D117" s="24">
        <v>41138</v>
      </c>
      <c r="E117" s="25">
        <v>216.13</v>
      </c>
      <c r="F117" s="25">
        <v>216.13</v>
      </c>
      <c r="G117" s="25">
        <v>0</v>
      </c>
      <c r="H117" s="26">
        <v>2893</v>
      </c>
    </row>
    <row r="118" spans="1:8" s="27" customFormat="1" x14ac:dyDescent="0.2">
      <c r="A118" s="22" t="s">
        <v>5</v>
      </c>
      <c r="B118" s="23">
        <v>2012</v>
      </c>
      <c r="C118" s="23" t="s">
        <v>55</v>
      </c>
      <c r="D118" s="24">
        <v>41264</v>
      </c>
      <c r="E118" s="25">
        <v>216.13</v>
      </c>
      <c r="F118" s="25">
        <v>216.13</v>
      </c>
      <c r="G118" s="25">
        <v>0</v>
      </c>
      <c r="H118" s="26">
        <v>2893</v>
      </c>
    </row>
    <row r="119" spans="1:8" s="27" customFormat="1" ht="25.5" x14ac:dyDescent="0.2">
      <c r="A119" s="22" t="s">
        <v>5</v>
      </c>
      <c r="B119" s="23">
        <v>2012</v>
      </c>
      <c r="C119" s="23" t="s">
        <v>79</v>
      </c>
      <c r="D119" s="24">
        <v>41455</v>
      </c>
      <c r="E119" s="25">
        <v>354.25159330000002</v>
      </c>
      <c r="F119" s="25">
        <v>0</v>
      </c>
      <c r="G119" s="25">
        <v>0</v>
      </c>
      <c r="H119" s="26">
        <v>4742</v>
      </c>
    </row>
    <row r="120" spans="1:8" s="27" customFormat="1" ht="25.5" x14ac:dyDescent="0.2">
      <c r="A120" s="22" t="s">
        <v>5</v>
      </c>
      <c r="B120" s="23">
        <v>2012</v>
      </c>
      <c r="C120" s="23" t="s">
        <v>78</v>
      </c>
      <c r="D120" s="24">
        <v>41547</v>
      </c>
      <c r="E120" s="25">
        <v>354.25159330000002</v>
      </c>
      <c r="F120" s="25">
        <v>0</v>
      </c>
      <c r="G120" s="25">
        <v>0</v>
      </c>
      <c r="H120" s="26">
        <v>4742</v>
      </c>
    </row>
    <row r="121" spans="1:8" s="27" customFormat="1" x14ac:dyDescent="0.2">
      <c r="A121" s="22" t="s">
        <v>6</v>
      </c>
      <c r="B121" s="23">
        <v>2012</v>
      </c>
      <c r="C121" s="23" t="s">
        <v>52</v>
      </c>
      <c r="D121" s="24">
        <v>41138</v>
      </c>
      <c r="E121" s="25">
        <v>80.72</v>
      </c>
      <c r="F121" s="25">
        <v>80.72</v>
      </c>
      <c r="G121" s="25">
        <v>80.72</v>
      </c>
      <c r="H121" s="26">
        <v>74114</v>
      </c>
    </row>
    <row r="122" spans="1:8" s="27" customFormat="1" x14ac:dyDescent="0.2">
      <c r="A122" s="22" t="s">
        <v>6</v>
      </c>
      <c r="B122" s="23">
        <v>2012</v>
      </c>
      <c r="C122" s="23" t="s">
        <v>55</v>
      </c>
      <c r="D122" s="24">
        <v>41264</v>
      </c>
      <c r="E122" s="25">
        <v>51.69</v>
      </c>
      <c r="F122" s="25">
        <v>51.69</v>
      </c>
      <c r="G122" s="25">
        <v>51.69</v>
      </c>
      <c r="H122" s="26">
        <v>47460</v>
      </c>
    </row>
    <row r="123" spans="1:8" s="27" customFormat="1" x14ac:dyDescent="0.2">
      <c r="A123" s="22" t="s">
        <v>6</v>
      </c>
      <c r="B123" s="23">
        <v>2012</v>
      </c>
      <c r="C123" s="23" t="s">
        <v>52</v>
      </c>
      <c r="D123" s="24">
        <v>41270</v>
      </c>
      <c r="E123" s="25">
        <v>31.51</v>
      </c>
      <c r="F123" s="25">
        <v>31.51</v>
      </c>
      <c r="G123" s="25">
        <v>31.51</v>
      </c>
      <c r="H123" s="26">
        <v>28931</v>
      </c>
    </row>
    <row r="124" spans="1:8" s="27" customFormat="1" ht="25.5" x14ac:dyDescent="0.2">
      <c r="A124" s="22" t="s">
        <v>6</v>
      </c>
      <c r="B124" s="23">
        <v>2012</v>
      </c>
      <c r="C124" s="23" t="s">
        <v>79</v>
      </c>
      <c r="D124" s="24">
        <v>41455</v>
      </c>
      <c r="E124" s="25">
        <v>5.1619381039999999</v>
      </c>
      <c r="F124" s="25">
        <v>0</v>
      </c>
      <c r="G124" s="25">
        <v>0</v>
      </c>
      <c r="H124" s="26">
        <v>4739</v>
      </c>
    </row>
    <row r="125" spans="1:8" s="27" customFormat="1" ht="25.5" x14ac:dyDescent="0.2">
      <c r="A125" s="22" t="s">
        <v>6</v>
      </c>
      <c r="B125" s="23">
        <v>2012</v>
      </c>
      <c r="C125" s="23" t="s">
        <v>78</v>
      </c>
      <c r="D125" s="24">
        <v>41547</v>
      </c>
      <c r="E125" s="25">
        <v>5.1619381039999999</v>
      </c>
      <c r="F125" s="25">
        <v>0</v>
      </c>
      <c r="G125" s="25">
        <v>0</v>
      </c>
      <c r="H125" s="26">
        <v>4739</v>
      </c>
    </row>
    <row r="126" spans="1:8" s="27" customFormat="1" x14ac:dyDescent="0.2">
      <c r="A126" s="22" t="s">
        <v>7</v>
      </c>
      <c r="B126" s="23">
        <v>2012</v>
      </c>
      <c r="C126" s="23" t="s">
        <v>52</v>
      </c>
      <c r="D126" s="24">
        <v>41141</v>
      </c>
      <c r="E126" s="25">
        <v>5.6000000000000001E-2</v>
      </c>
      <c r="F126" s="25">
        <v>5.6000000000000001E-2</v>
      </c>
      <c r="G126" s="25">
        <v>0.28000000000000003</v>
      </c>
      <c r="H126" s="26">
        <v>60366</v>
      </c>
    </row>
    <row r="127" spans="1:8" s="27" customFormat="1" x14ac:dyDescent="0.2">
      <c r="A127" s="22" t="s">
        <v>7</v>
      </c>
      <c r="B127" s="23">
        <v>2012</v>
      </c>
      <c r="C127" s="23" t="s">
        <v>52</v>
      </c>
      <c r="D127" s="24">
        <v>41312</v>
      </c>
      <c r="E127" s="25">
        <v>0.10299999999999999</v>
      </c>
      <c r="F127" s="25">
        <v>0.10299999999999999</v>
      </c>
      <c r="G127" s="25">
        <v>0.51500000000000001</v>
      </c>
      <c r="H127" s="26">
        <v>111030</v>
      </c>
    </row>
    <row r="128" spans="1:8" s="27" customFormat="1" x14ac:dyDescent="0.2">
      <c r="A128" s="22" t="s">
        <v>8</v>
      </c>
      <c r="B128" s="23">
        <v>2012</v>
      </c>
      <c r="C128" s="23" t="s">
        <v>52</v>
      </c>
      <c r="D128" s="24">
        <v>41138</v>
      </c>
      <c r="E128" s="25">
        <v>148.22999999999999</v>
      </c>
      <c r="F128" s="25">
        <v>148.22999999999999</v>
      </c>
      <c r="G128" s="25">
        <v>0</v>
      </c>
      <c r="H128" s="26">
        <v>28980</v>
      </c>
    </row>
    <row r="129" spans="1:8" s="27" customFormat="1" x14ac:dyDescent="0.2">
      <c r="A129" s="22" t="s">
        <v>8</v>
      </c>
      <c r="B129" s="23">
        <v>2012</v>
      </c>
      <c r="C129" s="23" t="s">
        <v>55</v>
      </c>
      <c r="D129" s="24">
        <v>41264</v>
      </c>
      <c r="E129" s="25">
        <v>64.099999999999994</v>
      </c>
      <c r="F129" s="25">
        <v>64.099999999999994</v>
      </c>
      <c r="G129" s="25">
        <v>0</v>
      </c>
      <c r="H129" s="26">
        <v>12532</v>
      </c>
    </row>
    <row r="130" spans="1:8" s="27" customFormat="1" ht="25.5" x14ac:dyDescent="0.2">
      <c r="A130" s="22" t="s">
        <v>8</v>
      </c>
      <c r="B130" s="23">
        <v>2012</v>
      </c>
      <c r="C130" s="23" t="s">
        <v>79</v>
      </c>
      <c r="D130" s="24">
        <v>41455</v>
      </c>
      <c r="E130" s="25">
        <v>19.676586799999999</v>
      </c>
      <c r="F130" s="25">
        <v>0</v>
      </c>
      <c r="G130" s="25">
        <v>0</v>
      </c>
      <c r="H130" s="26">
        <v>3847</v>
      </c>
    </row>
    <row r="131" spans="1:8" s="27" customFormat="1" ht="15" customHeight="1" x14ac:dyDescent="0.2">
      <c r="A131" s="22" t="s">
        <v>8</v>
      </c>
      <c r="B131" s="23">
        <v>2012</v>
      </c>
      <c r="C131" s="23" t="s">
        <v>78</v>
      </c>
      <c r="D131" s="24">
        <v>41547</v>
      </c>
      <c r="E131" s="25">
        <v>19.676586799999999</v>
      </c>
      <c r="F131" s="25">
        <v>0</v>
      </c>
      <c r="G131" s="25">
        <v>0</v>
      </c>
      <c r="H131" s="26">
        <v>3847</v>
      </c>
    </row>
    <row r="132" spans="1:8" s="27" customFormat="1" x14ac:dyDescent="0.2">
      <c r="A132" s="22" t="s">
        <v>0</v>
      </c>
      <c r="B132" s="23">
        <v>2013</v>
      </c>
      <c r="C132" s="23" t="s">
        <v>52</v>
      </c>
      <c r="D132" s="24">
        <v>41442</v>
      </c>
      <c r="E132" s="25">
        <v>13.1708035</v>
      </c>
      <c r="F132" s="25">
        <v>0</v>
      </c>
      <c r="G132" s="25">
        <v>0</v>
      </c>
      <c r="H132" s="26">
        <v>3858</v>
      </c>
    </row>
    <row r="133" spans="1:8" s="27" customFormat="1" x14ac:dyDescent="0.2">
      <c r="A133" s="22" t="s">
        <v>0</v>
      </c>
      <c r="B133" s="23">
        <v>2013</v>
      </c>
      <c r="C133" s="23" t="s">
        <v>52</v>
      </c>
      <c r="D133" s="24">
        <v>41639</v>
      </c>
      <c r="E133" s="25">
        <v>11.470667799999999</v>
      </c>
      <c r="F133" s="25">
        <v>0</v>
      </c>
      <c r="G133" s="25">
        <v>0</v>
      </c>
      <c r="H133" s="26">
        <v>3360</v>
      </c>
    </row>
    <row r="134" spans="1:8" s="27" customFormat="1" x14ac:dyDescent="0.2">
      <c r="A134" s="22" t="s">
        <v>0</v>
      </c>
      <c r="B134" s="23">
        <v>2013</v>
      </c>
      <c r="C134" s="23" t="s">
        <v>80</v>
      </c>
      <c r="D134" s="24">
        <v>41754</v>
      </c>
      <c r="E134" s="25">
        <v>4.3323777000000001E-2</v>
      </c>
      <c r="F134" s="25">
        <v>0</v>
      </c>
      <c r="G134" s="25">
        <v>0</v>
      </c>
      <c r="H134" s="26">
        <v>12690</v>
      </c>
    </row>
    <row r="135" spans="1:8" s="27" customFormat="1" x14ac:dyDescent="0.2">
      <c r="A135" s="22" t="s">
        <v>1</v>
      </c>
      <c r="B135" s="23">
        <v>2013</v>
      </c>
      <c r="C135" s="23" t="s">
        <v>52</v>
      </c>
      <c r="D135" s="24">
        <v>41442</v>
      </c>
      <c r="E135" s="25">
        <v>22.1061826</v>
      </c>
      <c r="F135" s="25">
        <v>0</v>
      </c>
      <c r="G135" s="25">
        <v>0</v>
      </c>
      <c r="H135" s="26">
        <v>9964</v>
      </c>
    </row>
    <row r="136" spans="1:8" s="27" customFormat="1" x14ac:dyDescent="0.2">
      <c r="A136" s="22" t="s">
        <v>1</v>
      </c>
      <c r="B136" s="23">
        <v>2013</v>
      </c>
      <c r="C136" s="23" t="s">
        <v>52</v>
      </c>
      <c r="D136" s="24">
        <v>41631</v>
      </c>
      <c r="E136" s="25">
        <v>28.843252450000001</v>
      </c>
      <c r="F136" s="25">
        <v>0</v>
      </c>
      <c r="G136" s="25">
        <v>0</v>
      </c>
      <c r="H136" s="26">
        <v>13000</v>
      </c>
    </row>
    <row r="137" spans="1:8" s="27" customFormat="1" x14ac:dyDescent="0.2">
      <c r="A137" s="22" t="s">
        <v>1</v>
      </c>
      <c r="B137" s="23">
        <v>2013</v>
      </c>
      <c r="C137" s="23" t="s">
        <v>52</v>
      </c>
      <c r="D137" s="24">
        <v>41639</v>
      </c>
      <c r="E137" s="25">
        <v>7.0034592800000004</v>
      </c>
      <c r="F137" s="25">
        <v>0</v>
      </c>
      <c r="G137" s="25">
        <v>0</v>
      </c>
      <c r="H137" s="26">
        <v>3156</v>
      </c>
    </row>
    <row r="138" spans="1:8" s="27" customFormat="1" x14ac:dyDescent="0.2">
      <c r="A138" s="22" t="s">
        <v>1</v>
      </c>
      <c r="B138" s="23">
        <v>2013</v>
      </c>
      <c r="C138" s="23" t="s">
        <v>81</v>
      </c>
      <c r="D138" s="24">
        <v>41754</v>
      </c>
      <c r="E138" s="25">
        <v>3.0974697330000001</v>
      </c>
      <c r="F138" s="25">
        <v>0</v>
      </c>
      <c r="G138" s="25">
        <v>0</v>
      </c>
      <c r="H138" s="26">
        <v>1396.0667800000001</v>
      </c>
    </row>
    <row r="139" spans="1:8" s="27" customFormat="1" x14ac:dyDescent="0.2">
      <c r="A139" s="22" t="s">
        <v>5</v>
      </c>
      <c r="B139" s="23">
        <v>2013</v>
      </c>
      <c r="C139" s="23" t="s">
        <v>52</v>
      </c>
      <c r="D139" s="24">
        <v>41442</v>
      </c>
      <c r="E139" s="25">
        <v>67.135255000000001</v>
      </c>
      <c r="F139" s="25">
        <v>0</v>
      </c>
      <c r="G139" s="25">
        <v>0</v>
      </c>
      <c r="H139" s="26">
        <v>899</v>
      </c>
    </row>
    <row r="140" spans="1:8" s="27" customFormat="1" x14ac:dyDescent="0.2">
      <c r="A140" s="22" t="s">
        <v>5</v>
      </c>
      <c r="B140" s="23">
        <v>2013</v>
      </c>
      <c r="C140" s="23" t="s">
        <v>82</v>
      </c>
      <c r="D140" s="24">
        <v>41639</v>
      </c>
      <c r="E140" s="25">
        <v>108.4902778</v>
      </c>
      <c r="F140" s="25">
        <v>0</v>
      </c>
      <c r="G140" s="25">
        <v>0</v>
      </c>
      <c r="H140" s="26">
        <v>1452</v>
      </c>
    </row>
    <row r="141" spans="1:8" s="27" customFormat="1" x14ac:dyDescent="0.2">
      <c r="A141" s="22" t="s">
        <v>5</v>
      </c>
      <c r="B141" s="23">
        <v>2013</v>
      </c>
      <c r="C141" s="23" t="s">
        <v>55</v>
      </c>
      <c r="D141" s="24">
        <v>41754</v>
      </c>
      <c r="E141" s="25">
        <v>256.06905432999997</v>
      </c>
      <c r="F141" s="25">
        <v>0</v>
      </c>
      <c r="G141" s="25">
        <v>0</v>
      </c>
      <c r="H141" s="26">
        <v>4173</v>
      </c>
    </row>
    <row r="142" spans="1:8" s="27" customFormat="1" x14ac:dyDescent="0.2">
      <c r="A142" s="22" t="s">
        <v>6</v>
      </c>
      <c r="B142" s="23">
        <v>2013</v>
      </c>
      <c r="C142" s="23" t="s">
        <v>52</v>
      </c>
      <c r="D142" s="24">
        <v>41442</v>
      </c>
      <c r="E142" s="25">
        <v>45.908582160000002</v>
      </c>
      <c r="F142" s="25">
        <v>0</v>
      </c>
      <c r="G142" s="25">
        <v>0</v>
      </c>
      <c r="H142" s="26">
        <v>42151</v>
      </c>
    </row>
    <row r="143" spans="1:8" s="27" customFormat="1" x14ac:dyDescent="0.2">
      <c r="A143" s="22" t="s">
        <v>6</v>
      </c>
      <c r="B143" s="23">
        <v>2013</v>
      </c>
      <c r="C143" s="23" t="s">
        <v>52</v>
      </c>
      <c r="D143" s="24">
        <v>41631</v>
      </c>
      <c r="E143" s="25">
        <v>28.317504570000001</v>
      </c>
      <c r="F143" s="25">
        <v>0</v>
      </c>
      <c r="G143" s="25">
        <v>0</v>
      </c>
      <c r="H143" s="26">
        <v>26000</v>
      </c>
    </row>
    <row r="144" spans="1:8" s="27" customFormat="1" x14ac:dyDescent="0.2">
      <c r="A144" s="22" t="s">
        <v>6</v>
      </c>
      <c r="B144" s="23">
        <v>2013</v>
      </c>
      <c r="C144" s="23" t="s">
        <v>52</v>
      </c>
      <c r="D144" s="24">
        <v>41639</v>
      </c>
      <c r="E144" s="25">
        <v>18.151229990000001</v>
      </c>
      <c r="F144" s="25">
        <v>0</v>
      </c>
      <c r="G144" s="25">
        <v>0</v>
      </c>
      <c r="H144" s="26">
        <v>16665</v>
      </c>
    </row>
    <row r="145" spans="1:8" s="27" customFormat="1" x14ac:dyDescent="0.2">
      <c r="A145" s="22" t="s">
        <v>6</v>
      </c>
      <c r="B145" s="23">
        <v>2013</v>
      </c>
      <c r="C145" s="23" t="s">
        <v>55</v>
      </c>
      <c r="D145" s="24">
        <v>41754</v>
      </c>
      <c r="E145" s="25">
        <v>7.6195786239999999</v>
      </c>
      <c r="F145" s="25">
        <v>0</v>
      </c>
      <c r="G145" s="25">
        <v>0</v>
      </c>
      <c r="H145" s="26">
        <v>6996</v>
      </c>
    </row>
    <row r="146" spans="1:8" s="27" customFormat="1" x14ac:dyDescent="0.2">
      <c r="A146" s="22" t="s">
        <v>7</v>
      </c>
      <c r="B146" s="23">
        <v>2013</v>
      </c>
      <c r="C146" s="23" t="s">
        <v>52</v>
      </c>
      <c r="D146" s="24">
        <v>41428</v>
      </c>
      <c r="E146" s="25">
        <v>3.27E-2</v>
      </c>
      <c r="F146" s="25">
        <v>3.27E-2</v>
      </c>
      <c r="G146" s="25">
        <v>0.16350000000000001</v>
      </c>
      <c r="H146" s="26">
        <v>40018</v>
      </c>
    </row>
    <row r="147" spans="1:8" s="27" customFormat="1" x14ac:dyDescent="0.2">
      <c r="A147" s="22" t="s">
        <v>7</v>
      </c>
      <c r="B147" s="23">
        <v>2013</v>
      </c>
      <c r="C147" s="23" t="s">
        <v>52</v>
      </c>
      <c r="D147" s="24">
        <v>41507</v>
      </c>
      <c r="E147" s="25">
        <v>2.3300000000000001E-2</v>
      </c>
      <c r="F147" s="25">
        <v>2.3300000000000001E-2</v>
      </c>
      <c r="G147" s="25">
        <v>0.11650000000000001</v>
      </c>
      <c r="H147" s="26">
        <v>28514</v>
      </c>
    </row>
    <row r="148" spans="1:8" s="27" customFormat="1" x14ac:dyDescent="0.2">
      <c r="A148" s="22" t="s">
        <v>7</v>
      </c>
      <c r="B148" s="23">
        <v>2013</v>
      </c>
      <c r="C148" s="23" t="s">
        <v>52</v>
      </c>
      <c r="D148" s="24">
        <v>41710</v>
      </c>
      <c r="E148" s="25">
        <v>8.2000000000000003E-2</v>
      </c>
      <c r="F148" s="25">
        <v>8.2000000000000003E-2</v>
      </c>
      <c r="G148" s="25">
        <v>0.41</v>
      </c>
      <c r="H148" s="26">
        <v>100351</v>
      </c>
    </row>
    <row r="149" spans="1:8" s="27" customFormat="1" x14ac:dyDescent="0.2">
      <c r="A149" s="22" t="s">
        <v>8</v>
      </c>
      <c r="B149" s="23">
        <v>2013</v>
      </c>
      <c r="C149" s="23" t="s">
        <v>52</v>
      </c>
      <c r="D149" s="24">
        <v>41631</v>
      </c>
      <c r="E149" s="25">
        <v>40.918832360000003</v>
      </c>
      <c r="F149" s="25">
        <v>0</v>
      </c>
      <c r="G149" s="25">
        <v>0</v>
      </c>
      <c r="H149" s="26">
        <v>8000</v>
      </c>
    </row>
    <row r="150" spans="1:8" s="27" customFormat="1" x14ac:dyDescent="0.2">
      <c r="A150" s="22" t="s">
        <v>8</v>
      </c>
      <c r="B150" s="23">
        <v>2013</v>
      </c>
      <c r="C150" s="23" t="s">
        <v>52</v>
      </c>
      <c r="D150" s="24">
        <v>41639</v>
      </c>
      <c r="E150" s="25">
        <v>66.369437360000006</v>
      </c>
      <c r="F150" s="25">
        <v>0</v>
      </c>
      <c r="G150" s="25">
        <v>0</v>
      </c>
      <c r="H150" s="26">
        <v>12976</v>
      </c>
    </row>
    <row r="151" spans="1:8" s="27" customFormat="1" x14ac:dyDescent="0.2">
      <c r="A151" s="22" t="s">
        <v>8</v>
      </c>
      <c r="B151" s="23">
        <v>2013</v>
      </c>
      <c r="C151" s="23" t="s">
        <v>55</v>
      </c>
      <c r="D151" s="24">
        <v>41754</v>
      </c>
      <c r="E151" s="25">
        <v>56.538199519999999</v>
      </c>
      <c r="F151" s="25">
        <v>0</v>
      </c>
      <c r="G151" s="25">
        <v>0</v>
      </c>
      <c r="H151" s="26">
        <v>11054</v>
      </c>
    </row>
    <row r="152" spans="1:8" s="27" customFormat="1" x14ac:dyDescent="0.2">
      <c r="A152" s="22" t="s">
        <v>0</v>
      </c>
      <c r="B152" s="23">
        <v>2014</v>
      </c>
      <c r="C152" s="23" t="s">
        <v>82</v>
      </c>
      <c r="D152" s="24">
        <v>42166</v>
      </c>
      <c r="E152" s="25">
        <v>4.4468664029999996</v>
      </c>
      <c r="F152" s="25">
        <v>0</v>
      </c>
      <c r="G152" s="25">
        <v>0</v>
      </c>
      <c r="H152" s="26">
        <v>1303</v>
      </c>
    </row>
    <row r="153" spans="1:8" s="27" customFormat="1" x14ac:dyDescent="0.2">
      <c r="A153" s="22" t="s">
        <v>1</v>
      </c>
      <c r="B153" s="23">
        <v>2014</v>
      </c>
      <c r="C153" s="23" t="s">
        <v>52</v>
      </c>
      <c r="D153" s="24">
        <v>42023</v>
      </c>
      <c r="E153" s="25">
        <v>11.093558639999999</v>
      </c>
      <c r="F153" s="25">
        <v>0</v>
      </c>
      <c r="G153" s="25">
        <v>0</v>
      </c>
      <c r="H153" s="26">
        <v>5000</v>
      </c>
    </row>
    <row r="154" spans="1:8" s="27" customFormat="1" x14ac:dyDescent="0.2">
      <c r="A154" s="22" t="s">
        <v>1</v>
      </c>
      <c r="B154" s="23">
        <v>2014</v>
      </c>
      <c r="C154" s="23" t="s">
        <v>52</v>
      </c>
      <c r="D154" s="24">
        <v>42089</v>
      </c>
      <c r="E154" s="25">
        <v>1.68050192</v>
      </c>
      <c r="F154" s="25">
        <v>0</v>
      </c>
      <c r="G154" s="25">
        <v>0</v>
      </c>
      <c r="H154" s="26">
        <v>757</v>
      </c>
    </row>
    <row r="155" spans="1:8" s="27" customFormat="1" x14ac:dyDescent="0.2">
      <c r="A155" s="22" t="s">
        <v>3</v>
      </c>
      <c r="B155" s="23">
        <v>2014</v>
      </c>
      <c r="C155" s="23" t="s">
        <v>51</v>
      </c>
      <c r="D155" s="24">
        <v>42135</v>
      </c>
      <c r="E155" s="25">
        <v>4.665260002E-4</v>
      </c>
      <c r="F155" s="25">
        <v>0</v>
      </c>
      <c r="G155" s="25">
        <v>0</v>
      </c>
      <c r="H155" s="26">
        <v>29445</v>
      </c>
    </row>
    <row r="156" spans="1:8" s="27" customFormat="1" x14ac:dyDescent="0.2">
      <c r="A156" s="22" t="s">
        <v>4</v>
      </c>
      <c r="B156" s="23">
        <v>2014</v>
      </c>
      <c r="C156" s="23" t="s">
        <v>52</v>
      </c>
      <c r="D156" s="24">
        <v>42090</v>
      </c>
      <c r="E156" s="25">
        <v>8.5495796740000005E-2</v>
      </c>
      <c r="F156" s="25">
        <v>8.5495796740000005E-2</v>
      </c>
      <c r="G156" s="25">
        <v>0</v>
      </c>
      <c r="H156" s="26">
        <v>14562</v>
      </c>
    </row>
    <row r="157" spans="1:8" s="27" customFormat="1" x14ac:dyDescent="0.2">
      <c r="A157" s="22" t="s">
        <v>4</v>
      </c>
      <c r="B157" s="23">
        <v>2014</v>
      </c>
      <c r="C157" s="23" t="s">
        <v>54</v>
      </c>
      <c r="D157" s="24">
        <v>42135</v>
      </c>
      <c r="E157" s="25">
        <v>1.4457777E-2</v>
      </c>
      <c r="F157" s="25">
        <v>1.4457777E-2</v>
      </c>
      <c r="G157" s="25">
        <v>0</v>
      </c>
      <c r="H157" s="26">
        <v>2463</v>
      </c>
    </row>
    <row r="158" spans="1:8" s="27" customFormat="1" x14ac:dyDescent="0.2">
      <c r="A158" s="22" t="s">
        <v>5</v>
      </c>
      <c r="B158" s="23">
        <v>2014</v>
      </c>
      <c r="C158" s="23" t="s">
        <v>52</v>
      </c>
      <c r="D158" s="24">
        <v>42023</v>
      </c>
      <c r="E158" s="25">
        <v>33.007111440000003</v>
      </c>
      <c r="F158" s="25">
        <v>0</v>
      </c>
      <c r="G158" s="25">
        <v>0</v>
      </c>
      <c r="H158" s="26">
        <v>538</v>
      </c>
    </row>
    <row r="159" spans="1:8" s="27" customFormat="1" x14ac:dyDescent="0.2">
      <c r="A159" s="22" t="s">
        <v>6</v>
      </c>
      <c r="B159" s="23">
        <v>2014</v>
      </c>
      <c r="C159" s="23" t="s">
        <v>52</v>
      </c>
      <c r="D159" s="24">
        <v>41801</v>
      </c>
      <c r="E159" s="25">
        <v>33.910383756599998</v>
      </c>
      <c r="F159" s="25">
        <v>0</v>
      </c>
      <c r="G159" s="25">
        <v>0</v>
      </c>
      <c r="H159" s="26">
        <v>31135</v>
      </c>
    </row>
    <row r="160" spans="1:8" s="27" customFormat="1" x14ac:dyDescent="0.2">
      <c r="A160" s="22" t="s">
        <v>6</v>
      </c>
      <c r="B160" s="23">
        <v>2014</v>
      </c>
      <c r="C160" s="23" t="s">
        <v>82</v>
      </c>
      <c r="D160" s="24">
        <v>41886</v>
      </c>
      <c r="E160" s="25">
        <v>5.2754852313300002</v>
      </c>
      <c r="F160" s="25">
        <v>0</v>
      </c>
      <c r="G160" s="25">
        <v>0</v>
      </c>
      <c r="H160" s="26">
        <v>4844</v>
      </c>
    </row>
    <row r="161" spans="1:8" s="27" customFormat="1" x14ac:dyDescent="0.2">
      <c r="A161" s="22" t="s">
        <v>6</v>
      </c>
      <c r="B161" s="23">
        <v>2014</v>
      </c>
      <c r="C161" s="23" t="s">
        <v>52</v>
      </c>
      <c r="D161" s="24">
        <v>42023</v>
      </c>
      <c r="E161" s="25">
        <v>17.317243179999998</v>
      </c>
      <c r="F161" s="25">
        <v>0</v>
      </c>
      <c r="G161" s="25">
        <v>0</v>
      </c>
      <c r="H161" s="26">
        <v>15900</v>
      </c>
    </row>
    <row r="162" spans="1:8" s="27" customFormat="1" x14ac:dyDescent="0.2">
      <c r="A162" s="22" t="s">
        <v>6</v>
      </c>
      <c r="B162" s="23">
        <v>2014</v>
      </c>
      <c r="C162" s="23" t="s">
        <v>54</v>
      </c>
      <c r="D162" s="24">
        <v>42096</v>
      </c>
      <c r="E162" s="25">
        <v>14.192211779999999</v>
      </c>
      <c r="F162" s="25">
        <v>0</v>
      </c>
      <c r="G162" s="25">
        <v>0</v>
      </c>
      <c r="H162" s="26">
        <v>13031</v>
      </c>
    </row>
    <row r="163" spans="1:8" s="27" customFormat="1" ht="15" customHeight="1" x14ac:dyDescent="0.2">
      <c r="A163" s="22" t="s">
        <v>7</v>
      </c>
      <c r="B163" s="23">
        <v>2014</v>
      </c>
      <c r="C163" s="23" t="s">
        <v>76</v>
      </c>
      <c r="D163" s="24">
        <v>41893</v>
      </c>
      <c r="E163" s="25">
        <v>5.6000000000000001E-2</v>
      </c>
      <c r="F163" s="25">
        <v>5.6000000000000001E-2</v>
      </c>
      <c r="G163" s="25">
        <v>0.28000000000000003</v>
      </c>
      <c r="H163" s="26">
        <v>68532</v>
      </c>
    </row>
    <row r="164" spans="1:8" s="27" customFormat="1" x14ac:dyDescent="0.2">
      <c r="A164" s="22" t="s">
        <v>7</v>
      </c>
      <c r="B164" s="23">
        <v>2014</v>
      </c>
      <c r="C164" s="23" t="s">
        <v>54</v>
      </c>
      <c r="D164" s="24">
        <v>42184</v>
      </c>
      <c r="E164" s="25">
        <v>0.107</v>
      </c>
      <c r="F164" s="25">
        <v>0.107</v>
      </c>
      <c r="G164" s="25">
        <v>0.53500000000000003</v>
      </c>
      <c r="H164" s="26">
        <v>130946</v>
      </c>
    </row>
    <row r="165" spans="1:8" s="27" customFormat="1" x14ac:dyDescent="0.2">
      <c r="A165" s="22" t="s">
        <v>8</v>
      </c>
      <c r="B165" s="23">
        <v>2014</v>
      </c>
      <c r="C165" s="23" t="s">
        <v>52</v>
      </c>
      <c r="D165" s="24">
        <v>41801</v>
      </c>
      <c r="E165" s="25">
        <v>84.131691188000005</v>
      </c>
      <c r="F165" s="25">
        <v>0</v>
      </c>
      <c r="G165" s="25">
        <v>0</v>
      </c>
      <c r="H165" s="26">
        <v>16449</v>
      </c>
    </row>
    <row r="166" spans="1:8" s="27" customFormat="1" x14ac:dyDescent="0.2">
      <c r="A166" s="22" t="s">
        <v>8</v>
      </c>
      <c r="B166" s="23">
        <v>2014</v>
      </c>
      <c r="C166" s="23" t="s">
        <v>82</v>
      </c>
      <c r="D166" s="24">
        <v>41886</v>
      </c>
      <c r="E166" s="25">
        <v>54.587140490000003</v>
      </c>
      <c r="F166" s="25">
        <v>0</v>
      </c>
      <c r="G166" s="25">
        <v>0</v>
      </c>
      <c r="H166" s="26">
        <v>10672</v>
      </c>
    </row>
    <row r="167" spans="1:8" s="27" customFormat="1" x14ac:dyDescent="0.2">
      <c r="A167" s="22" t="s">
        <v>8</v>
      </c>
      <c r="B167" s="23">
        <v>2014</v>
      </c>
      <c r="C167" s="23" t="s">
        <v>52</v>
      </c>
      <c r="D167" s="24">
        <v>42023</v>
      </c>
      <c r="E167" s="25">
        <v>100.251139334</v>
      </c>
      <c r="F167" s="25">
        <v>0</v>
      </c>
      <c r="G167" s="25">
        <v>0</v>
      </c>
      <c r="H167" s="26">
        <v>19600</v>
      </c>
    </row>
    <row r="168" spans="1:8" s="27" customFormat="1" x14ac:dyDescent="0.2">
      <c r="A168" s="22" t="s">
        <v>8</v>
      </c>
      <c r="B168" s="23">
        <v>2014</v>
      </c>
      <c r="C168" s="23" t="s">
        <v>52</v>
      </c>
      <c r="D168" s="24">
        <v>42096</v>
      </c>
      <c r="E168" s="25">
        <v>51.660974430000003</v>
      </c>
      <c r="F168" s="25">
        <v>0</v>
      </c>
      <c r="G168" s="25">
        <v>0</v>
      </c>
      <c r="H168" s="26">
        <v>10100</v>
      </c>
    </row>
    <row r="169" spans="1:8" s="27" customFormat="1" x14ac:dyDescent="0.2">
      <c r="A169" s="22" t="s">
        <v>8</v>
      </c>
      <c r="B169" s="23">
        <v>2014</v>
      </c>
      <c r="C169" s="23" t="s">
        <v>52</v>
      </c>
      <c r="D169" s="24">
        <v>42100</v>
      </c>
      <c r="E169" s="25">
        <v>51.660974430000003</v>
      </c>
      <c r="F169" s="25">
        <v>0</v>
      </c>
      <c r="G169" s="25">
        <v>0</v>
      </c>
      <c r="H169" s="26">
        <v>10100</v>
      </c>
    </row>
    <row r="170" spans="1:8" s="27" customFormat="1" x14ac:dyDescent="0.2">
      <c r="A170" s="22" t="s">
        <v>11</v>
      </c>
      <c r="B170" s="23">
        <v>2014</v>
      </c>
      <c r="C170" s="23" t="s">
        <v>52</v>
      </c>
      <c r="D170" s="24">
        <v>42089</v>
      </c>
      <c r="E170" s="25">
        <v>33.0959960032</v>
      </c>
      <c r="F170" s="25">
        <v>33.0959960032</v>
      </c>
      <c r="G170" s="25">
        <v>0</v>
      </c>
      <c r="H170" s="26">
        <v>17605</v>
      </c>
    </row>
    <row r="171" spans="1:8" s="27" customFormat="1" x14ac:dyDescent="0.2">
      <c r="A171" s="22" t="s">
        <v>12</v>
      </c>
      <c r="B171" s="23">
        <v>2015</v>
      </c>
      <c r="C171" s="23" t="s">
        <v>83</v>
      </c>
      <c r="D171" s="24">
        <v>42521</v>
      </c>
      <c r="E171" s="25">
        <v>4.8883886100000001E-5</v>
      </c>
      <c r="F171" s="25">
        <v>4.8883886100000001E-5</v>
      </c>
      <c r="G171" s="25">
        <v>0</v>
      </c>
      <c r="H171" s="26">
        <v>24993.170600000001</v>
      </c>
    </row>
    <row r="172" spans="1:8" s="27" customFormat="1" x14ac:dyDescent="0.2">
      <c r="A172" s="22" t="s">
        <v>0</v>
      </c>
      <c r="B172" s="23">
        <v>2015</v>
      </c>
      <c r="C172" s="23" t="s">
        <v>64</v>
      </c>
      <c r="D172" s="24">
        <v>42153</v>
      </c>
      <c r="E172" s="25">
        <v>17.069565310000002</v>
      </c>
      <c r="F172" s="25">
        <v>0</v>
      </c>
      <c r="G172" s="25">
        <v>0</v>
      </c>
      <c r="H172" s="26">
        <v>5000</v>
      </c>
    </row>
    <row r="173" spans="1:8" s="27" customFormat="1" x14ac:dyDescent="0.2">
      <c r="A173" s="22" t="s">
        <v>0</v>
      </c>
      <c r="B173" s="23">
        <v>2015</v>
      </c>
      <c r="C173" s="23" t="s">
        <v>52</v>
      </c>
      <c r="D173" s="24">
        <v>42215</v>
      </c>
      <c r="E173" s="25">
        <v>9.2139494899999992</v>
      </c>
      <c r="F173" s="25">
        <v>0</v>
      </c>
      <c r="G173" s="25">
        <v>0</v>
      </c>
      <c r="H173" s="26">
        <v>2699</v>
      </c>
    </row>
    <row r="174" spans="1:8" s="27" customFormat="1" x14ac:dyDescent="0.2">
      <c r="A174" s="22" t="s">
        <v>0</v>
      </c>
      <c r="B174" s="23">
        <v>2015</v>
      </c>
      <c r="C174" s="23" t="s">
        <v>52</v>
      </c>
      <c r="D174" s="24">
        <v>42398</v>
      </c>
      <c r="E174" s="25">
        <v>11.5671983722</v>
      </c>
      <c r="F174" s="25">
        <v>0</v>
      </c>
      <c r="G174" s="25">
        <v>0</v>
      </c>
      <c r="H174" s="26">
        <v>3388</v>
      </c>
    </row>
    <row r="175" spans="1:8" s="27" customFormat="1" x14ac:dyDescent="0.2">
      <c r="A175" s="22" t="s">
        <v>0</v>
      </c>
      <c r="B175" s="23">
        <v>2015</v>
      </c>
      <c r="C175" s="23" t="s">
        <v>84</v>
      </c>
      <c r="D175" s="24">
        <v>42597</v>
      </c>
      <c r="E175" s="25">
        <v>22.022477949999999</v>
      </c>
      <c r="F175" s="25">
        <v>0</v>
      </c>
      <c r="G175" s="25">
        <v>0</v>
      </c>
      <c r="H175" s="26">
        <v>6451</v>
      </c>
    </row>
    <row r="176" spans="1:8" s="27" customFormat="1" x14ac:dyDescent="0.2">
      <c r="A176" s="22" t="s">
        <v>0</v>
      </c>
      <c r="B176" s="23">
        <v>2015</v>
      </c>
      <c r="C176" s="23" t="s">
        <v>84</v>
      </c>
      <c r="D176" s="24">
        <v>42705</v>
      </c>
      <c r="E176" s="25">
        <v>5.5843091400000002</v>
      </c>
      <c r="F176" s="25">
        <v>0</v>
      </c>
      <c r="G176" s="25">
        <v>0</v>
      </c>
      <c r="H176" s="26">
        <v>1636</v>
      </c>
    </row>
    <row r="177" spans="1:8" s="27" customFormat="1" x14ac:dyDescent="0.2">
      <c r="A177" s="22" t="s">
        <v>1</v>
      </c>
      <c r="B177" s="23">
        <v>2015</v>
      </c>
      <c r="C177" s="23" t="s">
        <v>52</v>
      </c>
      <c r="D177" s="24">
        <v>42398</v>
      </c>
      <c r="E177" s="25">
        <v>28.830641173899998</v>
      </c>
      <c r="F177" s="25">
        <v>0</v>
      </c>
      <c r="G177" s="25">
        <v>0</v>
      </c>
      <c r="H177" s="26">
        <v>14830</v>
      </c>
    </row>
    <row r="178" spans="1:8" s="27" customFormat="1" x14ac:dyDescent="0.2">
      <c r="A178" s="22" t="s">
        <v>1</v>
      </c>
      <c r="B178" s="23">
        <v>2015</v>
      </c>
      <c r="C178" s="23" t="s">
        <v>54</v>
      </c>
      <c r="D178" s="24">
        <v>42511</v>
      </c>
      <c r="E178" s="25">
        <v>17.251065169</v>
      </c>
      <c r="F178" s="25">
        <v>0</v>
      </c>
      <c r="G178" s="25">
        <v>0</v>
      </c>
      <c r="H178" s="26">
        <v>8873</v>
      </c>
    </row>
    <row r="179" spans="1:8" s="27" customFormat="1" x14ac:dyDescent="0.2">
      <c r="A179" s="22" t="s">
        <v>3</v>
      </c>
      <c r="B179" s="23">
        <v>2015</v>
      </c>
      <c r="C179" s="23" t="s">
        <v>52</v>
      </c>
      <c r="D179" s="24">
        <v>42185</v>
      </c>
      <c r="E179" s="25">
        <v>9.44468739423E-4</v>
      </c>
      <c r="F179" s="25">
        <v>0</v>
      </c>
      <c r="G179" s="25">
        <v>0</v>
      </c>
      <c r="H179" s="26">
        <v>59611</v>
      </c>
    </row>
    <row r="180" spans="1:8" s="27" customFormat="1" x14ac:dyDescent="0.2">
      <c r="A180" s="22" t="s">
        <v>3</v>
      </c>
      <c r="B180" s="23">
        <v>2015</v>
      </c>
      <c r="C180" s="23" t="s">
        <v>54</v>
      </c>
      <c r="D180" s="24">
        <v>42511</v>
      </c>
      <c r="E180" s="25">
        <v>7.0458495891100004E-4</v>
      </c>
      <c r="F180" s="25">
        <v>0</v>
      </c>
      <c r="G180" s="25">
        <v>0</v>
      </c>
      <c r="H180" s="26">
        <v>44471</v>
      </c>
    </row>
    <row r="181" spans="1:8" s="27" customFormat="1" x14ac:dyDescent="0.2">
      <c r="A181" s="22" t="s">
        <v>4</v>
      </c>
      <c r="B181" s="23">
        <v>2015</v>
      </c>
      <c r="C181" s="23" t="s">
        <v>52</v>
      </c>
      <c r="D181" s="24">
        <v>42223</v>
      </c>
      <c r="E181" s="25">
        <v>8.5294999999999996E-2</v>
      </c>
      <c r="F181" s="25">
        <v>8.5294999999999996E-2</v>
      </c>
      <c r="G181" s="25">
        <v>0</v>
      </c>
      <c r="H181" s="26">
        <v>14528</v>
      </c>
    </row>
    <row r="182" spans="1:8" s="27" customFormat="1" x14ac:dyDescent="0.2">
      <c r="A182" s="22" t="s">
        <v>4</v>
      </c>
      <c r="B182" s="23">
        <v>2015</v>
      </c>
      <c r="C182" s="23" t="s">
        <v>54</v>
      </c>
      <c r="D182" s="24">
        <v>42544</v>
      </c>
      <c r="E182" s="25">
        <v>1.4276708500000001E-3</v>
      </c>
      <c r="F182" s="25">
        <v>1.4276708500000001E-3</v>
      </c>
      <c r="G182" s="25">
        <v>0</v>
      </c>
      <c r="H182" s="26">
        <v>243</v>
      </c>
    </row>
    <row r="183" spans="1:8" s="27" customFormat="1" x14ac:dyDescent="0.2">
      <c r="A183" s="22" t="s">
        <v>5</v>
      </c>
      <c r="B183" s="23">
        <v>2015</v>
      </c>
      <c r="C183" s="23" t="s">
        <v>52</v>
      </c>
      <c r="D183" s="24">
        <v>42511</v>
      </c>
      <c r="E183" s="25">
        <v>101.68570543</v>
      </c>
      <c r="F183" s="25">
        <v>0</v>
      </c>
      <c r="G183" s="25">
        <v>0</v>
      </c>
      <c r="H183" s="26">
        <v>1657</v>
      </c>
    </row>
    <row r="184" spans="1:8" s="27" customFormat="1" x14ac:dyDescent="0.2">
      <c r="A184" s="22" t="s">
        <v>6</v>
      </c>
      <c r="B184" s="23">
        <v>2015</v>
      </c>
      <c r="C184" s="23" t="s">
        <v>52</v>
      </c>
      <c r="D184" s="24">
        <v>42153</v>
      </c>
      <c r="E184" s="25">
        <v>7.04894892</v>
      </c>
      <c r="F184" s="25">
        <v>0</v>
      </c>
      <c r="G184" s="25">
        <v>0</v>
      </c>
      <c r="H184" s="26">
        <v>6472</v>
      </c>
    </row>
    <row r="185" spans="1:8" s="27" customFormat="1" x14ac:dyDescent="0.2">
      <c r="A185" s="22" t="s">
        <v>6</v>
      </c>
      <c r="B185" s="23">
        <v>2015</v>
      </c>
      <c r="C185" s="23" t="s">
        <v>52</v>
      </c>
      <c r="D185" s="24">
        <v>42215</v>
      </c>
      <c r="E185" s="25">
        <v>45.274477900000001</v>
      </c>
      <c r="F185" s="25">
        <v>0</v>
      </c>
      <c r="G185" s="25">
        <v>0</v>
      </c>
      <c r="H185" s="26">
        <v>41569</v>
      </c>
    </row>
    <row r="186" spans="1:8" s="27" customFormat="1" x14ac:dyDescent="0.2">
      <c r="A186" s="22" t="s">
        <v>6</v>
      </c>
      <c r="B186" s="23">
        <v>2015</v>
      </c>
      <c r="C186" s="23" t="s">
        <v>52</v>
      </c>
      <c r="D186" s="24">
        <v>42398</v>
      </c>
      <c r="E186" s="25">
        <v>15.290507896199999</v>
      </c>
      <c r="F186" s="25">
        <v>0</v>
      </c>
      <c r="G186" s="25">
        <v>0</v>
      </c>
      <c r="H186" s="26">
        <v>14039</v>
      </c>
    </row>
    <row r="187" spans="1:8" s="27" customFormat="1" x14ac:dyDescent="0.2">
      <c r="A187" s="22" t="s">
        <v>7</v>
      </c>
      <c r="B187" s="23">
        <v>2015</v>
      </c>
      <c r="C187" s="23" t="s">
        <v>76</v>
      </c>
      <c r="D187" s="24">
        <v>42205</v>
      </c>
      <c r="E187" s="25">
        <v>8.2000000000000003E-2</v>
      </c>
      <c r="F187" s="25">
        <v>8.2000000000000003E-2</v>
      </c>
      <c r="G187" s="25">
        <v>0.41</v>
      </c>
      <c r="H187" s="26">
        <v>100351</v>
      </c>
    </row>
    <row r="188" spans="1:8" s="27" customFormat="1" x14ac:dyDescent="0.2">
      <c r="A188" s="22" t="s">
        <v>7</v>
      </c>
      <c r="B188" s="23">
        <v>2015</v>
      </c>
      <c r="C188" s="23" t="s">
        <v>52</v>
      </c>
      <c r="D188" s="24">
        <v>42437</v>
      </c>
      <c r="E188" s="25">
        <v>5.7200000000000001E-2</v>
      </c>
      <c r="F188" s="25">
        <v>5.7200000000000001E-2</v>
      </c>
      <c r="G188" s="25">
        <v>0.28599999999999998</v>
      </c>
      <c r="H188" s="26">
        <v>75200</v>
      </c>
    </row>
    <row r="189" spans="1:8" s="27" customFormat="1" x14ac:dyDescent="0.2">
      <c r="A189" s="22" t="s">
        <v>11</v>
      </c>
      <c r="B189" s="23">
        <v>2015</v>
      </c>
      <c r="C189" s="23" t="s">
        <v>52</v>
      </c>
      <c r="D189" s="24">
        <v>42185</v>
      </c>
      <c r="E189" s="25">
        <v>6.0534039189</v>
      </c>
      <c r="F189" s="25">
        <v>6.0534039189</v>
      </c>
      <c r="G189" s="25">
        <v>0</v>
      </c>
      <c r="H189" s="26">
        <v>3220</v>
      </c>
    </row>
    <row r="190" spans="1:8" s="27" customFormat="1" x14ac:dyDescent="0.2">
      <c r="A190" s="22" t="s">
        <v>11</v>
      </c>
      <c r="B190" s="23">
        <v>2015</v>
      </c>
      <c r="C190" s="23" t="s">
        <v>52</v>
      </c>
      <c r="D190" s="24">
        <v>42215</v>
      </c>
      <c r="E190" s="25">
        <v>7.4138490517999998</v>
      </c>
      <c r="F190" s="25">
        <v>7.4138490517999998</v>
      </c>
      <c r="G190" s="25">
        <v>0</v>
      </c>
      <c r="H190" s="26">
        <v>3944</v>
      </c>
    </row>
    <row r="191" spans="1:8" s="27" customFormat="1" x14ac:dyDescent="0.2">
      <c r="A191" s="22" t="s">
        <v>11</v>
      </c>
      <c r="B191" s="23">
        <v>2015</v>
      </c>
      <c r="C191" s="23" t="s">
        <v>52</v>
      </c>
      <c r="D191" s="24">
        <v>42446</v>
      </c>
      <c r="E191" s="25">
        <v>15.299708514800001</v>
      </c>
      <c r="F191" s="25">
        <v>15.299708514800001</v>
      </c>
      <c r="G191" s="25">
        <v>0</v>
      </c>
      <c r="H191" s="26">
        <v>8138</v>
      </c>
    </row>
    <row r="192" spans="1:8" s="27" customFormat="1" x14ac:dyDescent="0.2">
      <c r="A192" s="33" t="s">
        <v>138</v>
      </c>
      <c r="B192" s="23">
        <v>2015</v>
      </c>
      <c r="C192" s="23" t="s">
        <v>51</v>
      </c>
      <c r="D192" s="24">
        <v>42527</v>
      </c>
      <c r="E192" s="25">
        <v>5.8214700440000003E-2</v>
      </c>
      <c r="F192" s="25">
        <v>6.4036170480000001E-2</v>
      </c>
      <c r="G192" s="25">
        <v>0</v>
      </c>
      <c r="H192" s="26">
        <v>102932</v>
      </c>
    </row>
    <row r="193" spans="1:8" s="27" customFormat="1" x14ac:dyDescent="0.2">
      <c r="A193" s="22" t="s">
        <v>12</v>
      </c>
      <c r="B193" s="23">
        <v>2016</v>
      </c>
      <c r="C193" s="23" t="s">
        <v>83</v>
      </c>
      <c r="D193" s="24">
        <v>42913</v>
      </c>
      <c r="E193" s="25">
        <v>4.8576389999999999E-4</v>
      </c>
      <c r="F193" s="25">
        <v>4.8576389999999999E-4</v>
      </c>
      <c r="G193" s="25">
        <v>0</v>
      </c>
      <c r="H193" s="26">
        <v>13950.879419999999</v>
      </c>
    </row>
    <row r="194" spans="1:8" s="27" customFormat="1" x14ac:dyDescent="0.2">
      <c r="A194" s="22" t="s">
        <v>0</v>
      </c>
      <c r="B194" s="23">
        <v>2016</v>
      </c>
      <c r="C194" s="23" t="s">
        <v>54</v>
      </c>
      <c r="D194" s="24">
        <v>42857</v>
      </c>
      <c r="E194" s="25">
        <v>11.548540450000001</v>
      </c>
      <c r="F194" s="25">
        <v>0</v>
      </c>
      <c r="G194" s="25">
        <v>0</v>
      </c>
      <c r="H194" s="26">
        <v>3383</v>
      </c>
    </row>
    <row r="195" spans="1:8" s="27" customFormat="1" x14ac:dyDescent="0.2">
      <c r="A195" s="22" t="s">
        <v>1</v>
      </c>
      <c r="B195" s="23">
        <v>2016</v>
      </c>
      <c r="C195" s="23" t="s">
        <v>51</v>
      </c>
      <c r="D195" s="24">
        <v>42857</v>
      </c>
      <c r="E195" s="25">
        <v>5.0932166350000001</v>
      </c>
      <c r="F195" s="25">
        <v>0</v>
      </c>
      <c r="G195" s="25">
        <v>0</v>
      </c>
      <c r="H195" s="26">
        <v>4169</v>
      </c>
    </row>
    <row r="196" spans="1:8" s="27" customFormat="1" x14ac:dyDescent="0.2">
      <c r="A196" s="22" t="s">
        <v>3</v>
      </c>
      <c r="B196" s="23">
        <v>2016</v>
      </c>
      <c r="C196" s="23" t="s">
        <v>52</v>
      </c>
      <c r="D196" s="24">
        <v>42562</v>
      </c>
      <c r="E196" s="25">
        <v>30.114375880000001</v>
      </c>
      <c r="F196" s="25">
        <v>0</v>
      </c>
      <c r="G196" s="25">
        <v>0</v>
      </c>
      <c r="H196" s="26">
        <v>19484</v>
      </c>
    </row>
    <row r="197" spans="1:8" s="27" customFormat="1" x14ac:dyDescent="0.2">
      <c r="A197" s="22" t="s">
        <v>3</v>
      </c>
      <c r="B197" s="23">
        <v>2016</v>
      </c>
      <c r="C197" s="23" t="s">
        <v>52</v>
      </c>
      <c r="D197" s="24">
        <v>42597</v>
      </c>
      <c r="E197" s="25">
        <v>10.61753927</v>
      </c>
      <c r="F197" s="25">
        <v>0</v>
      </c>
      <c r="G197" s="25">
        <v>0</v>
      </c>
      <c r="H197" s="26">
        <v>6870</v>
      </c>
    </row>
    <row r="198" spans="1:8" s="27" customFormat="1" x14ac:dyDescent="0.2">
      <c r="A198" s="22" t="s">
        <v>3</v>
      </c>
      <c r="B198" s="23">
        <v>2016</v>
      </c>
      <c r="C198" s="23" t="s">
        <v>54</v>
      </c>
      <c r="D198" s="24">
        <v>42914</v>
      </c>
      <c r="E198" s="25">
        <v>116.92986756000001</v>
      </c>
      <c r="F198" s="25">
        <v>0</v>
      </c>
      <c r="G198" s="25">
        <v>0</v>
      </c>
      <c r="H198" s="26">
        <v>75655</v>
      </c>
    </row>
    <row r="199" spans="1:8" s="27" customFormat="1" x14ac:dyDescent="0.2">
      <c r="A199" s="22" t="s">
        <v>4</v>
      </c>
      <c r="B199" s="23">
        <v>2016</v>
      </c>
      <c r="C199" s="23" t="s">
        <v>51</v>
      </c>
      <c r="D199" s="24">
        <v>42914</v>
      </c>
      <c r="E199" s="25">
        <v>0</v>
      </c>
      <c r="F199" s="25">
        <v>0.148417067436</v>
      </c>
      <c r="G199" s="25">
        <v>0</v>
      </c>
      <c r="H199" s="26">
        <v>20694</v>
      </c>
    </row>
    <row r="200" spans="1:8" s="27" customFormat="1" x14ac:dyDescent="0.2">
      <c r="A200" s="22" t="s">
        <v>6</v>
      </c>
      <c r="B200" s="23">
        <v>2016</v>
      </c>
      <c r="C200" s="23" t="s">
        <v>52</v>
      </c>
      <c r="D200" s="24">
        <v>42562</v>
      </c>
      <c r="E200" s="25">
        <v>48.045750609899997</v>
      </c>
      <c r="F200" s="25">
        <v>0</v>
      </c>
      <c r="G200" s="25">
        <v>0</v>
      </c>
      <c r="H200" s="26">
        <v>44114</v>
      </c>
    </row>
    <row r="201" spans="1:8" s="27" customFormat="1" x14ac:dyDescent="0.2">
      <c r="A201" s="22" t="s">
        <v>6</v>
      </c>
      <c r="B201" s="23">
        <v>2016</v>
      </c>
      <c r="C201" s="23" t="s">
        <v>52</v>
      </c>
      <c r="D201" s="24">
        <v>42597</v>
      </c>
      <c r="E201" s="25">
        <v>23.026431743900002</v>
      </c>
      <c r="F201" s="25">
        <v>0</v>
      </c>
      <c r="G201" s="25">
        <v>0</v>
      </c>
      <c r="H201" s="26">
        <v>21142</v>
      </c>
    </row>
    <row r="202" spans="1:8" s="27" customFormat="1" x14ac:dyDescent="0.2">
      <c r="A202" s="22" t="s">
        <v>6</v>
      </c>
      <c r="B202" s="23">
        <v>2016</v>
      </c>
      <c r="C202" s="23" t="s">
        <v>52</v>
      </c>
      <c r="D202" s="24">
        <v>42705</v>
      </c>
      <c r="E202" s="25">
        <v>34.957663893000003</v>
      </c>
      <c r="F202" s="25">
        <v>0</v>
      </c>
      <c r="G202" s="25">
        <v>0</v>
      </c>
      <c r="H202" s="26">
        <v>32097</v>
      </c>
    </row>
    <row r="203" spans="1:8" s="27" customFormat="1" x14ac:dyDescent="0.2">
      <c r="A203" s="22" t="s">
        <v>6</v>
      </c>
      <c r="B203" s="23">
        <v>2016</v>
      </c>
      <c r="C203" s="23" t="s">
        <v>54</v>
      </c>
      <c r="D203" s="24">
        <v>42857</v>
      </c>
      <c r="E203" s="25">
        <v>63.516762154699997</v>
      </c>
      <c r="F203" s="25">
        <v>0</v>
      </c>
      <c r="G203" s="25">
        <v>0</v>
      </c>
      <c r="H203" s="26">
        <v>58318</v>
      </c>
    </row>
    <row r="204" spans="1:8" s="27" customFormat="1" x14ac:dyDescent="0.2">
      <c r="A204" s="22" t="s">
        <v>7</v>
      </c>
      <c r="B204" s="23">
        <v>2016</v>
      </c>
      <c r="C204" s="23" t="s">
        <v>52</v>
      </c>
      <c r="D204" s="24">
        <v>42608</v>
      </c>
      <c r="E204" s="25">
        <v>2.3E-2</v>
      </c>
      <c r="F204" s="25">
        <v>2.3E-2</v>
      </c>
      <c r="G204" s="25">
        <v>0.115</v>
      </c>
      <c r="H204" s="26">
        <v>39786</v>
      </c>
    </row>
    <row r="205" spans="1:8" s="27" customFormat="1" x14ac:dyDescent="0.2">
      <c r="A205" s="22" t="s">
        <v>7</v>
      </c>
      <c r="B205" s="23">
        <v>2016</v>
      </c>
      <c r="C205" s="23" t="s">
        <v>52</v>
      </c>
      <c r="D205" s="24">
        <v>42802</v>
      </c>
      <c r="E205" s="25">
        <v>5.7200000000000001E-2</v>
      </c>
      <c r="F205" s="25">
        <v>5.7200000000000001E-2</v>
      </c>
      <c r="G205" s="25">
        <v>0.28599999999999998</v>
      </c>
      <c r="H205" s="26">
        <v>98946</v>
      </c>
    </row>
    <row r="206" spans="1:8" s="27" customFormat="1" x14ac:dyDescent="0.2">
      <c r="A206" s="22" t="s">
        <v>8</v>
      </c>
      <c r="B206" s="23">
        <v>2016</v>
      </c>
      <c r="C206" s="23" t="s">
        <v>52</v>
      </c>
      <c r="D206" s="24">
        <v>42562</v>
      </c>
      <c r="E206" s="25">
        <v>308.25995219999999</v>
      </c>
      <c r="F206" s="25">
        <v>0</v>
      </c>
      <c r="G206" s="25">
        <v>0</v>
      </c>
      <c r="H206" s="26">
        <v>60268</v>
      </c>
    </row>
    <row r="207" spans="1:8" s="27" customFormat="1" x14ac:dyDescent="0.2">
      <c r="A207" s="22" t="s">
        <v>8</v>
      </c>
      <c r="B207" s="23">
        <v>2016</v>
      </c>
      <c r="C207" s="23" t="s">
        <v>52</v>
      </c>
      <c r="D207" s="24">
        <v>42597</v>
      </c>
      <c r="E207" s="25">
        <v>40.039910740000003</v>
      </c>
      <c r="F207" s="25">
        <v>0</v>
      </c>
      <c r="G207" s="25">
        <v>0</v>
      </c>
      <c r="H207" s="26">
        <v>7828</v>
      </c>
    </row>
    <row r="208" spans="1:8" s="27" customFormat="1" x14ac:dyDescent="0.2">
      <c r="A208" s="22" t="s">
        <v>8</v>
      </c>
      <c r="B208" s="23">
        <v>2016</v>
      </c>
      <c r="C208" s="23" t="s">
        <v>52</v>
      </c>
      <c r="D208" s="24">
        <v>42705</v>
      </c>
      <c r="E208" s="25">
        <v>37.913683149999997</v>
      </c>
      <c r="F208" s="25">
        <v>0</v>
      </c>
      <c r="G208" s="25">
        <v>0</v>
      </c>
      <c r="H208" s="26">
        <v>7412</v>
      </c>
    </row>
    <row r="209" spans="1:8" s="27" customFormat="1" x14ac:dyDescent="0.2">
      <c r="A209" s="22" t="s">
        <v>8</v>
      </c>
      <c r="B209" s="23">
        <v>2016</v>
      </c>
      <c r="C209" s="23" t="s">
        <v>54</v>
      </c>
      <c r="D209" s="24">
        <v>42857</v>
      </c>
      <c r="E209" s="25">
        <v>52.508512799999998</v>
      </c>
      <c r="F209" s="25">
        <v>0</v>
      </c>
      <c r="G209" s="25">
        <v>0</v>
      </c>
      <c r="H209" s="26">
        <v>10266</v>
      </c>
    </row>
    <row r="210" spans="1:8" s="27" customFormat="1" x14ac:dyDescent="0.2">
      <c r="A210" s="22" t="s">
        <v>11</v>
      </c>
      <c r="B210" s="23">
        <v>2016</v>
      </c>
      <c r="C210" s="23" t="s">
        <v>51</v>
      </c>
      <c r="D210" s="24">
        <v>42914</v>
      </c>
      <c r="E210" s="25">
        <v>49.321362368800003</v>
      </c>
      <c r="F210" s="25">
        <v>49.321362368800003</v>
      </c>
      <c r="G210" s="25">
        <v>0</v>
      </c>
      <c r="H210" s="26">
        <v>32139</v>
      </c>
    </row>
    <row r="211" spans="1:8" s="27" customFormat="1" x14ac:dyDescent="0.2">
      <c r="A211" s="22" t="s">
        <v>11</v>
      </c>
      <c r="B211" s="23">
        <v>2016</v>
      </c>
      <c r="C211" s="23" t="s">
        <v>51</v>
      </c>
      <c r="D211" s="24">
        <v>42942</v>
      </c>
      <c r="E211" s="25">
        <v>104.1427836989</v>
      </c>
      <c r="F211" s="25">
        <v>104.1427836989</v>
      </c>
      <c r="G211" s="25">
        <v>0</v>
      </c>
      <c r="H211" s="26">
        <v>67861</v>
      </c>
    </row>
    <row r="212" spans="1:8" s="27" customFormat="1" x14ac:dyDescent="0.2">
      <c r="A212" s="33" t="s">
        <v>138</v>
      </c>
      <c r="B212" s="23">
        <v>2016</v>
      </c>
      <c r="C212" s="23" t="s">
        <v>51</v>
      </c>
      <c r="D212" s="24">
        <v>42913</v>
      </c>
      <c r="E212" s="25">
        <v>1.7902303830000001E-2</v>
      </c>
      <c r="F212" s="25">
        <v>1.9692534210000001E-2</v>
      </c>
      <c r="G212" s="25">
        <v>0</v>
      </c>
      <c r="H212" s="26">
        <v>37985</v>
      </c>
    </row>
    <row r="213" spans="1:8" s="27" customFormat="1" x14ac:dyDescent="0.2">
      <c r="A213" s="22" t="s">
        <v>12</v>
      </c>
      <c r="B213" s="23">
        <v>2017</v>
      </c>
      <c r="C213" s="23" t="s">
        <v>83</v>
      </c>
      <c r="D213" s="24">
        <v>43229</v>
      </c>
      <c r="E213" s="25">
        <v>11.211344220000001</v>
      </c>
      <c r="F213" s="25">
        <v>0</v>
      </c>
      <c r="G213" s="25">
        <v>0</v>
      </c>
      <c r="H213" s="26">
        <v>5955.3987800000004</v>
      </c>
    </row>
    <row r="214" spans="1:8" s="27" customFormat="1" x14ac:dyDescent="0.2">
      <c r="A214" s="22" t="s">
        <v>0</v>
      </c>
      <c r="B214" s="23">
        <v>2017</v>
      </c>
      <c r="C214" s="23" t="s">
        <v>52</v>
      </c>
      <c r="D214" s="24">
        <v>42978</v>
      </c>
      <c r="E214" s="25">
        <v>42.407154089999999</v>
      </c>
      <c r="F214" s="25">
        <v>0</v>
      </c>
      <c r="G214" s="25">
        <v>0</v>
      </c>
      <c r="H214" s="26">
        <v>12422</v>
      </c>
    </row>
    <row r="215" spans="1:8" s="27" customFormat="1" x14ac:dyDescent="0.2">
      <c r="A215" s="22" t="s">
        <v>0</v>
      </c>
      <c r="B215" s="23">
        <v>2017</v>
      </c>
      <c r="C215" s="23" t="s">
        <v>52</v>
      </c>
      <c r="D215" s="24">
        <v>43090</v>
      </c>
      <c r="E215" s="25">
        <v>13.665234180000001</v>
      </c>
      <c r="F215" s="25">
        <v>0</v>
      </c>
      <c r="G215" s="25">
        <v>0</v>
      </c>
      <c r="H215" s="26">
        <v>4003</v>
      </c>
    </row>
    <row r="216" spans="1:8" s="27" customFormat="1" x14ac:dyDescent="0.2">
      <c r="A216" s="22" t="s">
        <v>0</v>
      </c>
      <c r="B216" s="23">
        <v>2017</v>
      </c>
      <c r="C216" s="23" t="s">
        <v>54</v>
      </c>
      <c r="D216" s="24">
        <v>43155</v>
      </c>
      <c r="E216" s="25">
        <v>33.940159395599999</v>
      </c>
      <c r="F216" s="25">
        <v>0</v>
      </c>
      <c r="G216" s="25">
        <v>0</v>
      </c>
      <c r="H216" s="26">
        <v>9942</v>
      </c>
    </row>
    <row r="217" spans="1:8" s="27" customFormat="1" x14ac:dyDescent="0.2">
      <c r="A217" s="22" t="s">
        <v>1</v>
      </c>
      <c r="B217" s="23">
        <v>2017</v>
      </c>
      <c r="C217" s="23" t="s">
        <v>52</v>
      </c>
      <c r="D217" s="24">
        <v>42978</v>
      </c>
      <c r="E217" s="25">
        <v>15.595925823</v>
      </c>
      <c r="F217" s="25">
        <v>0</v>
      </c>
      <c r="G217" s="25">
        <v>0</v>
      </c>
      <c r="H217" s="26">
        <v>12767</v>
      </c>
    </row>
    <row r="218" spans="1:8" s="27" customFormat="1" x14ac:dyDescent="0.2">
      <c r="A218" s="22" t="s">
        <v>1</v>
      </c>
      <c r="B218" s="23">
        <v>2017</v>
      </c>
      <c r="C218" s="23" t="s">
        <v>52</v>
      </c>
      <c r="D218" s="24">
        <v>43090</v>
      </c>
      <c r="E218" s="25">
        <v>7.7534386150000003</v>
      </c>
      <c r="F218" s="25">
        <v>0</v>
      </c>
      <c r="G218" s="25">
        <v>0</v>
      </c>
      <c r="H218" s="26">
        <v>6347</v>
      </c>
    </row>
    <row r="219" spans="1:8" s="27" customFormat="1" x14ac:dyDescent="0.2">
      <c r="A219" s="22" t="s">
        <v>1</v>
      </c>
      <c r="B219" s="23">
        <v>2017</v>
      </c>
      <c r="C219" s="23" t="s">
        <v>54</v>
      </c>
      <c r="D219" s="24">
        <v>43155</v>
      </c>
      <c r="E219" s="25">
        <v>10.568753109999999</v>
      </c>
      <c r="F219" s="25">
        <v>0</v>
      </c>
      <c r="G219" s="25">
        <v>0</v>
      </c>
      <c r="H219" s="26">
        <v>8652</v>
      </c>
    </row>
    <row r="220" spans="1:8" s="27" customFormat="1" x14ac:dyDescent="0.2">
      <c r="A220" s="22" t="s">
        <v>3</v>
      </c>
      <c r="B220" s="23">
        <v>2017</v>
      </c>
      <c r="C220" s="23" t="s">
        <v>52</v>
      </c>
      <c r="D220" s="24">
        <v>42978</v>
      </c>
      <c r="E220" s="25">
        <v>47.789709709999997</v>
      </c>
      <c r="F220" s="25">
        <v>0</v>
      </c>
      <c r="G220" s="25">
        <v>0</v>
      </c>
      <c r="H220" s="26">
        <v>30921</v>
      </c>
    </row>
    <row r="221" spans="1:8" s="27" customFormat="1" x14ac:dyDescent="0.2">
      <c r="A221" s="22" t="s">
        <v>3</v>
      </c>
      <c r="B221" s="23">
        <v>2017</v>
      </c>
      <c r="C221" s="23" t="s">
        <v>52</v>
      </c>
      <c r="D221" s="24">
        <v>43090</v>
      </c>
      <c r="E221" s="25">
        <v>32.47055572</v>
      </c>
      <c r="F221" s="25">
        <v>0</v>
      </c>
      <c r="G221" s="25">
        <v>0</v>
      </c>
      <c r="H221" s="26">
        <v>21009</v>
      </c>
    </row>
    <row r="222" spans="1:8" s="27" customFormat="1" x14ac:dyDescent="0.2">
      <c r="A222" s="22" t="s">
        <v>3</v>
      </c>
      <c r="B222" s="23">
        <v>2017</v>
      </c>
      <c r="C222" s="23" t="s">
        <v>52</v>
      </c>
      <c r="D222" s="24">
        <v>43174</v>
      </c>
      <c r="E222" s="25">
        <v>72.631990149999993</v>
      </c>
      <c r="F222" s="25">
        <v>0</v>
      </c>
      <c r="G222" s="25">
        <v>0</v>
      </c>
      <c r="H222" s="26">
        <v>46994</v>
      </c>
    </row>
    <row r="223" spans="1:8" s="27" customFormat="1" x14ac:dyDescent="0.2">
      <c r="A223" s="22" t="s">
        <v>4</v>
      </c>
      <c r="B223" s="23">
        <v>2017</v>
      </c>
      <c r="C223" s="23" t="s">
        <v>51</v>
      </c>
      <c r="D223" s="24">
        <v>43230</v>
      </c>
      <c r="E223" s="25">
        <v>0</v>
      </c>
      <c r="F223" s="25">
        <v>9.9040838781999999E-2</v>
      </c>
      <c r="G223" s="25">
        <v>0</v>
      </c>
      <c r="H223" s="26">
        <v>13810</v>
      </c>
    </row>
    <row r="224" spans="1:8" s="27" customFormat="1" ht="15" customHeight="1" x14ac:dyDescent="0.2">
      <c r="A224" s="22" t="s">
        <v>4</v>
      </c>
      <c r="B224" s="23">
        <v>2017</v>
      </c>
      <c r="C224" s="23" t="s">
        <v>55</v>
      </c>
      <c r="D224" s="24">
        <v>43279</v>
      </c>
      <c r="E224" s="25">
        <v>0.93419347822999999</v>
      </c>
      <c r="F224" s="25">
        <v>0.93419347822999999</v>
      </c>
      <c r="G224" s="25">
        <v>0</v>
      </c>
      <c r="H224" s="26">
        <v>198900</v>
      </c>
    </row>
    <row r="225" spans="1:8" s="27" customFormat="1" x14ac:dyDescent="0.2">
      <c r="A225" s="22" t="s">
        <v>5</v>
      </c>
      <c r="B225" s="23">
        <v>2017</v>
      </c>
      <c r="C225" s="23" t="s">
        <v>52</v>
      </c>
      <c r="D225" s="24">
        <v>43155</v>
      </c>
      <c r="E225" s="25">
        <v>128.38868740999999</v>
      </c>
      <c r="F225" s="25">
        <v>0</v>
      </c>
      <c r="G225" s="25">
        <v>0</v>
      </c>
      <c r="H225" s="26">
        <v>3867</v>
      </c>
    </row>
    <row r="226" spans="1:8" s="27" customFormat="1" x14ac:dyDescent="0.2">
      <c r="A226" s="22" t="s">
        <v>6</v>
      </c>
      <c r="B226" s="23">
        <v>2017</v>
      </c>
      <c r="C226" s="23" t="s">
        <v>52</v>
      </c>
      <c r="D226" s="24">
        <v>42978</v>
      </c>
      <c r="E226" s="25">
        <v>75.346211444600002</v>
      </c>
      <c r="F226" s="25">
        <v>0</v>
      </c>
      <c r="G226" s="25">
        <v>0</v>
      </c>
      <c r="H226" s="26">
        <v>69180</v>
      </c>
    </row>
    <row r="227" spans="1:8" s="27" customFormat="1" x14ac:dyDescent="0.2">
      <c r="A227" s="22" t="s">
        <v>6</v>
      </c>
      <c r="B227" s="23">
        <v>2017</v>
      </c>
      <c r="C227" s="23" t="s">
        <v>52</v>
      </c>
      <c r="D227" s="24">
        <v>43090</v>
      </c>
      <c r="E227" s="25">
        <v>12.12517726485</v>
      </c>
      <c r="F227" s="25">
        <v>0</v>
      </c>
      <c r="G227" s="25">
        <v>0</v>
      </c>
      <c r="H227" s="26">
        <v>11133</v>
      </c>
    </row>
    <row r="228" spans="1:8" s="27" customFormat="1" x14ac:dyDescent="0.2">
      <c r="A228" s="22" t="s">
        <v>6</v>
      </c>
      <c r="B228" s="23">
        <v>2017</v>
      </c>
      <c r="C228" s="23" t="s">
        <v>54</v>
      </c>
      <c r="D228" s="24">
        <v>43155</v>
      </c>
      <c r="E228" s="25">
        <v>116.954666659</v>
      </c>
      <c r="F228" s="25">
        <v>0</v>
      </c>
      <c r="G228" s="25">
        <v>0</v>
      </c>
      <c r="H228" s="26">
        <v>107383</v>
      </c>
    </row>
    <row r="229" spans="1:8" s="27" customFormat="1" x14ac:dyDescent="0.2">
      <c r="A229" s="22" t="s">
        <v>7</v>
      </c>
      <c r="B229" s="23">
        <v>2017</v>
      </c>
      <c r="C229" s="23" t="s">
        <v>52</v>
      </c>
      <c r="D229" s="24">
        <v>42979</v>
      </c>
      <c r="E229" s="25">
        <v>5.6000000000000001E-2</v>
      </c>
      <c r="F229" s="25">
        <v>5.6000000000000001E-2</v>
      </c>
      <c r="G229" s="25">
        <v>0.28000000000000003</v>
      </c>
      <c r="H229" s="26">
        <v>96870</v>
      </c>
    </row>
    <row r="230" spans="1:8" s="27" customFormat="1" x14ac:dyDescent="0.2">
      <c r="A230" s="22" t="s">
        <v>7</v>
      </c>
      <c r="B230" s="23">
        <v>2017</v>
      </c>
      <c r="C230" s="23" t="s">
        <v>52</v>
      </c>
      <c r="D230" s="24">
        <v>43167</v>
      </c>
      <c r="E230" s="25">
        <v>0.1</v>
      </c>
      <c r="F230" s="25">
        <v>0.1</v>
      </c>
      <c r="G230" s="25">
        <v>0.5</v>
      </c>
      <c r="H230" s="26">
        <v>172983</v>
      </c>
    </row>
    <row r="231" spans="1:8" s="27" customFormat="1" x14ac:dyDescent="0.2">
      <c r="A231" s="22" t="s">
        <v>8</v>
      </c>
      <c r="B231" s="23">
        <v>2017</v>
      </c>
      <c r="C231" s="23" t="s">
        <v>52</v>
      </c>
      <c r="D231" s="24">
        <v>42978</v>
      </c>
      <c r="E231" s="25">
        <v>149.79756531999999</v>
      </c>
      <c r="F231" s="25">
        <v>0</v>
      </c>
      <c r="G231" s="25">
        <v>0</v>
      </c>
      <c r="H231" s="26">
        <v>29287</v>
      </c>
    </row>
    <row r="232" spans="1:8" s="27" customFormat="1" x14ac:dyDescent="0.2">
      <c r="A232" s="22" t="s">
        <v>8</v>
      </c>
      <c r="B232" s="23">
        <v>2017</v>
      </c>
      <c r="C232" s="23" t="s">
        <v>52</v>
      </c>
      <c r="D232" s="24">
        <v>43090</v>
      </c>
      <c r="E232" s="25">
        <v>54.671538573699998</v>
      </c>
      <c r="F232" s="25">
        <v>0</v>
      </c>
      <c r="G232" s="25">
        <v>0</v>
      </c>
      <c r="H232" s="26">
        <v>10689</v>
      </c>
    </row>
    <row r="233" spans="1:8" s="27" customFormat="1" x14ac:dyDescent="0.2">
      <c r="A233" s="22" t="s">
        <v>8</v>
      </c>
      <c r="B233" s="23">
        <v>2017</v>
      </c>
      <c r="C233" s="23" t="s">
        <v>54</v>
      </c>
      <c r="D233" s="24">
        <v>43174</v>
      </c>
      <c r="E233" s="25">
        <v>385.25018556700002</v>
      </c>
      <c r="F233" s="25">
        <v>0</v>
      </c>
      <c r="G233" s="25">
        <v>0</v>
      </c>
      <c r="H233" s="26">
        <v>75320</v>
      </c>
    </row>
    <row r="234" spans="1:8" s="27" customFormat="1" x14ac:dyDescent="0.2">
      <c r="A234" s="22" t="s">
        <v>9</v>
      </c>
      <c r="B234" s="23">
        <v>2017</v>
      </c>
      <c r="C234" s="23" t="s">
        <v>51</v>
      </c>
      <c r="D234" s="24">
        <v>43228</v>
      </c>
      <c r="E234" s="25">
        <v>620.44756150000001</v>
      </c>
      <c r="F234" s="25">
        <v>0</v>
      </c>
      <c r="G234" s="25">
        <v>0</v>
      </c>
      <c r="H234" s="26">
        <v>60253</v>
      </c>
    </row>
    <row r="235" spans="1:8" s="27" customFormat="1" x14ac:dyDescent="0.2">
      <c r="A235" s="22" t="s">
        <v>11</v>
      </c>
      <c r="B235" s="23">
        <v>2017</v>
      </c>
      <c r="C235" s="23" t="s">
        <v>52</v>
      </c>
      <c r="D235" s="24">
        <v>42978</v>
      </c>
      <c r="E235" s="25">
        <v>43.4460776532</v>
      </c>
      <c r="F235" s="25">
        <v>43.4460776532</v>
      </c>
      <c r="G235" s="25">
        <v>0</v>
      </c>
      <c r="H235" s="26">
        <v>28310</v>
      </c>
    </row>
    <row r="236" spans="1:8" s="27" customFormat="1" x14ac:dyDescent="0.2">
      <c r="A236" s="22" t="s">
        <v>11</v>
      </c>
      <c r="B236" s="23">
        <v>2017</v>
      </c>
      <c r="C236" s="23" t="s">
        <v>52</v>
      </c>
      <c r="D236" s="24">
        <v>43090</v>
      </c>
      <c r="E236" s="25">
        <v>34.036804330110002</v>
      </c>
      <c r="F236" s="25">
        <v>34.036804330110002</v>
      </c>
      <c r="G236" s="25">
        <v>0</v>
      </c>
      <c r="H236" s="26">
        <v>22179</v>
      </c>
    </row>
    <row r="237" spans="1:8" s="27" customFormat="1" x14ac:dyDescent="0.2">
      <c r="A237" s="22" t="s">
        <v>11</v>
      </c>
      <c r="B237" s="23">
        <v>2017</v>
      </c>
      <c r="C237" s="23" t="s">
        <v>52</v>
      </c>
      <c r="D237" s="24">
        <v>43174</v>
      </c>
      <c r="E237" s="25">
        <v>65.938536528399993</v>
      </c>
      <c r="F237" s="25">
        <v>65.938536528399993</v>
      </c>
      <c r="G237" s="25">
        <v>0</v>
      </c>
      <c r="H237" s="26">
        <v>42967</v>
      </c>
    </row>
    <row r="238" spans="1:8" s="27" customFormat="1" x14ac:dyDescent="0.2">
      <c r="A238" s="22" t="s">
        <v>11</v>
      </c>
      <c r="B238" s="23">
        <v>2017</v>
      </c>
      <c r="C238" s="23" t="s">
        <v>52</v>
      </c>
      <c r="D238" s="24">
        <v>43251</v>
      </c>
      <c r="E238" s="25">
        <v>33.060929106899998</v>
      </c>
      <c r="F238" s="25">
        <v>33.060929106899998</v>
      </c>
      <c r="G238" s="25">
        <v>0</v>
      </c>
      <c r="H238" s="26">
        <v>21543</v>
      </c>
    </row>
    <row r="239" spans="1:8" s="27" customFormat="1" x14ac:dyDescent="0.2">
      <c r="A239" s="33" t="s">
        <v>138</v>
      </c>
      <c r="B239" s="23">
        <v>2017</v>
      </c>
      <c r="C239" s="23" t="s">
        <v>51</v>
      </c>
      <c r="D239" s="24">
        <v>43229</v>
      </c>
      <c r="E239" s="25">
        <v>1.2836976337000001E-2</v>
      </c>
      <c r="F239" s="25">
        <v>0</v>
      </c>
      <c r="G239" s="25">
        <v>0</v>
      </c>
      <c r="H239" s="26">
        <v>26417</v>
      </c>
    </row>
    <row r="240" spans="1:8" s="27" customFormat="1" x14ac:dyDescent="0.2">
      <c r="A240" s="22" t="s">
        <v>12</v>
      </c>
      <c r="B240" s="23">
        <v>2018</v>
      </c>
      <c r="C240" s="23" t="s">
        <v>83</v>
      </c>
      <c r="D240" s="24">
        <v>43602</v>
      </c>
      <c r="E240" s="25">
        <v>402.86147437649998</v>
      </c>
      <c r="F240" s="25">
        <v>0</v>
      </c>
      <c r="G240" s="25">
        <v>0</v>
      </c>
      <c r="H240" s="26">
        <v>213997.59802</v>
      </c>
    </row>
    <row r="241" spans="1:8" s="27" customFormat="1" ht="25.5" x14ac:dyDescent="0.2">
      <c r="A241" s="22" t="s">
        <v>12</v>
      </c>
      <c r="B241" s="23">
        <v>2018</v>
      </c>
      <c r="C241" s="23" t="s">
        <v>85</v>
      </c>
      <c r="D241" s="24">
        <v>43602</v>
      </c>
      <c r="E241" s="25">
        <v>124.2529132106</v>
      </c>
      <c r="F241" s="25">
        <v>0</v>
      </c>
      <c r="G241" s="25">
        <v>0</v>
      </c>
      <c r="H241" s="26">
        <v>66002</v>
      </c>
    </row>
    <row r="242" spans="1:8" s="27" customFormat="1" x14ac:dyDescent="0.2">
      <c r="A242" s="22" t="s">
        <v>0</v>
      </c>
      <c r="B242" s="23">
        <v>2018</v>
      </c>
      <c r="C242" s="23" t="s">
        <v>54</v>
      </c>
      <c r="D242" s="24">
        <v>43279</v>
      </c>
      <c r="E242" s="25">
        <v>21.6733516432</v>
      </c>
      <c r="F242" s="25">
        <v>0</v>
      </c>
      <c r="G242" s="25">
        <v>0</v>
      </c>
      <c r="H242" s="26">
        <v>6349</v>
      </c>
    </row>
    <row r="243" spans="1:8" s="27" customFormat="1" x14ac:dyDescent="0.2">
      <c r="A243" s="22" t="s">
        <v>0</v>
      </c>
      <c r="B243" s="23">
        <v>2018</v>
      </c>
      <c r="C243" s="23" t="s">
        <v>84</v>
      </c>
      <c r="D243" s="24">
        <v>43343</v>
      </c>
      <c r="E243" s="25">
        <v>15.476000000000001</v>
      </c>
      <c r="F243" s="25">
        <v>0</v>
      </c>
      <c r="G243" s="25">
        <v>0</v>
      </c>
      <c r="H243" s="26">
        <v>4533</v>
      </c>
    </row>
    <row r="244" spans="1:8" s="27" customFormat="1" x14ac:dyDescent="0.2">
      <c r="A244" s="22" t="s">
        <v>0</v>
      </c>
      <c r="B244" s="23">
        <v>2018</v>
      </c>
      <c r="C244" s="23" t="s">
        <v>84</v>
      </c>
      <c r="D244" s="24">
        <v>43416</v>
      </c>
      <c r="E244" s="25">
        <v>29.223667899999999</v>
      </c>
      <c r="F244" s="25">
        <v>0</v>
      </c>
      <c r="G244" s="25">
        <v>0</v>
      </c>
      <c r="H244" s="26">
        <v>8560</v>
      </c>
    </row>
    <row r="245" spans="1:8" s="27" customFormat="1" x14ac:dyDescent="0.2">
      <c r="A245" s="22" t="s">
        <v>0</v>
      </c>
      <c r="B245" s="23">
        <v>2018</v>
      </c>
      <c r="C245" s="23" t="s">
        <v>84</v>
      </c>
      <c r="D245" s="24">
        <v>43521</v>
      </c>
      <c r="E245" s="25">
        <v>19.375645178300001</v>
      </c>
      <c r="F245" s="25">
        <v>0</v>
      </c>
      <c r="G245" s="25">
        <v>0</v>
      </c>
      <c r="H245" s="26">
        <v>5676</v>
      </c>
    </row>
    <row r="246" spans="1:8" s="27" customFormat="1" x14ac:dyDescent="0.2">
      <c r="A246" s="22" t="s">
        <v>1</v>
      </c>
      <c r="B246" s="23">
        <v>2018</v>
      </c>
      <c r="C246" s="23" t="s">
        <v>52</v>
      </c>
      <c r="D246" s="24">
        <v>43279</v>
      </c>
      <c r="E246" s="25">
        <v>13.9784239323</v>
      </c>
      <c r="F246" s="25">
        <v>0</v>
      </c>
      <c r="G246" s="25">
        <v>0</v>
      </c>
      <c r="H246" s="26">
        <v>11443</v>
      </c>
    </row>
    <row r="247" spans="1:8" s="27" customFormat="1" x14ac:dyDescent="0.2">
      <c r="A247" s="22" t="s">
        <v>1</v>
      </c>
      <c r="B247" s="23">
        <v>2018</v>
      </c>
      <c r="C247" s="23" t="s">
        <v>52</v>
      </c>
      <c r="D247" s="24">
        <v>43343</v>
      </c>
      <c r="E247" s="25">
        <v>3.6575000000000002</v>
      </c>
      <c r="F247" s="25">
        <v>0</v>
      </c>
      <c r="G247" s="25">
        <v>0</v>
      </c>
      <c r="H247" s="26">
        <v>2994</v>
      </c>
    </row>
    <row r="248" spans="1:8" s="27" customFormat="1" x14ac:dyDescent="0.2">
      <c r="A248" s="22" t="s">
        <v>1</v>
      </c>
      <c r="B248" s="23">
        <v>2018</v>
      </c>
      <c r="C248" s="23" t="s">
        <v>52</v>
      </c>
      <c r="D248" s="24">
        <v>43416</v>
      </c>
      <c r="E248" s="25">
        <v>14.38194489</v>
      </c>
      <c r="F248" s="25">
        <v>0</v>
      </c>
      <c r="G248" s="25">
        <v>0</v>
      </c>
      <c r="H248" s="26">
        <v>11773</v>
      </c>
    </row>
    <row r="249" spans="1:8" s="27" customFormat="1" x14ac:dyDescent="0.2">
      <c r="A249" s="22" t="s">
        <v>1</v>
      </c>
      <c r="B249" s="23">
        <v>2018</v>
      </c>
      <c r="C249" s="23" t="s">
        <v>52</v>
      </c>
      <c r="D249" s="24">
        <v>43521</v>
      </c>
      <c r="E249" s="25">
        <v>10.0252649195</v>
      </c>
      <c r="F249" s="25">
        <v>0</v>
      </c>
      <c r="G249" s="25">
        <v>0</v>
      </c>
      <c r="H249" s="26">
        <v>8207</v>
      </c>
    </row>
    <row r="250" spans="1:8" s="27" customFormat="1" x14ac:dyDescent="0.2">
      <c r="A250" s="22" t="s">
        <v>3</v>
      </c>
      <c r="B250" s="23">
        <v>2018</v>
      </c>
      <c r="C250" s="23" t="s">
        <v>52</v>
      </c>
      <c r="D250" s="24">
        <v>43279</v>
      </c>
      <c r="E250" s="25">
        <v>56.192546061500003</v>
      </c>
      <c r="F250" s="25">
        <v>0</v>
      </c>
      <c r="G250" s="25">
        <v>0</v>
      </c>
      <c r="H250" s="26">
        <v>36357</v>
      </c>
    </row>
    <row r="251" spans="1:8" s="27" customFormat="1" x14ac:dyDescent="0.2">
      <c r="A251" s="22" t="s">
        <v>3</v>
      </c>
      <c r="B251" s="23">
        <v>2018</v>
      </c>
      <c r="C251" s="23" t="s">
        <v>52</v>
      </c>
      <c r="D251" s="24">
        <v>43343</v>
      </c>
      <c r="E251" s="25">
        <v>75.993300000000005</v>
      </c>
      <c r="F251" s="25">
        <v>0</v>
      </c>
      <c r="G251" s="25">
        <v>0</v>
      </c>
      <c r="H251" s="26">
        <v>49169</v>
      </c>
    </row>
    <row r="252" spans="1:8" s="27" customFormat="1" x14ac:dyDescent="0.2">
      <c r="A252" s="22" t="s">
        <v>3</v>
      </c>
      <c r="B252" s="23">
        <v>2018</v>
      </c>
      <c r="C252" s="23" t="s">
        <v>52</v>
      </c>
      <c r="D252" s="24">
        <v>43416</v>
      </c>
      <c r="E252" s="25">
        <v>37.377207130000002</v>
      </c>
      <c r="F252" s="25">
        <v>0</v>
      </c>
      <c r="G252" s="25">
        <v>0</v>
      </c>
      <c r="H252" s="26">
        <v>24184</v>
      </c>
    </row>
    <row r="253" spans="1:8" s="27" customFormat="1" x14ac:dyDescent="0.2">
      <c r="A253" s="22" t="s">
        <v>3</v>
      </c>
      <c r="B253" s="23">
        <v>2018</v>
      </c>
      <c r="C253" s="23" t="s">
        <v>52</v>
      </c>
      <c r="D253" s="24">
        <v>43521</v>
      </c>
      <c r="E253" s="25">
        <v>80.946983439299999</v>
      </c>
      <c r="F253" s="25">
        <v>0</v>
      </c>
      <c r="G253" s="25">
        <v>0</v>
      </c>
      <c r="H253" s="26">
        <v>52374</v>
      </c>
    </row>
    <row r="254" spans="1:8" s="27" customFormat="1" x14ac:dyDescent="0.2">
      <c r="A254" s="22" t="s">
        <v>4</v>
      </c>
      <c r="B254" s="23">
        <v>2018</v>
      </c>
      <c r="C254" s="23" t="s">
        <v>51</v>
      </c>
      <c r="D254" s="24">
        <v>43279</v>
      </c>
      <c r="E254" s="25">
        <v>0.11568601055</v>
      </c>
      <c r="F254" s="25">
        <v>0.11568601055</v>
      </c>
      <c r="G254" s="25">
        <v>0</v>
      </c>
      <c r="H254" s="26">
        <v>24631</v>
      </c>
    </row>
    <row r="255" spans="1:8" s="27" customFormat="1" x14ac:dyDescent="0.2">
      <c r="A255" s="22" t="s">
        <v>4</v>
      </c>
      <c r="B255" s="23">
        <v>2018</v>
      </c>
      <c r="C255" s="23" t="s">
        <v>52</v>
      </c>
      <c r="D255" s="24">
        <v>43343</v>
      </c>
      <c r="E255" s="25">
        <v>0.58533000000000002</v>
      </c>
      <c r="F255" s="25">
        <v>0.58533000000000002</v>
      </c>
      <c r="G255" s="25">
        <v>0</v>
      </c>
      <c r="H255" s="26">
        <v>124623</v>
      </c>
    </row>
    <row r="256" spans="1:8" s="27" customFormat="1" x14ac:dyDescent="0.2">
      <c r="A256" s="22" t="s">
        <v>4</v>
      </c>
      <c r="B256" s="23">
        <v>2018</v>
      </c>
      <c r="C256" s="23" t="s">
        <v>52</v>
      </c>
      <c r="D256" s="24">
        <v>43431</v>
      </c>
      <c r="E256" s="25">
        <v>0.50065999999999999</v>
      </c>
      <c r="F256" s="25">
        <v>0.50065999999999999</v>
      </c>
      <c r="G256" s="25">
        <v>0</v>
      </c>
      <c r="H256" s="26">
        <v>106596</v>
      </c>
    </row>
    <row r="257" spans="1:8" s="27" customFormat="1" x14ac:dyDescent="0.2">
      <c r="A257" s="22" t="s">
        <v>4</v>
      </c>
      <c r="B257" s="23">
        <v>2018</v>
      </c>
      <c r="C257" s="23" t="s">
        <v>52</v>
      </c>
      <c r="D257" s="24">
        <v>43644</v>
      </c>
      <c r="E257" s="25">
        <v>0.4218330877</v>
      </c>
      <c r="F257" s="25">
        <v>0.4218330877</v>
      </c>
      <c r="G257" s="25">
        <v>0</v>
      </c>
      <c r="H257" s="26">
        <v>89813</v>
      </c>
    </row>
    <row r="258" spans="1:8" s="27" customFormat="1" x14ac:dyDescent="0.2">
      <c r="A258" s="22" t="s">
        <v>5</v>
      </c>
      <c r="B258" s="23">
        <v>2018</v>
      </c>
      <c r="C258" s="23" t="s">
        <v>52</v>
      </c>
      <c r="D258" s="24">
        <v>43279</v>
      </c>
      <c r="E258" s="25">
        <v>101.35129068000001</v>
      </c>
      <c r="F258" s="25">
        <v>0</v>
      </c>
      <c r="G258" s="25">
        <v>0</v>
      </c>
      <c r="H258" s="26">
        <v>3052</v>
      </c>
    </row>
    <row r="259" spans="1:8" s="27" customFormat="1" x14ac:dyDescent="0.2">
      <c r="A259" s="22" t="s">
        <v>5</v>
      </c>
      <c r="B259" s="23">
        <v>2018</v>
      </c>
      <c r="C259" s="23" t="s">
        <v>52</v>
      </c>
      <c r="D259" s="24">
        <v>43343</v>
      </c>
      <c r="E259" s="25">
        <v>8.1465999999999994</v>
      </c>
      <c r="F259" s="25">
        <v>0</v>
      </c>
      <c r="G259" s="25">
        <v>0</v>
      </c>
      <c r="H259" s="26">
        <v>245</v>
      </c>
    </row>
    <row r="260" spans="1:8" s="27" customFormat="1" x14ac:dyDescent="0.2">
      <c r="A260" s="22" t="s">
        <v>5</v>
      </c>
      <c r="B260" s="23">
        <v>2018</v>
      </c>
      <c r="C260" s="23" t="s">
        <v>52</v>
      </c>
      <c r="D260" s="24">
        <v>43416</v>
      </c>
      <c r="E260" s="25">
        <v>122.45070294999999</v>
      </c>
      <c r="F260" s="25">
        <v>0</v>
      </c>
      <c r="G260" s="25">
        <v>0</v>
      </c>
      <c r="H260" s="26">
        <v>3688</v>
      </c>
    </row>
    <row r="261" spans="1:8" s="27" customFormat="1" x14ac:dyDescent="0.2">
      <c r="A261" s="22" t="s">
        <v>5</v>
      </c>
      <c r="B261" s="23">
        <v>2018</v>
      </c>
      <c r="C261" s="23" t="s">
        <v>52</v>
      </c>
      <c r="D261" s="24">
        <v>43521</v>
      </c>
      <c r="E261" s="25">
        <v>63.012876544000001</v>
      </c>
      <c r="F261" s="25">
        <v>0</v>
      </c>
      <c r="G261" s="25">
        <v>0</v>
      </c>
      <c r="H261" s="26">
        <v>1898</v>
      </c>
    </row>
    <row r="262" spans="1:8" s="27" customFormat="1" x14ac:dyDescent="0.2">
      <c r="A262" s="22" t="s">
        <v>6</v>
      </c>
      <c r="B262" s="23">
        <v>2018</v>
      </c>
      <c r="C262" s="23" t="s">
        <v>52</v>
      </c>
      <c r="D262" s="24">
        <v>43279</v>
      </c>
      <c r="E262" s="25">
        <v>66.629781344999998</v>
      </c>
      <c r="F262" s="25">
        <v>0</v>
      </c>
      <c r="G262" s="25">
        <v>0</v>
      </c>
      <c r="H262" s="26">
        <v>61177</v>
      </c>
    </row>
    <row r="263" spans="1:8" s="27" customFormat="1" x14ac:dyDescent="0.2">
      <c r="A263" s="22" t="s">
        <v>6</v>
      </c>
      <c r="B263" s="23">
        <v>2018</v>
      </c>
      <c r="C263" s="23" t="s">
        <v>52</v>
      </c>
      <c r="D263" s="24">
        <v>43343</v>
      </c>
      <c r="E263" s="25">
        <v>47.398000000000003</v>
      </c>
      <c r="F263" s="25">
        <v>0</v>
      </c>
      <c r="G263" s="25">
        <v>0</v>
      </c>
      <c r="H263" s="26">
        <v>43519</v>
      </c>
    </row>
    <row r="264" spans="1:8" s="27" customFormat="1" x14ac:dyDescent="0.2">
      <c r="A264" s="22" t="s">
        <v>6</v>
      </c>
      <c r="B264" s="23">
        <v>2018</v>
      </c>
      <c r="C264" s="23" t="s">
        <v>52</v>
      </c>
      <c r="D264" s="24">
        <v>43416</v>
      </c>
      <c r="E264" s="25">
        <v>53.341153579999997</v>
      </c>
      <c r="F264" s="25">
        <v>0</v>
      </c>
      <c r="G264" s="25">
        <v>0</v>
      </c>
      <c r="H264" s="26">
        <v>48976</v>
      </c>
    </row>
    <row r="265" spans="1:8" s="27" customFormat="1" x14ac:dyDescent="0.2">
      <c r="A265" s="22" t="s">
        <v>6</v>
      </c>
      <c r="B265" s="23">
        <v>2018</v>
      </c>
      <c r="C265" s="23" t="s">
        <v>52</v>
      </c>
      <c r="D265" s="24">
        <v>43521</v>
      </c>
      <c r="E265" s="25">
        <v>31.6993030844</v>
      </c>
      <c r="F265" s="25">
        <v>0</v>
      </c>
      <c r="G265" s="25">
        <v>0</v>
      </c>
      <c r="H265" s="26">
        <v>29105</v>
      </c>
    </row>
    <row r="266" spans="1:8" s="27" customFormat="1" x14ac:dyDescent="0.2">
      <c r="A266" s="22" t="s">
        <v>7</v>
      </c>
      <c r="B266" s="23">
        <v>2018</v>
      </c>
      <c r="C266" s="23" t="s">
        <v>52</v>
      </c>
      <c r="D266" s="24">
        <v>43347</v>
      </c>
      <c r="E266" s="25">
        <v>5.6000000000000001E-2</v>
      </c>
      <c r="F266" s="25">
        <v>5.6000000000000001E-2</v>
      </c>
      <c r="G266" s="25">
        <v>0.28000000000000003</v>
      </c>
      <c r="H266" s="26">
        <v>96870</v>
      </c>
    </row>
    <row r="267" spans="1:8" s="27" customFormat="1" x14ac:dyDescent="0.2">
      <c r="A267" s="22" t="s">
        <v>7</v>
      </c>
      <c r="B267" s="23">
        <v>2018</v>
      </c>
      <c r="C267" s="23" t="s">
        <v>52</v>
      </c>
      <c r="D267" s="24">
        <v>43535</v>
      </c>
      <c r="E267" s="25">
        <v>0.13</v>
      </c>
      <c r="F267" s="25">
        <v>0.13</v>
      </c>
      <c r="G267" s="25">
        <v>0.65</v>
      </c>
      <c r="H267" s="26">
        <v>235893</v>
      </c>
    </row>
    <row r="268" spans="1:8" s="27" customFormat="1" x14ac:dyDescent="0.2">
      <c r="A268" s="22" t="s">
        <v>7</v>
      </c>
      <c r="B268" s="23">
        <v>2018</v>
      </c>
      <c r="C268" s="23" t="s">
        <v>52</v>
      </c>
      <c r="D268" s="24">
        <v>43565</v>
      </c>
      <c r="E268" s="25">
        <v>0.03</v>
      </c>
      <c r="F268" s="25">
        <v>0.03</v>
      </c>
      <c r="G268" s="25">
        <v>0.15</v>
      </c>
      <c r="H268" s="26">
        <v>54437</v>
      </c>
    </row>
    <row r="269" spans="1:8" s="27" customFormat="1" x14ac:dyDescent="0.2">
      <c r="A269" s="22" t="s">
        <v>8</v>
      </c>
      <c r="B269" s="23">
        <v>2018</v>
      </c>
      <c r="C269" s="23" t="s">
        <v>52</v>
      </c>
      <c r="D269" s="24">
        <v>43279</v>
      </c>
      <c r="E269" s="25">
        <v>97.892627347000001</v>
      </c>
      <c r="F269" s="25">
        <v>0</v>
      </c>
      <c r="G269" s="25">
        <v>0</v>
      </c>
      <c r="H269" s="26">
        <v>19139</v>
      </c>
    </row>
    <row r="270" spans="1:8" s="27" customFormat="1" x14ac:dyDescent="0.2">
      <c r="A270" s="22" t="s">
        <v>8</v>
      </c>
      <c r="B270" s="23">
        <v>2018</v>
      </c>
      <c r="C270" s="23" t="s">
        <v>52</v>
      </c>
      <c r="D270" s="24">
        <v>43343</v>
      </c>
      <c r="E270" s="25">
        <v>51.703899999999997</v>
      </c>
      <c r="F270" s="25">
        <v>0</v>
      </c>
      <c r="G270" s="25">
        <v>0</v>
      </c>
      <c r="H270" s="26">
        <v>10109</v>
      </c>
    </row>
    <row r="271" spans="1:8" s="27" customFormat="1" x14ac:dyDescent="0.2">
      <c r="A271" s="22" t="s">
        <v>8</v>
      </c>
      <c r="B271" s="23">
        <v>2018</v>
      </c>
      <c r="C271" s="23" t="s">
        <v>52</v>
      </c>
      <c r="D271" s="24">
        <v>43416</v>
      </c>
      <c r="E271" s="25">
        <v>112.93063915</v>
      </c>
      <c r="F271" s="25">
        <v>0</v>
      </c>
      <c r="G271" s="25">
        <v>0</v>
      </c>
      <c r="H271" s="26">
        <v>22079</v>
      </c>
    </row>
    <row r="272" spans="1:8" s="27" customFormat="1" x14ac:dyDescent="0.2">
      <c r="A272" s="22" t="s">
        <v>8</v>
      </c>
      <c r="B272" s="23">
        <v>2018</v>
      </c>
      <c r="C272" s="23" t="s">
        <v>52</v>
      </c>
      <c r="D272" s="24">
        <v>43521</v>
      </c>
      <c r="E272" s="25">
        <v>129.5685616518</v>
      </c>
      <c r="F272" s="25">
        <v>0</v>
      </c>
      <c r="G272" s="25">
        <v>0</v>
      </c>
      <c r="H272" s="26">
        <v>25332</v>
      </c>
    </row>
    <row r="273" spans="1:8" s="27" customFormat="1" x14ac:dyDescent="0.2">
      <c r="A273" s="22" t="s">
        <v>9</v>
      </c>
      <c r="B273" s="23">
        <v>2018</v>
      </c>
      <c r="C273" s="23" t="s">
        <v>51</v>
      </c>
      <c r="D273" s="24">
        <v>43279</v>
      </c>
      <c r="E273" s="25">
        <v>263.49260791659998</v>
      </c>
      <c r="F273" s="25">
        <v>0</v>
      </c>
      <c r="G273" s="25">
        <v>0</v>
      </c>
      <c r="H273" s="26">
        <v>25588</v>
      </c>
    </row>
    <row r="274" spans="1:8" s="27" customFormat="1" x14ac:dyDescent="0.2">
      <c r="A274" s="22" t="s">
        <v>9</v>
      </c>
      <c r="B274" s="23">
        <v>2018</v>
      </c>
      <c r="C274" s="23" t="s">
        <v>52</v>
      </c>
      <c r="D274" s="24">
        <v>43343</v>
      </c>
      <c r="E274" s="25">
        <v>214.887</v>
      </c>
      <c r="F274" s="25">
        <v>0</v>
      </c>
      <c r="G274" s="25">
        <v>0</v>
      </c>
      <c r="H274" s="26">
        <v>20868</v>
      </c>
    </row>
    <row r="275" spans="1:8" s="27" customFormat="1" x14ac:dyDescent="0.2">
      <c r="A275" s="22" t="s">
        <v>9</v>
      </c>
      <c r="B275" s="23">
        <v>2018</v>
      </c>
      <c r="C275" s="23" t="s">
        <v>52</v>
      </c>
      <c r="D275" s="24">
        <v>43416</v>
      </c>
      <c r="E275" s="25">
        <v>368.6281907</v>
      </c>
      <c r="F275" s="25">
        <v>0</v>
      </c>
      <c r="G275" s="25">
        <v>0</v>
      </c>
      <c r="H275" s="26">
        <v>35798</v>
      </c>
    </row>
    <row r="276" spans="1:8" s="27" customFormat="1" x14ac:dyDescent="0.2">
      <c r="A276" s="22" t="s">
        <v>9</v>
      </c>
      <c r="B276" s="23">
        <v>2018</v>
      </c>
      <c r="C276" s="23" t="s">
        <v>52</v>
      </c>
      <c r="D276" s="24">
        <v>43521</v>
      </c>
      <c r="E276" s="25">
        <v>240.37852912100001</v>
      </c>
      <c r="F276" s="25">
        <v>0</v>
      </c>
      <c r="G276" s="25">
        <v>0</v>
      </c>
      <c r="H276" s="26">
        <v>23344</v>
      </c>
    </row>
    <row r="277" spans="1:8" s="27" customFormat="1" ht="15" customHeight="1" x14ac:dyDescent="0.2">
      <c r="A277" s="22" t="s">
        <v>11</v>
      </c>
      <c r="B277" s="23">
        <v>2018</v>
      </c>
      <c r="C277" s="23" t="s">
        <v>52</v>
      </c>
      <c r="D277" s="24">
        <v>43343</v>
      </c>
      <c r="E277" s="25">
        <v>14.048500000000001</v>
      </c>
      <c r="F277" s="25">
        <v>14.048500000000001</v>
      </c>
      <c r="G277" s="25">
        <v>0</v>
      </c>
      <c r="H277" s="26">
        <v>9154</v>
      </c>
    </row>
    <row r="278" spans="1:8" s="27" customFormat="1" x14ac:dyDescent="0.2">
      <c r="A278" s="22" t="s">
        <v>11</v>
      </c>
      <c r="B278" s="23">
        <v>2018</v>
      </c>
      <c r="C278" s="23" t="s">
        <v>52</v>
      </c>
      <c r="D278" s="24">
        <v>43416</v>
      </c>
      <c r="E278" s="25">
        <v>53.730881490000002</v>
      </c>
      <c r="F278" s="25">
        <v>53.730881490000002</v>
      </c>
      <c r="G278" s="25">
        <v>0</v>
      </c>
      <c r="H278" s="26">
        <v>35012</v>
      </c>
    </row>
    <row r="279" spans="1:8" s="27" customFormat="1" x14ac:dyDescent="0.2">
      <c r="A279" s="22" t="s">
        <v>11</v>
      </c>
      <c r="B279" s="23">
        <v>2018</v>
      </c>
      <c r="C279" s="23" t="s">
        <v>52</v>
      </c>
      <c r="D279" s="24">
        <v>43521</v>
      </c>
      <c r="E279" s="25">
        <v>25.951787082799999</v>
      </c>
      <c r="F279" s="25">
        <v>25.951787082799999</v>
      </c>
      <c r="G279" s="25">
        <v>0</v>
      </c>
      <c r="H279" s="26">
        <v>16911</v>
      </c>
    </row>
    <row r="280" spans="1:8" s="27" customFormat="1" ht="25.5" x14ac:dyDescent="0.2">
      <c r="A280" s="22" t="s">
        <v>11</v>
      </c>
      <c r="B280" s="23">
        <v>2018</v>
      </c>
      <c r="C280" s="23" t="s">
        <v>86</v>
      </c>
      <c r="D280" s="24">
        <v>43565</v>
      </c>
      <c r="E280" s="25">
        <v>47.358447073800001</v>
      </c>
      <c r="F280" s="25">
        <v>47.358447073800001</v>
      </c>
      <c r="G280" s="25">
        <v>0</v>
      </c>
      <c r="H280" s="26">
        <v>30859</v>
      </c>
    </row>
    <row r="281" spans="1:8" s="27" customFormat="1" x14ac:dyDescent="0.2">
      <c r="A281" s="33" t="s">
        <v>138</v>
      </c>
      <c r="B281" s="23">
        <v>2018</v>
      </c>
      <c r="C281" s="23" t="s">
        <v>51</v>
      </c>
      <c r="D281" s="24">
        <v>43602</v>
      </c>
      <c r="E281" s="25">
        <v>0.1844553612</v>
      </c>
      <c r="F281" s="25">
        <v>0</v>
      </c>
      <c r="G281" s="25">
        <v>0</v>
      </c>
      <c r="H281" s="26">
        <v>379586</v>
      </c>
    </row>
    <row r="282" spans="1:8" s="27" customFormat="1" ht="25.5" x14ac:dyDescent="0.2">
      <c r="A282" s="33" t="s">
        <v>138</v>
      </c>
      <c r="B282" s="23">
        <v>2018</v>
      </c>
      <c r="C282" s="23" t="s">
        <v>86</v>
      </c>
      <c r="D282" s="24">
        <v>43602</v>
      </c>
      <c r="E282" s="25">
        <v>4.7774529250000003E-2</v>
      </c>
      <c r="F282" s="25">
        <v>0</v>
      </c>
      <c r="G282" s="25">
        <v>0</v>
      </c>
      <c r="H282" s="26">
        <v>98314</v>
      </c>
    </row>
    <row r="283" spans="1:8" s="27" customFormat="1" x14ac:dyDescent="0.2">
      <c r="A283" s="22" t="s">
        <v>12</v>
      </c>
      <c r="B283" s="23">
        <v>2019</v>
      </c>
      <c r="C283" s="23" t="s">
        <v>87</v>
      </c>
      <c r="D283" s="24">
        <v>43644</v>
      </c>
      <c r="E283" s="25">
        <v>256.26671826109998</v>
      </c>
      <c r="F283" s="25">
        <v>0</v>
      </c>
      <c r="G283" s="25">
        <v>0</v>
      </c>
      <c r="H283" s="26">
        <v>136127.34313999998</v>
      </c>
    </row>
    <row r="284" spans="1:8" s="27" customFormat="1" x14ac:dyDescent="0.2">
      <c r="A284" s="22" t="s">
        <v>12</v>
      </c>
      <c r="B284" s="23">
        <v>2019</v>
      </c>
      <c r="C284" s="23" t="s">
        <v>88</v>
      </c>
      <c r="D284" s="24">
        <v>43697</v>
      </c>
      <c r="E284" s="25">
        <v>221.3141495385</v>
      </c>
      <c r="F284" s="25">
        <v>0</v>
      </c>
      <c r="G284" s="25">
        <v>0</v>
      </c>
      <c r="H284" s="26">
        <v>117560.74834999999</v>
      </c>
    </row>
    <row r="285" spans="1:8" s="27" customFormat="1" x14ac:dyDescent="0.2">
      <c r="A285" s="22" t="s">
        <v>0</v>
      </c>
      <c r="B285" s="23">
        <v>2019</v>
      </c>
      <c r="C285" s="23" t="s">
        <v>84</v>
      </c>
      <c r="D285" s="24">
        <v>43636</v>
      </c>
      <c r="E285" s="25">
        <v>28.9562283088</v>
      </c>
      <c r="F285" s="25">
        <v>0</v>
      </c>
      <c r="G285" s="25">
        <v>0</v>
      </c>
      <c r="H285" s="26">
        <v>8482</v>
      </c>
    </row>
    <row r="286" spans="1:8" s="27" customFormat="1" x14ac:dyDescent="0.2">
      <c r="A286" s="22" t="s">
        <v>0</v>
      </c>
      <c r="B286" s="23">
        <v>2019</v>
      </c>
      <c r="C286" s="23" t="s">
        <v>84</v>
      </c>
      <c r="D286" s="24">
        <v>43697</v>
      </c>
      <c r="E286" s="25">
        <v>17.446874016300001</v>
      </c>
      <c r="F286" s="25">
        <v>0</v>
      </c>
      <c r="G286" s="25">
        <v>0</v>
      </c>
      <c r="H286" s="26">
        <v>5111</v>
      </c>
    </row>
    <row r="287" spans="1:8" s="27" customFormat="1" ht="25.5" x14ac:dyDescent="0.2">
      <c r="A287" s="22" t="s">
        <v>0</v>
      </c>
      <c r="B287" s="23">
        <v>2019</v>
      </c>
      <c r="C287" s="23" t="s">
        <v>86</v>
      </c>
      <c r="D287" s="24">
        <v>43697</v>
      </c>
      <c r="E287" s="25">
        <v>0.61861128840000001</v>
      </c>
      <c r="F287" s="25">
        <v>0</v>
      </c>
      <c r="G287" s="25">
        <v>0</v>
      </c>
      <c r="H287" s="26">
        <v>181</v>
      </c>
    </row>
    <row r="288" spans="1:8" s="27" customFormat="1" x14ac:dyDescent="0.2">
      <c r="A288" s="22" t="s">
        <v>0</v>
      </c>
      <c r="B288" s="23">
        <v>2019</v>
      </c>
      <c r="C288" s="23" t="s">
        <v>89</v>
      </c>
      <c r="D288" s="24">
        <v>43777</v>
      </c>
      <c r="E288" s="25">
        <v>35.730014065299997</v>
      </c>
      <c r="F288" s="25">
        <v>0</v>
      </c>
      <c r="G288" s="25">
        <v>0</v>
      </c>
      <c r="H288" s="26">
        <v>10466</v>
      </c>
    </row>
    <row r="289" spans="1:8" s="27" customFormat="1" x14ac:dyDescent="0.2">
      <c r="A289" s="22" t="s">
        <v>0</v>
      </c>
      <c r="B289" s="23">
        <v>2019</v>
      </c>
      <c r="C289" s="23" t="s">
        <v>90</v>
      </c>
      <c r="D289" s="24">
        <v>43903</v>
      </c>
      <c r="E289" s="25">
        <v>16.9653397696</v>
      </c>
      <c r="F289" s="25">
        <v>0</v>
      </c>
      <c r="G289" s="25">
        <v>0</v>
      </c>
      <c r="H289" s="26">
        <v>4969</v>
      </c>
    </row>
    <row r="290" spans="1:8" s="27" customFormat="1" x14ac:dyDescent="0.2">
      <c r="A290" s="22" t="s">
        <v>1</v>
      </c>
      <c r="B290" s="23">
        <v>2019</v>
      </c>
      <c r="C290" s="23" t="s">
        <v>52</v>
      </c>
      <c r="D290" s="24">
        <v>43636</v>
      </c>
      <c r="E290" s="25">
        <v>18.930545866300001</v>
      </c>
      <c r="F290" s="25">
        <v>0</v>
      </c>
      <c r="G290" s="25">
        <v>0</v>
      </c>
      <c r="H290" s="26">
        <v>15497</v>
      </c>
    </row>
    <row r="291" spans="1:8" s="27" customFormat="1" x14ac:dyDescent="0.2">
      <c r="A291" s="22" t="s">
        <v>1</v>
      </c>
      <c r="B291" s="23">
        <v>2019</v>
      </c>
      <c r="C291" s="23" t="s">
        <v>52</v>
      </c>
      <c r="D291" s="24">
        <v>43697</v>
      </c>
      <c r="E291" s="25">
        <v>10.116680201799999</v>
      </c>
      <c r="F291" s="25">
        <v>0</v>
      </c>
      <c r="G291" s="25">
        <v>0</v>
      </c>
      <c r="H291" s="26">
        <v>8282</v>
      </c>
    </row>
    <row r="292" spans="1:8" s="27" customFormat="1" ht="25.5" x14ac:dyDescent="0.2">
      <c r="A292" s="22" t="s">
        <v>1</v>
      </c>
      <c r="B292" s="23">
        <v>2019</v>
      </c>
      <c r="C292" s="23" t="s">
        <v>86</v>
      </c>
      <c r="D292" s="24">
        <v>43697</v>
      </c>
      <c r="E292" s="25">
        <v>23.166847437099999</v>
      </c>
      <c r="F292" s="25">
        <v>0</v>
      </c>
      <c r="G292" s="25">
        <v>0</v>
      </c>
      <c r="H292" s="26">
        <v>18965</v>
      </c>
    </row>
    <row r="293" spans="1:8" s="27" customFormat="1" x14ac:dyDescent="0.2">
      <c r="A293" s="22" t="s">
        <v>1</v>
      </c>
      <c r="B293" s="23">
        <v>2019</v>
      </c>
      <c r="C293" s="23" t="s">
        <v>91</v>
      </c>
      <c r="D293" s="24">
        <v>43777</v>
      </c>
      <c r="E293" s="25">
        <v>6.4120639451999999</v>
      </c>
      <c r="F293" s="25">
        <v>0</v>
      </c>
      <c r="G293" s="25">
        <v>0</v>
      </c>
      <c r="H293" s="26">
        <v>5249</v>
      </c>
    </row>
    <row r="294" spans="1:8" s="27" customFormat="1" x14ac:dyDescent="0.2">
      <c r="A294" s="22" t="s">
        <v>1</v>
      </c>
      <c r="B294" s="23">
        <v>2019</v>
      </c>
      <c r="C294" s="23" t="s">
        <v>92</v>
      </c>
      <c r="D294" s="24">
        <v>43903</v>
      </c>
      <c r="E294" s="25">
        <v>8.6134745610000003</v>
      </c>
      <c r="F294" s="25">
        <v>0</v>
      </c>
      <c r="G294" s="25">
        <v>0</v>
      </c>
      <c r="H294" s="26">
        <v>7051</v>
      </c>
    </row>
    <row r="295" spans="1:8" s="27" customFormat="1" x14ac:dyDescent="0.2">
      <c r="A295" s="22" t="s">
        <v>3</v>
      </c>
      <c r="B295" s="23">
        <v>2019</v>
      </c>
      <c r="C295" s="23" t="s">
        <v>52</v>
      </c>
      <c r="D295" s="24">
        <v>43636</v>
      </c>
      <c r="E295" s="25">
        <v>114.7076611825</v>
      </c>
      <c r="F295" s="25">
        <v>0</v>
      </c>
      <c r="G295" s="25">
        <v>0</v>
      </c>
      <c r="H295" s="26">
        <v>93628</v>
      </c>
    </row>
    <row r="296" spans="1:8" s="27" customFormat="1" x14ac:dyDescent="0.2">
      <c r="A296" s="22" t="s">
        <v>3</v>
      </c>
      <c r="B296" s="23">
        <v>2019</v>
      </c>
      <c r="C296" s="23" t="s">
        <v>52</v>
      </c>
      <c r="D296" s="24">
        <v>43697</v>
      </c>
      <c r="E296" s="25">
        <v>96.770870907100004</v>
      </c>
      <c r="F296" s="25">
        <v>0</v>
      </c>
      <c r="G296" s="25">
        <v>0</v>
      </c>
      <c r="H296" s="26">
        <v>62612</v>
      </c>
    </row>
    <row r="297" spans="1:8" s="27" customFormat="1" ht="25.5" x14ac:dyDescent="0.2">
      <c r="A297" s="22" t="s">
        <v>3</v>
      </c>
      <c r="B297" s="23">
        <v>2019</v>
      </c>
      <c r="C297" s="23" t="s">
        <v>86</v>
      </c>
      <c r="D297" s="24">
        <v>43697</v>
      </c>
      <c r="E297" s="25">
        <v>3.6014471997999999</v>
      </c>
      <c r="F297" s="25">
        <v>0</v>
      </c>
      <c r="G297" s="25">
        <v>0</v>
      </c>
      <c r="H297" s="26">
        <v>2330</v>
      </c>
    </row>
    <row r="298" spans="1:8" s="27" customFormat="1" x14ac:dyDescent="0.2">
      <c r="A298" s="22" t="s">
        <v>3</v>
      </c>
      <c r="B298" s="23">
        <v>2019</v>
      </c>
      <c r="C298" s="23" t="s">
        <v>91</v>
      </c>
      <c r="D298" s="24">
        <v>43777</v>
      </c>
      <c r="E298" s="25">
        <v>74</v>
      </c>
      <c r="F298" s="25">
        <v>0</v>
      </c>
      <c r="G298" s="25">
        <v>0</v>
      </c>
      <c r="H298" s="26">
        <v>47879</v>
      </c>
    </row>
    <row r="299" spans="1:8" s="27" customFormat="1" x14ac:dyDescent="0.2">
      <c r="A299" s="22" t="s">
        <v>3</v>
      </c>
      <c r="B299" s="23">
        <v>2019</v>
      </c>
      <c r="C299" s="23" t="s">
        <v>92</v>
      </c>
      <c r="D299" s="24">
        <v>43903</v>
      </c>
      <c r="E299" s="25">
        <v>173.698919144</v>
      </c>
      <c r="F299" s="25">
        <v>0</v>
      </c>
      <c r="G299" s="25">
        <v>0</v>
      </c>
      <c r="H299" s="26">
        <v>112386</v>
      </c>
    </row>
    <row r="300" spans="1:8" s="27" customFormat="1" x14ac:dyDescent="0.2">
      <c r="A300" s="22" t="s">
        <v>4</v>
      </c>
      <c r="B300" s="23">
        <v>2019</v>
      </c>
      <c r="C300" s="23" t="s">
        <v>52</v>
      </c>
      <c r="D300" s="24">
        <v>43644</v>
      </c>
      <c r="E300" s="25">
        <v>0</v>
      </c>
      <c r="F300" s="25">
        <v>0.68</v>
      </c>
      <c r="G300" s="25">
        <v>0</v>
      </c>
      <c r="H300" s="26">
        <v>94814</v>
      </c>
    </row>
    <row r="301" spans="1:8" s="27" customFormat="1" x14ac:dyDescent="0.2">
      <c r="A301" s="22" t="s">
        <v>4</v>
      </c>
      <c r="B301" s="23">
        <v>2019</v>
      </c>
      <c r="C301" s="23" t="s">
        <v>91</v>
      </c>
      <c r="D301" s="24">
        <v>43809</v>
      </c>
      <c r="E301" s="25">
        <v>0.71136384470000003</v>
      </c>
      <c r="F301" s="25">
        <v>3.1363844740000001E-2</v>
      </c>
      <c r="G301" s="25">
        <v>0</v>
      </c>
      <c r="H301" s="26">
        <v>56643</v>
      </c>
    </row>
    <row r="302" spans="1:8" s="27" customFormat="1" x14ac:dyDescent="0.2">
      <c r="A302" s="22" t="s">
        <v>5</v>
      </c>
      <c r="B302" s="23">
        <v>2019</v>
      </c>
      <c r="C302" s="23" t="s">
        <v>52</v>
      </c>
      <c r="D302" s="24">
        <v>43636</v>
      </c>
      <c r="E302" s="25">
        <v>155.04812126440001</v>
      </c>
      <c r="F302" s="25">
        <v>0</v>
      </c>
      <c r="G302" s="25">
        <v>0</v>
      </c>
      <c r="H302" s="26">
        <v>4669</v>
      </c>
    </row>
    <row r="303" spans="1:8" s="27" customFormat="1" x14ac:dyDescent="0.2">
      <c r="A303" s="22" t="s">
        <v>5</v>
      </c>
      <c r="B303" s="23">
        <v>2019</v>
      </c>
      <c r="C303" s="23" t="s">
        <v>52</v>
      </c>
      <c r="D303" s="24">
        <v>43697</v>
      </c>
      <c r="E303" s="25">
        <v>64.754080555100003</v>
      </c>
      <c r="F303" s="25">
        <v>0</v>
      </c>
      <c r="G303" s="25">
        <v>0</v>
      </c>
      <c r="H303" s="26">
        <v>1950</v>
      </c>
    </row>
    <row r="304" spans="1:8" s="27" customFormat="1" x14ac:dyDescent="0.2">
      <c r="A304" s="22" t="s">
        <v>5</v>
      </c>
      <c r="B304" s="23">
        <v>2019</v>
      </c>
      <c r="C304" s="23" t="s">
        <v>91</v>
      </c>
      <c r="D304" s="24">
        <v>43777</v>
      </c>
      <c r="E304" s="25">
        <v>97.834065280900006</v>
      </c>
      <c r="F304" s="25">
        <v>0</v>
      </c>
      <c r="G304" s="25">
        <v>0</v>
      </c>
      <c r="H304" s="26">
        <v>2946</v>
      </c>
    </row>
    <row r="305" spans="1:8" s="27" customFormat="1" x14ac:dyDescent="0.2">
      <c r="A305" s="22" t="s">
        <v>5</v>
      </c>
      <c r="B305" s="23">
        <v>2019</v>
      </c>
      <c r="C305" s="23" t="s">
        <v>92</v>
      </c>
      <c r="D305" s="24">
        <v>43903</v>
      </c>
      <c r="E305" s="25">
        <v>85.982218422000003</v>
      </c>
      <c r="F305" s="25">
        <v>0</v>
      </c>
      <c r="G305" s="25">
        <v>0</v>
      </c>
      <c r="H305" s="26">
        <v>2589</v>
      </c>
    </row>
    <row r="306" spans="1:8" s="27" customFormat="1" x14ac:dyDescent="0.2">
      <c r="A306" s="22" t="s">
        <v>6</v>
      </c>
      <c r="B306" s="23">
        <v>2019</v>
      </c>
      <c r="C306" s="23" t="s">
        <v>52</v>
      </c>
      <c r="D306" s="24">
        <v>43636</v>
      </c>
      <c r="E306" s="25">
        <v>74.968812723200003</v>
      </c>
      <c r="F306" s="25">
        <v>0</v>
      </c>
      <c r="G306" s="25">
        <v>0</v>
      </c>
      <c r="H306" s="26">
        <v>68833</v>
      </c>
    </row>
    <row r="307" spans="1:8" s="27" customFormat="1" x14ac:dyDescent="0.2">
      <c r="A307" s="22" t="s">
        <v>6</v>
      </c>
      <c r="B307" s="23">
        <v>2019</v>
      </c>
      <c r="C307" s="23" t="s">
        <v>52</v>
      </c>
      <c r="D307" s="24">
        <v>43697</v>
      </c>
      <c r="E307" s="25">
        <v>60.648770780600003</v>
      </c>
      <c r="F307" s="25">
        <v>0</v>
      </c>
      <c r="G307" s="25">
        <v>0</v>
      </c>
      <c r="H307" s="26">
        <v>55685</v>
      </c>
    </row>
    <row r="308" spans="1:8" s="27" customFormat="1" ht="25.5" x14ac:dyDescent="0.2">
      <c r="A308" s="22" t="s">
        <v>6</v>
      </c>
      <c r="B308" s="23">
        <v>2019</v>
      </c>
      <c r="C308" s="23" t="s">
        <v>86</v>
      </c>
      <c r="D308" s="24">
        <v>43697</v>
      </c>
      <c r="E308" s="25">
        <v>24.454201882</v>
      </c>
      <c r="F308" s="25">
        <v>0</v>
      </c>
      <c r="G308" s="25">
        <v>0</v>
      </c>
      <c r="H308" s="26">
        <v>22453</v>
      </c>
    </row>
    <row r="309" spans="1:8" s="27" customFormat="1" x14ac:dyDescent="0.2">
      <c r="A309" s="22" t="s">
        <v>6</v>
      </c>
      <c r="B309" s="23">
        <v>2019</v>
      </c>
      <c r="C309" s="23" t="s">
        <v>91</v>
      </c>
      <c r="D309" s="24">
        <v>43777</v>
      </c>
      <c r="E309" s="25">
        <v>14.525430731</v>
      </c>
      <c r="F309" s="25">
        <v>0</v>
      </c>
      <c r="G309" s="25">
        <v>0</v>
      </c>
      <c r="H309" s="26">
        <v>14255</v>
      </c>
    </row>
    <row r="310" spans="1:8" s="27" customFormat="1" x14ac:dyDescent="0.2">
      <c r="A310" s="22" t="s">
        <v>6</v>
      </c>
      <c r="B310" s="23">
        <v>2019</v>
      </c>
      <c r="C310" s="23" t="s">
        <v>92</v>
      </c>
      <c r="D310" s="24">
        <v>43903</v>
      </c>
      <c r="E310" s="25">
        <v>118.6000250501</v>
      </c>
      <c r="F310" s="25">
        <v>0</v>
      </c>
      <c r="G310" s="25">
        <v>0</v>
      </c>
      <c r="H310" s="26">
        <v>108894</v>
      </c>
    </row>
    <row r="311" spans="1:8" s="27" customFormat="1" ht="25.5" x14ac:dyDescent="0.2">
      <c r="A311" s="22" t="s">
        <v>7</v>
      </c>
      <c r="B311" s="23">
        <v>2019</v>
      </c>
      <c r="C311" s="23" t="s">
        <v>93</v>
      </c>
      <c r="D311" s="24">
        <v>43700</v>
      </c>
      <c r="E311" s="25">
        <v>5.6000000000000001E-2</v>
      </c>
      <c r="F311" s="25">
        <v>5.6000000000000001E-2</v>
      </c>
      <c r="G311" s="25">
        <v>0.28000000000000003</v>
      </c>
      <c r="H311" s="26">
        <v>101615</v>
      </c>
    </row>
    <row r="312" spans="1:8" s="27" customFormat="1" x14ac:dyDescent="0.2">
      <c r="A312" s="22" t="s">
        <v>7</v>
      </c>
      <c r="B312" s="23">
        <v>2019</v>
      </c>
      <c r="C312" s="23" t="s">
        <v>52</v>
      </c>
      <c r="D312" s="24">
        <v>43924</v>
      </c>
      <c r="E312" s="25">
        <v>6.4000000000000001E-2</v>
      </c>
      <c r="F312" s="25">
        <v>6.4000000000000001E-2</v>
      </c>
      <c r="G312" s="25">
        <v>0.32</v>
      </c>
      <c r="H312" s="26">
        <v>116132</v>
      </c>
    </row>
    <row r="313" spans="1:8" s="27" customFormat="1" x14ac:dyDescent="0.2">
      <c r="A313" s="22" t="s">
        <v>8</v>
      </c>
      <c r="B313" s="23">
        <v>2019</v>
      </c>
      <c r="C313" s="23" t="s">
        <v>52</v>
      </c>
      <c r="D313" s="24">
        <v>43636</v>
      </c>
      <c r="E313" s="25">
        <v>160.72856078230001</v>
      </c>
      <c r="F313" s="25">
        <v>0</v>
      </c>
      <c r="G313" s="25">
        <v>0</v>
      </c>
      <c r="H313" s="26">
        <v>31424</v>
      </c>
    </row>
    <row r="314" spans="1:8" s="27" customFormat="1" x14ac:dyDescent="0.2">
      <c r="A314" s="22" t="s">
        <v>8</v>
      </c>
      <c r="B314" s="23">
        <v>2019</v>
      </c>
      <c r="C314" s="23" t="s">
        <v>52</v>
      </c>
      <c r="D314" s="24">
        <v>43697</v>
      </c>
      <c r="E314" s="25">
        <v>133.8557978405</v>
      </c>
      <c r="F314" s="25">
        <v>0</v>
      </c>
      <c r="G314" s="25">
        <v>0</v>
      </c>
      <c r="H314" s="26">
        <v>26170</v>
      </c>
    </row>
    <row r="315" spans="1:8" s="27" customFormat="1" x14ac:dyDescent="0.2">
      <c r="A315" s="22" t="s">
        <v>8</v>
      </c>
      <c r="B315" s="23">
        <v>2019</v>
      </c>
      <c r="C315" s="23" t="s">
        <v>91</v>
      </c>
      <c r="D315" s="24">
        <v>43777</v>
      </c>
      <c r="E315" s="25">
        <v>131.49208972470001</v>
      </c>
      <c r="F315" s="25">
        <v>0</v>
      </c>
      <c r="G315" s="25">
        <v>0</v>
      </c>
      <c r="H315" s="26">
        <v>25708</v>
      </c>
    </row>
    <row r="316" spans="1:8" s="27" customFormat="1" x14ac:dyDescent="0.2">
      <c r="A316" s="22" t="s">
        <v>8</v>
      </c>
      <c r="B316" s="23">
        <v>2019</v>
      </c>
      <c r="C316" s="23" t="s">
        <v>92</v>
      </c>
      <c r="D316" s="24">
        <v>43903</v>
      </c>
      <c r="E316" s="25">
        <v>151.40536046930001</v>
      </c>
      <c r="F316" s="25">
        <v>0</v>
      </c>
      <c r="G316" s="25">
        <v>0</v>
      </c>
      <c r="H316" s="26">
        <v>29601</v>
      </c>
    </row>
    <row r="317" spans="1:8" s="27" customFormat="1" x14ac:dyDescent="0.2">
      <c r="A317" s="22" t="s">
        <v>9</v>
      </c>
      <c r="B317" s="23">
        <v>2019</v>
      </c>
      <c r="C317" s="23" t="s">
        <v>52</v>
      </c>
      <c r="D317" s="24">
        <v>43636</v>
      </c>
      <c r="E317" s="25">
        <v>305.90464741699998</v>
      </c>
      <c r="F317" s="25">
        <v>0</v>
      </c>
      <c r="G317" s="25">
        <v>0</v>
      </c>
      <c r="H317" s="26">
        <v>29707</v>
      </c>
    </row>
    <row r="318" spans="1:8" s="27" customFormat="1" x14ac:dyDescent="0.2">
      <c r="A318" s="22" t="s">
        <v>9</v>
      </c>
      <c r="B318" s="23">
        <v>2019</v>
      </c>
      <c r="C318" s="23" t="s">
        <v>52</v>
      </c>
      <c r="D318" s="24">
        <v>43697</v>
      </c>
      <c r="E318" s="25">
        <v>207.767364074</v>
      </c>
      <c r="F318" s="25">
        <v>0</v>
      </c>
      <c r="G318" s="25">
        <v>0</v>
      </c>
      <c r="H318" s="26">
        <v>20177</v>
      </c>
    </row>
    <row r="319" spans="1:8" s="27" customFormat="1" x14ac:dyDescent="0.2">
      <c r="A319" s="22" t="s">
        <v>9</v>
      </c>
      <c r="B319" s="23">
        <v>2019</v>
      </c>
      <c r="C319" s="23" t="s">
        <v>91</v>
      </c>
      <c r="D319" s="24">
        <v>43776</v>
      </c>
      <c r="E319" s="25">
        <v>145</v>
      </c>
      <c r="F319" s="25">
        <v>0</v>
      </c>
      <c r="G319" s="25">
        <v>0</v>
      </c>
      <c r="H319" s="26">
        <v>14081</v>
      </c>
    </row>
    <row r="320" spans="1:8" s="27" customFormat="1" x14ac:dyDescent="0.2">
      <c r="A320" s="22" t="s">
        <v>9</v>
      </c>
      <c r="B320" s="23">
        <v>2019</v>
      </c>
      <c r="C320" s="23" t="s">
        <v>92</v>
      </c>
      <c r="D320" s="24">
        <v>43903</v>
      </c>
      <c r="E320" s="25">
        <v>488.76816953600002</v>
      </c>
      <c r="F320" s="25">
        <v>0</v>
      </c>
      <c r="G320" s="25">
        <v>0</v>
      </c>
      <c r="H320" s="26">
        <v>47465</v>
      </c>
    </row>
    <row r="321" spans="1:8" s="27" customFormat="1" x14ac:dyDescent="0.2">
      <c r="A321" s="22" t="s">
        <v>11</v>
      </c>
      <c r="B321" s="23">
        <v>2019</v>
      </c>
      <c r="C321" s="23" t="s">
        <v>52</v>
      </c>
      <c r="D321" s="24">
        <v>43594</v>
      </c>
      <c r="E321" s="25">
        <v>47.346154400000003</v>
      </c>
      <c r="F321" s="25">
        <v>47.346154400000003</v>
      </c>
      <c r="G321" s="25">
        <v>0</v>
      </c>
      <c r="H321" s="26">
        <v>30851</v>
      </c>
    </row>
    <row r="322" spans="1:8" s="27" customFormat="1" x14ac:dyDescent="0.2">
      <c r="A322" s="22" t="s">
        <v>11</v>
      </c>
      <c r="B322" s="23">
        <v>2019</v>
      </c>
      <c r="C322" s="23" t="s">
        <v>52</v>
      </c>
      <c r="D322" s="24">
        <v>43697</v>
      </c>
      <c r="E322" s="25">
        <v>77.872664799999995</v>
      </c>
      <c r="F322" s="25">
        <v>77.872664799999995</v>
      </c>
      <c r="G322" s="25">
        <v>0</v>
      </c>
      <c r="H322" s="26">
        <v>50743</v>
      </c>
    </row>
    <row r="323" spans="1:8" s="27" customFormat="1" x14ac:dyDescent="0.2">
      <c r="A323" s="22" t="s">
        <v>11</v>
      </c>
      <c r="B323" s="23">
        <v>2019</v>
      </c>
      <c r="C323" s="23" t="s">
        <v>52</v>
      </c>
      <c r="D323" s="24">
        <v>43739</v>
      </c>
      <c r="E323" s="25">
        <v>37.1838877</v>
      </c>
      <c r="F323" s="25">
        <v>37.1838877</v>
      </c>
      <c r="G323" s="25">
        <v>0</v>
      </c>
      <c r="H323" s="26">
        <v>24230</v>
      </c>
    </row>
    <row r="324" spans="1:8" s="27" customFormat="1" x14ac:dyDescent="0.2">
      <c r="A324" s="33" t="s">
        <v>138</v>
      </c>
      <c r="B324" s="23">
        <v>2019</v>
      </c>
      <c r="C324" s="23" t="s">
        <v>51</v>
      </c>
      <c r="D324" s="24">
        <v>43644</v>
      </c>
      <c r="E324" s="25">
        <v>0.1036109430097</v>
      </c>
      <c r="F324" s="25">
        <v>0</v>
      </c>
      <c r="G324" s="25">
        <v>0</v>
      </c>
      <c r="H324" s="26">
        <v>213218</v>
      </c>
    </row>
    <row r="325" spans="1:8" s="27" customFormat="1" x14ac:dyDescent="0.2">
      <c r="A325" s="33" t="s">
        <v>138</v>
      </c>
      <c r="B325" s="23">
        <v>2019</v>
      </c>
      <c r="C325" s="23" t="s">
        <v>51</v>
      </c>
      <c r="D325" s="24">
        <v>43700</v>
      </c>
      <c r="E325" s="25">
        <v>8.8255962035899999E-2</v>
      </c>
      <c r="F325" s="25">
        <v>0</v>
      </c>
      <c r="G325" s="25">
        <v>0</v>
      </c>
      <c r="H325" s="26">
        <v>181620</v>
      </c>
    </row>
    <row r="326" spans="1:8" s="27" customFormat="1" x14ac:dyDescent="0.2">
      <c r="A326" s="33" t="s">
        <v>138</v>
      </c>
      <c r="B326" s="23">
        <v>2019</v>
      </c>
      <c r="C326" s="23" t="s">
        <v>94</v>
      </c>
      <c r="D326" s="24">
        <v>43791</v>
      </c>
      <c r="E326" s="25">
        <v>3.5999999999999997E-2</v>
      </c>
      <c r="F326" s="25">
        <v>0</v>
      </c>
      <c r="G326" s="25">
        <v>0</v>
      </c>
      <c r="H326" s="26">
        <v>74083</v>
      </c>
    </row>
    <row r="327" spans="1:8" s="27" customFormat="1" ht="25.5" x14ac:dyDescent="0.2">
      <c r="A327" s="22" t="s">
        <v>12</v>
      </c>
      <c r="B327" s="23">
        <v>2020</v>
      </c>
      <c r="C327" s="23" t="s">
        <v>95</v>
      </c>
      <c r="D327" s="24">
        <v>44063</v>
      </c>
      <c r="E327" s="25">
        <v>19.093800000000002</v>
      </c>
      <c r="F327" s="25">
        <v>0</v>
      </c>
      <c r="G327" s="25">
        <v>0</v>
      </c>
      <c r="H327" s="26">
        <v>14827.2713</v>
      </c>
    </row>
    <row r="328" spans="1:8" s="27" customFormat="1" x14ac:dyDescent="0.2">
      <c r="A328" s="22" t="s">
        <v>12</v>
      </c>
      <c r="B328" s="23">
        <v>2020</v>
      </c>
      <c r="C328" s="23" t="s">
        <v>76</v>
      </c>
      <c r="D328" s="24">
        <v>44063</v>
      </c>
      <c r="E328" s="25">
        <v>157.81970000600001</v>
      </c>
      <c r="F328" s="25">
        <v>0</v>
      </c>
      <c r="G328" s="25">
        <v>0</v>
      </c>
      <c r="H328" s="26">
        <v>122554.73022</v>
      </c>
    </row>
    <row r="329" spans="1:8" s="27" customFormat="1" x14ac:dyDescent="0.2">
      <c r="A329" s="22" t="s">
        <v>0</v>
      </c>
      <c r="B329" s="23">
        <v>2020</v>
      </c>
      <c r="C329" s="23" t="s">
        <v>84</v>
      </c>
      <c r="D329" s="24">
        <v>43916</v>
      </c>
      <c r="E329" s="25">
        <v>11.871383932000001</v>
      </c>
      <c r="F329" s="25">
        <v>0</v>
      </c>
      <c r="G329" s="25">
        <v>0</v>
      </c>
      <c r="H329" s="26">
        <v>3477</v>
      </c>
    </row>
    <row r="330" spans="1:8" s="27" customFormat="1" x14ac:dyDescent="0.2">
      <c r="A330" s="22" t="s">
        <v>0</v>
      </c>
      <c r="B330" s="23">
        <v>2020</v>
      </c>
      <c r="C330" s="23" t="s">
        <v>52</v>
      </c>
      <c r="D330" s="24">
        <v>44148</v>
      </c>
      <c r="E330" s="25">
        <v>4.3170755055000001</v>
      </c>
      <c r="F330" s="25">
        <v>0</v>
      </c>
      <c r="G330" s="25">
        <v>0</v>
      </c>
      <c r="H330" s="26">
        <v>1264</v>
      </c>
    </row>
    <row r="331" spans="1:8" s="27" customFormat="1" x14ac:dyDescent="0.2">
      <c r="A331" s="22" t="s">
        <v>0</v>
      </c>
      <c r="B331" s="23">
        <v>2020</v>
      </c>
      <c r="C331" s="23" t="s">
        <v>52</v>
      </c>
      <c r="D331" s="24">
        <v>44267</v>
      </c>
      <c r="E331" s="25">
        <v>77.974615849399996</v>
      </c>
      <c r="F331" s="25">
        <v>0</v>
      </c>
      <c r="G331" s="25">
        <v>0</v>
      </c>
      <c r="H331" s="26">
        <v>22840</v>
      </c>
    </row>
    <row r="332" spans="1:8" s="27" customFormat="1" ht="15" customHeight="1" x14ac:dyDescent="0.2">
      <c r="A332" s="22" t="s">
        <v>1</v>
      </c>
      <c r="B332" s="23">
        <v>2020</v>
      </c>
      <c r="C332" s="23" t="s">
        <v>52</v>
      </c>
      <c r="D332" s="24">
        <v>43916</v>
      </c>
      <c r="E332" s="25">
        <v>10.7914200587</v>
      </c>
      <c r="F332" s="25">
        <v>0</v>
      </c>
      <c r="G332" s="25">
        <v>0</v>
      </c>
      <c r="H332" s="26">
        <v>8834</v>
      </c>
    </row>
    <row r="333" spans="1:8" s="27" customFormat="1" x14ac:dyDescent="0.2">
      <c r="A333" s="22" t="s">
        <v>1</v>
      </c>
      <c r="B333" s="23">
        <v>2020</v>
      </c>
      <c r="C333" s="23" t="s">
        <v>52</v>
      </c>
      <c r="D333" s="24">
        <v>44267</v>
      </c>
      <c r="E333" s="25">
        <v>42.272902650399999</v>
      </c>
      <c r="F333" s="25">
        <v>0</v>
      </c>
      <c r="G333" s="25">
        <v>0</v>
      </c>
      <c r="H333" s="26">
        <v>34605</v>
      </c>
    </row>
    <row r="334" spans="1:8" s="27" customFormat="1" x14ac:dyDescent="0.2">
      <c r="A334" s="22" t="s">
        <v>3</v>
      </c>
      <c r="B334" s="23">
        <v>2020</v>
      </c>
      <c r="C334" s="23" t="s">
        <v>52</v>
      </c>
      <c r="D334" s="24">
        <v>43916</v>
      </c>
      <c r="E334" s="25">
        <v>66.932069612000006</v>
      </c>
      <c r="F334" s="25">
        <v>0</v>
      </c>
      <c r="G334" s="25">
        <v>0</v>
      </c>
      <c r="H334" s="26">
        <v>43306</v>
      </c>
    </row>
    <row r="335" spans="1:8" s="27" customFormat="1" x14ac:dyDescent="0.2">
      <c r="A335" s="22" t="s">
        <v>3</v>
      </c>
      <c r="B335" s="23">
        <v>2020</v>
      </c>
      <c r="C335" s="23" t="s">
        <v>52</v>
      </c>
      <c r="D335" s="24">
        <v>44148</v>
      </c>
      <c r="E335" s="25">
        <v>23.035402518000001</v>
      </c>
      <c r="F335" s="25">
        <v>0</v>
      </c>
      <c r="G335" s="25">
        <v>0</v>
      </c>
      <c r="H335" s="26">
        <v>14.904</v>
      </c>
    </row>
    <row r="336" spans="1:8" s="27" customFormat="1" x14ac:dyDescent="0.2">
      <c r="A336" s="22" t="s">
        <v>3</v>
      </c>
      <c r="B336" s="23">
        <v>2020</v>
      </c>
      <c r="C336" s="23" t="s">
        <v>52</v>
      </c>
      <c r="D336" s="24">
        <v>44267</v>
      </c>
      <c r="E336" s="25">
        <v>422.49959982399997</v>
      </c>
      <c r="F336" s="25">
        <v>0</v>
      </c>
      <c r="G336" s="25">
        <v>0</v>
      </c>
      <c r="H336" s="26">
        <v>273364</v>
      </c>
    </row>
    <row r="337" spans="1:8" s="27" customFormat="1" x14ac:dyDescent="0.2">
      <c r="A337" s="22" t="s">
        <v>4</v>
      </c>
      <c r="B337" s="23">
        <v>2020</v>
      </c>
      <c r="C337" s="23" t="s">
        <v>52</v>
      </c>
      <c r="D337" s="24">
        <v>44161</v>
      </c>
      <c r="E337" s="25">
        <v>0</v>
      </c>
      <c r="F337" s="25">
        <v>0.56761531743100002</v>
      </c>
      <c r="G337" s="25">
        <v>0</v>
      </c>
      <c r="H337" s="26">
        <v>81402</v>
      </c>
    </row>
    <row r="338" spans="1:8" s="27" customFormat="1" x14ac:dyDescent="0.2">
      <c r="A338" s="22" t="s">
        <v>4</v>
      </c>
      <c r="B338" s="23">
        <v>2020</v>
      </c>
      <c r="C338" s="23" t="s">
        <v>52</v>
      </c>
      <c r="D338" s="24">
        <v>44281</v>
      </c>
      <c r="E338" s="25">
        <v>2.4114323264889999</v>
      </c>
      <c r="F338" s="25">
        <v>1.8438170091349999</v>
      </c>
      <c r="G338" s="25">
        <v>0</v>
      </c>
      <c r="H338" s="26">
        <v>446561</v>
      </c>
    </row>
    <row r="339" spans="1:8" s="27" customFormat="1" x14ac:dyDescent="0.2">
      <c r="A339" s="22" t="s">
        <v>5</v>
      </c>
      <c r="B339" s="23">
        <v>2020</v>
      </c>
      <c r="C339" s="23" t="s">
        <v>52</v>
      </c>
      <c r="D339" s="24">
        <v>43916</v>
      </c>
      <c r="E339" s="25">
        <v>64.604021450000005</v>
      </c>
      <c r="F339" s="25">
        <v>0</v>
      </c>
      <c r="G339" s="25">
        <v>0</v>
      </c>
      <c r="H339" s="26">
        <v>1946</v>
      </c>
    </row>
    <row r="340" spans="1:8" s="27" customFormat="1" x14ac:dyDescent="0.2">
      <c r="A340" s="22" t="s">
        <v>5</v>
      </c>
      <c r="B340" s="23">
        <v>2020</v>
      </c>
      <c r="C340" s="23" t="s">
        <v>52</v>
      </c>
      <c r="D340" s="24">
        <v>44148</v>
      </c>
      <c r="E340" s="25">
        <v>1.5486452384</v>
      </c>
      <c r="F340" s="25">
        <v>0</v>
      </c>
      <c r="G340" s="25">
        <v>0</v>
      </c>
      <c r="H340" s="26">
        <v>46</v>
      </c>
    </row>
    <row r="341" spans="1:8" s="27" customFormat="1" x14ac:dyDescent="0.2">
      <c r="A341" s="22" t="s">
        <v>5</v>
      </c>
      <c r="B341" s="23">
        <v>2020</v>
      </c>
      <c r="C341" s="23" t="s">
        <v>52</v>
      </c>
      <c r="D341" s="24">
        <v>44267</v>
      </c>
      <c r="E341" s="25">
        <v>273.72930535260002</v>
      </c>
      <c r="F341" s="25">
        <v>0</v>
      </c>
      <c r="G341" s="25">
        <v>0</v>
      </c>
      <c r="H341" s="26">
        <v>8243</v>
      </c>
    </row>
    <row r="342" spans="1:8" s="27" customFormat="1" x14ac:dyDescent="0.2">
      <c r="A342" s="22" t="s">
        <v>6</v>
      </c>
      <c r="B342" s="23">
        <v>2020</v>
      </c>
      <c r="C342" s="23" t="s">
        <v>52</v>
      </c>
      <c r="D342" s="24">
        <v>43916</v>
      </c>
      <c r="E342" s="25">
        <v>60.117694116400003</v>
      </c>
      <c r="F342" s="25">
        <v>0</v>
      </c>
      <c r="G342" s="25">
        <v>0</v>
      </c>
      <c r="H342" s="26">
        <v>55198</v>
      </c>
    </row>
    <row r="343" spans="1:8" s="27" customFormat="1" x14ac:dyDescent="0.2">
      <c r="A343" s="22" t="s">
        <v>6</v>
      </c>
      <c r="B343" s="23">
        <v>2020</v>
      </c>
      <c r="C343" s="23" t="s">
        <v>52</v>
      </c>
      <c r="D343" s="24">
        <v>44267</v>
      </c>
      <c r="E343" s="25">
        <v>258.6724801341</v>
      </c>
      <c r="F343" s="25">
        <v>0</v>
      </c>
      <c r="G343" s="25">
        <v>0</v>
      </c>
      <c r="H343" s="26">
        <v>237503</v>
      </c>
    </row>
    <row r="344" spans="1:8" s="27" customFormat="1" x14ac:dyDescent="0.2">
      <c r="A344" s="22" t="s">
        <v>7</v>
      </c>
      <c r="B344" s="23">
        <v>2020</v>
      </c>
      <c r="C344" s="23" t="s">
        <v>52</v>
      </c>
      <c r="D344" s="24">
        <v>44069</v>
      </c>
      <c r="E344" s="25">
        <v>5.6000000000000001E-2</v>
      </c>
      <c r="F344" s="25">
        <v>5.6000000000000001E-2</v>
      </c>
      <c r="G344" s="25">
        <v>0.28000000000000003</v>
      </c>
      <c r="H344" s="26">
        <v>101615</v>
      </c>
    </row>
    <row r="345" spans="1:8" s="27" customFormat="1" x14ac:dyDescent="0.2">
      <c r="A345" s="22" t="s">
        <v>7</v>
      </c>
      <c r="B345" s="23">
        <v>2020</v>
      </c>
      <c r="C345" s="23" t="s">
        <v>52</v>
      </c>
      <c r="D345" s="24">
        <v>44285</v>
      </c>
      <c r="E345" s="25">
        <v>0.22</v>
      </c>
      <c r="F345" s="25">
        <v>0.22</v>
      </c>
      <c r="G345" s="25">
        <v>1.1000000000000001</v>
      </c>
      <c r="H345" s="26">
        <v>399204</v>
      </c>
    </row>
    <row r="346" spans="1:8" s="27" customFormat="1" x14ac:dyDescent="0.2">
      <c r="A346" s="22" t="s">
        <v>8</v>
      </c>
      <c r="B346" s="23">
        <v>2020</v>
      </c>
      <c r="C346" s="23" t="s">
        <v>52</v>
      </c>
      <c r="D346" s="24">
        <v>43916</v>
      </c>
      <c r="E346" s="25">
        <v>113.7023256729</v>
      </c>
      <c r="F346" s="25">
        <v>0</v>
      </c>
      <c r="G346" s="25">
        <v>0</v>
      </c>
      <c r="H346" s="26">
        <v>22230</v>
      </c>
    </row>
    <row r="347" spans="1:8" s="27" customFormat="1" x14ac:dyDescent="0.2">
      <c r="A347" s="22" t="s">
        <v>8</v>
      </c>
      <c r="B347" s="23">
        <v>2020</v>
      </c>
      <c r="C347" s="23" t="s">
        <v>52</v>
      </c>
      <c r="D347" s="24">
        <v>44267</v>
      </c>
      <c r="E347" s="25">
        <v>264.57980348730001</v>
      </c>
      <c r="F347" s="25">
        <v>0</v>
      </c>
      <c r="G347" s="25">
        <v>0</v>
      </c>
      <c r="H347" s="26">
        <v>51727</v>
      </c>
    </row>
    <row r="348" spans="1:8" s="27" customFormat="1" x14ac:dyDescent="0.2">
      <c r="A348" s="22" t="s">
        <v>9</v>
      </c>
      <c r="B348" s="23">
        <v>2020</v>
      </c>
      <c r="C348" s="23" t="s">
        <v>52</v>
      </c>
      <c r="D348" s="24">
        <v>43916</v>
      </c>
      <c r="E348" s="25">
        <v>230.92664789099999</v>
      </c>
      <c r="F348" s="25">
        <v>0</v>
      </c>
      <c r="G348" s="25">
        <v>0</v>
      </c>
      <c r="H348" s="26">
        <v>22426</v>
      </c>
    </row>
    <row r="349" spans="1:8" s="27" customFormat="1" x14ac:dyDescent="0.2">
      <c r="A349" s="22" t="s">
        <v>9</v>
      </c>
      <c r="B349" s="23">
        <v>2020</v>
      </c>
      <c r="C349" s="23" t="s">
        <v>52</v>
      </c>
      <c r="D349" s="24">
        <v>44267</v>
      </c>
      <c r="E349" s="25">
        <v>985.34274312100001</v>
      </c>
      <c r="F349" s="25">
        <v>0</v>
      </c>
      <c r="G349" s="25">
        <v>0</v>
      </c>
      <c r="H349" s="26">
        <v>95689</v>
      </c>
    </row>
    <row r="350" spans="1:8" s="27" customFormat="1" x14ac:dyDescent="0.2">
      <c r="A350" s="22" t="s">
        <v>11</v>
      </c>
      <c r="B350" s="23">
        <v>2020</v>
      </c>
      <c r="C350" s="23" t="s">
        <v>52</v>
      </c>
      <c r="D350" s="24">
        <v>44267</v>
      </c>
      <c r="E350" s="25">
        <v>63.9218312</v>
      </c>
      <c r="F350" s="25">
        <v>63.9218312</v>
      </c>
      <c r="G350" s="25">
        <v>0</v>
      </c>
      <c r="H350" s="26">
        <v>41652</v>
      </c>
    </row>
    <row r="351" spans="1:8" s="27" customFormat="1" x14ac:dyDescent="0.2">
      <c r="A351" s="33" t="s">
        <v>138</v>
      </c>
      <c r="B351" s="23">
        <v>2020</v>
      </c>
      <c r="C351" s="23" t="s">
        <v>96</v>
      </c>
      <c r="D351" s="24">
        <v>44069</v>
      </c>
      <c r="E351" s="25">
        <v>9.2999999999999999E-2</v>
      </c>
      <c r="F351" s="25">
        <v>0</v>
      </c>
      <c r="G351" s="25">
        <v>0</v>
      </c>
      <c r="H351" s="26">
        <v>196260</v>
      </c>
    </row>
    <row r="352" spans="1:8" s="27" customFormat="1" ht="15" customHeight="1" x14ac:dyDescent="0.2">
      <c r="A352" s="33" t="s">
        <v>138</v>
      </c>
      <c r="B352" s="23">
        <v>2020</v>
      </c>
      <c r="C352" s="23" t="s">
        <v>52</v>
      </c>
      <c r="D352" s="24">
        <v>44284</v>
      </c>
      <c r="E352" s="25">
        <v>0.3171531230597</v>
      </c>
      <c r="F352" s="25">
        <v>0</v>
      </c>
      <c r="G352" s="25">
        <v>0</v>
      </c>
      <c r="H352" s="26">
        <v>669296</v>
      </c>
    </row>
    <row r="353" spans="1:8" s="27" customFormat="1" x14ac:dyDescent="0.2">
      <c r="A353" s="22" t="s">
        <v>12</v>
      </c>
      <c r="B353" s="23">
        <v>2021</v>
      </c>
      <c r="C353" s="23" t="s">
        <v>97</v>
      </c>
      <c r="D353" s="24">
        <v>44266</v>
      </c>
      <c r="E353" s="25">
        <v>574.51325075420004</v>
      </c>
      <c r="F353" s="25">
        <v>0</v>
      </c>
      <c r="G353" s="25">
        <v>0</v>
      </c>
      <c r="H353" s="26">
        <v>446137.69036000001</v>
      </c>
    </row>
    <row r="354" spans="1:8" s="27" customFormat="1" x14ac:dyDescent="0.2">
      <c r="A354" s="22" t="s">
        <v>12</v>
      </c>
      <c r="B354" s="23">
        <v>2021</v>
      </c>
      <c r="C354" s="23" t="s">
        <v>98</v>
      </c>
      <c r="D354" s="24">
        <v>44372</v>
      </c>
      <c r="E354" s="25">
        <v>570.74802337000006</v>
      </c>
      <c r="F354" s="25">
        <v>0</v>
      </c>
      <c r="G354" s="25">
        <v>0</v>
      </c>
      <c r="H354" s="26">
        <v>443213.80679999996</v>
      </c>
    </row>
    <row r="355" spans="1:8" s="27" customFormat="1" x14ac:dyDescent="0.2">
      <c r="A355" s="22" t="s">
        <v>12</v>
      </c>
      <c r="B355" s="23">
        <v>2021</v>
      </c>
      <c r="C355" s="23" t="s">
        <v>99</v>
      </c>
      <c r="D355" s="24">
        <v>44421</v>
      </c>
      <c r="E355" s="25">
        <v>321.55311216680002</v>
      </c>
      <c r="F355" s="25">
        <v>0</v>
      </c>
      <c r="G355" s="25">
        <v>0</v>
      </c>
      <c r="H355" s="26">
        <v>249701.74769999998</v>
      </c>
    </row>
    <row r="356" spans="1:8" s="27" customFormat="1" x14ac:dyDescent="0.2">
      <c r="A356" s="22" t="s">
        <v>12</v>
      </c>
      <c r="B356" s="23">
        <v>2021</v>
      </c>
      <c r="C356" s="23" t="s">
        <v>100</v>
      </c>
      <c r="D356" s="24">
        <v>44512</v>
      </c>
      <c r="E356" s="25">
        <v>329.50371637839999</v>
      </c>
      <c r="F356" s="25">
        <v>0</v>
      </c>
      <c r="G356" s="25">
        <v>0</v>
      </c>
      <c r="H356" s="26">
        <v>255875.78144999998</v>
      </c>
    </row>
    <row r="357" spans="1:8" s="27" customFormat="1" x14ac:dyDescent="0.2">
      <c r="A357" s="22" t="s">
        <v>0</v>
      </c>
      <c r="B357" s="23">
        <v>2021</v>
      </c>
      <c r="C357" s="23" t="s">
        <v>52</v>
      </c>
      <c r="D357" s="24">
        <v>44330</v>
      </c>
      <c r="E357" s="25">
        <v>29.9612325933</v>
      </c>
      <c r="F357" s="25">
        <v>0</v>
      </c>
      <c r="G357" s="25">
        <v>0</v>
      </c>
      <c r="H357" s="26">
        <v>8776</v>
      </c>
    </row>
    <row r="358" spans="1:8" s="27" customFormat="1" x14ac:dyDescent="0.2">
      <c r="A358" s="22" t="s">
        <v>0</v>
      </c>
      <c r="B358" s="23">
        <v>2021</v>
      </c>
      <c r="C358" s="23" t="s">
        <v>52</v>
      </c>
      <c r="D358" s="24">
        <v>44421</v>
      </c>
      <c r="E358" s="25">
        <v>33.7611092486</v>
      </c>
      <c r="F358" s="25">
        <v>0</v>
      </c>
      <c r="G358" s="25">
        <v>0</v>
      </c>
      <c r="H358" s="26">
        <v>9889</v>
      </c>
    </row>
    <row r="359" spans="1:8" s="27" customFormat="1" x14ac:dyDescent="0.2">
      <c r="A359" s="22" t="s">
        <v>0</v>
      </c>
      <c r="B359" s="23">
        <v>2021</v>
      </c>
      <c r="C359" s="23" t="s">
        <v>52</v>
      </c>
      <c r="D359" s="24">
        <v>44512</v>
      </c>
      <c r="E359" s="25">
        <v>42.725773916999998</v>
      </c>
      <c r="F359" s="25">
        <v>0</v>
      </c>
      <c r="G359" s="25">
        <v>0</v>
      </c>
      <c r="H359" s="26">
        <v>12515</v>
      </c>
    </row>
    <row r="360" spans="1:8" s="27" customFormat="1" x14ac:dyDescent="0.2">
      <c r="A360" s="22" t="s">
        <v>0</v>
      </c>
      <c r="B360" s="23">
        <v>2021</v>
      </c>
      <c r="C360" s="23" t="s">
        <v>52</v>
      </c>
      <c r="D360" s="24">
        <v>44645</v>
      </c>
      <c r="E360" s="25">
        <v>64.1837141325</v>
      </c>
      <c r="F360" s="25">
        <v>0</v>
      </c>
      <c r="G360" s="25">
        <v>0</v>
      </c>
      <c r="H360" s="26">
        <v>18800</v>
      </c>
    </row>
    <row r="361" spans="1:8" s="27" customFormat="1" x14ac:dyDescent="0.2">
      <c r="A361" s="22" t="s">
        <v>1</v>
      </c>
      <c r="B361" s="23">
        <v>2021</v>
      </c>
      <c r="C361" s="23" t="s">
        <v>52</v>
      </c>
      <c r="D361" s="24">
        <v>44330</v>
      </c>
      <c r="E361" s="25">
        <v>42.972181694</v>
      </c>
      <c r="F361" s="25">
        <v>0</v>
      </c>
      <c r="G361" s="25">
        <v>0</v>
      </c>
      <c r="H361" s="26">
        <v>35177</v>
      </c>
    </row>
    <row r="362" spans="1:8" s="27" customFormat="1" x14ac:dyDescent="0.2">
      <c r="A362" s="22" t="s">
        <v>1</v>
      </c>
      <c r="B362" s="23">
        <v>2021</v>
      </c>
      <c r="C362" s="23" t="s">
        <v>101</v>
      </c>
      <c r="D362" s="24">
        <v>44421</v>
      </c>
      <c r="E362" s="25">
        <v>6.8812171286000003</v>
      </c>
      <c r="F362" s="25">
        <v>0</v>
      </c>
      <c r="G362" s="25">
        <v>0</v>
      </c>
      <c r="H362" s="26">
        <v>5633</v>
      </c>
    </row>
    <row r="363" spans="1:8" s="27" customFormat="1" x14ac:dyDescent="0.2">
      <c r="A363" s="22" t="s">
        <v>1</v>
      </c>
      <c r="B363" s="23">
        <v>2021</v>
      </c>
      <c r="C363" s="23" t="s">
        <v>52</v>
      </c>
      <c r="D363" s="24">
        <v>44421</v>
      </c>
      <c r="E363" s="25">
        <v>3.19900604527</v>
      </c>
      <c r="F363" s="25">
        <v>0</v>
      </c>
      <c r="G363" s="25">
        <v>0</v>
      </c>
      <c r="H363" s="26">
        <v>2619</v>
      </c>
    </row>
    <row r="364" spans="1:8" s="27" customFormat="1" x14ac:dyDescent="0.2">
      <c r="A364" s="22" t="s">
        <v>1</v>
      </c>
      <c r="B364" s="23">
        <v>2021</v>
      </c>
      <c r="C364" s="23" t="s">
        <v>101</v>
      </c>
      <c r="D364" s="24">
        <v>44512</v>
      </c>
      <c r="E364" s="25">
        <v>3.8126068797000001</v>
      </c>
      <c r="F364" s="25">
        <v>0</v>
      </c>
      <c r="G364" s="25">
        <v>0</v>
      </c>
      <c r="H364" s="26">
        <v>3121</v>
      </c>
    </row>
    <row r="365" spans="1:8" s="27" customFormat="1" x14ac:dyDescent="0.2">
      <c r="A365" s="22" t="s">
        <v>1</v>
      </c>
      <c r="B365" s="23">
        <v>2021</v>
      </c>
      <c r="C365" s="23" t="s">
        <v>52</v>
      </c>
      <c r="D365" s="24">
        <v>44512</v>
      </c>
      <c r="E365" s="25">
        <v>12.967954842799999</v>
      </c>
      <c r="F365" s="25">
        <v>0</v>
      </c>
      <c r="G365" s="25">
        <v>0</v>
      </c>
      <c r="H365" s="26">
        <v>10616</v>
      </c>
    </row>
    <row r="366" spans="1:8" s="27" customFormat="1" x14ac:dyDescent="0.2">
      <c r="A366" s="22" t="s">
        <v>1</v>
      </c>
      <c r="B366" s="23">
        <v>2021</v>
      </c>
      <c r="C366" s="23" t="s">
        <v>52</v>
      </c>
      <c r="D366" s="24">
        <v>44645</v>
      </c>
      <c r="E366" s="25">
        <v>4.3154157610999997</v>
      </c>
      <c r="F366" s="25">
        <v>0</v>
      </c>
      <c r="G366" s="25">
        <v>0</v>
      </c>
      <c r="H366" s="26">
        <v>3533</v>
      </c>
    </row>
    <row r="367" spans="1:8" s="27" customFormat="1" x14ac:dyDescent="0.2">
      <c r="A367" s="22" t="s">
        <v>3</v>
      </c>
      <c r="B367" s="23">
        <v>2021</v>
      </c>
      <c r="C367" s="23" t="s">
        <v>52</v>
      </c>
      <c r="D367" s="24">
        <v>44512</v>
      </c>
      <c r="E367" s="25">
        <v>260.79175932549998</v>
      </c>
      <c r="F367" s="25">
        <v>0</v>
      </c>
      <c r="G367" s="25">
        <v>0</v>
      </c>
      <c r="H367" s="26">
        <v>168736</v>
      </c>
    </row>
    <row r="368" spans="1:8" s="27" customFormat="1" x14ac:dyDescent="0.2">
      <c r="A368" s="22" t="s">
        <v>3</v>
      </c>
      <c r="B368" s="23">
        <v>2021</v>
      </c>
      <c r="C368" s="23" t="s">
        <v>52</v>
      </c>
      <c r="D368" s="24">
        <v>44735</v>
      </c>
      <c r="E368" s="25">
        <v>268.5442070277</v>
      </c>
      <c r="F368" s="25">
        <v>0</v>
      </c>
      <c r="G368" s="25">
        <v>0</v>
      </c>
      <c r="H368" s="26">
        <v>173752</v>
      </c>
    </row>
    <row r="369" spans="1:8" s="27" customFormat="1" x14ac:dyDescent="0.2">
      <c r="A369" s="22" t="s">
        <v>4</v>
      </c>
      <c r="B369" s="23">
        <v>2021</v>
      </c>
      <c r="C369" s="23" t="s">
        <v>99</v>
      </c>
      <c r="D369" s="24">
        <v>44435</v>
      </c>
      <c r="E369" s="25">
        <v>2.2043503199400001</v>
      </c>
      <c r="F369" s="25">
        <v>2.2043503199400001</v>
      </c>
      <c r="G369" s="25">
        <v>0</v>
      </c>
      <c r="H369" s="26">
        <v>482625</v>
      </c>
    </row>
    <row r="370" spans="1:8" s="27" customFormat="1" x14ac:dyDescent="0.2">
      <c r="A370" s="22" t="s">
        <v>4</v>
      </c>
      <c r="B370" s="23">
        <v>2021</v>
      </c>
      <c r="C370" s="23" t="s">
        <v>52</v>
      </c>
      <c r="D370" s="24">
        <v>44539</v>
      </c>
      <c r="E370" s="25">
        <v>0.87016458879000003</v>
      </c>
      <c r="F370" s="25">
        <v>0.87016458879000003</v>
      </c>
      <c r="G370" s="25">
        <v>0</v>
      </c>
      <c r="H370" s="26">
        <v>190515</v>
      </c>
    </row>
    <row r="371" spans="1:8" s="27" customFormat="1" x14ac:dyDescent="0.2">
      <c r="A371" s="22" t="s">
        <v>4</v>
      </c>
      <c r="B371" s="23">
        <v>2021</v>
      </c>
      <c r="C371" s="23" t="s">
        <v>52</v>
      </c>
      <c r="D371" s="24">
        <v>44735</v>
      </c>
      <c r="E371" s="25">
        <v>0.91039385099000003</v>
      </c>
      <c r="F371" s="25">
        <v>0.91039385099000003</v>
      </c>
      <c r="G371" s="25">
        <v>0</v>
      </c>
      <c r="H371" s="26">
        <v>199323</v>
      </c>
    </row>
    <row r="372" spans="1:8" s="27" customFormat="1" x14ac:dyDescent="0.2">
      <c r="A372" s="22" t="s">
        <v>5</v>
      </c>
      <c r="B372" s="23">
        <v>2021</v>
      </c>
      <c r="C372" s="23" t="s">
        <v>52</v>
      </c>
      <c r="D372" s="24">
        <v>44330</v>
      </c>
      <c r="E372" s="25">
        <v>105.6169046354</v>
      </c>
      <c r="F372" s="25">
        <v>0</v>
      </c>
      <c r="G372" s="25">
        <v>0</v>
      </c>
      <c r="H372" s="26">
        <v>3180</v>
      </c>
    </row>
    <row r="373" spans="1:8" s="27" customFormat="1" x14ac:dyDescent="0.2">
      <c r="A373" s="22" t="s">
        <v>5</v>
      </c>
      <c r="B373" s="23">
        <v>2021</v>
      </c>
      <c r="C373" s="23" t="s">
        <v>101</v>
      </c>
      <c r="D373" s="24">
        <v>44421</v>
      </c>
      <c r="E373" s="25">
        <v>28.444457099200001</v>
      </c>
      <c r="F373" s="25">
        <v>0</v>
      </c>
      <c r="G373" s="25">
        <v>0</v>
      </c>
      <c r="H373" s="26">
        <v>857</v>
      </c>
    </row>
    <row r="374" spans="1:8" s="27" customFormat="1" x14ac:dyDescent="0.2">
      <c r="A374" s="22" t="s">
        <v>5</v>
      </c>
      <c r="B374" s="23">
        <v>2021</v>
      </c>
      <c r="C374" s="23" t="s">
        <v>101</v>
      </c>
      <c r="D374" s="24">
        <v>44512</v>
      </c>
      <c r="E374" s="25">
        <v>68.198876344799999</v>
      </c>
      <c r="F374" s="25">
        <v>0</v>
      </c>
      <c r="G374" s="25">
        <v>0</v>
      </c>
      <c r="H374" s="26">
        <v>2053</v>
      </c>
    </row>
    <row r="375" spans="1:8" s="27" customFormat="1" x14ac:dyDescent="0.2">
      <c r="A375" s="22" t="s">
        <v>5</v>
      </c>
      <c r="B375" s="23">
        <v>2021</v>
      </c>
      <c r="C375" s="23" t="s">
        <v>52</v>
      </c>
      <c r="D375" s="24">
        <v>44512</v>
      </c>
      <c r="E375" s="25">
        <v>93.937099216299998</v>
      </c>
      <c r="F375" s="25">
        <v>0</v>
      </c>
      <c r="G375" s="25">
        <v>0</v>
      </c>
      <c r="H375" s="26">
        <v>2829</v>
      </c>
    </row>
    <row r="376" spans="1:8" s="27" customFormat="1" x14ac:dyDescent="0.2">
      <c r="A376" s="22" t="s">
        <v>5</v>
      </c>
      <c r="B376" s="23">
        <v>2021</v>
      </c>
      <c r="C376" s="23" t="s">
        <v>52</v>
      </c>
      <c r="D376" s="24">
        <v>44645</v>
      </c>
      <c r="E376" s="25">
        <v>78.091409217600003</v>
      </c>
      <c r="F376" s="25">
        <v>0</v>
      </c>
      <c r="G376" s="25">
        <v>0</v>
      </c>
      <c r="H376" s="26">
        <v>2352</v>
      </c>
    </row>
    <row r="377" spans="1:8" s="27" customFormat="1" x14ac:dyDescent="0.2">
      <c r="A377" s="22" t="s">
        <v>6</v>
      </c>
      <c r="B377" s="23">
        <v>2021</v>
      </c>
      <c r="C377" s="23" t="s">
        <v>52</v>
      </c>
      <c r="D377" s="24">
        <v>44330</v>
      </c>
      <c r="E377" s="25">
        <v>101.89707516110001</v>
      </c>
      <c r="F377" s="25">
        <v>0</v>
      </c>
      <c r="G377" s="25">
        <v>0</v>
      </c>
      <c r="H377" s="26">
        <v>93558</v>
      </c>
    </row>
    <row r="378" spans="1:8" s="27" customFormat="1" x14ac:dyDescent="0.2">
      <c r="A378" s="22" t="s">
        <v>6</v>
      </c>
      <c r="B378" s="23">
        <v>2021</v>
      </c>
      <c r="C378" s="23" t="s">
        <v>52</v>
      </c>
      <c r="D378" s="24">
        <v>44421</v>
      </c>
      <c r="E378" s="25">
        <v>87.7772195477</v>
      </c>
      <c r="F378" s="25">
        <v>0</v>
      </c>
      <c r="G378" s="25">
        <v>0</v>
      </c>
      <c r="H378" s="26">
        <v>80594</v>
      </c>
    </row>
    <row r="379" spans="1:8" s="27" customFormat="1" x14ac:dyDescent="0.2">
      <c r="A379" s="22" t="s">
        <v>6</v>
      </c>
      <c r="B379" s="23">
        <v>2021</v>
      </c>
      <c r="C379" s="23" t="s">
        <v>52</v>
      </c>
      <c r="D379" s="24">
        <v>44512</v>
      </c>
      <c r="E379" s="25">
        <v>115.8821842162</v>
      </c>
      <c r="F379" s="25">
        <v>0</v>
      </c>
      <c r="G379" s="25">
        <v>0</v>
      </c>
      <c r="H379" s="26">
        <v>106398</v>
      </c>
    </row>
    <row r="380" spans="1:8" s="27" customFormat="1" x14ac:dyDescent="0.2">
      <c r="A380" s="22" t="s">
        <v>6</v>
      </c>
      <c r="B380" s="23">
        <v>2021</v>
      </c>
      <c r="C380" s="23" t="s">
        <v>52</v>
      </c>
      <c r="D380" s="24">
        <v>44645</v>
      </c>
      <c r="E380" s="25">
        <v>88.334422747600001</v>
      </c>
      <c r="F380" s="25">
        <v>0</v>
      </c>
      <c r="G380" s="25">
        <v>0</v>
      </c>
      <c r="H380" s="26">
        <v>81105</v>
      </c>
    </row>
    <row r="381" spans="1:8" s="27" customFormat="1" x14ac:dyDescent="0.2">
      <c r="A381" s="22" t="s">
        <v>7</v>
      </c>
      <c r="B381" s="23">
        <v>2021</v>
      </c>
      <c r="C381" s="23" t="s">
        <v>52</v>
      </c>
      <c r="D381" s="24">
        <v>44468</v>
      </c>
      <c r="E381" s="25">
        <v>0.13</v>
      </c>
      <c r="F381" s="25">
        <v>0.13</v>
      </c>
      <c r="G381" s="25">
        <v>0.65</v>
      </c>
      <c r="H381" s="26">
        <v>235293</v>
      </c>
    </row>
    <row r="382" spans="1:8" s="27" customFormat="1" ht="15" customHeight="1" x14ac:dyDescent="0.2">
      <c r="A382" s="22" t="s">
        <v>7</v>
      </c>
      <c r="B382" s="23">
        <v>2021</v>
      </c>
      <c r="C382" s="23" t="s">
        <v>52</v>
      </c>
      <c r="D382" s="24">
        <v>44622</v>
      </c>
      <c r="E382" s="25">
        <v>0.44</v>
      </c>
      <c r="F382" s="25">
        <v>0.44</v>
      </c>
      <c r="G382" s="25">
        <v>2.2000000000000002</v>
      </c>
      <c r="H382" s="26">
        <v>796375</v>
      </c>
    </row>
    <row r="383" spans="1:8" s="27" customFormat="1" x14ac:dyDescent="0.2">
      <c r="A383" s="22" t="s">
        <v>8</v>
      </c>
      <c r="B383" s="23">
        <v>2021</v>
      </c>
      <c r="C383" s="23" t="s">
        <v>52</v>
      </c>
      <c r="D383" s="24">
        <v>44330</v>
      </c>
      <c r="E383" s="25">
        <v>218.3278770286</v>
      </c>
      <c r="F383" s="25">
        <v>0</v>
      </c>
      <c r="G383" s="25">
        <v>0</v>
      </c>
      <c r="H383" s="26">
        <v>42685</v>
      </c>
    </row>
    <row r="384" spans="1:8" s="27" customFormat="1" x14ac:dyDescent="0.2">
      <c r="A384" s="22" t="s">
        <v>8</v>
      </c>
      <c r="B384" s="23">
        <v>2021</v>
      </c>
      <c r="C384" s="23" t="s">
        <v>52</v>
      </c>
      <c r="D384" s="24">
        <v>44421</v>
      </c>
      <c r="E384" s="25">
        <v>300.55226547109999</v>
      </c>
      <c r="F384" s="25">
        <v>0</v>
      </c>
      <c r="G384" s="25">
        <v>0</v>
      </c>
      <c r="H384" s="26">
        <v>58761</v>
      </c>
    </row>
    <row r="385" spans="1:8" s="27" customFormat="1" x14ac:dyDescent="0.2">
      <c r="A385" s="22" t="s">
        <v>8</v>
      </c>
      <c r="B385" s="23">
        <v>2021</v>
      </c>
      <c r="C385" s="23" t="s">
        <v>52</v>
      </c>
      <c r="D385" s="24">
        <v>44512</v>
      </c>
      <c r="E385" s="25">
        <v>338.04464505470003</v>
      </c>
      <c r="F385" s="25">
        <v>0</v>
      </c>
      <c r="G385" s="25">
        <v>0</v>
      </c>
      <c r="H385" s="26">
        <v>66090</v>
      </c>
    </row>
    <row r="386" spans="1:8" s="27" customFormat="1" x14ac:dyDescent="0.2">
      <c r="A386" s="22" t="s">
        <v>8</v>
      </c>
      <c r="B386" s="23">
        <v>2021</v>
      </c>
      <c r="C386" s="23" t="s">
        <v>52</v>
      </c>
      <c r="D386" s="24">
        <v>44645</v>
      </c>
      <c r="E386" s="25">
        <v>301.53523571800002</v>
      </c>
      <c r="F386" s="25">
        <v>0</v>
      </c>
      <c r="G386" s="25">
        <v>0</v>
      </c>
      <c r="H386" s="26">
        <v>58953</v>
      </c>
    </row>
    <row r="387" spans="1:8" s="27" customFormat="1" x14ac:dyDescent="0.2">
      <c r="A387" s="22" t="s">
        <v>9</v>
      </c>
      <c r="B387" s="23">
        <v>2021</v>
      </c>
      <c r="C387" s="23" t="s">
        <v>52</v>
      </c>
      <c r="D387" s="24">
        <v>44330</v>
      </c>
      <c r="E387" s="25">
        <v>482.62753830600002</v>
      </c>
      <c r="F387" s="25">
        <v>0</v>
      </c>
      <c r="G387" s="25">
        <v>0</v>
      </c>
      <c r="H387" s="26">
        <v>46869</v>
      </c>
    </row>
    <row r="388" spans="1:8" s="27" customFormat="1" x14ac:dyDescent="0.2">
      <c r="A388" s="22" t="s">
        <v>9</v>
      </c>
      <c r="B388" s="23">
        <v>2021</v>
      </c>
      <c r="C388" s="23" t="s">
        <v>52</v>
      </c>
      <c r="D388" s="24">
        <v>44421</v>
      </c>
      <c r="E388" s="25">
        <v>209.575625051</v>
      </c>
      <c r="F388" s="25">
        <v>0</v>
      </c>
      <c r="G388" s="25">
        <v>0</v>
      </c>
      <c r="H388" s="26">
        <v>20352</v>
      </c>
    </row>
    <row r="389" spans="1:8" s="27" customFormat="1" x14ac:dyDescent="0.2">
      <c r="A389" s="22" t="s">
        <v>9</v>
      </c>
      <c r="B389" s="23">
        <v>2021</v>
      </c>
      <c r="C389" s="23" t="s">
        <v>52</v>
      </c>
      <c r="D389" s="24">
        <v>44512</v>
      </c>
      <c r="E389" s="25">
        <v>436.07167940099998</v>
      </c>
      <c r="F389" s="25">
        <v>0</v>
      </c>
      <c r="G389" s="25">
        <v>0</v>
      </c>
      <c r="H389" s="26">
        <v>42348</v>
      </c>
    </row>
    <row r="390" spans="1:8" s="27" customFormat="1" x14ac:dyDescent="0.2">
      <c r="A390" s="22" t="s">
        <v>9</v>
      </c>
      <c r="B390" s="23">
        <v>2021</v>
      </c>
      <c r="C390" s="23" t="s">
        <v>52</v>
      </c>
      <c r="D390" s="24">
        <v>44645</v>
      </c>
      <c r="E390" s="25">
        <v>491.932720776</v>
      </c>
      <c r="F390" s="25">
        <v>0</v>
      </c>
      <c r="G390" s="25">
        <v>0</v>
      </c>
      <c r="H390" s="26">
        <v>47773</v>
      </c>
    </row>
    <row r="391" spans="1:8" s="27" customFormat="1" x14ac:dyDescent="0.2">
      <c r="A391" s="22" t="s">
        <v>10</v>
      </c>
      <c r="B391" s="23">
        <v>2021</v>
      </c>
      <c r="C391" s="23" t="s">
        <v>52</v>
      </c>
      <c r="D391" s="24">
        <v>44739</v>
      </c>
      <c r="E391" s="25">
        <v>1.2474049926499999</v>
      </c>
      <c r="F391" s="25">
        <v>0</v>
      </c>
      <c r="G391" s="25">
        <v>0</v>
      </c>
      <c r="H391" s="26">
        <v>45133</v>
      </c>
    </row>
    <row r="392" spans="1:8" s="27" customFormat="1" x14ac:dyDescent="0.2">
      <c r="A392" s="22" t="s">
        <v>11</v>
      </c>
      <c r="B392" s="23">
        <v>2021</v>
      </c>
      <c r="C392" s="23" t="s">
        <v>52</v>
      </c>
      <c r="D392" s="24">
        <v>44421</v>
      </c>
      <c r="E392" s="25">
        <v>148.95480929690001</v>
      </c>
      <c r="F392" s="25">
        <v>148.95480929690001</v>
      </c>
      <c r="G392" s="25">
        <v>0</v>
      </c>
      <c r="H392" s="26">
        <v>97061</v>
      </c>
    </row>
    <row r="393" spans="1:8" s="27" customFormat="1" x14ac:dyDescent="0.2">
      <c r="A393" s="22" t="s">
        <v>11</v>
      </c>
      <c r="B393" s="23">
        <v>2021</v>
      </c>
      <c r="C393" s="23" t="s">
        <v>52</v>
      </c>
      <c r="D393" s="24">
        <v>44512</v>
      </c>
      <c r="E393" s="25">
        <v>99.084307558899994</v>
      </c>
      <c r="F393" s="25">
        <v>99.084307558899994</v>
      </c>
      <c r="G393" s="25">
        <v>0</v>
      </c>
      <c r="H393" s="26">
        <v>64565</v>
      </c>
    </row>
    <row r="394" spans="1:8" s="27" customFormat="1" x14ac:dyDescent="0.2">
      <c r="A394" s="22" t="s">
        <v>11</v>
      </c>
      <c r="B394" s="23">
        <v>2021</v>
      </c>
      <c r="C394" s="23" t="s">
        <v>52</v>
      </c>
      <c r="D394" s="24">
        <v>44645</v>
      </c>
      <c r="E394" s="25">
        <v>22.883464208100001</v>
      </c>
      <c r="F394" s="25">
        <v>22.883464208100001</v>
      </c>
      <c r="G394" s="25">
        <v>0</v>
      </c>
      <c r="H394" s="26">
        <v>14911</v>
      </c>
    </row>
    <row r="395" spans="1:8" s="27" customFormat="1" x14ac:dyDescent="0.2">
      <c r="A395" s="33" t="s">
        <v>138</v>
      </c>
      <c r="B395" s="23">
        <v>2021</v>
      </c>
      <c r="C395" s="23" t="s">
        <v>102</v>
      </c>
      <c r="D395" s="24">
        <v>44386</v>
      </c>
      <c r="E395" s="25">
        <v>0.16181055388999999</v>
      </c>
      <c r="F395" s="25">
        <v>0</v>
      </c>
      <c r="G395" s="25">
        <v>0</v>
      </c>
      <c r="H395" s="26">
        <v>341473</v>
      </c>
    </row>
    <row r="396" spans="1:8" s="27" customFormat="1" ht="25.5" x14ac:dyDescent="0.2">
      <c r="A396" s="33" t="s">
        <v>138</v>
      </c>
      <c r="B396" s="23">
        <v>2021</v>
      </c>
      <c r="C396" s="23" t="s">
        <v>86</v>
      </c>
      <c r="D396" s="24">
        <v>44386</v>
      </c>
      <c r="E396" s="25">
        <v>0.13818944611</v>
      </c>
      <c r="F396" s="25">
        <v>0</v>
      </c>
      <c r="G396" s="25">
        <v>0</v>
      </c>
      <c r="H396" s="26">
        <v>291624</v>
      </c>
    </row>
    <row r="397" spans="1:8" s="27" customFormat="1" x14ac:dyDescent="0.2">
      <c r="A397" s="33" t="s">
        <v>138</v>
      </c>
      <c r="B397" s="23">
        <v>2021</v>
      </c>
      <c r="C397" s="23" t="s">
        <v>103</v>
      </c>
      <c r="D397" s="24">
        <v>44435</v>
      </c>
      <c r="E397" s="25">
        <v>0.1775327645</v>
      </c>
      <c r="F397" s="25">
        <v>0</v>
      </c>
      <c r="G397" s="25">
        <v>0</v>
      </c>
      <c r="H397" s="26">
        <v>374652</v>
      </c>
    </row>
    <row r="398" spans="1:8" s="27" customFormat="1" x14ac:dyDescent="0.2">
      <c r="A398" s="33" t="s">
        <v>138</v>
      </c>
      <c r="B398" s="23">
        <v>2021</v>
      </c>
      <c r="C398" s="23" t="s">
        <v>104</v>
      </c>
      <c r="D398" s="24">
        <v>44540</v>
      </c>
      <c r="E398" s="25">
        <v>0.18278040128</v>
      </c>
      <c r="F398" s="25">
        <v>0</v>
      </c>
      <c r="G398" s="25">
        <v>0</v>
      </c>
      <c r="H398" s="26">
        <v>385726</v>
      </c>
    </row>
    <row r="399" spans="1:8" s="27" customFormat="1" x14ac:dyDescent="0.2">
      <c r="A399" s="33" t="s">
        <v>138</v>
      </c>
      <c r="B399" s="23">
        <v>2021</v>
      </c>
      <c r="C399" s="23" t="s">
        <v>105</v>
      </c>
      <c r="D399" s="24">
        <v>44739</v>
      </c>
      <c r="E399" s="25">
        <v>0.16155028472399999</v>
      </c>
      <c r="F399" s="25">
        <v>0</v>
      </c>
      <c r="G399" s="25">
        <v>0</v>
      </c>
      <c r="H399" s="26">
        <v>340923</v>
      </c>
    </row>
    <row r="400" spans="1:8" s="27" customFormat="1" x14ac:dyDescent="0.2">
      <c r="A400" s="22" t="s">
        <v>12</v>
      </c>
      <c r="B400" s="23">
        <v>2022</v>
      </c>
      <c r="C400" s="23" t="s">
        <v>106</v>
      </c>
      <c r="D400" s="24">
        <v>44678</v>
      </c>
      <c r="E400" s="25">
        <v>286.80572149340327</v>
      </c>
      <c r="F400" s="25">
        <v>0</v>
      </c>
      <c r="G400" s="25">
        <v>0</v>
      </c>
      <c r="H400" s="26">
        <v>222718.69622000001</v>
      </c>
    </row>
    <row r="401" spans="1:8" s="27" customFormat="1" x14ac:dyDescent="0.2">
      <c r="A401" s="22" t="s">
        <v>12</v>
      </c>
      <c r="B401" s="23">
        <v>2022</v>
      </c>
      <c r="C401" s="23" t="s">
        <v>107</v>
      </c>
      <c r="D401" s="24">
        <v>44785</v>
      </c>
      <c r="E401" s="25">
        <v>321.93718619169999</v>
      </c>
      <c r="F401" s="25">
        <v>0</v>
      </c>
      <c r="G401" s="25">
        <v>0</v>
      </c>
      <c r="H401" s="26">
        <v>250000</v>
      </c>
    </row>
    <row r="402" spans="1:8" s="27" customFormat="1" x14ac:dyDescent="0.2">
      <c r="A402" s="22" t="s">
        <v>12</v>
      </c>
      <c r="B402" s="23">
        <v>2022</v>
      </c>
      <c r="C402" s="23" t="s">
        <v>108</v>
      </c>
      <c r="D402" s="24">
        <v>45015</v>
      </c>
      <c r="E402" s="25">
        <v>411.16490932317214</v>
      </c>
      <c r="F402" s="25">
        <v>0</v>
      </c>
      <c r="G402" s="25">
        <v>0</v>
      </c>
      <c r="H402" s="26">
        <v>319289.69917000004</v>
      </c>
    </row>
    <row r="403" spans="1:8" s="27" customFormat="1" x14ac:dyDescent="0.2">
      <c r="A403" s="22" t="s">
        <v>0</v>
      </c>
      <c r="B403" s="23">
        <v>2022</v>
      </c>
      <c r="C403" s="23" t="s">
        <v>52</v>
      </c>
      <c r="D403" s="24">
        <v>44693</v>
      </c>
      <c r="E403" s="25">
        <v>27.949548612400001</v>
      </c>
      <c r="F403" s="25">
        <v>0</v>
      </c>
      <c r="G403" s="25">
        <v>0</v>
      </c>
      <c r="H403" s="26">
        <v>8187</v>
      </c>
    </row>
    <row r="404" spans="1:8" s="27" customFormat="1" x14ac:dyDescent="0.2">
      <c r="A404" s="22" t="s">
        <v>0</v>
      </c>
      <c r="B404" s="23">
        <v>2022</v>
      </c>
      <c r="C404" s="23" t="s">
        <v>52</v>
      </c>
      <c r="D404" s="24">
        <v>44785</v>
      </c>
      <c r="E404" s="25">
        <v>31.998728931799999</v>
      </c>
      <c r="F404" s="25">
        <v>0</v>
      </c>
      <c r="G404" s="25">
        <v>0</v>
      </c>
      <c r="H404" s="26">
        <v>9373</v>
      </c>
    </row>
    <row r="405" spans="1:8" s="27" customFormat="1" x14ac:dyDescent="0.2">
      <c r="A405" s="22" t="s">
        <v>0</v>
      </c>
      <c r="B405" s="23">
        <v>2022</v>
      </c>
      <c r="C405" s="23" t="s">
        <v>52</v>
      </c>
      <c r="D405" s="24">
        <v>44876</v>
      </c>
      <c r="E405" s="25">
        <v>46.081203336000002</v>
      </c>
      <c r="F405" s="25">
        <v>0</v>
      </c>
      <c r="G405" s="25">
        <v>0</v>
      </c>
      <c r="H405" s="26">
        <v>13498</v>
      </c>
    </row>
    <row r="406" spans="1:8" s="27" customFormat="1" x14ac:dyDescent="0.2">
      <c r="A406" s="22" t="s">
        <v>0</v>
      </c>
      <c r="B406" s="23">
        <v>2022</v>
      </c>
      <c r="C406" s="23" t="s">
        <v>109</v>
      </c>
      <c r="D406" s="24">
        <v>45014</v>
      </c>
      <c r="E406" s="25">
        <v>44.62839040827</v>
      </c>
      <c r="F406" s="25">
        <v>0</v>
      </c>
      <c r="G406" s="25">
        <v>0</v>
      </c>
      <c r="H406" s="26">
        <v>13073</v>
      </c>
    </row>
    <row r="407" spans="1:8" s="27" customFormat="1" x14ac:dyDescent="0.2">
      <c r="A407" s="22" t="s">
        <v>1</v>
      </c>
      <c r="B407" s="23">
        <v>2022</v>
      </c>
      <c r="C407" s="23" t="s">
        <v>52</v>
      </c>
      <c r="D407" s="24">
        <v>44693</v>
      </c>
      <c r="E407" s="25">
        <v>24.1075664024</v>
      </c>
      <c r="F407" s="25">
        <v>0</v>
      </c>
      <c r="G407" s="25">
        <v>0</v>
      </c>
      <c r="H407" s="26">
        <v>19734</v>
      </c>
    </row>
    <row r="408" spans="1:8" s="27" customFormat="1" x14ac:dyDescent="0.2">
      <c r="A408" s="22" t="s">
        <v>1</v>
      </c>
      <c r="B408" s="23">
        <v>2022</v>
      </c>
      <c r="C408" s="23" t="s">
        <v>52</v>
      </c>
      <c r="D408" s="24">
        <v>44785</v>
      </c>
      <c r="E408" s="25">
        <v>6.6847095614000001</v>
      </c>
      <c r="F408" s="25">
        <v>0</v>
      </c>
      <c r="G408" s="25">
        <v>0</v>
      </c>
      <c r="H408" s="26">
        <v>5472</v>
      </c>
    </row>
    <row r="409" spans="1:8" s="27" customFormat="1" x14ac:dyDescent="0.2">
      <c r="A409" s="22" t="s">
        <v>1</v>
      </c>
      <c r="B409" s="23">
        <v>2022</v>
      </c>
      <c r="C409" s="23" t="s">
        <v>52</v>
      </c>
      <c r="D409" s="24">
        <v>44876</v>
      </c>
      <c r="E409" s="25">
        <v>20.512310412600002</v>
      </c>
      <c r="F409" s="25">
        <v>0</v>
      </c>
      <c r="G409" s="25">
        <v>0</v>
      </c>
      <c r="H409" s="26">
        <v>16792</v>
      </c>
    </row>
    <row r="410" spans="1:8" s="27" customFormat="1" x14ac:dyDescent="0.2">
      <c r="A410" s="22" t="s">
        <v>2</v>
      </c>
      <c r="B410" s="23">
        <v>2022</v>
      </c>
      <c r="C410" s="23" t="s">
        <v>54</v>
      </c>
      <c r="D410" s="24">
        <v>45014</v>
      </c>
      <c r="E410" s="25">
        <v>7.27720183949838</v>
      </c>
      <c r="F410" s="25">
        <v>0</v>
      </c>
      <c r="G410" s="25">
        <v>0</v>
      </c>
      <c r="H410" s="26">
        <v>7705</v>
      </c>
    </row>
    <row r="411" spans="1:8" s="27" customFormat="1" x14ac:dyDescent="0.2">
      <c r="A411" s="22" t="s">
        <v>3</v>
      </c>
      <c r="B411" s="23">
        <v>2022</v>
      </c>
      <c r="C411" s="23" t="s">
        <v>52</v>
      </c>
      <c r="D411" s="24">
        <v>44785</v>
      </c>
      <c r="E411" s="25">
        <v>285.44727592096001</v>
      </c>
      <c r="F411" s="25">
        <v>0</v>
      </c>
      <c r="G411" s="25">
        <v>0</v>
      </c>
      <c r="H411" s="26">
        <v>184689</v>
      </c>
    </row>
    <row r="412" spans="1:8" s="27" customFormat="1" x14ac:dyDescent="0.2">
      <c r="A412" s="22" t="s">
        <v>3</v>
      </c>
      <c r="B412" s="23">
        <v>2022</v>
      </c>
      <c r="C412" s="23" t="s">
        <v>52</v>
      </c>
      <c r="D412" s="24">
        <v>44875</v>
      </c>
      <c r="E412" s="25">
        <v>221.07</v>
      </c>
      <c r="F412" s="25">
        <v>0</v>
      </c>
      <c r="G412" s="25">
        <v>0</v>
      </c>
      <c r="H412" s="26">
        <v>143036</v>
      </c>
    </row>
    <row r="413" spans="1:8" s="27" customFormat="1" x14ac:dyDescent="0.2">
      <c r="A413" s="22" t="s">
        <v>3</v>
      </c>
      <c r="B413" s="23">
        <v>2022</v>
      </c>
      <c r="C413" s="23" t="s">
        <v>54</v>
      </c>
      <c r="D413" s="24">
        <v>45014</v>
      </c>
      <c r="E413" s="25">
        <v>300.52816756704698</v>
      </c>
      <c r="F413" s="25">
        <v>0</v>
      </c>
      <c r="G413" s="25">
        <v>0</v>
      </c>
      <c r="H413" s="26">
        <v>194446</v>
      </c>
    </row>
    <row r="414" spans="1:8" s="27" customFormat="1" x14ac:dyDescent="0.2">
      <c r="A414" s="22" t="s">
        <v>4</v>
      </c>
      <c r="B414" s="23">
        <v>2022</v>
      </c>
      <c r="C414" s="23" t="s">
        <v>52</v>
      </c>
      <c r="D414" s="24">
        <v>44798</v>
      </c>
      <c r="E414" s="25">
        <v>1.19947252734</v>
      </c>
      <c r="F414" s="25">
        <v>1.19947252734</v>
      </c>
      <c r="G414" s="25">
        <v>0</v>
      </c>
      <c r="H414" s="26">
        <v>262615</v>
      </c>
    </row>
    <row r="415" spans="1:8" s="27" customFormat="1" x14ac:dyDescent="0.2">
      <c r="A415" s="22" t="s">
        <v>4</v>
      </c>
      <c r="B415" s="23">
        <v>2022</v>
      </c>
      <c r="C415" s="23" t="s">
        <v>52</v>
      </c>
      <c r="D415" s="24">
        <v>44889</v>
      </c>
      <c r="E415" s="25">
        <v>1.43</v>
      </c>
      <c r="F415" s="25">
        <v>1.43</v>
      </c>
      <c r="G415" s="25">
        <v>0</v>
      </c>
      <c r="H415" s="26">
        <v>313087</v>
      </c>
    </row>
    <row r="416" spans="1:8" s="27" customFormat="1" x14ac:dyDescent="0.2">
      <c r="A416" s="22" t="s">
        <v>4</v>
      </c>
      <c r="B416" s="23">
        <v>2022</v>
      </c>
      <c r="C416" s="23" t="s">
        <v>54</v>
      </c>
      <c r="D416" s="24">
        <v>45014</v>
      </c>
      <c r="E416" s="25">
        <v>1.6748165765079699</v>
      </c>
      <c r="F416" s="25">
        <v>1.6748165765079699</v>
      </c>
      <c r="G416" s="25">
        <v>0</v>
      </c>
      <c r="H416" s="26">
        <v>366688</v>
      </c>
    </row>
    <row r="417" spans="1:8" s="27" customFormat="1" x14ac:dyDescent="0.2">
      <c r="A417" s="22" t="s">
        <v>5</v>
      </c>
      <c r="B417" s="23">
        <v>2022</v>
      </c>
      <c r="C417" s="23" t="s">
        <v>52</v>
      </c>
      <c r="D417" s="24">
        <v>44693</v>
      </c>
      <c r="E417" s="25">
        <v>115.5667163633</v>
      </c>
      <c r="F417" s="25">
        <v>0</v>
      </c>
      <c r="G417" s="25">
        <v>0</v>
      </c>
      <c r="H417" s="26">
        <v>3480</v>
      </c>
    </row>
    <row r="418" spans="1:8" s="27" customFormat="1" x14ac:dyDescent="0.2">
      <c r="A418" s="22" t="s">
        <v>5</v>
      </c>
      <c r="B418" s="23">
        <v>2022</v>
      </c>
      <c r="C418" s="23" t="s">
        <v>52</v>
      </c>
      <c r="D418" s="24">
        <v>44785</v>
      </c>
      <c r="E418" s="25">
        <v>41.118039580199998</v>
      </c>
      <c r="F418" s="25">
        <v>0</v>
      </c>
      <c r="G418" s="25">
        <v>0</v>
      </c>
      <c r="H418" s="26">
        <v>1238</v>
      </c>
    </row>
    <row r="419" spans="1:8" s="27" customFormat="1" ht="25.5" x14ac:dyDescent="0.2">
      <c r="A419" s="22" t="s">
        <v>5</v>
      </c>
      <c r="B419" s="23">
        <v>2022</v>
      </c>
      <c r="C419" s="23" t="s">
        <v>110</v>
      </c>
      <c r="D419" s="24">
        <v>44876</v>
      </c>
      <c r="E419" s="25">
        <v>72.267040111499995</v>
      </c>
      <c r="F419" s="25">
        <v>0</v>
      </c>
      <c r="G419" s="25">
        <v>0</v>
      </c>
      <c r="H419" s="26">
        <v>2176</v>
      </c>
    </row>
    <row r="420" spans="1:8" s="27" customFormat="1" x14ac:dyDescent="0.2">
      <c r="A420" s="22" t="s">
        <v>5</v>
      </c>
      <c r="B420" s="23">
        <v>2022</v>
      </c>
      <c r="C420" s="23" t="s">
        <v>52</v>
      </c>
      <c r="D420" s="24">
        <v>44876</v>
      </c>
      <c r="E420" s="25">
        <v>126.1730531943</v>
      </c>
      <c r="F420" s="25">
        <v>0</v>
      </c>
      <c r="G420" s="25">
        <v>0</v>
      </c>
      <c r="H420" s="26">
        <v>3800</v>
      </c>
    </row>
    <row r="421" spans="1:8" s="27" customFormat="1" x14ac:dyDescent="0.2">
      <c r="A421" s="22" t="s">
        <v>6</v>
      </c>
      <c r="B421" s="23">
        <v>2022</v>
      </c>
      <c r="C421" s="23" t="s">
        <v>52</v>
      </c>
      <c r="D421" s="24">
        <v>44693</v>
      </c>
      <c r="E421" s="25">
        <v>96.543927735899999</v>
      </c>
      <c r="F421" s="25">
        <v>0</v>
      </c>
      <c r="G421" s="25">
        <v>0</v>
      </c>
      <c r="H421" s="26">
        <v>88643</v>
      </c>
    </row>
    <row r="422" spans="1:8" s="27" customFormat="1" x14ac:dyDescent="0.2">
      <c r="A422" s="22" t="s">
        <v>6</v>
      </c>
      <c r="B422" s="23">
        <v>2022</v>
      </c>
      <c r="C422" s="23" t="s">
        <v>52</v>
      </c>
      <c r="D422" s="24">
        <v>44785</v>
      </c>
      <c r="E422" s="25">
        <v>58.333989947200003</v>
      </c>
      <c r="F422" s="25">
        <v>0</v>
      </c>
      <c r="G422" s="25">
        <v>0</v>
      </c>
      <c r="H422" s="26">
        <v>53560</v>
      </c>
    </row>
    <row r="423" spans="1:8" s="27" customFormat="1" x14ac:dyDescent="0.2">
      <c r="A423" s="22" t="s">
        <v>6</v>
      </c>
      <c r="B423" s="23">
        <v>2022</v>
      </c>
      <c r="C423" s="23" t="s">
        <v>52</v>
      </c>
      <c r="D423" s="24">
        <v>44876</v>
      </c>
      <c r="E423" s="25">
        <v>62.987046843599998</v>
      </c>
      <c r="F423" s="25">
        <v>0</v>
      </c>
      <c r="G423" s="25">
        <v>0</v>
      </c>
      <c r="H423" s="26">
        <v>57832</v>
      </c>
    </row>
    <row r="424" spans="1:8" s="27" customFormat="1" x14ac:dyDescent="0.2">
      <c r="A424" s="22" t="s">
        <v>6</v>
      </c>
      <c r="B424" s="23">
        <v>2022</v>
      </c>
      <c r="C424" s="23" t="s">
        <v>54</v>
      </c>
      <c r="D424" s="24">
        <v>45014</v>
      </c>
      <c r="E424" s="25">
        <v>90.691094634921896</v>
      </c>
      <c r="F424" s="25">
        <v>0</v>
      </c>
      <c r="G424" s="25">
        <v>0</v>
      </c>
      <c r="H424" s="26">
        <v>83269</v>
      </c>
    </row>
    <row r="425" spans="1:8" s="27" customFormat="1" x14ac:dyDescent="0.2">
      <c r="A425" s="22" t="s">
        <v>7</v>
      </c>
      <c r="B425" s="23">
        <v>2022</v>
      </c>
      <c r="C425" s="23" t="s">
        <v>52</v>
      </c>
      <c r="D425" s="24">
        <v>44805</v>
      </c>
      <c r="E425" s="25">
        <v>0.23200000000000001</v>
      </c>
      <c r="F425" s="25">
        <v>0.23200000000000001</v>
      </c>
      <c r="G425" s="25">
        <v>1.1599999999999999</v>
      </c>
      <c r="H425" s="26">
        <v>472193</v>
      </c>
    </row>
    <row r="426" spans="1:8" s="27" customFormat="1" x14ac:dyDescent="0.2">
      <c r="A426" s="22" t="s">
        <v>7</v>
      </c>
      <c r="B426" s="23">
        <v>2022</v>
      </c>
      <c r="C426" s="23" t="s">
        <v>54</v>
      </c>
      <c r="D426" s="24">
        <v>45015</v>
      </c>
      <c r="E426" s="25">
        <v>0.16</v>
      </c>
      <c r="F426" s="25">
        <v>0.16</v>
      </c>
      <c r="G426" s="25">
        <v>0.8</v>
      </c>
      <c r="H426" s="26">
        <v>325650</v>
      </c>
    </row>
    <row r="427" spans="1:8" s="27" customFormat="1" x14ac:dyDescent="0.2">
      <c r="A427" s="22" t="s">
        <v>8</v>
      </c>
      <c r="B427" s="23">
        <v>2022</v>
      </c>
      <c r="C427" s="23" t="s">
        <v>52</v>
      </c>
      <c r="D427" s="24">
        <v>44693</v>
      </c>
      <c r="E427" s="25">
        <v>361.34471303110001</v>
      </c>
      <c r="F427" s="25">
        <v>0</v>
      </c>
      <c r="G427" s="25">
        <v>0</v>
      </c>
      <c r="H427" s="26">
        <v>70646</v>
      </c>
    </row>
    <row r="428" spans="1:8" s="27" customFormat="1" x14ac:dyDescent="0.2">
      <c r="A428" s="22" t="s">
        <v>8</v>
      </c>
      <c r="B428" s="23">
        <v>2022</v>
      </c>
      <c r="C428" s="23" t="s">
        <v>52</v>
      </c>
      <c r="D428" s="24">
        <v>44785</v>
      </c>
      <c r="E428" s="25">
        <v>238.62482243779999</v>
      </c>
      <c r="F428" s="25">
        <v>0</v>
      </c>
      <c r="G428" s="25">
        <v>0</v>
      </c>
      <c r="H428" s="26">
        <v>46653</v>
      </c>
    </row>
    <row r="429" spans="1:8" s="27" customFormat="1" x14ac:dyDescent="0.2">
      <c r="A429" s="22" t="s">
        <v>8</v>
      </c>
      <c r="B429" s="23">
        <v>2022</v>
      </c>
      <c r="C429" s="23" t="s">
        <v>52</v>
      </c>
      <c r="D429" s="24">
        <v>44875</v>
      </c>
      <c r="E429" s="25">
        <v>160.4257580469</v>
      </c>
      <c r="F429" s="25">
        <v>0</v>
      </c>
      <c r="G429" s="25">
        <v>0</v>
      </c>
      <c r="H429" s="26">
        <v>31365</v>
      </c>
    </row>
    <row r="430" spans="1:8" s="27" customFormat="1" x14ac:dyDescent="0.2">
      <c r="A430" s="22" t="s">
        <v>8</v>
      </c>
      <c r="B430" s="23">
        <v>2022</v>
      </c>
      <c r="C430" s="23" t="s">
        <v>54</v>
      </c>
      <c r="D430" s="24">
        <v>45014</v>
      </c>
      <c r="E430" s="25">
        <v>256.07046340577898</v>
      </c>
      <c r="F430" s="25">
        <v>0</v>
      </c>
      <c r="G430" s="25">
        <v>0</v>
      </c>
      <c r="H430" s="26">
        <v>50064</v>
      </c>
    </row>
    <row r="431" spans="1:8" s="27" customFormat="1" x14ac:dyDescent="0.2">
      <c r="A431" s="22" t="s">
        <v>9</v>
      </c>
      <c r="B431" s="23">
        <v>2022</v>
      </c>
      <c r="C431" s="23" t="s">
        <v>52</v>
      </c>
      <c r="D431" s="24">
        <v>44694</v>
      </c>
      <c r="E431" s="25">
        <v>603.04271068499997</v>
      </c>
      <c r="F431" s="25">
        <v>0</v>
      </c>
      <c r="G431" s="25">
        <v>0</v>
      </c>
      <c r="H431" s="26">
        <v>58563</v>
      </c>
    </row>
    <row r="432" spans="1:8" s="27" customFormat="1" x14ac:dyDescent="0.2">
      <c r="A432" s="22" t="s">
        <v>9</v>
      </c>
      <c r="B432" s="23">
        <v>2022</v>
      </c>
      <c r="C432" s="23" t="s">
        <v>52</v>
      </c>
      <c r="D432" s="24">
        <v>44785</v>
      </c>
      <c r="E432" s="25">
        <v>58.435525476000002</v>
      </c>
      <c r="F432" s="25">
        <v>0</v>
      </c>
      <c r="G432" s="25">
        <v>0</v>
      </c>
      <c r="H432" s="26">
        <v>5675</v>
      </c>
    </row>
    <row r="433" spans="1:8" s="27" customFormat="1" x14ac:dyDescent="0.2">
      <c r="A433" s="22" t="s">
        <v>9</v>
      </c>
      <c r="B433" s="23">
        <v>2022</v>
      </c>
      <c r="C433" s="23" t="s">
        <v>52</v>
      </c>
      <c r="D433" s="24">
        <v>44876</v>
      </c>
      <c r="E433" s="25">
        <v>325.33999999999997</v>
      </c>
      <c r="F433" s="25">
        <v>0</v>
      </c>
      <c r="G433" s="25">
        <v>0</v>
      </c>
      <c r="H433" s="26">
        <v>31594</v>
      </c>
    </row>
    <row r="434" spans="1:8" s="27" customFormat="1" x14ac:dyDescent="0.2">
      <c r="A434" s="22" t="s">
        <v>9</v>
      </c>
      <c r="B434" s="23">
        <v>2022</v>
      </c>
      <c r="C434" s="23" t="s">
        <v>54</v>
      </c>
      <c r="D434" s="24">
        <v>45014</v>
      </c>
      <c r="E434" s="25">
        <v>134.80519266412099</v>
      </c>
      <c r="F434" s="25">
        <v>0</v>
      </c>
      <c r="G434" s="25">
        <v>0</v>
      </c>
      <c r="H434" s="26">
        <v>13091</v>
      </c>
    </row>
    <row r="435" spans="1:8" s="27" customFormat="1" x14ac:dyDescent="0.2">
      <c r="A435" s="22" t="s">
        <v>11</v>
      </c>
      <c r="B435" s="23">
        <v>2022</v>
      </c>
      <c r="C435" s="23" t="s">
        <v>52</v>
      </c>
      <c r="D435" s="24">
        <v>44693</v>
      </c>
      <c r="E435" s="25">
        <v>81.6483719374</v>
      </c>
      <c r="F435" s="25">
        <v>81.6483719374</v>
      </c>
      <c r="G435" s="25">
        <v>0</v>
      </c>
      <c r="H435" s="26">
        <v>53203</v>
      </c>
    </row>
    <row r="436" spans="1:8" s="27" customFormat="1" x14ac:dyDescent="0.2">
      <c r="A436" s="22" t="s">
        <v>11</v>
      </c>
      <c r="B436" s="23">
        <v>2022</v>
      </c>
      <c r="C436" s="23" t="s">
        <v>52</v>
      </c>
      <c r="D436" s="24">
        <v>44785</v>
      </c>
      <c r="E436" s="25">
        <v>49.631967833700003</v>
      </c>
      <c r="F436" s="25">
        <v>49.631967833700003</v>
      </c>
      <c r="G436" s="25">
        <v>0</v>
      </c>
      <c r="H436" s="26">
        <v>32341</v>
      </c>
    </row>
    <row r="437" spans="1:8" s="27" customFormat="1" x14ac:dyDescent="0.2">
      <c r="A437" s="22" t="s">
        <v>11</v>
      </c>
      <c r="B437" s="23">
        <v>2022</v>
      </c>
      <c r="C437" s="23" t="s">
        <v>52</v>
      </c>
      <c r="D437" s="24">
        <v>44875</v>
      </c>
      <c r="E437" s="25">
        <v>95.89</v>
      </c>
      <c r="F437" s="25">
        <v>95.89</v>
      </c>
      <c r="G437" s="25">
        <v>0</v>
      </c>
      <c r="H437" s="26">
        <v>62483</v>
      </c>
    </row>
    <row r="438" spans="1:8" s="27" customFormat="1" x14ac:dyDescent="0.2">
      <c r="A438" s="22" t="s">
        <v>11</v>
      </c>
      <c r="B438" s="23">
        <v>2022</v>
      </c>
      <c r="C438" s="23" t="s">
        <v>54</v>
      </c>
      <c r="D438" s="24">
        <v>45014</v>
      </c>
      <c r="E438" s="25">
        <v>77.855018392763199</v>
      </c>
      <c r="F438" s="25">
        <v>77.855018392763199</v>
      </c>
      <c r="G438" s="25">
        <v>0</v>
      </c>
      <c r="H438" s="26">
        <v>50731</v>
      </c>
    </row>
    <row r="439" spans="1:8" s="27" customFormat="1" x14ac:dyDescent="0.2">
      <c r="A439" s="33" t="s">
        <v>138</v>
      </c>
      <c r="B439" s="23">
        <v>2022</v>
      </c>
      <c r="C439" s="23" t="s">
        <v>52</v>
      </c>
      <c r="D439" s="24">
        <v>44798</v>
      </c>
      <c r="E439" s="25">
        <v>0.170589969497253</v>
      </c>
      <c r="F439" s="25">
        <v>0</v>
      </c>
      <c r="G439" s="25">
        <v>0</v>
      </c>
      <c r="H439" s="26">
        <v>360000</v>
      </c>
    </row>
    <row r="440" spans="1:8" s="27" customFormat="1" x14ac:dyDescent="0.2">
      <c r="A440" s="33" t="s">
        <v>138</v>
      </c>
      <c r="B440" s="23">
        <v>2022</v>
      </c>
      <c r="C440" s="23" t="s">
        <v>52</v>
      </c>
      <c r="D440" s="24">
        <v>44893</v>
      </c>
      <c r="E440" s="25">
        <v>0.19</v>
      </c>
      <c r="F440" s="25">
        <v>0</v>
      </c>
      <c r="G440" s="25">
        <v>0</v>
      </c>
      <c r="H440" s="26">
        <v>400961</v>
      </c>
    </row>
    <row r="441" spans="1:8" s="27" customFormat="1" x14ac:dyDescent="0.2">
      <c r="A441" s="33" t="s">
        <v>138</v>
      </c>
      <c r="B441" s="23">
        <v>2022</v>
      </c>
      <c r="C441" s="23" t="s">
        <v>54</v>
      </c>
      <c r="D441" s="24">
        <v>45015</v>
      </c>
      <c r="E441" s="25">
        <v>0.21449651062087199</v>
      </c>
      <c r="F441" s="25">
        <v>0</v>
      </c>
      <c r="G441" s="25">
        <v>0</v>
      </c>
      <c r="H441" s="26">
        <v>452657</v>
      </c>
    </row>
    <row r="442" spans="1:8" s="27" customFormat="1" x14ac:dyDescent="0.2">
      <c r="A442" s="22" t="s">
        <v>12</v>
      </c>
      <c r="B442" s="23">
        <v>2023</v>
      </c>
      <c r="C442" s="23" t="s">
        <v>111</v>
      </c>
      <c r="D442" s="24">
        <v>45044</v>
      </c>
      <c r="E442" s="25">
        <v>208.33058247451225</v>
      </c>
      <c r="F442" s="25">
        <v>0</v>
      </c>
      <c r="G442" s="25">
        <v>0</v>
      </c>
      <c r="H442" s="26">
        <v>161778.90549</v>
      </c>
    </row>
    <row r="443" spans="1:8" s="27" customFormat="1" x14ac:dyDescent="0.2">
      <c r="A443" s="22" t="s">
        <v>12</v>
      </c>
      <c r="B443" s="23">
        <v>2023</v>
      </c>
      <c r="C443" s="23" t="s">
        <v>112</v>
      </c>
      <c r="D443" s="24">
        <v>45149</v>
      </c>
      <c r="E443" s="25">
        <v>257</v>
      </c>
      <c r="F443" s="25">
        <v>0</v>
      </c>
      <c r="G443" s="25">
        <v>0</v>
      </c>
      <c r="H443" s="26">
        <v>199573.09299999999</v>
      </c>
    </row>
    <row r="444" spans="1:8" s="27" customFormat="1" x14ac:dyDescent="0.2">
      <c r="A444" s="22" t="s">
        <v>12</v>
      </c>
      <c r="B444" s="23">
        <v>2023</v>
      </c>
      <c r="C444" s="23" t="s">
        <v>113</v>
      </c>
      <c r="D444" s="24">
        <v>45265</v>
      </c>
      <c r="E444" s="25">
        <v>406.56059233866762</v>
      </c>
      <c r="F444" s="25">
        <v>0</v>
      </c>
      <c r="G444" s="25">
        <v>0</v>
      </c>
      <c r="H444" s="26">
        <f>315714221.42/1000</f>
        <v>315714.22142000002</v>
      </c>
    </row>
    <row r="445" spans="1:8" s="27" customFormat="1" x14ac:dyDescent="0.2">
      <c r="A445" s="22" t="s">
        <v>12</v>
      </c>
      <c r="B445" s="23">
        <v>2023</v>
      </c>
      <c r="C445" s="23" t="s">
        <v>114</v>
      </c>
      <c r="D445" s="10">
        <v>45397</v>
      </c>
      <c r="E445" s="25">
        <v>414.76731285469441</v>
      </c>
      <c r="F445" s="25">
        <v>0</v>
      </c>
      <c r="G445" s="25">
        <v>0</v>
      </c>
      <c r="H445" s="28">
        <v>322087.1420300001</v>
      </c>
    </row>
    <row r="446" spans="1:8" s="27" customFormat="1" x14ac:dyDescent="0.2">
      <c r="A446" s="22" t="s">
        <v>2</v>
      </c>
      <c r="B446" s="23">
        <v>2023</v>
      </c>
      <c r="C446" s="23" t="s">
        <v>111</v>
      </c>
      <c r="D446" s="29">
        <v>45044</v>
      </c>
      <c r="E446" s="30">
        <v>20.411962376991351</v>
      </c>
      <c r="F446" s="25">
        <v>0</v>
      </c>
      <c r="G446" s="25">
        <v>0</v>
      </c>
      <c r="H446" s="26">
        <f>21611512.17/1000</f>
        <v>21611.512170000002</v>
      </c>
    </row>
    <row r="447" spans="1:8" s="27" customFormat="1" x14ac:dyDescent="0.2">
      <c r="A447" s="22" t="s">
        <v>2</v>
      </c>
      <c r="B447" s="23">
        <v>2023</v>
      </c>
      <c r="C447" s="23" t="s">
        <v>101</v>
      </c>
      <c r="D447" s="29">
        <v>45253</v>
      </c>
      <c r="E447" s="31">
        <v>18.754238373504272</v>
      </c>
      <c r="F447" s="25">
        <v>0</v>
      </c>
      <c r="G447" s="25">
        <v>0</v>
      </c>
      <c r="H447" s="26">
        <f>19856368.7/1000</f>
        <v>19856.368699999999</v>
      </c>
    </row>
    <row r="448" spans="1:8" s="27" customFormat="1" x14ac:dyDescent="0.2">
      <c r="A448" s="22" t="s">
        <v>2</v>
      </c>
      <c r="B448" s="23">
        <v>2023</v>
      </c>
      <c r="C448" s="23" t="s">
        <v>114</v>
      </c>
      <c r="D448" s="10">
        <v>45394</v>
      </c>
      <c r="E448" s="25">
        <v>36.771534237466852</v>
      </c>
      <c r="F448" s="25">
        <v>0</v>
      </c>
      <c r="G448" s="25">
        <v>0</v>
      </c>
      <c r="H448" s="28">
        <v>38932.48699000007</v>
      </c>
    </row>
    <row r="449" spans="1:8" s="27" customFormat="1" x14ac:dyDescent="0.2">
      <c r="A449" s="22" t="s">
        <v>3</v>
      </c>
      <c r="B449" s="23">
        <v>2023</v>
      </c>
      <c r="C449" s="23" t="s">
        <v>112</v>
      </c>
      <c r="D449" s="24">
        <v>45162</v>
      </c>
      <c r="E449" s="25">
        <v>93.885625866479103</v>
      </c>
      <c r="F449" s="25">
        <v>0</v>
      </c>
      <c r="G449" s="25">
        <v>0</v>
      </c>
      <c r="H449" s="26">
        <v>60745</v>
      </c>
    </row>
    <row r="450" spans="1:8" s="27" customFormat="1" x14ac:dyDescent="0.2">
      <c r="A450" s="22" t="s">
        <v>3</v>
      </c>
      <c r="B450" s="23">
        <v>2023</v>
      </c>
      <c r="C450" s="23" t="s">
        <v>52</v>
      </c>
      <c r="D450" s="24">
        <v>45253</v>
      </c>
      <c r="E450" s="25">
        <v>281.65687763034862</v>
      </c>
      <c r="F450" s="25">
        <v>0</v>
      </c>
      <c r="G450" s="25">
        <v>0</v>
      </c>
      <c r="H450" s="26">
        <f>182236224.68/1000</f>
        <v>182236.22468000001</v>
      </c>
    </row>
    <row r="451" spans="1:8" s="27" customFormat="1" x14ac:dyDescent="0.2">
      <c r="A451" s="22" t="s">
        <v>3</v>
      </c>
      <c r="B451" s="23">
        <v>2023</v>
      </c>
      <c r="C451" s="23" t="s">
        <v>114</v>
      </c>
      <c r="D451" s="10">
        <v>45394</v>
      </c>
      <c r="E451" s="25">
        <v>259.3525264174711</v>
      </c>
      <c r="F451" s="25">
        <v>0</v>
      </c>
      <c r="G451" s="25">
        <v>0</v>
      </c>
      <c r="H451" s="28">
        <v>167804.97488000005</v>
      </c>
    </row>
    <row r="452" spans="1:8" s="27" customFormat="1" x14ac:dyDescent="0.2">
      <c r="A452" s="22" t="s">
        <v>4</v>
      </c>
      <c r="B452" s="23">
        <v>2023</v>
      </c>
      <c r="C452" s="23" t="s">
        <v>112</v>
      </c>
      <c r="D452" s="24">
        <v>45163</v>
      </c>
      <c r="E452" s="25">
        <v>0</v>
      </c>
      <c r="F452" s="25">
        <v>0.76600797052000003</v>
      </c>
      <c r="G452" s="25">
        <v>0</v>
      </c>
      <c r="H452" s="26">
        <v>109855</v>
      </c>
    </row>
    <row r="453" spans="1:8" s="27" customFormat="1" x14ac:dyDescent="0.2">
      <c r="A453" s="22" t="s">
        <v>4</v>
      </c>
      <c r="B453" s="23">
        <v>2023</v>
      </c>
      <c r="C453" s="23" t="s">
        <v>113</v>
      </c>
      <c r="D453" s="29">
        <v>45264</v>
      </c>
      <c r="E453" s="25">
        <v>1.87482628</v>
      </c>
      <c r="F453" s="25">
        <v>1.1088183</v>
      </c>
      <c r="G453" s="25">
        <v>0</v>
      </c>
      <c r="H453" s="26">
        <f>300623238.21228/1000</f>
        <v>300623.23821227998</v>
      </c>
    </row>
    <row r="454" spans="1:8" s="27" customFormat="1" x14ac:dyDescent="0.2">
      <c r="A454" s="22" t="s">
        <v>4</v>
      </c>
      <c r="B454" s="23">
        <v>2023</v>
      </c>
      <c r="C454" s="23" t="s">
        <v>114</v>
      </c>
      <c r="D454" s="10">
        <v>45393</v>
      </c>
      <c r="E454" s="25">
        <v>1.4448936401581747</v>
      </c>
      <c r="F454" s="25">
        <v>1.4448936401581747</v>
      </c>
      <c r="G454" s="25">
        <v>0</v>
      </c>
      <c r="H454" s="28">
        <v>316347.81522499904</v>
      </c>
    </row>
    <row r="455" spans="1:8" s="27" customFormat="1" x14ac:dyDescent="0.2">
      <c r="A455" s="22" t="s">
        <v>6</v>
      </c>
      <c r="B455" s="23">
        <v>2023</v>
      </c>
      <c r="C455" s="23" t="s">
        <v>112</v>
      </c>
      <c r="D455" s="24">
        <v>45162</v>
      </c>
      <c r="E455" s="25">
        <v>87.500554191977201</v>
      </c>
      <c r="F455" s="25">
        <v>0</v>
      </c>
      <c r="G455" s="25">
        <v>0</v>
      </c>
      <c r="H455" s="26">
        <v>91656</v>
      </c>
    </row>
    <row r="456" spans="1:8" s="27" customFormat="1" x14ac:dyDescent="0.2">
      <c r="A456" s="22" t="s">
        <v>6</v>
      </c>
      <c r="B456" s="23">
        <v>2023</v>
      </c>
      <c r="C456" s="23" t="s">
        <v>101</v>
      </c>
      <c r="D456" s="24">
        <v>45253</v>
      </c>
      <c r="E456" s="25">
        <v>74.285838085173211</v>
      </c>
      <c r="F456" s="25">
        <v>0</v>
      </c>
      <c r="G456" s="25">
        <v>0</v>
      </c>
      <c r="H456" s="26">
        <f>77813598.25/1000</f>
        <v>77813.598249999995</v>
      </c>
    </row>
    <row r="457" spans="1:8" s="27" customFormat="1" x14ac:dyDescent="0.2">
      <c r="A457" s="22" t="s">
        <v>6</v>
      </c>
      <c r="B457" s="23">
        <v>2023</v>
      </c>
      <c r="C457" s="23" t="s">
        <v>114</v>
      </c>
      <c r="D457" s="10">
        <v>45394</v>
      </c>
      <c r="E457" s="25">
        <v>80.951238705132141</v>
      </c>
      <c r="F457" s="25">
        <v>0</v>
      </c>
      <c r="G457" s="25">
        <v>0</v>
      </c>
      <c r="H457" s="28">
        <v>84795.532080000165</v>
      </c>
    </row>
    <row r="458" spans="1:8" s="27" customFormat="1" x14ac:dyDescent="0.2">
      <c r="A458" s="22" t="s">
        <v>7</v>
      </c>
      <c r="B458" s="23">
        <v>2023</v>
      </c>
      <c r="C458" s="23" t="s">
        <v>112</v>
      </c>
      <c r="D458" s="24">
        <v>45167</v>
      </c>
      <c r="E458" s="25">
        <v>0.14000000000000001</v>
      </c>
      <c r="F458" s="25">
        <v>0.14000000000000001</v>
      </c>
      <c r="G458" s="25">
        <v>0.7</v>
      </c>
      <c r="H458" s="26">
        <v>284944</v>
      </c>
    </row>
    <row r="459" spans="1:8" s="27" customFormat="1" ht="15.75" customHeight="1" x14ac:dyDescent="0.2">
      <c r="A459" s="22" t="s">
        <v>7</v>
      </c>
      <c r="B459" s="23">
        <v>2023</v>
      </c>
      <c r="C459" s="23" t="s">
        <v>113</v>
      </c>
      <c r="D459" s="24">
        <v>45303</v>
      </c>
      <c r="E459" s="25">
        <v>0.2</v>
      </c>
      <c r="F459" s="25">
        <v>0.2</v>
      </c>
      <c r="G459" s="25">
        <v>1</v>
      </c>
      <c r="H459" s="26">
        <v>407062.83299999998</v>
      </c>
    </row>
    <row r="460" spans="1:8" x14ac:dyDescent="0.2">
      <c r="A460" s="22" t="s">
        <v>8</v>
      </c>
      <c r="B460" s="23">
        <v>2023</v>
      </c>
      <c r="C460" s="23" t="s">
        <v>101</v>
      </c>
      <c r="D460" s="29">
        <v>45253</v>
      </c>
      <c r="E460" s="30">
        <v>233.26815123600446</v>
      </c>
      <c r="F460" s="25">
        <v>0</v>
      </c>
      <c r="G460" s="25">
        <v>0</v>
      </c>
      <c r="H460" s="26">
        <f>45606022.98/1000</f>
        <v>45606.022979999994</v>
      </c>
    </row>
    <row r="461" spans="1:8" x14ac:dyDescent="0.2">
      <c r="A461" s="22" t="s">
        <v>8</v>
      </c>
      <c r="B461" s="23">
        <v>2023</v>
      </c>
      <c r="C461" s="23" t="s">
        <v>114</v>
      </c>
      <c r="D461" s="10">
        <v>45394</v>
      </c>
      <c r="E461" s="25">
        <v>407.82967397920328</v>
      </c>
      <c r="F461" s="25">
        <v>0</v>
      </c>
      <c r="G461" s="25">
        <v>0</v>
      </c>
      <c r="H461" s="28">
        <v>79734.371730000043</v>
      </c>
    </row>
    <row r="462" spans="1:8" x14ac:dyDescent="0.2">
      <c r="A462" s="22" t="s">
        <v>9</v>
      </c>
      <c r="B462" s="23">
        <v>2023</v>
      </c>
      <c r="C462" s="23" t="s">
        <v>112</v>
      </c>
      <c r="D462" s="24">
        <v>45162</v>
      </c>
      <c r="E462" s="25">
        <v>442.96435600131798</v>
      </c>
      <c r="F462" s="25">
        <v>0</v>
      </c>
      <c r="G462" s="25">
        <v>0</v>
      </c>
      <c r="H462" s="26">
        <v>43017</v>
      </c>
    </row>
    <row r="463" spans="1:8" x14ac:dyDescent="0.2">
      <c r="A463" s="22" t="s">
        <v>9</v>
      </c>
      <c r="B463" s="23">
        <v>2023</v>
      </c>
      <c r="C463" s="23" t="s">
        <v>52</v>
      </c>
      <c r="D463" s="29">
        <v>45253</v>
      </c>
      <c r="E463" s="25">
        <v>245.51559457121675</v>
      </c>
      <c r="F463" s="25">
        <v>0</v>
      </c>
      <c r="G463" s="25">
        <v>0</v>
      </c>
      <c r="H463" s="26">
        <f>23842510.42/1000</f>
        <v>23842.510420000002</v>
      </c>
    </row>
    <row r="464" spans="1:8" x14ac:dyDescent="0.2">
      <c r="A464" s="22" t="s">
        <v>9</v>
      </c>
      <c r="B464" s="23">
        <v>2023</v>
      </c>
      <c r="C464" s="23" t="s">
        <v>114</v>
      </c>
      <c r="D464" s="10">
        <v>45394</v>
      </c>
      <c r="E464" s="25">
        <v>667.65580453496921</v>
      </c>
      <c r="F464" s="25">
        <v>0</v>
      </c>
      <c r="G464" s="25">
        <v>0</v>
      </c>
      <c r="H464" s="28">
        <v>64837.390489999925</v>
      </c>
    </row>
    <row r="465" spans="1:8" x14ac:dyDescent="0.2">
      <c r="A465" s="22" t="s">
        <v>11</v>
      </c>
      <c r="B465" s="23">
        <v>2023</v>
      </c>
      <c r="C465" s="23" t="s">
        <v>112</v>
      </c>
      <c r="D465" s="24">
        <v>45162</v>
      </c>
      <c r="E465" s="25">
        <v>74.506024492990505</v>
      </c>
      <c r="F465" s="25">
        <v>74.506024492990505</v>
      </c>
      <c r="G465" s="25">
        <v>0</v>
      </c>
      <c r="H465" s="26">
        <v>48549</v>
      </c>
    </row>
    <row r="466" spans="1:8" x14ac:dyDescent="0.2">
      <c r="A466" s="22" t="s">
        <v>11</v>
      </c>
      <c r="B466" s="23">
        <v>2023</v>
      </c>
      <c r="C466" s="23" t="s">
        <v>52</v>
      </c>
      <c r="D466" s="24">
        <v>45253</v>
      </c>
      <c r="E466" s="25">
        <v>171.21689267435525</v>
      </c>
      <c r="F466" s="25">
        <v>171.21689267435525</v>
      </c>
      <c r="G466" s="25">
        <v>0</v>
      </c>
      <c r="H466" s="26">
        <f>111567495.52/1000</f>
        <v>111567.49552</v>
      </c>
    </row>
    <row r="467" spans="1:8" x14ac:dyDescent="0.2">
      <c r="A467" s="22" t="s">
        <v>11</v>
      </c>
      <c r="B467" s="23">
        <v>2023</v>
      </c>
      <c r="C467" s="23" t="s">
        <v>114</v>
      </c>
      <c r="D467" s="10">
        <v>45394</v>
      </c>
      <c r="E467" s="25">
        <v>98.296496581570139</v>
      </c>
      <c r="F467" s="25">
        <v>98.296496581570139</v>
      </c>
      <c r="G467" s="25">
        <v>0</v>
      </c>
      <c r="H467" s="28">
        <v>64051.471619999829</v>
      </c>
    </row>
    <row r="468" spans="1:8" x14ac:dyDescent="0.2">
      <c r="A468" s="33" t="s">
        <v>138</v>
      </c>
      <c r="B468" s="23">
        <v>2023</v>
      </c>
      <c r="C468" s="23" t="s">
        <v>112</v>
      </c>
      <c r="D468" s="24">
        <v>45166</v>
      </c>
      <c r="E468" s="25">
        <v>0.142999999999052</v>
      </c>
      <c r="F468" s="25">
        <v>0</v>
      </c>
      <c r="G468" s="25">
        <v>0</v>
      </c>
      <c r="H468" s="26">
        <v>301776</v>
      </c>
    </row>
    <row r="469" spans="1:8" x14ac:dyDescent="0.2">
      <c r="A469" s="33" t="s">
        <v>138</v>
      </c>
      <c r="B469" s="23">
        <v>2023</v>
      </c>
      <c r="C469" s="23" t="s">
        <v>113</v>
      </c>
      <c r="D469" s="24">
        <v>45265</v>
      </c>
      <c r="E469" s="32">
        <v>0.21987151624090401</v>
      </c>
      <c r="F469" s="25">
        <v>0</v>
      </c>
      <c r="G469" s="25">
        <v>0</v>
      </c>
      <c r="H469" s="26">
        <v>464000</v>
      </c>
    </row>
    <row r="470" spans="1:8" x14ac:dyDescent="0.2">
      <c r="A470" s="33" t="s">
        <v>138</v>
      </c>
      <c r="B470" s="23">
        <v>2023</v>
      </c>
      <c r="C470" s="23" t="s">
        <v>114</v>
      </c>
      <c r="D470" s="10">
        <v>45394</v>
      </c>
      <c r="E470" s="25">
        <v>0.22240894075952714</v>
      </c>
      <c r="F470" s="25">
        <v>0</v>
      </c>
      <c r="G470" s="25">
        <v>0</v>
      </c>
      <c r="H470" s="28">
        <v>469354.7862714114</v>
      </c>
    </row>
    <row r="471" spans="1:8" x14ac:dyDescent="0.2">
      <c r="A471" s="22" t="s">
        <v>10</v>
      </c>
      <c r="B471" s="23" t="s">
        <v>45</v>
      </c>
      <c r="C471" s="23" t="s">
        <v>114</v>
      </c>
      <c r="D471" s="24">
        <v>45435</v>
      </c>
      <c r="E471" s="25">
        <v>4.3504243111508207E-3</v>
      </c>
      <c r="F471" s="25">
        <v>0</v>
      </c>
      <c r="G471" s="25">
        <v>0</v>
      </c>
      <c r="H471" s="26">
        <v>4585.2554299999993</v>
      </c>
    </row>
    <row r="472" spans="1:8" x14ac:dyDescent="0.2">
      <c r="A472" s="33" t="s">
        <v>138</v>
      </c>
      <c r="B472" s="23" t="s">
        <v>46</v>
      </c>
      <c r="C472" s="23" t="s">
        <v>115</v>
      </c>
      <c r="D472" s="24">
        <v>45497</v>
      </c>
      <c r="E472" s="25">
        <v>0.23329396814992581</v>
      </c>
      <c r="F472" s="25">
        <v>0</v>
      </c>
      <c r="G472" s="25">
        <v>0</v>
      </c>
      <c r="H472" s="26">
        <v>492325.71399999998</v>
      </c>
    </row>
    <row r="473" spans="1:8" x14ac:dyDescent="0.2">
      <c r="A473" s="33" t="s">
        <v>11</v>
      </c>
      <c r="B473" s="23" t="s">
        <v>46</v>
      </c>
      <c r="C473" s="23" t="s">
        <v>115</v>
      </c>
      <c r="D473" s="24">
        <v>45496</v>
      </c>
      <c r="E473" s="25">
        <v>109.29031583066688</v>
      </c>
      <c r="F473" s="25">
        <v>109.29031583066688</v>
      </c>
      <c r="G473" s="25">
        <v>0</v>
      </c>
      <c r="H473" s="34">
        <v>71215.20915000001</v>
      </c>
    </row>
    <row r="474" spans="1:8" x14ac:dyDescent="0.2">
      <c r="A474" s="33" t="s">
        <v>9</v>
      </c>
      <c r="B474" s="23" t="s">
        <v>46</v>
      </c>
      <c r="C474" s="23" t="s">
        <v>115</v>
      </c>
      <c r="D474" s="24">
        <v>45496</v>
      </c>
      <c r="E474" s="25">
        <v>406.37724565450202</v>
      </c>
      <c r="F474" s="25">
        <v>0</v>
      </c>
      <c r="G474" s="25">
        <v>0</v>
      </c>
      <c r="H474" s="26">
        <v>39464.107080000002</v>
      </c>
    </row>
    <row r="475" spans="1:8" x14ac:dyDescent="0.2">
      <c r="A475" s="33" t="s">
        <v>3</v>
      </c>
      <c r="B475" s="23" t="s">
        <v>46</v>
      </c>
      <c r="C475" s="23" t="s">
        <v>115</v>
      </c>
      <c r="D475" s="24">
        <v>45496</v>
      </c>
      <c r="E475" s="25">
        <v>329.2827677101767</v>
      </c>
      <c r="F475" s="25"/>
      <c r="G475" s="25">
        <v>0</v>
      </c>
      <c r="H475" s="26">
        <v>213050.88994999998</v>
      </c>
    </row>
    <row r="476" spans="1:8" x14ac:dyDescent="0.2">
      <c r="A476" s="33" t="s">
        <v>4</v>
      </c>
      <c r="B476" s="23" t="s">
        <v>46</v>
      </c>
      <c r="C476" s="23" t="s">
        <v>115</v>
      </c>
      <c r="D476" s="24">
        <v>45496</v>
      </c>
      <c r="E476" s="25">
        <v>1.3049919656048412</v>
      </c>
      <c r="F476" s="25">
        <v>1.3049919656819249</v>
      </c>
      <c r="G476" s="25">
        <v>0</v>
      </c>
      <c r="H476" s="26">
        <f>285717471.34/1000</f>
        <v>285717.47133999999</v>
      </c>
    </row>
    <row r="477" spans="1:8" x14ac:dyDescent="0.2">
      <c r="A477" s="35" t="s">
        <v>6</v>
      </c>
      <c r="B477" s="23" t="s">
        <v>46</v>
      </c>
      <c r="C477" s="23" t="s">
        <v>116</v>
      </c>
      <c r="D477" s="10">
        <v>45530</v>
      </c>
      <c r="E477" s="25">
        <v>192.01633222878715</v>
      </c>
      <c r="F477" s="25"/>
      <c r="G477" s="25"/>
      <c r="H477" s="26">
        <v>201134.99583</v>
      </c>
    </row>
    <row r="478" spans="1:8" x14ac:dyDescent="0.2">
      <c r="A478" s="35" t="s">
        <v>8</v>
      </c>
      <c r="B478" s="23" t="s">
        <v>46</v>
      </c>
      <c r="C478" s="23" t="s">
        <v>116</v>
      </c>
      <c r="D478" s="10">
        <v>45530</v>
      </c>
      <c r="E478" s="25">
        <v>609.18596647724655</v>
      </c>
      <c r="F478" s="25"/>
      <c r="G478" s="25"/>
      <c r="H478" s="26">
        <v>119101.33912</v>
      </c>
    </row>
    <row r="479" spans="1:8" x14ac:dyDescent="0.2">
      <c r="A479" s="22" t="s">
        <v>2</v>
      </c>
      <c r="B479" s="23" t="s">
        <v>46</v>
      </c>
      <c r="C479" s="23" t="s">
        <v>116</v>
      </c>
      <c r="D479" s="10">
        <v>45530</v>
      </c>
      <c r="E479" s="25">
        <v>9.5006738970897278</v>
      </c>
      <c r="F479" s="25"/>
      <c r="G479" s="25"/>
      <c r="H479" s="26">
        <v>10059</v>
      </c>
    </row>
    <row r="480" spans="1:8" x14ac:dyDescent="0.2">
      <c r="A480" s="35" t="s">
        <v>7</v>
      </c>
      <c r="B480" s="23" t="s">
        <v>46</v>
      </c>
      <c r="C480" s="23" t="s">
        <v>116</v>
      </c>
      <c r="D480" s="10">
        <v>45532</v>
      </c>
      <c r="E480" s="36">
        <v>0.2</v>
      </c>
      <c r="F480" s="36">
        <v>0.2</v>
      </c>
      <c r="G480" s="25">
        <v>1</v>
      </c>
      <c r="H480" s="26">
        <v>457130.45760000002</v>
      </c>
    </row>
    <row r="481" spans="1:8" x14ac:dyDescent="0.2">
      <c r="A481" s="33" t="s">
        <v>49</v>
      </c>
      <c r="B481" s="23" t="s">
        <v>46</v>
      </c>
      <c r="C481" s="33" t="s">
        <v>116</v>
      </c>
      <c r="D481" s="29">
        <v>45618</v>
      </c>
      <c r="E481" s="30">
        <v>5.231652515245986E-2</v>
      </c>
      <c r="F481" s="30">
        <v>5.231652515245986E-2</v>
      </c>
      <c r="G481" s="25"/>
      <c r="H481" s="37">
        <v>33281.984600000003</v>
      </c>
    </row>
    <row r="482" spans="1:8" x14ac:dyDescent="0.2">
      <c r="A482" s="33" t="s">
        <v>2</v>
      </c>
      <c r="B482" s="23" t="s">
        <v>46</v>
      </c>
      <c r="C482" s="33" t="s">
        <v>117</v>
      </c>
      <c r="D482" s="29">
        <v>45618</v>
      </c>
      <c r="E482" s="30">
        <v>30.652615306294965</v>
      </c>
      <c r="F482" s="30">
        <v>0</v>
      </c>
      <c r="G482" s="25"/>
      <c r="H482" s="37">
        <v>32453.97755</v>
      </c>
    </row>
    <row r="483" spans="1:8" x14ac:dyDescent="0.2">
      <c r="A483" s="33" t="s">
        <v>8</v>
      </c>
      <c r="B483" s="23" t="s">
        <v>46</v>
      </c>
      <c r="C483" s="33" t="s">
        <v>117</v>
      </c>
      <c r="D483" s="29">
        <v>45618</v>
      </c>
      <c r="E483" s="30">
        <v>286.01412753377082</v>
      </c>
      <c r="F483" s="30">
        <v>0</v>
      </c>
      <c r="G483" s="25"/>
      <c r="H483" s="37">
        <v>55918.336060000001</v>
      </c>
    </row>
    <row r="484" spans="1:8" x14ac:dyDescent="0.2">
      <c r="A484" s="33" t="s">
        <v>138</v>
      </c>
      <c r="B484" s="23" t="s">
        <v>46</v>
      </c>
      <c r="C484" s="33" t="s">
        <v>117</v>
      </c>
      <c r="D484" s="29">
        <v>45621</v>
      </c>
      <c r="E484" s="30">
        <v>0.12794247712293974</v>
      </c>
      <c r="F484" s="30">
        <v>0</v>
      </c>
      <c r="G484" s="25"/>
      <c r="H484" s="37">
        <v>270000</v>
      </c>
    </row>
    <row r="485" spans="1:8" x14ac:dyDescent="0.2">
      <c r="A485" s="33" t="s">
        <v>12</v>
      </c>
      <c r="B485" s="23" t="s">
        <v>46</v>
      </c>
      <c r="C485" s="33" t="s">
        <v>117</v>
      </c>
      <c r="D485" s="29">
        <v>45622</v>
      </c>
      <c r="E485" s="30">
        <v>243.38451276094619</v>
      </c>
      <c r="F485" s="30">
        <v>0</v>
      </c>
      <c r="G485" s="25"/>
      <c r="H485" s="37">
        <v>189000</v>
      </c>
    </row>
    <row r="486" spans="1:8" x14ac:dyDescent="0.2">
      <c r="A486" s="33" t="s">
        <v>11</v>
      </c>
      <c r="B486" s="23" t="s">
        <v>46</v>
      </c>
      <c r="C486" s="33" t="s">
        <v>117</v>
      </c>
      <c r="D486" s="29">
        <v>45618</v>
      </c>
      <c r="E486" s="30">
        <v>110.97331860070747</v>
      </c>
      <c r="F486" s="30">
        <v>110.97331860070747</v>
      </c>
      <c r="G486" s="25"/>
      <c r="H486" s="37">
        <v>72311.879000000001</v>
      </c>
    </row>
    <row r="487" spans="1:8" x14ac:dyDescent="0.2">
      <c r="A487" s="33" t="s">
        <v>3</v>
      </c>
      <c r="B487" s="23" t="s">
        <v>46</v>
      </c>
      <c r="C487" s="33" t="s">
        <v>117</v>
      </c>
      <c r="D487" s="29">
        <v>45618</v>
      </c>
      <c r="E487" s="30">
        <v>287.17565379473427</v>
      </c>
      <c r="F487" s="30">
        <v>0</v>
      </c>
      <c r="G487" s="25"/>
      <c r="H487" s="37">
        <v>185806.95564</v>
      </c>
    </row>
    <row r="488" spans="1:8" x14ac:dyDescent="0.2">
      <c r="A488" s="33" t="s">
        <v>9</v>
      </c>
      <c r="B488" s="23" t="s">
        <v>46</v>
      </c>
      <c r="C488" s="33" t="s">
        <v>117</v>
      </c>
      <c r="D488" s="29">
        <v>45618</v>
      </c>
      <c r="E488" s="30">
        <v>439.98965998022902</v>
      </c>
      <c r="F488" s="30">
        <v>0</v>
      </c>
      <c r="G488" s="25"/>
      <c r="H488" s="37">
        <v>42728.275860000002</v>
      </c>
    </row>
    <row r="489" spans="1:8" x14ac:dyDescent="0.2">
      <c r="A489" s="33" t="s">
        <v>6</v>
      </c>
      <c r="B489" s="23">
        <v>2024</v>
      </c>
      <c r="C489" s="33" t="s">
        <v>118</v>
      </c>
      <c r="D489" s="29">
        <v>45614</v>
      </c>
      <c r="E489" s="30">
        <v>44.527836206394497</v>
      </c>
      <c r="F489" s="30">
        <v>0</v>
      </c>
      <c r="G489" s="25"/>
      <c r="H489" s="37">
        <v>46642.418619999997</v>
      </c>
    </row>
    <row r="490" spans="1:8" x14ac:dyDescent="0.2">
      <c r="A490" s="33" t="s">
        <v>6</v>
      </c>
      <c r="B490" s="23">
        <v>2024</v>
      </c>
      <c r="C490" s="9" t="s">
        <v>117</v>
      </c>
      <c r="D490" s="10">
        <v>45741</v>
      </c>
      <c r="E490" s="30">
        <v>49.386863146056491</v>
      </c>
      <c r="F490" s="30">
        <v>0</v>
      </c>
      <c r="G490" s="25">
        <v>0</v>
      </c>
      <c r="H490" s="38">
        <v>51732.195889999566</v>
      </c>
    </row>
    <row r="491" spans="1:8" x14ac:dyDescent="0.2">
      <c r="A491" s="33" t="s">
        <v>8</v>
      </c>
      <c r="B491" s="23">
        <v>2024</v>
      </c>
      <c r="C491" s="9" t="s">
        <v>117</v>
      </c>
      <c r="D491" s="10">
        <v>45741</v>
      </c>
      <c r="E491" s="30">
        <v>75</v>
      </c>
      <c r="F491" s="30">
        <v>0</v>
      </c>
      <c r="G491" s="25">
        <v>0</v>
      </c>
      <c r="H491" s="38">
        <v>14663.174999999999</v>
      </c>
    </row>
    <row r="492" spans="1:8" x14ac:dyDescent="0.2">
      <c r="A492" s="33" t="s">
        <v>3</v>
      </c>
      <c r="B492" s="23">
        <v>2024</v>
      </c>
      <c r="C492" s="9" t="s">
        <v>117</v>
      </c>
      <c r="D492" s="10">
        <v>45741</v>
      </c>
      <c r="E492" s="30">
        <v>199.99999999999935</v>
      </c>
      <c r="F492" s="30">
        <v>0</v>
      </c>
      <c r="G492" s="25">
        <v>0</v>
      </c>
      <c r="H492" s="38">
        <v>129402.99999999958</v>
      </c>
    </row>
    <row r="493" spans="1:8" x14ac:dyDescent="0.2">
      <c r="A493" s="33" t="s">
        <v>4</v>
      </c>
      <c r="B493" s="23">
        <v>2024</v>
      </c>
      <c r="C493" s="9" t="s">
        <v>117</v>
      </c>
      <c r="D493" s="10">
        <v>45741</v>
      </c>
      <c r="E493" s="30">
        <v>2.4000000000000008</v>
      </c>
      <c r="F493" s="30">
        <v>2.4000000000000008</v>
      </c>
      <c r="G493" s="25">
        <v>0</v>
      </c>
      <c r="H493" s="38">
        <v>525460.65360000019</v>
      </c>
    </row>
    <row r="494" spans="1:8" x14ac:dyDescent="0.2">
      <c r="A494" s="33" t="s">
        <v>11</v>
      </c>
      <c r="B494" s="23">
        <v>2024</v>
      </c>
      <c r="C494" s="9" t="s">
        <v>117</v>
      </c>
      <c r="D494" s="10">
        <v>45741</v>
      </c>
      <c r="E494" s="30">
        <v>179.99999999999994</v>
      </c>
      <c r="F494" s="30">
        <v>179.99999999999994</v>
      </c>
      <c r="G494" s="25">
        <v>0</v>
      </c>
      <c r="H494" s="38">
        <v>117290.69999999997</v>
      </c>
    </row>
    <row r="495" spans="1:8" x14ac:dyDescent="0.2">
      <c r="A495" s="33" t="s">
        <v>138</v>
      </c>
      <c r="B495" s="23">
        <v>2024</v>
      </c>
      <c r="C495" s="9" t="s">
        <v>117</v>
      </c>
      <c r="D495" s="10">
        <v>45742</v>
      </c>
      <c r="E495" s="30">
        <v>0.24500000000000027</v>
      </c>
      <c r="F495" s="30">
        <v>0</v>
      </c>
      <c r="G495" s="25">
        <v>0</v>
      </c>
      <c r="H495" s="38">
        <v>517029.22663000057</v>
      </c>
    </row>
    <row r="496" spans="1:8" x14ac:dyDescent="0.2">
      <c r="A496" s="33" t="s">
        <v>7</v>
      </c>
      <c r="B496" s="23">
        <v>2024</v>
      </c>
      <c r="C496" s="9" t="s">
        <v>117</v>
      </c>
      <c r="D496" s="10">
        <v>45744</v>
      </c>
      <c r="E496" s="30">
        <v>0.38</v>
      </c>
      <c r="F496" s="30">
        <v>0.38</v>
      </c>
      <c r="G496" s="25">
        <f>5*Tab_DividendosSiteRI[[#This Row],[PN |
 Preferred Shares]]</f>
        <v>1.9</v>
      </c>
      <c r="H496" s="38">
        <v>868547.86944000004</v>
      </c>
    </row>
    <row r="497" spans="1:8" x14ac:dyDescent="0.2">
      <c r="A497" s="33" t="s">
        <v>12</v>
      </c>
      <c r="B497" s="23">
        <v>2024</v>
      </c>
      <c r="C497" s="9" t="s">
        <v>118</v>
      </c>
      <c r="D497" s="10">
        <v>45742</v>
      </c>
      <c r="E497" s="30">
        <v>466</v>
      </c>
      <c r="F497" s="30">
        <v>0</v>
      </c>
      <c r="G497" s="25">
        <v>0</v>
      </c>
      <c r="H497" s="38">
        <v>361871.83400000015</v>
      </c>
    </row>
    <row r="498" spans="1:8" x14ac:dyDescent="0.2">
      <c r="A498" s="33" t="s">
        <v>129</v>
      </c>
      <c r="B498" s="23">
        <v>2024</v>
      </c>
      <c r="C498" s="9" t="s">
        <v>118</v>
      </c>
      <c r="D498" s="10">
        <v>45778</v>
      </c>
      <c r="E498" s="30">
        <v>9.783E-2</v>
      </c>
      <c r="F498" s="30">
        <v>0.436388</v>
      </c>
      <c r="G498" s="25">
        <v>0</v>
      </c>
      <c r="H498" s="38">
        <v>169000</v>
      </c>
    </row>
    <row r="499" spans="1:8" x14ac:dyDescent="0.2">
      <c r="A499" s="33" t="s">
        <v>6</v>
      </c>
      <c r="B499" s="23">
        <v>2024</v>
      </c>
      <c r="C499" s="9" t="s">
        <v>118</v>
      </c>
      <c r="D499" s="10">
        <v>45785</v>
      </c>
      <c r="E499" s="30" cm="1">
        <f t="array" aca="1" ref="E499" ca="1">IFERROR(_xlfn.IFS(OR($A499=208,$A499=274,$A499=269),"CONFERIR NA ATA",$E499&gt;0,$D499/$G499),"-")</f>
        <v>118.42127051453524</v>
      </c>
      <c r="F499" s="30">
        <v>0</v>
      </c>
      <c r="G499" s="25">
        <v>0</v>
      </c>
      <c r="H499" s="38">
        <v>124044.97823000001</v>
      </c>
    </row>
    <row r="500" spans="1:8" x14ac:dyDescent="0.2">
      <c r="A500" s="33" t="s">
        <v>8</v>
      </c>
      <c r="B500" s="23">
        <v>2024</v>
      </c>
      <c r="C500" s="9" t="s">
        <v>118</v>
      </c>
      <c r="D500" s="10">
        <v>45785</v>
      </c>
      <c r="E500" s="30" cm="1">
        <f t="array" aca="1" ref="E500" ca="1">IFERROR(_xlfn.IFS(OR($A500=208,$A500=274,$A500=269),"CONFERIR NA ATA",$E500&gt;0,$D500/$G500),"-")</f>
        <v>79.196899222030694</v>
      </c>
      <c r="F500" s="30">
        <v>0</v>
      </c>
      <c r="G500" s="25">
        <v>0</v>
      </c>
      <c r="H500" s="38">
        <v>15483.70657</v>
      </c>
    </row>
    <row r="501" spans="1:8" x14ac:dyDescent="0.2">
      <c r="A501" s="33" t="s">
        <v>3</v>
      </c>
      <c r="B501" s="23">
        <v>2024</v>
      </c>
      <c r="C501" s="9" t="s">
        <v>118</v>
      </c>
      <c r="D501" s="10">
        <v>45785</v>
      </c>
      <c r="E501" s="30" cm="1">
        <f t="array" aca="1" ref="E501" ca="1">IFERROR(_xlfn.IFS(OR($A501=208,$A501=274,$A501=269),"CONFERIR NA ATA",$E501&gt;0,$D501/$G501),"-")</f>
        <v>100.19065888735192</v>
      </c>
      <c r="F501" s="30">
        <v>0</v>
      </c>
      <c r="G501" s="25">
        <v>0</v>
      </c>
      <c r="H501" s="38">
        <v>64824.85916</v>
      </c>
    </row>
    <row r="502" spans="1:8" x14ac:dyDescent="0.2">
      <c r="A502" s="33" t="s">
        <v>11</v>
      </c>
      <c r="B502" s="23">
        <v>2024</v>
      </c>
      <c r="C502" s="9" t="s">
        <v>118</v>
      </c>
      <c r="D502" s="10">
        <v>45785</v>
      </c>
      <c r="E502" s="30" cm="1">
        <f t="array" aca="1" ref="E502" ca="1">IFERROR(_xlfn.IFS(OR($A502=208,$A502=274,$A502=269),"CONFERIR NA ATA",$E502&gt;0,$D502/$G502),"-")</f>
        <v>39.901099683095083</v>
      </c>
      <c r="F502" s="30" cm="1">
        <f t="array" aca="1" ref="F502" ca="1">IFERROR(_xlfn.IFS(OR($A502=208,$A502=274,$A502=269),"CONFERIR NA ATA",$F502&gt;0,$D502/$G502),"-")</f>
        <v>39.901099683095083</v>
      </c>
      <c r="G502" s="25">
        <v>0</v>
      </c>
      <c r="H502" s="38">
        <v>26000.155070000001</v>
      </c>
    </row>
    <row r="503" spans="1:8" x14ac:dyDescent="0.2">
      <c r="A503" s="33" t="s">
        <v>4</v>
      </c>
      <c r="B503" s="23">
        <v>2024</v>
      </c>
      <c r="C503" s="9" t="s">
        <v>118</v>
      </c>
      <c r="D503" s="10">
        <v>45790</v>
      </c>
      <c r="E503" s="30" cm="1">
        <f t="array" aca="1" ref="E503" ca="1">IFERROR(_xlfn.IFS(OR($A503=208,$A503=274,$A503=269),"CONFERIR NA ATA",$E503&gt;0,$D503/$G503),"-")</f>
        <v>0.37235743358425272</v>
      </c>
      <c r="F503" s="30" cm="1">
        <f t="array" aca="1" ref="F503" ca="1">IFERROR(_xlfn.IFS(OR($A503=208,$A503=274,$A503=269),"CONFERIR NA ATA",$F503&gt;0,$D503/$G503),"-")</f>
        <v>0.37235743358425272</v>
      </c>
      <c r="G503" s="25">
        <v>0</v>
      </c>
      <c r="H503" s="38">
        <v>81524.658510000008</v>
      </c>
    </row>
    <row r="504" spans="1:8" x14ac:dyDescent="0.2">
      <c r="A504" s="33" t="s">
        <v>8</v>
      </c>
      <c r="B504" s="23">
        <v>2025</v>
      </c>
      <c r="C504" s="9" t="s">
        <v>128</v>
      </c>
      <c r="D504" s="10">
        <v>45818</v>
      </c>
      <c r="E504" s="30">
        <v>354.51411367251632</v>
      </c>
      <c r="F504" s="30">
        <v>0</v>
      </c>
      <c r="G504" s="25">
        <v>0</v>
      </c>
      <c r="H504" s="38">
        <v>69310.69984999999</v>
      </c>
    </row>
    <row r="505" spans="1:8" x14ac:dyDescent="0.2">
      <c r="A505" s="33" t="s">
        <v>138</v>
      </c>
      <c r="B505" s="23">
        <v>2025</v>
      </c>
      <c r="C505" s="9" t="s">
        <v>128</v>
      </c>
      <c r="D505" s="24">
        <v>45828</v>
      </c>
      <c r="E505" s="25">
        <v>0.05</v>
      </c>
      <c r="F505" s="30">
        <v>0</v>
      </c>
      <c r="G505" s="25">
        <v>0</v>
      </c>
      <c r="H505" s="38">
        <f>105516168.7/1000</f>
        <v>105516.16870000001</v>
      </c>
    </row>
    <row r="506" spans="1:8" x14ac:dyDescent="0.2">
      <c r="A506" s="33" t="s">
        <v>130</v>
      </c>
      <c r="B506" s="23">
        <v>2025</v>
      </c>
      <c r="C506" s="9" t="s">
        <v>128</v>
      </c>
      <c r="D506" s="24">
        <v>45820</v>
      </c>
      <c r="E506" s="25">
        <v>3.2138678035771161E-2</v>
      </c>
      <c r="F506" s="30">
        <v>0</v>
      </c>
      <c r="G506" s="25">
        <v>0</v>
      </c>
      <c r="H506" s="38">
        <f>5000000/1000</f>
        <v>5000</v>
      </c>
    </row>
    <row r="507" spans="1:8" x14ac:dyDescent="0.2">
      <c r="A507" s="33" t="s">
        <v>131</v>
      </c>
      <c r="B507" s="23">
        <v>2025</v>
      </c>
      <c r="C507" s="9" t="s">
        <v>128</v>
      </c>
      <c r="D507" s="24">
        <v>45820</v>
      </c>
      <c r="E507" s="25">
        <v>4.6128465030466179E-2</v>
      </c>
      <c r="F507" s="30">
        <v>0</v>
      </c>
      <c r="G507" s="25">
        <v>0</v>
      </c>
      <c r="H507" s="38">
        <f>12000000/1000</f>
        <v>12000</v>
      </c>
    </row>
    <row r="508" spans="1:8" x14ac:dyDescent="0.2">
      <c r="A508" s="33" t="s">
        <v>132</v>
      </c>
      <c r="B508" s="23">
        <v>2025</v>
      </c>
      <c r="C508" s="9" t="s">
        <v>128</v>
      </c>
      <c r="D508" s="24">
        <v>45820</v>
      </c>
      <c r="E508" s="25">
        <v>1.4336114277869154E-2</v>
      </c>
      <c r="F508" s="30">
        <v>0</v>
      </c>
      <c r="G508" s="25">
        <v>0</v>
      </c>
      <c r="H508" s="38">
        <f>4000000/1000</f>
        <v>4000</v>
      </c>
    </row>
    <row r="509" spans="1:8" x14ac:dyDescent="0.2">
      <c r="A509" s="33" t="s">
        <v>133</v>
      </c>
      <c r="B509" s="23">
        <v>2025</v>
      </c>
      <c r="C509" s="9" t="s">
        <v>128</v>
      </c>
      <c r="D509" s="24">
        <v>45820</v>
      </c>
      <c r="E509" s="25">
        <v>0.16075104129032258</v>
      </c>
      <c r="F509" s="30">
        <v>0</v>
      </c>
      <c r="G509" s="25">
        <v>0</v>
      </c>
      <c r="H509" s="38">
        <f>4983282.28/1000</f>
        <v>4983.2822800000004</v>
      </c>
    </row>
    <row r="510" spans="1:8" x14ac:dyDescent="0.2">
      <c r="A510" s="33" t="s">
        <v>6</v>
      </c>
      <c r="B510" s="23">
        <v>2025</v>
      </c>
      <c r="C510" s="9" t="s">
        <v>128</v>
      </c>
      <c r="D510" s="24">
        <v>45820</v>
      </c>
      <c r="E510" s="25">
        <v>95.577557940942583</v>
      </c>
      <c r="F510" s="30">
        <v>0</v>
      </c>
      <c r="G510" s="25">
        <v>0</v>
      </c>
      <c r="H510" s="38">
        <f>100116440.59/1000</f>
        <v>100116.44059</v>
      </c>
    </row>
    <row r="511" spans="1:8" x14ac:dyDescent="0.2">
      <c r="A511" s="33" t="s">
        <v>134</v>
      </c>
      <c r="B511" s="23">
        <v>2025</v>
      </c>
      <c r="C511" s="9" t="s">
        <v>128</v>
      </c>
      <c r="D511" s="24">
        <v>45833</v>
      </c>
      <c r="E511" s="25">
        <v>64.387437238345555</v>
      </c>
      <c r="F511" s="30">
        <v>0</v>
      </c>
      <c r="G511" s="25">
        <v>0</v>
      </c>
      <c r="H511" s="38">
        <f>50000000/1000</f>
        <v>50000</v>
      </c>
    </row>
    <row r="512" spans="1:8" ht="15" x14ac:dyDescent="0.3">
      <c r="A512" s="33" t="s">
        <v>6</v>
      </c>
      <c r="B512" s="23">
        <v>2025</v>
      </c>
      <c r="C512" s="9" t="s">
        <v>139</v>
      </c>
      <c r="D512" s="42">
        <v>45924</v>
      </c>
      <c r="E512" s="25">
        <v>107.94133774197152</v>
      </c>
      <c r="F512" s="30">
        <v>0</v>
      </c>
      <c r="G512" s="25">
        <v>0</v>
      </c>
      <c r="H512" s="38">
        <v>113067.36393000001</v>
      </c>
    </row>
    <row r="513" spans="1:8" ht="15" x14ac:dyDescent="0.3">
      <c r="A513" s="33" t="s">
        <v>3</v>
      </c>
      <c r="B513" s="23">
        <v>2025</v>
      </c>
      <c r="C513" s="9" t="s">
        <v>139</v>
      </c>
      <c r="D513" s="42">
        <v>45923</v>
      </c>
      <c r="E513" s="25">
        <v>401.15278104835284</v>
      </c>
      <c r="F513" s="30">
        <v>0</v>
      </c>
      <c r="G513" s="25">
        <v>0</v>
      </c>
      <c r="H513" s="38">
        <v>259551.86663</v>
      </c>
    </row>
    <row r="514" spans="1:8" ht="15" x14ac:dyDescent="0.3">
      <c r="A514" s="33" t="s">
        <v>4</v>
      </c>
      <c r="B514" s="23">
        <v>2025</v>
      </c>
      <c r="C514" s="9" t="s">
        <v>139</v>
      </c>
      <c r="D514" s="42">
        <v>45923</v>
      </c>
      <c r="E514" s="25">
        <v>1.87</v>
      </c>
      <c r="F514" s="30">
        <v>1.87</v>
      </c>
      <c r="G514" s="25">
        <v>0</v>
      </c>
      <c r="H514" s="38">
        <v>409421.42593000003</v>
      </c>
    </row>
    <row r="515" spans="1:8" ht="15" x14ac:dyDescent="0.3">
      <c r="A515" s="33" t="s">
        <v>9</v>
      </c>
      <c r="B515" s="23">
        <v>2025</v>
      </c>
      <c r="C515" s="9" t="s">
        <v>139</v>
      </c>
      <c r="D515" s="42">
        <v>45923</v>
      </c>
      <c r="E515" s="25">
        <v>169.28633412966471</v>
      </c>
      <c r="F515" s="30">
        <v>0</v>
      </c>
      <c r="G515" s="25">
        <v>0</v>
      </c>
      <c r="H515" s="38">
        <v>16439.734479999999</v>
      </c>
    </row>
    <row r="516" spans="1:8" ht="15" x14ac:dyDescent="0.3">
      <c r="A516" s="33" t="s">
        <v>131</v>
      </c>
      <c r="B516" s="23">
        <v>2025</v>
      </c>
      <c r="C516" s="9" t="s">
        <v>139</v>
      </c>
      <c r="D516" s="42">
        <v>45924</v>
      </c>
      <c r="E516" s="25">
        <v>2.6908271267771938E-2</v>
      </c>
      <c r="F516" s="30">
        <v>0</v>
      </c>
      <c r="G516" s="25">
        <v>0</v>
      </c>
      <c r="H516" s="38">
        <v>7000</v>
      </c>
    </row>
    <row r="517" spans="1:8" ht="15" x14ac:dyDescent="0.3">
      <c r="A517" s="33" t="s">
        <v>135</v>
      </c>
      <c r="B517" s="23">
        <v>2025</v>
      </c>
      <c r="C517" s="9" t="s">
        <v>139</v>
      </c>
      <c r="D517" s="42">
        <v>45924</v>
      </c>
      <c r="E517" s="25">
        <v>4.8013576199083217E-2</v>
      </c>
      <c r="F517" s="30">
        <v>0</v>
      </c>
      <c r="G517" s="25">
        <v>0</v>
      </c>
      <c r="H517" s="38">
        <v>26988.77952</v>
      </c>
    </row>
    <row r="518" spans="1:8" ht="15" x14ac:dyDescent="0.3">
      <c r="A518" s="33" t="s">
        <v>136</v>
      </c>
      <c r="B518" s="23">
        <v>2025</v>
      </c>
      <c r="C518" s="9" t="s">
        <v>139</v>
      </c>
      <c r="D518" s="42">
        <v>45924</v>
      </c>
      <c r="E518" s="25">
        <v>5.6919765604832466E-2</v>
      </c>
      <c r="F518" s="30">
        <v>0</v>
      </c>
      <c r="G518" s="25">
        <v>0</v>
      </c>
      <c r="H518" s="38">
        <v>7717.3525799999998</v>
      </c>
    </row>
    <row r="519" spans="1:8" ht="15" x14ac:dyDescent="0.3">
      <c r="A519" s="33" t="s">
        <v>133</v>
      </c>
      <c r="B519" s="23">
        <v>2025</v>
      </c>
      <c r="C519" s="9" t="s">
        <v>139</v>
      </c>
      <c r="D519" s="42">
        <v>45924</v>
      </c>
      <c r="E519" s="25">
        <v>0.1474412912903226</v>
      </c>
      <c r="F519" s="30">
        <v>0</v>
      </c>
      <c r="G519" s="25">
        <v>0</v>
      </c>
      <c r="H519" s="38">
        <v>4570.6800300000004</v>
      </c>
    </row>
    <row r="520" spans="1:8" ht="15" x14ac:dyDescent="0.3">
      <c r="A520" s="33" t="s">
        <v>137</v>
      </c>
      <c r="B520" s="23">
        <v>2025</v>
      </c>
      <c r="C520" s="9" t="s">
        <v>139</v>
      </c>
      <c r="D520" s="42">
        <v>45924</v>
      </c>
      <c r="E520" s="25">
        <v>325.9716578986409</v>
      </c>
      <c r="F520" s="30">
        <v>0</v>
      </c>
      <c r="G520" s="25">
        <v>0</v>
      </c>
      <c r="H520" s="38">
        <v>85693.711230000001</v>
      </c>
    </row>
    <row r="521" spans="1:8" ht="15" x14ac:dyDescent="0.3">
      <c r="A521" s="33" t="s">
        <v>134</v>
      </c>
      <c r="B521" s="23">
        <v>2025</v>
      </c>
      <c r="C521" s="9" t="s">
        <v>139</v>
      </c>
      <c r="D521" s="42">
        <v>45924</v>
      </c>
      <c r="E521" s="25">
        <v>463.589548116088</v>
      </c>
      <c r="F521" s="30">
        <v>0</v>
      </c>
      <c r="G521" s="25">
        <v>0</v>
      </c>
      <c r="H521" s="38">
        <v>360000</v>
      </c>
    </row>
    <row r="522" spans="1:8" ht="15" x14ac:dyDescent="0.3">
      <c r="A522" s="33" t="s">
        <v>129</v>
      </c>
      <c r="B522" s="23">
        <v>2025</v>
      </c>
      <c r="C522" s="9" t="s">
        <v>139</v>
      </c>
      <c r="D522" s="42">
        <v>45924</v>
      </c>
      <c r="E522" s="25">
        <v>0.10761105647524791</v>
      </c>
      <c r="F522" s="43">
        <v>0.54280803111918285</v>
      </c>
      <c r="G522" s="25">
        <v>0</v>
      </c>
      <c r="H522" s="38">
        <v>200000</v>
      </c>
    </row>
    <row r="523" spans="1:8" ht="15" x14ac:dyDescent="0.3">
      <c r="A523" s="33" t="s">
        <v>138</v>
      </c>
      <c r="B523" s="23">
        <v>2025</v>
      </c>
      <c r="C523" s="9" t="s">
        <v>139</v>
      </c>
      <c r="D523" s="42">
        <v>45924</v>
      </c>
      <c r="E523" s="25">
        <v>0.24</v>
      </c>
      <c r="F523" s="30">
        <v>0</v>
      </c>
      <c r="G523" s="25">
        <v>0</v>
      </c>
      <c r="H523" s="38">
        <v>506477.60975999996</v>
      </c>
    </row>
    <row r="524" spans="1:8" ht="15" x14ac:dyDescent="0.3">
      <c r="A524" s="33" t="s">
        <v>7</v>
      </c>
      <c r="B524" s="23">
        <v>2025</v>
      </c>
      <c r="C524" s="9" t="s">
        <v>139</v>
      </c>
      <c r="D524" s="42">
        <v>45926</v>
      </c>
      <c r="E524" s="25">
        <v>0.2</v>
      </c>
      <c r="F524" s="30">
        <v>0.2</v>
      </c>
      <c r="G524" s="25">
        <v>1</v>
      </c>
      <c r="H524" s="38">
        <v>457130.45760000002</v>
      </c>
    </row>
    <row r="525" spans="1:8" x14ac:dyDescent="0.2">
      <c r="A525" s="33" t="s">
        <v>131</v>
      </c>
      <c r="B525" s="23">
        <v>2025</v>
      </c>
      <c r="C525" s="9" t="s">
        <v>141</v>
      </c>
      <c r="D525" s="24">
        <v>45968</v>
      </c>
      <c r="E525" s="25">
        <v>5.3816542535543875E-2</v>
      </c>
      <c r="F525" s="25" t="s">
        <v>142</v>
      </c>
      <c r="G525" s="25">
        <v>0</v>
      </c>
      <c r="H525" s="26">
        <f>14000000/1000</f>
        <v>14000</v>
      </c>
    </row>
    <row r="526" spans="1:8" x14ac:dyDescent="0.2">
      <c r="A526" s="33" t="s">
        <v>135</v>
      </c>
      <c r="B526" s="23">
        <v>2025</v>
      </c>
      <c r="C526" s="9" t="s">
        <v>141</v>
      </c>
      <c r="D526" s="24">
        <v>45968</v>
      </c>
      <c r="E526" s="25">
        <v>1.3428218125382495E-2</v>
      </c>
      <c r="F526" s="25" t="s">
        <v>142</v>
      </c>
      <c r="G526" s="25">
        <v>0</v>
      </c>
      <c r="H526" s="26">
        <f>7548098.83/1000</f>
        <v>7548.0988299999999</v>
      </c>
    </row>
    <row r="527" spans="1:8" x14ac:dyDescent="0.2">
      <c r="A527" s="33" t="s">
        <v>136</v>
      </c>
      <c r="B527" s="23">
        <v>2025</v>
      </c>
      <c r="C527" s="9" t="s">
        <v>141</v>
      </c>
      <c r="D527" s="24">
        <v>45968</v>
      </c>
      <c r="E527" s="25">
        <v>2.703907311388596E-2</v>
      </c>
      <c r="F527" s="25" t="s">
        <v>142</v>
      </c>
      <c r="G527" s="25">
        <v>0</v>
      </c>
      <c r="H527" s="26">
        <f>3666038.65/1000</f>
        <v>3666.03865</v>
      </c>
    </row>
    <row r="528" spans="1:8" x14ac:dyDescent="0.2">
      <c r="A528" s="33" t="s">
        <v>133</v>
      </c>
      <c r="B528" s="23">
        <v>2025</v>
      </c>
      <c r="C528" s="9" t="s">
        <v>141</v>
      </c>
      <c r="D528" s="24">
        <v>45968</v>
      </c>
      <c r="E528" s="25">
        <v>8.6117510000000008E-2</v>
      </c>
      <c r="F528" s="25" t="s">
        <v>142</v>
      </c>
      <c r="G528" s="25">
        <v>0</v>
      </c>
      <c r="H528" s="26">
        <f>2669642.81/1000</f>
        <v>2669.6428100000003</v>
      </c>
    </row>
    <row r="529" spans="1:8" x14ac:dyDescent="0.2">
      <c r="A529" s="33" t="s">
        <v>6</v>
      </c>
      <c r="B529" s="23">
        <v>2025</v>
      </c>
      <c r="C529" s="9" t="s">
        <v>141</v>
      </c>
      <c r="D529" s="24">
        <v>45968</v>
      </c>
      <c r="E529" s="25">
        <v>81.360518296612184</v>
      </c>
      <c r="F529" s="25" t="s">
        <v>142</v>
      </c>
      <c r="G529" s="25">
        <v>0</v>
      </c>
      <c r="H529" s="26">
        <f>85224247.95/1000</f>
        <v>85224.247950000004</v>
      </c>
    </row>
    <row r="530" spans="1:8" x14ac:dyDescent="0.2">
      <c r="A530" s="33" t="s">
        <v>8</v>
      </c>
      <c r="B530" s="23">
        <v>2025</v>
      </c>
      <c r="C530" s="9" t="s">
        <v>141</v>
      </c>
      <c r="D530" s="24">
        <v>45968</v>
      </c>
      <c r="E530" s="25">
        <v>770.42333104869851</v>
      </c>
      <c r="F530" s="25" t="s">
        <v>142</v>
      </c>
      <c r="G530" s="25">
        <v>0</v>
      </c>
      <c r="H530" s="26">
        <f>150624695.03/1000</f>
        <v>150624.69503</v>
      </c>
    </row>
    <row r="531" spans="1:8" x14ac:dyDescent="0.2">
      <c r="A531" s="33" t="s">
        <v>4</v>
      </c>
      <c r="B531" s="23">
        <v>2025</v>
      </c>
      <c r="C531" s="9" t="s">
        <v>141</v>
      </c>
      <c r="D531" s="24">
        <v>45987</v>
      </c>
      <c r="E531" s="25">
        <v>0.85902628714729712</v>
      </c>
      <c r="F531" s="25">
        <v>0.85902628714729712</v>
      </c>
      <c r="G531" s="25">
        <v>0</v>
      </c>
      <c r="H531" s="26">
        <f>188076880.96/1000</f>
        <v>188076.88096000001</v>
      </c>
    </row>
    <row r="532" spans="1:8" x14ac:dyDescent="0.2">
      <c r="A532" s="33" t="s">
        <v>140</v>
      </c>
      <c r="B532" s="23">
        <v>2025</v>
      </c>
      <c r="C532" s="9" t="s">
        <v>141</v>
      </c>
      <c r="D532" s="24">
        <v>45968</v>
      </c>
      <c r="E532" s="25">
        <v>83.913327779616338</v>
      </c>
      <c r="F532" s="25" t="s">
        <v>142</v>
      </c>
      <c r="G532" s="25">
        <v>0</v>
      </c>
      <c r="H532" s="26">
        <f>22059723/1000</f>
        <v>22059.723000000002</v>
      </c>
    </row>
    <row r="533" spans="1:8" x14ac:dyDescent="0.2">
      <c r="A533" s="33" t="s">
        <v>138</v>
      </c>
      <c r="B533" s="23">
        <v>2025</v>
      </c>
      <c r="C533" s="9" t="s">
        <v>141</v>
      </c>
      <c r="D533" s="24">
        <v>45988</v>
      </c>
      <c r="E533" s="25">
        <v>7.5817764221001324E-2</v>
      </c>
      <c r="F533" s="25" t="s">
        <v>142</v>
      </c>
      <c r="G533" s="25">
        <v>0</v>
      </c>
      <c r="H533" s="26">
        <f>160000000/1000</f>
        <v>160000</v>
      </c>
    </row>
    <row r="534" spans="1:8" x14ac:dyDescent="0.2">
      <c r="A534" s="33" t="s">
        <v>12</v>
      </c>
      <c r="B534" s="23">
        <v>2025</v>
      </c>
      <c r="C534" s="9" t="s">
        <v>141</v>
      </c>
      <c r="D534" s="24">
        <v>45968</v>
      </c>
      <c r="E534" s="25">
        <v>141.65236192436018</v>
      </c>
      <c r="F534" s="25" t="s">
        <v>142</v>
      </c>
      <c r="G534" s="25">
        <v>0</v>
      </c>
      <c r="H534" s="26">
        <f>110000000/1000</f>
        <v>110000</v>
      </c>
    </row>
    <row r="535" spans="1:8" x14ac:dyDescent="0.2">
      <c r="A535" s="33" t="s">
        <v>11</v>
      </c>
      <c r="B535" s="23">
        <v>2025</v>
      </c>
      <c r="C535" s="9" t="s">
        <v>141</v>
      </c>
      <c r="D535" s="24">
        <v>45994</v>
      </c>
      <c r="E535" s="25">
        <v>230.25</v>
      </c>
      <c r="F535" s="25">
        <v>230.25</v>
      </c>
      <c r="G535" s="25">
        <v>0</v>
      </c>
      <c r="H535" s="26">
        <f>150034353.75/1000</f>
        <v>150034.35375000001</v>
      </c>
    </row>
    <row r="536" spans="1:8" x14ac:dyDescent="0.2">
      <c r="A536" s="33" t="s">
        <v>133</v>
      </c>
      <c r="B536" s="23">
        <v>2025</v>
      </c>
      <c r="C536" s="9" t="s">
        <v>143</v>
      </c>
      <c r="D536" s="24">
        <v>46007</v>
      </c>
      <c r="E536" s="25">
        <v>0.13373974516129034</v>
      </c>
      <c r="F536" s="25">
        <v>0</v>
      </c>
      <c r="G536" s="25">
        <v>0</v>
      </c>
      <c r="H536" s="26">
        <f>4145932.1/1000</f>
        <v>4145.9321</v>
      </c>
    </row>
    <row r="537" spans="1:8" x14ac:dyDescent="0.2">
      <c r="A537" s="33" t="s">
        <v>131</v>
      </c>
      <c r="B537" s="23">
        <v>2025</v>
      </c>
      <c r="C537" s="9" t="s">
        <v>143</v>
      </c>
      <c r="D537" s="24">
        <v>46007</v>
      </c>
      <c r="E537" s="25">
        <v>1.3454135633885969E-2</v>
      </c>
      <c r="F537" s="25">
        <v>0</v>
      </c>
      <c r="G537" s="25">
        <v>0</v>
      </c>
      <c r="H537" s="26">
        <f>3500000/1000</f>
        <v>3500</v>
      </c>
    </row>
    <row r="538" spans="1:8" x14ac:dyDescent="0.2">
      <c r="A538" s="33" t="s">
        <v>135</v>
      </c>
      <c r="B538" s="23">
        <v>2025</v>
      </c>
      <c r="C538" s="9" t="s">
        <v>143</v>
      </c>
      <c r="D538" s="24">
        <v>46007</v>
      </c>
      <c r="E538" s="25">
        <v>1.0101289085834695E-2</v>
      </c>
      <c r="F538" s="25">
        <v>0</v>
      </c>
      <c r="G538" s="25">
        <v>0</v>
      </c>
      <c r="H538" s="26">
        <f>5678007.88/1000</f>
        <v>5678.0078800000001</v>
      </c>
    </row>
    <row r="539" spans="1:8" ht="25.5" x14ac:dyDescent="0.2">
      <c r="A539" s="44" t="s">
        <v>135</v>
      </c>
      <c r="B539" s="23">
        <v>2025</v>
      </c>
      <c r="C539" s="23" t="s">
        <v>110</v>
      </c>
      <c r="D539" s="24">
        <v>46007</v>
      </c>
      <c r="E539" s="25">
        <v>1.284438358654524E-3</v>
      </c>
      <c r="F539" s="25">
        <v>0</v>
      </c>
      <c r="G539" s="25">
        <v>0</v>
      </c>
      <c r="H539" s="26">
        <f>721992.12/1000</f>
        <v>721.99212</v>
      </c>
    </row>
    <row r="540" spans="1:8" x14ac:dyDescent="0.2">
      <c r="A540" s="33"/>
      <c r="B540" s="23"/>
      <c r="C540" s="23"/>
      <c r="D540" s="24"/>
      <c r="E540" s="39"/>
      <c r="F540" s="39"/>
      <c r="G540" s="39"/>
      <c r="H540" s="40">
        <f>SUBTOTAL(109,Tab_DividendosSiteRI[Total (R​$ mil) | 
Total (R$ thousand)])</f>
        <v>38792449.5983487</v>
      </c>
    </row>
  </sheetData>
  <mergeCells count="1">
    <mergeCell ref="E3:G3"/>
  </mergeCells>
  <phoneticPr fontId="6" type="noConversion"/>
  <conditionalFormatting sqref="H461:H469">
    <cfRule type="duplicateValues" dxfId="5" priority="18"/>
  </conditionalFormatting>
  <conditionalFormatting sqref="H490:H524">
    <cfRule type="duplicateValues" dxfId="4" priority="52"/>
  </conditionalFormatting>
  <pageMargins left="0.511811024" right="0.511811024" top="0.78740157499999996" bottom="0.78740157499999996" header="0.31496062000000002" footer="0.31496062000000002"/>
  <pageSetup paperSize="9" orientation="portrait" horizontalDpi="1200" verticalDpi="1200" r:id="rId1"/>
  <drawing r:id="rId2"/>
  <tableParts count="1">
    <tablePart r:id="rId3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4"/>
      </x14:slicerList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5C1DBD-C966-4913-B2CE-4A44CA9F10ED}">
  <dimension ref="A1:D30"/>
  <sheetViews>
    <sheetView showGridLines="0" workbookViewId="0">
      <pane ySplit="2" topLeftCell="A3" activePane="bottomLeft" state="frozen"/>
      <selection pane="bottomLeft" activeCell="C21" sqref="C21"/>
    </sheetView>
  </sheetViews>
  <sheetFormatPr defaultRowHeight="15" x14ac:dyDescent="0.25"/>
  <cols>
    <col min="1" max="1" width="16.140625" customWidth="1"/>
    <col min="2" max="2" width="14.42578125" customWidth="1"/>
    <col min="3" max="3" width="65.42578125" bestFit="1" customWidth="1"/>
    <col min="4" max="4" width="19.7109375" customWidth="1"/>
  </cols>
  <sheetData>
    <row r="1" spans="1:4" ht="51" customHeight="1" x14ac:dyDescent="0.25"/>
    <row r="2" spans="1:4" ht="30" customHeight="1" x14ac:dyDescent="0.25">
      <c r="A2" s="6" t="s">
        <v>40</v>
      </c>
      <c r="B2" s="6" t="s">
        <v>41</v>
      </c>
      <c r="C2" s="2" t="s">
        <v>42</v>
      </c>
      <c r="D2" s="6" t="s">
        <v>43</v>
      </c>
    </row>
    <row r="3" spans="1:4" ht="15.75" x14ac:dyDescent="0.3">
      <c r="A3" s="3">
        <v>1</v>
      </c>
      <c r="B3" s="1" t="s">
        <v>2</v>
      </c>
      <c r="C3" s="4" t="s">
        <v>13</v>
      </c>
      <c r="D3" s="5" t="s">
        <v>25</v>
      </c>
    </row>
    <row r="4" spans="1:4" ht="15.75" x14ac:dyDescent="0.3">
      <c r="A4" s="3">
        <v>7</v>
      </c>
      <c r="B4" s="1" t="s">
        <v>7</v>
      </c>
      <c r="C4" s="4" t="s">
        <v>14</v>
      </c>
      <c r="D4" s="5" t="s">
        <v>26</v>
      </c>
    </row>
    <row r="5" spans="1:4" ht="15.75" x14ac:dyDescent="0.3">
      <c r="A5" s="3">
        <v>10</v>
      </c>
      <c r="B5" s="1" t="s">
        <v>5</v>
      </c>
      <c r="C5" s="4" t="s">
        <v>15</v>
      </c>
      <c r="D5" s="5" t="s">
        <v>27</v>
      </c>
    </row>
    <row r="6" spans="1:4" ht="15.75" x14ac:dyDescent="0.3">
      <c r="A6" s="3">
        <v>20</v>
      </c>
      <c r="B6" s="1" t="s">
        <v>8</v>
      </c>
      <c r="C6" s="4" t="s">
        <v>16</v>
      </c>
      <c r="D6" s="5" t="s">
        <v>28</v>
      </c>
    </row>
    <row r="7" spans="1:4" ht="15.75" x14ac:dyDescent="0.3">
      <c r="A7" s="3">
        <v>25</v>
      </c>
      <c r="B7" s="1" t="s">
        <v>0</v>
      </c>
      <c r="C7" s="4" t="s">
        <v>17</v>
      </c>
      <c r="D7" s="5" t="s">
        <v>29</v>
      </c>
    </row>
    <row r="8" spans="1:4" ht="15.75" x14ac:dyDescent="0.3">
      <c r="A8" s="3">
        <v>27</v>
      </c>
      <c r="B8" s="1" t="s">
        <v>6</v>
      </c>
      <c r="C8" s="4" t="s">
        <v>18</v>
      </c>
      <c r="D8" s="5" t="s">
        <v>30</v>
      </c>
    </row>
    <row r="9" spans="1:4" ht="15.75" x14ac:dyDescent="0.3">
      <c r="A9" s="3">
        <v>168</v>
      </c>
      <c r="B9" s="1" t="s">
        <v>38</v>
      </c>
      <c r="C9" s="4" t="s">
        <v>19</v>
      </c>
      <c r="D9" s="5" t="s">
        <v>31</v>
      </c>
    </row>
    <row r="10" spans="1:4" ht="15.75" x14ac:dyDescent="0.3">
      <c r="A10" s="3">
        <v>176</v>
      </c>
      <c r="B10" s="1" t="s">
        <v>12</v>
      </c>
      <c r="C10" s="4" t="s">
        <v>20</v>
      </c>
      <c r="D10" s="5" t="s">
        <v>32</v>
      </c>
    </row>
    <row r="11" spans="1:4" ht="15.75" x14ac:dyDescent="0.3">
      <c r="A11" s="3">
        <v>190</v>
      </c>
      <c r="B11" s="1" t="s">
        <v>11</v>
      </c>
      <c r="C11" s="4" t="s">
        <v>21</v>
      </c>
      <c r="D11" s="5" t="s">
        <v>33</v>
      </c>
    </row>
    <row r="12" spans="1:4" ht="15.75" x14ac:dyDescent="0.3">
      <c r="A12" s="3">
        <v>191</v>
      </c>
      <c r="B12" s="1" t="s">
        <v>4</v>
      </c>
      <c r="C12" s="4" t="s">
        <v>22</v>
      </c>
      <c r="D12" s="5" t="s">
        <v>34</v>
      </c>
    </row>
    <row r="13" spans="1:4" ht="15.75" x14ac:dyDescent="0.3">
      <c r="A13" s="3">
        <v>193</v>
      </c>
      <c r="B13" s="1" t="s">
        <v>3</v>
      </c>
      <c r="C13" s="4" t="s">
        <v>23</v>
      </c>
      <c r="D13" s="5" t="s">
        <v>35</v>
      </c>
    </row>
    <row r="14" spans="1:4" ht="15.75" x14ac:dyDescent="0.3">
      <c r="A14" s="3">
        <v>218</v>
      </c>
      <c r="B14" s="1" t="s">
        <v>9</v>
      </c>
      <c r="C14" s="4" t="s">
        <v>24</v>
      </c>
      <c r="D14" s="5" t="s">
        <v>36</v>
      </c>
    </row>
    <row r="15" spans="1:4" ht="15.75" x14ac:dyDescent="0.3">
      <c r="A15" s="3">
        <v>225</v>
      </c>
      <c r="B15" s="1" t="s">
        <v>10</v>
      </c>
      <c r="C15" s="4" t="s">
        <v>44</v>
      </c>
      <c r="D15" s="5" t="s">
        <v>37</v>
      </c>
    </row>
    <row r="16" spans="1:4" ht="15.75" x14ac:dyDescent="0.3">
      <c r="A16" s="3">
        <v>268</v>
      </c>
      <c r="B16" s="7" t="s">
        <v>49</v>
      </c>
      <c r="C16" s="8" t="s">
        <v>47</v>
      </c>
      <c r="D16" t="s">
        <v>48</v>
      </c>
    </row>
    <row r="17" spans="1:4" ht="15.75" x14ac:dyDescent="0.3">
      <c r="A17" s="3"/>
      <c r="B17" s="1"/>
      <c r="C17" s="4"/>
      <c r="D17" s="5"/>
    </row>
    <row r="18" spans="1:4" ht="15.75" x14ac:dyDescent="0.3">
      <c r="A18" s="3"/>
      <c r="B18" s="1"/>
      <c r="C18" s="4"/>
      <c r="D18" s="5"/>
    </row>
    <row r="19" spans="1:4" ht="15.75" x14ac:dyDescent="0.3">
      <c r="A19" s="3"/>
      <c r="B19" s="1"/>
      <c r="C19" s="4"/>
      <c r="D19" s="5"/>
    </row>
    <row r="20" spans="1:4" ht="15.75" x14ac:dyDescent="0.3">
      <c r="A20" s="3"/>
      <c r="B20" s="1"/>
      <c r="C20" s="4"/>
      <c r="D20" s="5"/>
    </row>
    <row r="21" spans="1:4" ht="15.75" x14ac:dyDescent="0.3">
      <c r="A21" s="3"/>
      <c r="B21" s="1"/>
      <c r="C21" s="4"/>
      <c r="D21" s="5"/>
    </row>
    <row r="22" spans="1:4" ht="15.75" x14ac:dyDescent="0.3">
      <c r="A22" s="3"/>
      <c r="B22" s="1"/>
      <c r="C22" s="4"/>
      <c r="D22" s="5"/>
    </row>
    <row r="23" spans="1:4" ht="15.75" x14ac:dyDescent="0.3">
      <c r="A23" s="3"/>
      <c r="B23" s="1"/>
      <c r="C23" s="4"/>
      <c r="D23" s="5"/>
    </row>
    <row r="24" spans="1:4" ht="15.75" x14ac:dyDescent="0.3">
      <c r="A24" s="3"/>
      <c r="B24" s="1"/>
      <c r="C24" s="4"/>
      <c r="D24" s="5"/>
    </row>
    <row r="25" spans="1:4" ht="15.75" x14ac:dyDescent="0.3">
      <c r="A25" s="3"/>
      <c r="B25" s="1"/>
      <c r="C25" s="4"/>
      <c r="D25" s="5"/>
    </row>
    <row r="26" spans="1:4" ht="15.75" x14ac:dyDescent="0.3">
      <c r="A26" s="3"/>
      <c r="B26" s="1"/>
      <c r="C26" s="4"/>
      <c r="D26" s="5"/>
    </row>
    <row r="27" spans="1:4" ht="15.75" x14ac:dyDescent="0.3">
      <c r="A27" s="3"/>
      <c r="B27" s="1"/>
      <c r="C27" s="4"/>
      <c r="D27" s="5"/>
    </row>
    <row r="28" spans="1:4" ht="15.75" x14ac:dyDescent="0.3">
      <c r="A28" s="3"/>
      <c r="B28" s="1"/>
      <c r="C28" s="4"/>
      <c r="D28" s="5"/>
    </row>
    <row r="29" spans="1:4" ht="15.75" x14ac:dyDescent="0.3">
      <c r="A29" s="3"/>
      <c r="B29" s="1"/>
      <c r="C29" s="4"/>
      <c r="D29" s="5"/>
    </row>
    <row r="30" spans="1:4" ht="15.75" x14ac:dyDescent="0.3">
      <c r="A30" s="3"/>
      <c r="B30" s="1"/>
      <c r="C30" s="4"/>
      <c r="D30" s="5"/>
    </row>
  </sheetData>
  <sortState xmlns:xlrd2="http://schemas.microsoft.com/office/spreadsheetml/2017/richdata2" ref="A3:D30">
    <sortCondition ref="A3:A30"/>
  </sortState>
  <conditionalFormatting sqref="C3:C15 C17:C30">
    <cfRule type="duplicateValues" dxfId="3" priority="37"/>
  </conditionalFormatting>
  <conditionalFormatting sqref="C16">
    <cfRule type="duplicateValues" dxfId="2" priority="1"/>
  </conditionalFormatting>
  <conditionalFormatting sqref="D3:D15 D17:D30">
    <cfRule type="duplicateValues" dxfId="1" priority="39" stopIfTrue="1"/>
    <cfRule type="expression" dxfId="0" priority="40" stopIfTrue="1">
      <formula>AND(COUNTIF($F$31:$F$65462, D3)+COUNTIF(#REF!, D3)+COUNTIF(#REF!, D3)+COUNTIF(#REF!, D3)&gt;1,NOT(ISBLANK(D3)))</formula>
    </cfRule>
  </conditionalFormatting>
  <pageMargins left="0.511811024" right="0.511811024" top="0.78740157499999996" bottom="0.78740157499999996" header="0.31496062000000002" footer="0.31496062000000002"/>
  <drawing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f332ce5-39e8-4732-8d0b-090ccb72a6d7" xsi:nil="true"/>
    <lcf76f155ced4ddcb4097134ff3c332f xmlns="a0ea1888-58bd-418c-b43c-58c28926d54d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8B53EC70B19154F847114FD6A4D5328" ma:contentTypeVersion="19" ma:contentTypeDescription="Crie um novo documento." ma:contentTypeScope="" ma:versionID="f50e698387cdeddedfb616c75574b678">
  <xsd:schema xmlns:xsd="http://www.w3.org/2001/XMLSchema" xmlns:xs="http://www.w3.org/2001/XMLSchema" xmlns:p="http://schemas.microsoft.com/office/2006/metadata/properties" xmlns:ns2="a0ea1888-58bd-418c-b43c-58c28926d54d" xmlns:ns3="5f332ce5-39e8-4732-8d0b-090ccb72a6d7" targetNamespace="http://schemas.microsoft.com/office/2006/metadata/properties" ma:root="true" ma:fieldsID="2e1a21f19b95685ebd18897e82798815" ns2:_="" ns3:_="">
    <xsd:import namespace="a0ea1888-58bd-418c-b43c-58c28926d54d"/>
    <xsd:import namespace="5f332ce5-39e8-4732-8d0b-090ccb72a6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ea1888-58bd-418c-b43c-58c28926d54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Marcações de imagem" ma:readOnly="false" ma:fieldId="{5cf76f15-5ced-4ddc-b409-7134ff3c332f}" ma:taxonomyMulti="true" ma:sspId="39c4b66d-fcb2-4727-8ac1-aa661c0d971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f332ce5-39e8-4732-8d0b-090ccb72a6d7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cea2c08-b8e1-4e97-b779-c1a95ee026fa}" ma:internalName="TaxCatchAll" ma:showField="CatchAllData" ma:web="5f332ce5-39e8-4732-8d0b-090ccb72a6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3016008-C69D-466F-97D6-A7FB103D439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5543908-05A6-4A2F-8E57-96C7F1CBD28C}">
  <ds:schemaRefs>
    <ds:schemaRef ds:uri="http://schemas.microsoft.com/office/2006/metadata/properties"/>
    <ds:schemaRef ds:uri="http://schemas.microsoft.com/office/infopath/2007/PartnerControls"/>
    <ds:schemaRef ds:uri="5f332ce5-39e8-4732-8d0b-090ccb72a6d7"/>
    <ds:schemaRef ds:uri="a0ea1888-58bd-418c-b43c-58c28926d54d"/>
  </ds:schemaRefs>
</ds:datastoreItem>
</file>

<file path=customXml/itemProps3.xml><?xml version="1.0" encoding="utf-8"?>
<ds:datastoreItem xmlns:ds="http://schemas.openxmlformats.org/officeDocument/2006/customXml" ds:itemID="{A46632ED-44E4-4EAE-B14D-E4CF939910B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0ea1888-58bd-418c-b43c-58c28926d54d"/>
    <ds:schemaRef ds:uri="5f332ce5-39e8-4732-8d0b-090ccb72a6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Dividendos | Dividends</vt:lpstr>
      <vt:lpstr>Empresas-Company</vt:lpstr>
    </vt:vector>
  </TitlesOfParts>
  <Company>Energisa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Denize Alice da Silva Matias</dc:creator>
  <cp:lastModifiedBy>Luciana Viana Franco</cp:lastModifiedBy>
  <dcterms:created xsi:type="dcterms:W3CDTF">2023-11-30T22:42:32Z</dcterms:created>
  <dcterms:modified xsi:type="dcterms:W3CDTF">2025-12-22T16:52:04Z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0x01010038B53EC70B19154F847114FD6A4D5328</vt:lpwstr>
  </property>
  <property fmtid="{D5CDD505-2E9C-101B-9397-08002B2CF9AE}" pid="3" name="MediaServiceImageTags">
    <vt:lpwstr/>
  </property>
</Properties>
</file>