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sa.sharepoint.com/sites/RIEnergisa-APENASPARASUBIRARQUIVOS/Documentos Compartilhados/General/Metas da Gerencia-equipe de RI/2021/Bruna/Site/Arquivos a serem linkados/"/>
    </mc:Choice>
  </mc:AlternateContent>
  <xr:revisionPtr revIDLastSave="472" documentId="8_{1A571B20-C258-4E87-BF77-DBF6511022C4}" xr6:coauthVersionLast="47" xr6:coauthVersionMax="47" xr10:uidLastSave="{3ECF20A2-24EC-4943-BF7B-5033DBC88569}"/>
  <bookViews>
    <workbookView xWindow="-120" yWindow="-120" windowWidth="20730" windowHeight="11160" xr2:uid="{BF4F711B-0AD0-439A-A6A3-B0E8E303059A}"/>
  </bookViews>
  <sheets>
    <sheet name="Índice.Index" sheetId="7" r:id="rId1"/>
    <sheet name="Resumo" sheetId="1" r:id="rId2"/>
    <sheet name="Investimentos" sheetId="5" r:id="rId3"/>
    <sheet name="Financiamento" sheetId="6" r:id="rId4"/>
    <sheet name="Summary" sheetId="8" r:id="rId5"/>
    <sheet name="Investments" sheetId="9" r:id="rId6"/>
    <sheet name="Financing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8" l="1"/>
  <c r="F16" i="8"/>
  <c r="E16" i="8"/>
  <c r="D16" i="8"/>
  <c r="C16" i="8"/>
  <c r="B16" i="8"/>
  <c r="F6" i="8"/>
  <c r="G16" i="1"/>
  <c r="C3" i="10" l="1"/>
  <c r="D3" i="10"/>
  <c r="E3" i="10"/>
  <c r="F3" i="10"/>
  <c r="G3" i="10"/>
  <c r="B3" i="10"/>
  <c r="B11" i="9"/>
  <c r="G11" i="9" s="1"/>
  <c r="C11" i="9"/>
  <c r="D11" i="9"/>
  <c r="E11" i="9"/>
  <c r="F11" i="9"/>
  <c r="B12" i="9"/>
  <c r="G12" i="9" s="1"/>
  <c r="C12" i="9"/>
  <c r="D12" i="9"/>
  <c r="E12" i="9"/>
  <c r="F12" i="9"/>
  <c r="B13" i="9"/>
  <c r="G13" i="9" s="1"/>
  <c r="C13" i="9"/>
  <c r="D13" i="9"/>
  <c r="E13" i="9"/>
  <c r="F13" i="9"/>
  <c r="B14" i="9"/>
  <c r="G14" i="9" s="1"/>
  <c r="C14" i="9"/>
  <c r="D14" i="9"/>
  <c r="E14" i="9"/>
  <c r="F14" i="9"/>
  <c r="C10" i="9"/>
  <c r="C15" i="9" s="1"/>
  <c r="D10" i="9"/>
  <c r="D15" i="9" s="1"/>
  <c r="E10" i="9"/>
  <c r="E15" i="9" s="1"/>
  <c r="F10" i="9"/>
  <c r="F15" i="9" s="1"/>
  <c r="B10" i="9"/>
  <c r="M7" i="9"/>
  <c r="L7" i="9"/>
  <c r="K7" i="9"/>
  <c r="J7" i="9"/>
  <c r="I7" i="9"/>
  <c r="H7" i="9"/>
  <c r="G7" i="9"/>
  <c r="F7" i="9"/>
  <c r="E7" i="9"/>
  <c r="D7" i="9"/>
  <c r="C7" i="9"/>
  <c r="B7" i="9"/>
  <c r="M6" i="9"/>
  <c r="L6" i="9"/>
  <c r="K6" i="9"/>
  <c r="J6" i="9"/>
  <c r="I6" i="9"/>
  <c r="H6" i="9"/>
  <c r="G6" i="9"/>
  <c r="F6" i="9"/>
  <c r="E6" i="9"/>
  <c r="D6" i="9"/>
  <c r="C6" i="9"/>
  <c r="B6" i="9"/>
  <c r="M5" i="9"/>
  <c r="L5" i="9"/>
  <c r="K5" i="9"/>
  <c r="J5" i="9"/>
  <c r="I5" i="9"/>
  <c r="H5" i="9"/>
  <c r="G5" i="9"/>
  <c r="F5" i="9"/>
  <c r="E5" i="9"/>
  <c r="D5" i="9"/>
  <c r="C5" i="9"/>
  <c r="B5" i="9"/>
  <c r="M4" i="9"/>
  <c r="L4" i="9"/>
  <c r="K4" i="9"/>
  <c r="J4" i="9"/>
  <c r="I4" i="9"/>
  <c r="H4" i="9"/>
  <c r="G4" i="9"/>
  <c r="F4" i="9"/>
  <c r="E4" i="9"/>
  <c r="D4" i="9"/>
  <c r="C4" i="9"/>
  <c r="B4" i="9"/>
  <c r="C3" i="9"/>
  <c r="D3" i="9"/>
  <c r="E3" i="9"/>
  <c r="F3" i="9"/>
  <c r="G3" i="9"/>
  <c r="H3" i="9"/>
  <c r="I3" i="9"/>
  <c r="J3" i="9"/>
  <c r="K3" i="9"/>
  <c r="L3" i="9"/>
  <c r="M3" i="9"/>
  <c r="B3" i="9"/>
  <c r="C2" i="9"/>
  <c r="D2" i="9"/>
  <c r="E2" i="9"/>
  <c r="F2" i="9"/>
  <c r="G2" i="9"/>
  <c r="H2" i="9"/>
  <c r="I2" i="9"/>
  <c r="J2" i="9"/>
  <c r="K2" i="9"/>
  <c r="L2" i="9"/>
  <c r="M2" i="9"/>
  <c r="B2" i="9"/>
  <c r="C16" i="1"/>
  <c r="D16" i="1"/>
  <c r="E16" i="1"/>
  <c r="F16" i="1"/>
  <c r="B16" i="1"/>
  <c r="F6" i="1"/>
  <c r="F14" i="5"/>
  <c r="E14" i="5"/>
  <c r="D14" i="5"/>
  <c r="C14" i="5"/>
  <c r="B14" i="5"/>
  <c r="G13" i="5"/>
  <c r="G12" i="5"/>
  <c r="G11" i="5"/>
  <c r="G10" i="5"/>
  <c r="G9" i="5"/>
  <c r="G10" i="9" l="1"/>
  <c r="G15" i="9" s="1"/>
  <c r="B15" i="9"/>
  <c r="G14" i="5"/>
</calcChain>
</file>

<file path=xl/sharedStrings.xml><?xml version="1.0" encoding="utf-8"?>
<sst xmlns="http://schemas.openxmlformats.org/spreadsheetml/2006/main" count="201" uniqueCount="107">
  <si>
    <t>Data do Leilão</t>
  </si>
  <si>
    <t>UF</t>
  </si>
  <si>
    <t>Tipo de Circuito</t>
  </si>
  <si>
    <t>Potência (MVA)</t>
  </si>
  <si>
    <t>Avanço Físico</t>
  </si>
  <si>
    <t>Deságio</t>
  </si>
  <si>
    <t>Extensão (Km)</t>
  </si>
  <si>
    <t>Assinatura do Contrato</t>
  </si>
  <si>
    <t>Emissão da Licença de Instalação</t>
  </si>
  <si>
    <t>Prazo Aneel</t>
  </si>
  <si>
    <t>Antecipação Esperada</t>
  </si>
  <si>
    <t>Entrada em Operação</t>
  </si>
  <si>
    <t>EGO I</t>
  </si>
  <si>
    <t>EPA I</t>
  </si>
  <si>
    <t>EPA II</t>
  </si>
  <si>
    <t>ETT</t>
  </si>
  <si>
    <t>EAM</t>
  </si>
  <si>
    <t>Finalidade</t>
  </si>
  <si>
    <t>Cronograma de Desembolso</t>
  </si>
  <si>
    <t>Resumo</t>
  </si>
  <si>
    <t>Investimentos já realizados</t>
  </si>
  <si>
    <t>Total</t>
  </si>
  <si>
    <t>GO</t>
  </si>
  <si>
    <t>PA</t>
  </si>
  <si>
    <t>TO / BA</t>
  </si>
  <si>
    <t>AM</t>
  </si>
  <si>
    <t>CD</t>
  </si>
  <si>
    <t>CD / CS</t>
  </si>
  <si>
    <t>19/10/2020 (2 linhas)</t>
  </si>
  <si>
    <t>12 meses</t>
  </si>
  <si>
    <t>14 meses</t>
  </si>
  <si>
    <t>12/18 meses</t>
  </si>
  <si>
    <t>-</t>
  </si>
  <si>
    <t>17 meses*</t>
  </si>
  <si>
    <t>16 meses*</t>
  </si>
  <si>
    <t>*Antecipação Real</t>
  </si>
  <si>
    <t>CAPEX Leilão (R$)**</t>
  </si>
  <si>
    <t>Rap Leilão (R$)**</t>
  </si>
  <si>
    <t>Rap Energisa (R$)**</t>
  </si>
  <si>
    <t>** Números com data base dos respectivos leilões</t>
  </si>
  <si>
    <t>Português</t>
  </si>
  <si>
    <t>English</t>
  </si>
  <si>
    <t>Capex Schecule</t>
  </si>
  <si>
    <t>Investments Performed</t>
  </si>
  <si>
    <t>Reforços para atendimento ao estado do Mato Grosso do Sul com aumento da confiabilidade do sistema/qualidade</t>
  </si>
  <si>
    <t>Reforço para o suprimento à região de Santana do Araguaia e aumento na qualidade e confiabilidade do atendimento aos clientes da região nordeste de Mato Grosso.</t>
  </si>
  <si>
    <t>Escoamento do potencial de geração hidráulica e fotovoltaico nos estados da Bahia e do Tocantins, além de suprimento para a região de Dianópolis e Gurupi no estado do Tocantins</t>
  </si>
  <si>
    <t>Expansão da rede básica para possibilitar o atendimento ao crescimento das cargas da região sudeste do Pará que possui grande atividade minerária e agropecuária</t>
  </si>
  <si>
    <t>Atendimento elétrico à região metropolitana de Manaus e Presidente Figueiredo, no estado do Amazonas.</t>
  </si>
  <si>
    <t>Operação Contratada</t>
  </si>
  <si>
    <t>Debênture de Infra</t>
  </si>
  <si>
    <t>Fundo Constitucional de Finan.do Norte (Banco da Amazônia)</t>
  </si>
  <si>
    <t>Debênture</t>
  </si>
  <si>
    <t>Empresa</t>
  </si>
  <si>
    <t>Custo da dívida</t>
  </si>
  <si>
    <t>Prazo</t>
  </si>
  <si>
    <t>Montante (R$ mm)</t>
  </si>
  <si>
    <t>Energisa Transmissora</t>
  </si>
  <si>
    <t>104,6% do CDI</t>
  </si>
  <si>
    <t>IPCA + 1,88%</t>
  </si>
  <si>
    <t>CDI + 0,65%</t>
  </si>
  <si>
    <t>IPCA + 1,68%</t>
  </si>
  <si>
    <t>CDI + 1,8%</t>
  </si>
  <si>
    <t>1a série: IPCA + 4,23%
2a série:  IPCA + 4,47%</t>
  </si>
  <si>
    <t>1a série: out/2027
2a série: out/2030</t>
  </si>
  <si>
    <t>Operation</t>
  </si>
  <si>
    <t>Infrastructure Debenture</t>
  </si>
  <si>
    <t>Debenture</t>
  </si>
  <si>
    <t>Company</t>
  </si>
  <si>
    <t>Debt Cost</t>
  </si>
  <si>
    <t>Maturity Date</t>
  </si>
  <si>
    <t>Amount (R$ M)</t>
  </si>
  <si>
    <t>104,6% of CDI</t>
  </si>
  <si>
    <t>IPCA + 1.88%</t>
  </si>
  <si>
    <t>CDI + 0.65%</t>
  </si>
  <si>
    <t>IPCA + 1.68%</t>
  </si>
  <si>
    <t>1st series: IPCA + 4.23%
2nd series:  IPCA + 4.47%</t>
  </si>
  <si>
    <t>CDI + 1.8%</t>
  </si>
  <si>
    <t>1ª série: dez/2025
2ª série: dez/2028
3ª série: dez/2025</t>
  </si>
  <si>
    <t>1st series: Dec/2025
2nd series: Dec/2028
3rd series: Dec/2028</t>
  </si>
  <si>
    <t>Feb/23</t>
  </si>
  <si>
    <t>Jul/39</t>
  </si>
  <si>
    <t>Mar/24</t>
  </si>
  <si>
    <t>1st series: Oct/2027
2nd series: Oct/2030</t>
  </si>
  <si>
    <t>TO</t>
  </si>
  <si>
    <t>SE</t>
  </si>
  <si>
    <t>Suprimento à região de Gurupi</t>
  </si>
  <si>
    <t>Block 4 (Auction 001/2021)</t>
  </si>
  <si>
    <t>Lote 4 (Leilão 001/2021)</t>
  </si>
  <si>
    <t>Summary</t>
  </si>
  <si>
    <t>Sergipe</t>
  </si>
  <si>
    <t>DC</t>
  </si>
  <si>
    <t>DC / CS</t>
  </si>
  <si>
    <t>10/19/2020 (2 lines)</t>
  </si>
  <si>
    <t>16 ﻿months*</t>
  </si>
  <si>
    <t>12 ﻿months</t>
  </si>
  <si>
    <t>14 ﻿months</t>
  </si>
  <si>
    <t>12/18 ﻿months</t>
  </si>
  <si>
    <t>Reinforcement to supply electricity to the region of Santana do Araguaia and increase the reliability and quality of the service for clients in the north-east region of Mato Grosso.</t>
  </si>
  <si>
    <t>Expanding the National Grid to enable us to handle the increasing loads in the south-east region of Pará state which has major mining and agricultural activity</t>
  </si>
  <si>
    <t>Carrying the potential hydraulic and photovoltaic generation from the states of Bahia and Tocantins, in addition to supplying the regions of Dianópolis and Gurupi in Tocantins state.</t>
  </si>
  <si>
    <t>Supplying electricity to the metropolitan region of Manaus and Presidente Figueiredo, in Amazonas state.</t>
  </si>
  <si>
    <t>Supplying the region of Gurupi</t>
  </si>
  <si>
    <t>17 ﻿months*</t>
  </si>
  <si>
    <t>Reinforcements to serve Mato Grosso do Sul state, increasing the reliability of the system/quality</t>
  </si>
  <si>
    <t>*Advance Completion</t>
  </si>
  <si>
    <t>** Figures valid as of the respective auction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</si>
</sst>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rgb="FFFFFFFF"/>
      <name val="Trebuchet MS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9FC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7EAFB"/>
        <bgColor indexed="64"/>
      </patternFill>
    </fill>
    <fill>
      <patternFill patternType="solid">
        <fgColor rgb="FFC2CD23"/>
        <bgColor indexed="64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theme="0"/>
      </left>
      <right/>
      <top style="medium">
        <color rgb="FFFFFFFF"/>
      </top>
      <bottom style="medium">
        <color theme="0"/>
      </bottom>
      <diagonal/>
    </border>
    <border>
      <left style="medium">
        <color rgb="FFFFFFFF"/>
      </left>
      <right/>
      <top style="medium">
        <color rgb="FFFFFFFF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9" fontId="4" fillId="3" borderId="3" xfId="0" applyNumberFormat="1" applyFont="1" applyFill="1" applyBorder="1" applyAlignment="1">
      <alignment horizontal="center" vertical="center" wrapText="1"/>
    </xf>
    <xf numFmtId="9" fontId="6" fillId="3" borderId="3" xfId="0" applyNumberFormat="1" applyFont="1" applyFill="1" applyBorder="1" applyAlignment="1">
      <alignment horizontal="center" vertical="center" wrapText="1"/>
    </xf>
    <xf numFmtId="9" fontId="4" fillId="3" borderId="6" xfId="0" applyNumberFormat="1" applyFont="1" applyFill="1" applyBorder="1" applyAlignment="1">
      <alignment horizontal="center" vertical="center" wrapText="1"/>
    </xf>
    <xf numFmtId="9" fontId="6" fillId="3" borderId="6" xfId="0" applyNumberFormat="1" applyFont="1" applyFill="1" applyBorder="1" applyAlignment="1">
      <alignment horizontal="center" vertical="center" wrapText="1"/>
    </xf>
    <xf numFmtId="9" fontId="6" fillId="3" borderId="7" xfId="0" applyNumberFormat="1" applyFont="1" applyFill="1" applyBorder="1" applyAlignment="1">
      <alignment horizontal="center" vertical="center" wrapText="1"/>
    </xf>
    <xf numFmtId="9" fontId="6" fillId="3" borderId="8" xfId="0" applyNumberFormat="1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9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9" fontId="4" fillId="3" borderId="10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9" fontId="4" fillId="0" borderId="3" xfId="0" applyNumberFormat="1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9" fontId="4" fillId="0" borderId="8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17" fontId="0" fillId="3" borderId="1" xfId="0" applyNumberForma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0" fillId="4" borderId="0" xfId="0" applyFill="1"/>
    <xf numFmtId="0" fontId="0" fillId="0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165" fontId="0" fillId="3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 readingOrder="1"/>
    </xf>
    <xf numFmtId="17" fontId="9" fillId="3" borderId="1" xfId="0" applyNumberFormat="1" applyFont="1" applyFill="1" applyBorder="1" applyAlignment="1">
      <alignment horizontal="center" vertical="center" wrapText="1" readingOrder="1"/>
    </xf>
    <xf numFmtId="17" fontId="9" fillId="3" borderId="1" xfId="0" quotePrefix="1" applyNumberFormat="1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AA93C"/>
      <color rgb="FFC2CD23"/>
      <color rgb="FF009FC2"/>
      <color rgb="FFC7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Financiamento!A1"/><Relationship Id="rId2" Type="http://schemas.openxmlformats.org/officeDocument/2006/relationships/hyperlink" Target="#Investimentos!A1"/><Relationship Id="rId1" Type="http://schemas.openxmlformats.org/officeDocument/2006/relationships/hyperlink" Target="#Resumo!A1"/><Relationship Id="rId6" Type="http://schemas.openxmlformats.org/officeDocument/2006/relationships/hyperlink" Target="#Financing!A1"/><Relationship Id="rId5" Type="http://schemas.openxmlformats.org/officeDocument/2006/relationships/hyperlink" Target="#Investments!A1"/><Relationship Id="rId4" Type="http://schemas.openxmlformats.org/officeDocument/2006/relationships/hyperlink" Target="#Summary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.Index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.Index!A1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.Index!A1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.Index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.Index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.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4</xdr:row>
      <xdr:rowOff>66675</xdr:rowOff>
    </xdr:from>
    <xdr:to>
      <xdr:col>1</xdr:col>
      <xdr:colOff>1952625</xdr:colOff>
      <xdr:row>7</xdr:row>
      <xdr:rowOff>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296A77-FDC5-466F-B782-0AB056F59F00}"/>
            </a:ext>
          </a:extLst>
        </xdr:cNvPr>
        <xdr:cNvSpPr/>
      </xdr:nvSpPr>
      <xdr:spPr>
        <a:xfrm>
          <a:off x="438150" y="828675"/>
          <a:ext cx="1714500" cy="504825"/>
        </a:xfrm>
        <a:prstGeom prst="roundRect">
          <a:avLst/>
        </a:prstGeom>
        <a:solidFill>
          <a:srgbClr val="009FC2"/>
        </a:solidFill>
        <a:ln w="28575">
          <a:solidFill>
            <a:srgbClr val="C2CD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Resumo</a:t>
          </a:r>
        </a:p>
      </xdr:txBody>
    </xdr:sp>
    <xdr:clientData/>
  </xdr:twoCellAnchor>
  <xdr:twoCellAnchor>
    <xdr:from>
      <xdr:col>1</xdr:col>
      <xdr:colOff>247650</xdr:colOff>
      <xdr:row>8</xdr:row>
      <xdr:rowOff>147637</xdr:rowOff>
    </xdr:from>
    <xdr:to>
      <xdr:col>1</xdr:col>
      <xdr:colOff>1962150</xdr:colOff>
      <xdr:row>11</xdr:row>
      <xdr:rowOff>80962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6DC896-F884-4239-85A6-BDC2F2DE5136}"/>
            </a:ext>
          </a:extLst>
        </xdr:cNvPr>
        <xdr:cNvSpPr/>
      </xdr:nvSpPr>
      <xdr:spPr>
        <a:xfrm>
          <a:off x="447675" y="1671637"/>
          <a:ext cx="1714500" cy="504825"/>
        </a:xfrm>
        <a:prstGeom prst="roundRect">
          <a:avLst/>
        </a:prstGeom>
        <a:solidFill>
          <a:srgbClr val="009FC2"/>
        </a:solidFill>
        <a:ln w="28575">
          <a:solidFill>
            <a:srgbClr val="C2CD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Investimentos</a:t>
          </a:r>
        </a:p>
      </xdr:txBody>
    </xdr:sp>
    <xdr:clientData/>
  </xdr:twoCellAnchor>
  <xdr:twoCellAnchor>
    <xdr:from>
      <xdr:col>1</xdr:col>
      <xdr:colOff>228600</xdr:colOff>
      <xdr:row>13</xdr:row>
      <xdr:rowOff>38100</xdr:rowOff>
    </xdr:from>
    <xdr:to>
      <xdr:col>1</xdr:col>
      <xdr:colOff>1943100</xdr:colOff>
      <xdr:row>15</xdr:row>
      <xdr:rowOff>161925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60D664F-84EC-46B6-90BF-993B0C4D7D6C}"/>
            </a:ext>
          </a:extLst>
        </xdr:cNvPr>
        <xdr:cNvSpPr/>
      </xdr:nvSpPr>
      <xdr:spPr>
        <a:xfrm>
          <a:off x="428625" y="2514600"/>
          <a:ext cx="1714500" cy="504825"/>
        </a:xfrm>
        <a:prstGeom prst="roundRect">
          <a:avLst/>
        </a:prstGeom>
        <a:solidFill>
          <a:srgbClr val="009FC2"/>
        </a:solidFill>
        <a:ln w="28575">
          <a:solidFill>
            <a:srgbClr val="C2CD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Financiamento</a:t>
          </a:r>
        </a:p>
      </xdr:txBody>
    </xdr:sp>
    <xdr:clientData/>
  </xdr:twoCellAnchor>
  <xdr:twoCellAnchor>
    <xdr:from>
      <xdr:col>3</xdr:col>
      <xdr:colOff>190500</xdr:colOff>
      <xdr:row>4</xdr:row>
      <xdr:rowOff>66675</xdr:rowOff>
    </xdr:from>
    <xdr:to>
      <xdr:col>3</xdr:col>
      <xdr:colOff>1905000</xdr:colOff>
      <xdr:row>7</xdr:row>
      <xdr:rowOff>0</xdr:rowOff>
    </xdr:to>
    <xdr:sp macro="" textlink="">
      <xdr:nvSpPr>
        <xdr:cNvPr id="5" name="Retângulo: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3B518C-E0F1-477F-9703-AD59CF8800D0}"/>
            </a:ext>
          </a:extLst>
        </xdr:cNvPr>
        <xdr:cNvSpPr/>
      </xdr:nvSpPr>
      <xdr:spPr>
        <a:xfrm>
          <a:off x="2762250" y="828675"/>
          <a:ext cx="1714500" cy="504825"/>
        </a:xfrm>
        <a:prstGeom prst="roundRect">
          <a:avLst/>
        </a:prstGeom>
        <a:solidFill>
          <a:srgbClr val="009FC2"/>
        </a:solidFill>
        <a:ln w="28575">
          <a:solidFill>
            <a:srgbClr val="C2CD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Summary</a:t>
          </a:r>
        </a:p>
      </xdr:txBody>
    </xdr:sp>
    <xdr:clientData/>
  </xdr:twoCellAnchor>
  <xdr:twoCellAnchor>
    <xdr:from>
      <xdr:col>3</xdr:col>
      <xdr:colOff>200025</xdr:colOff>
      <xdr:row>8</xdr:row>
      <xdr:rowOff>147637</xdr:rowOff>
    </xdr:from>
    <xdr:to>
      <xdr:col>3</xdr:col>
      <xdr:colOff>1914525</xdr:colOff>
      <xdr:row>11</xdr:row>
      <xdr:rowOff>80962</xdr:rowOff>
    </xdr:to>
    <xdr:sp macro="" textlink="">
      <xdr:nvSpPr>
        <xdr:cNvPr id="6" name="Retângulo: Cantos Arredondado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F5458DB-0AA7-42B6-AA94-97567B3EC44E}"/>
            </a:ext>
          </a:extLst>
        </xdr:cNvPr>
        <xdr:cNvSpPr/>
      </xdr:nvSpPr>
      <xdr:spPr>
        <a:xfrm>
          <a:off x="2771775" y="1671637"/>
          <a:ext cx="1714500" cy="504825"/>
        </a:xfrm>
        <a:prstGeom prst="roundRect">
          <a:avLst/>
        </a:prstGeom>
        <a:solidFill>
          <a:srgbClr val="009FC2"/>
        </a:solidFill>
        <a:ln w="28575">
          <a:solidFill>
            <a:srgbClr val="C2CD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Investments</a:t>
          </a:r>
        </a:p>
      </xdr:txBody>
    </xdr:sp>
    <xdr:clientData/>
  </xdr:twoCellAnchor>
  <xdr:twoCellAnchor>
    <xdr:from>
      <xdr:col>3</xdr:col>
      <xdr:colOff>180975</xdr:colOff>
      <xdr:row>13</xdr:row>
      <xdr:rowOff>38100</xdr:rowOff>
    </xdr:from>
    <xdr:to>
      <xdr:col>3</xdr:col>
      <xdr:colOff>1895475</xdr:colOff>
      <xdr:row>15</xdr:row>
      <xdr:rowOff>161925</xdr:rowOff>
    </xdr:to>
    <xdr:sp macro="" textlink="">
      <xdr:nvSpPr>
        <xdr:cNvPr id="7" name="Retângulo: Cantos Arredondado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AC0B58D-75A9-4ECE-9BAA-053D2B2E1E27}"/>
            </a:ext>
          </a:extLst>
        </xdr:cNvPr>
        <xdr:cNvSpPr/>
      </xdr:nvSpPr>
      <xdr:spPr>
        <a:xfrm>
          <a:off x="2752725" y="2514600"/>
          <a:ext cx="1714500" cy="504825"/>
        </a:xfrm>
        <a:prstGeom prst="roundRect">
          <a:avLst/>
        </a:prstGeom>
        <a:solidFill>
          <a:srgbClr val="009FC2"/>
        </a:solidFill>
        <a:ln w="28575">
          <a:solidFill>
            <a:srgbClr val="C2CD2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Financing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0</xdr:row>
      <xdr:rowOff>0</xdr:rowOff>
    </xdr:from>
    <xdr:to>
      <xdr:col>0</xdr:col>
      <xdr:colOff>2057400</xdr:colOff>
      <xdr:row>1</xdr:row>
      <xdr:rowOff>28575</xdr:rowOff>
    </xdr:to>
    <xdr:grpSp>
      <xdr:nvGrpSpPr>
        <xdr:cNvPr id="4" name="Agrupar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B89272-31ED-494A-BABE-0AED8AB0E121}"/>
            </a:ext>
          </a:extLst>
        </xdr:cNvPr>
        <xdr:cNvGrpSpPr/>
      </xdr:nvGrpSpPr>
      <xdr:grpSpPr>
        <a:xfrm>
          <a:off x="1057275" y="0"/>
          <a:ext cx="1000125" cy="228600"/>
          <a:chOff x="1057275" y="0"/>
          <a:chExt cx="1000125" cy="228600"/>
        </a:xfrm>
      </xdr:grpSpPr>
      <xdr:sp macro="" textlink="">
        <xdr:nvSpPr>
          <xdr:cNvPr id="2" name="Seta: para a Esquerda 1">
            <a:extLst>
              <a:ext uri="{FF2B5EF4-FFF2-40B4-BE49-F238E27FC236}">
                <a16:creationId xmlns:a16="http://schemas.microsoft.com/office/drawing/2014/main" id="{B763E07F-489F-4311-86D8-65426856B5BA}"/>
              </a:ext>
            </a:extLst>
          </xdr:cNvPr>
          <xdr:cNvSpPr/>
        </xdr:nvSpPr>
        <xdr:spPr>
          <a:xfrm>
            <a:off x="1057275" y="0"/>
            <a:ext cx="1000125" cy="209550"/>
          </a:xfrm>
          <a:prstGeom prst="leftArrow">
            <a:avLst/>
          </a:prstGeom>
          <a:solidFill>
            <a:schemeClr val="accent2"/>
          </a:solidFill>
          <a:ln>
            <a:solidFill>
              <a:srgbClr val="FAA93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600"/>
          </a:p>
        </xdr:txBody>
      </xdr:sp>
      <xdr:sp macro="" textlink="">
        <xdr:nvSpPr>
          <xdr:cNvPr id="3" name="CaixaDeTexto 2">
            <a:extLst>
              <a:ext uri="{FF2B5EF4-FFF2-40B4-BE49-F238E27FC236}">
                <a16:creationId xmlns:a16="http://schemas.microsoft.com/office/drawing/2014/main" id="{144956A8-82FE-4363-8475-39D6233DB6AA}"/>
              </a:ext>
            </a:extLst>
          </xdr:cNvPr>
          <xdr:cNvSpPr txBox="1"/>
        </xdr:nvSpPr>
        <xdr:spPr>
          <a:xfrm>
            <a:off x="1114425" y="9525"/>
            <a:ext cx="9144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800">
                <a:solidFill>
                  <a:schemeClr val="bg1"/>
                </a:solidFill>
              </a:rPr>
              <a:t>ÍNDICE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15</xdr:row>
      <xdr:rowOff>38100</xdr:rowOff>
    </xdr:from>
    <xdr:to>
      <xdr:col>0</xdr:col>
      <xdr:colOff>1343025</xdr:colOff>
      <xdr:row>16</xdr:row>
      <xdr:rowOff>76200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76262C-1D48-45C1-8830-8FE69D58461C}"/>
            </a:ext>
          </a:extLst>
        </xdr:cNvPr>
        <xdr:cNvGrpSpPr/>
      </xdr:nvGrpSpPr>
      <xdr:grpSpPr>
        <a:xfrm>
          <a:off x="342900" y="3095625"/>
          <a:ext cx="1000125" cy="228600"/>
          <a:chOff x="1057275" y="0"/>
          <a:chExt cx="1000125" cy="22860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9DCF7C2C-BBBA-407F-AE44-412AFCF03430}"/>
              </a:ext>
            </a:extLst>
          </xdr:cNvPr>
          <xdr:cNvSpPr/>
        </xdr:nvSpPr>
        <xdr:spPr>
          <a:xfrm>
            <a:off x="1057275" y="0"/>
            <a:ext cx="1000125" cy="209550"/>
          </a:xfrm>
          <a:prstGeom prst="leftArrow">
            <a:avLst/>
          </a:prstGeom>
          <a:solidFill>
            <a:schemeClr val="accent2"/>
          </a:solidFill>
          <a:ln>
            <a:solidFill>
              <a:srgbClr val="FAA93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600"/>
          </a:p>
        </xdr:txBody>
      </xdr:sp>
      <xdr:sp macro="" textlink="">
        <xdr:nvSpPr>
          <xdr:cNvPr id="4" name="CaixaDeText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7D3729F-FCAD-4120-B36B-739B5A9AF799}"/>
              </a:ext>
            </a:extLst>
          </xdr:cNvPr>
          <xdr:cNvSpPr txBox="1"/>
        </xdr:nvSpPr>
        <xdr:spPr>
          <a:xfrm>
            <a:off x="1114425" y="9525"/>
            <a:ext cx="9144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800">
                <a:solidFill>
                  <a:schemeClr val="bg1"/>
                </a:solidFill>
              </a:rPr>
              <a:t>ÍNDICE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6</xdr:row>
      <xdr:rowOff>28575</xdr:rowOff>
    </xdr:from>
    <xdr:to>
      <xdr:col>0</xdr:col>
      <xdr:colOff>1352550</xdr:colOff>
      <xdr:row>7</xdr:row>
      <xdr:rowOff>66675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95AB69-329C-4DCF-A1AA-863063F9C373}"/>
            </a:ext>
          </a:extLst>
        </xdr:cNvPr>
        <xdr:cNvGrpSpPr/>
      </xdr:nvGrpSpPr>
      <xdr:grpSpPr>
        <a:xfrm>
          <a:off x="352425" y="2600325"/>
          <a:ext cx="1000125" cy="228600"/>
          <a:chOff x="1057275" y="0"/>
          <a:chExt cx="1000125" cy="22860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C96E69EA-F341-49E8-9C74-354AF1F7CE8E}"/>
              </a:ext>
            </a:extLst>
          </xdr:cNvPr>
          <xdr:cNvSpPr/>
        </xdr:nvSpPr>
        <xdr:spPr>
          <a:xfrm>
            <a:off x="1057275" y="0"/>
            <a:ext cx="1000125" cy="209550"/>
          </a:xfrm>
          <a:prstGeom prst="leftArrow">
            <a:avLst/>
          </a:prstGeom>
          <a:solidFill>
            <a:schemeClr val="accent2"/>
          </a:solidFill>
          <a:ln>
            <a:solidFill>
              <a:srgbClr val="FAA93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600"/>
          </a:p>
        </xdr:txBody>
      </xdr:sp>
      <xdr:sp macro="" textlink="">
        <xdr:nvSpPr>
          <xdr:cNvPr id="4" name="CaixaDeText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7FF7561-6F2A-4BF9-9535-E8333CDFEEF4}"/>
              </a:ext>
            </a:extLst>
          </xdr:cNvPr>
          <xdr:cNvSpPr txBox="1"/>
        </xdr:nvSpPr>
        <xdr:spPr>
          <a:xfrm>
            <a:off x="1114425" y="9525"/>
            <a:ext cx="9144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800">
                <a:solidFill>
                  <a:schemeClr val="bg1"/>
                </a:solidFill>
              </a:rPr>
              <a:t>ÍNDICE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0</xdr:row>
      <xdr:rowOff>0</xdr:rowOff>
    </xdr:from>
    <xdr:to>
      <xdr:col>0</xdr:col>
      <xdr:colOff>1971675</xdr:colOff>
      <xdr:row>1</xdr:row>
      <xdr:rowOff>28575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9DA46E-B5FB-4D1D-9FBD-3CDC4FA2DC61}"/>
            </a:ext>
          </a:extLst>
        </xdr:cNvPr>
        <xdr:cNvGrpSpPr/>
      </xdr:nvGrpSpPr>
      <xdr:grpSpPr>
        <a:xfrm>
          <a:off x="971550" y="0"/>
          <a:ext cx="1000125" cy="228600"/>
          <a:chOff x="1057275" y="0"/>
          <a:chExt cx="1000125" cy="22860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BB3865C7-AD06-4405-BE23-C6BC9FBC20E2}"/>
              </a:ext>
            </a:extLst>
          </xdr:cNvPr>
          <xdr:cNvSpPr/>
        </xdr:nvSpPr>
        <xdr:spPr>
          <a:xfrm>
            <a:off x="1057275" y="0"/>
            <a:ext cx="1000125" cy="209550"/>
          </a:xfrm>
          <a:prstGeom prst="leftArrow">
            <a:avLst/>
          </a:prstGeom>
          <a:solidFill>
            <a:schemeClr val="accent2"/>
          </a:solidFill>
          <a:ln>
            <a:solidFill>
              <a:srgbClr val="FAA93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6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71D7FD06-AC63-4F60-977E-ABF236905536}"/>
              </a:ext>
            </a:extLst>
          </xdr:cNvPr>
          <xdr:cNvSpPr txBox="1"/>
        </xdr:nvSpPr>
        <xdr:spPr>
          <a:xfrm>
            <a:off x="1114425" y="9525"/>
            <a:ext cx="9144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800">
                <a:solidFill>
                  <a:schemeClr val="bg1"/>
                </a:solidFill>
              </a:rPr>
              <a:t>INDEX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16</xdr:row>
      <xdr:rowOff>114300</xdr:rowOff>
    </xdr:from>
    <xdr:to>
      <xdr:col>0</xdr:col>
      <xdr:colOff>1476375</xdr:colOff>
      <xdr:row>17</xdr:row>
      <xdr:rowOff>152400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07C41E-FA0D-4EDB-B132-0B1AED313DF2}"/>
            </a:ext>
          </a:extLst>
        </xdr:cNvPr>
        <xdr:cNvGrpSpPr/>
      </xdr:nvGrpSpPr>
      <xdr:grpSpPr>
        <a:xfrm>
          <a:off x="476250" y="3324225"/>
          <a:ext cx="1000125" cy="228600"/>
          <a:chOff x="1057275" y="0"/>
          <a:chExt cx="1000125" cy="22860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6A20206-C09E-4E64-B542-55461E615EE7}"/>
              </a:ext>
            </a:extLst>
          </xdr:cNvPr>
          <xdr:cNvSpPr/>
        </xdr:nvSpPr>
        <xdr:spPr>
          <a:xfrm>
            <a:off x="1057275" y="0"/>
            <a:ext cx="1000125" cy="209550"/>
          </a:xfrm>
          <a:prstGeom prst="leftArrow">
            <a:avLst/>
          </a:prstGeom>
          <a:solidFill>
            <a:schemeClr val="accent2"/>
          </a:solidFill>
          <a:ln>
            <a:solidFill>
              <a:srgbClr val="FAA93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6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2FAEC158-AE85-4057-90DF-466A5FF940A5}"/>
              </a:ext>
            </a:extLst>
          </xdr:cNvPr>
          <xdr:cNvSpPr txBox="1"/>
        </xdr:nvSpPr>
        <xdr:spPr>
          <a:xfrm>
            <a:off x="1114425" y="9525"/>
            <a:ext cx="9144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800">
                <a:solidFill>
                  <a:schemeClr val="bg1"/>
                </a:solidFill>
              </a:rPr>
              <a:t>INDEX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0</xdr:rowOff>
    </xdr:from>
    <xdr:to>
      <xdr:col>0</xdr:col>
      <xdr:colOff>1314450</xdr:colOff>
      <xdr:row>8</xdr:row>
      <xdr:rowOff>38100</xdr:rowOff>
    </xdr:to>
    <xdr:grpSp>
      <xdr:nvGrpSpPr>
        <xdr:cNvPr id="2" name="Agrupar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2A7C09-91EB-4B87-9B78-B6A3AABB4859}"/>
            </a:ext>
          </a:extLst>
        </xdr:cNvPr>
        <xdr:cNvGrpSpPr/>
      </xdr:nvGrpSpPr>
      <xdr:grpSpPr>
        <a:xfrm>
          <a:off x="314325" y="2762250"/>
          <a:ext cx="1000125" cy="228600"/>
          <a:chOff x="1057275" y="0"/>
          <a:chExt cx="1000125" cy="22860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AC6E91A6-10F9-4BCE-ABDF-FBD3CC4C8C94}"/>
              </a:ext>
            </a:extLst>
          </xdr:cNvPr>
          <xdr:cNvSpPr/>
        </xdr:nvSpPr>
        <xdr:spPr>
          <a:xfrm>
            <a:off x="1057275" y="0"/>
            <a:ext cx="1000125" cy="209550"/>
          </a:xfrm>
          <a:prstGeom prst="leftArrow">
            <a:avLst/>
          </a:prstGeom>
          <a:solidFill>
            <a:schemeClr val="accent2"/>
          </a:solidFill>
          <a:ln>
            <a:solidFill>
              <a:srgbClr val="FAA93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600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EFE6E842-41DF-4171-B372-EBB1051B1FC1}"/>
              </a:ext>
            </a:extLst>
          </xdr:cNvPr>
          <xdr:cNvSpPr txBox="1"/>
        </xdr:nvSpPr>
        <xdr:spPr>
          <a:xfrm>
            <a:off x="1114425" y="9525"/>
            <a:ext cx="914400" cy="219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800">
                <a:solidFill>
                  <a:schemeClr val="bg1"/>
                </a:solidFill>
              </a:rPr>
              <a:t>INDEX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7AB14-3B35-404A-8386-5715B78D6CED}">
  <sheetPr>
    <tabColor rgb="FF009FC2"/>
  </sheetPr>
  <dimension ref="A1:E18"/>
  <sheetViews>
    <sheetView showGridLines="0" tabSelected="1" workbookViewId="0"/>
  </sheetViews>
  <sheetFormatPr defaultColWidth="0" defaultRowHeight="15" zeroHeight="1" x14ac:dyDescent="0.25"/>
  <cols>
    <col min="1" max="1" width="3" customWidth="1"/>
    <col min="2" max="2" width="32.42578125" customWidth="1"/>
    <col min="3" max="3" width="3.140625" style="43" customWidth="1"/>
    <col min="4" max="4" width="32.42578125" customWidth="1"/>
    <col min="5" max="5" width="3" customWidth="1"/>
    <col min="6" max="16384" width="12.28515625" hidden="1"/>
  </cols>
  <sheetData>
    <row r="1" spans="2:4" x14ac:dyDescent="0.25"/>
    <row r="2" spans="2:4" x14ac:dyDescent="0.25">
      <c r="B2" s="44" t="s">
        <v>40</v>
      </c>
      <c r="D2" s="44" t="s">
        <v>41</v>
      </c>
    </row>
    <row r="3" spans="2:4" x14ac:dyDescent="0.25"/>
    <row r="4" spans="2:4" x14ac:dyDescent="0.25">
      <c r="B4" s="42"/>
      <c r="D4" s="42"/>
    </row>
    <row r="5" spans="2:4" x14ac:dyDescent="0.25">
      <c r="B5" s="42"/>
      <c r="D5" s="42"/>
    </row>
    <row r="6" spans="2:4" x14ac:dyDescent="0.25">
      <c r="B6" s="42"/>
      <c r="D6" s="42"/>
    </row>
    <row r="7" spans="2:4" x14ac:dyDescent="0.25">
      <c r="B7" s="42"/>
      <c r="D7" s="42"/>
    </row>
    <row r="8" spans="2:4" x14ac:dyDescent="0.25">
      <c r="B8" s="42"/>
      <c r="D8" s="42"/>
    </row>
    <row r="9" spans="2:4" x14ac:dyDescent="0.25">
      <c r="B9" s="42"/>
      <c r="D9" s="42"/>
    </row>
    <row r="10" spans="2:4" x14ac:dyDescent="0.25">
      <c r="B10" s="42"/>
      <c r="D10" s="42"/>
    </row>
    <row r="11" spans="2:4" x14ac:dyDescent="0.25">
      <c r="B11" s="42"/>
      <c r="D11" s="42"/>
    </row>
    <row r="12" spans="2:4" x14ac:dyDescent="0.25">
      <c r="B12" s="42"/>
      <c r="D12" s="42"/>
    </row>
    <row r="13" spans="2:4" x14ac:dyDescent="0.25">
      <c r="B13" s="42"/>
      <c r="D13" s="42"/>
    </row>
    <row r="14" spans="2:4" x14ac:dyDescent="0.25">
      <c r="B14" s="42"/>
      <c r="D14" s="42"/>
    </row>
    <row r="15" spans="2:4" x14ac:dyDescent="0.25">
      <c r="B15" s="42"/>
      <c r="D15" s="42"/>
    </row>
    <row r="16" spans="2:4" x14ac:dyDescent="0.25">
      <c r="B16" s="42"/>
      <c r="D16" s="42"/>
    </row>
    <row r="17" spans="2:4" x14ac:dyDescent="0.25">
      <c r="B17" s="42"/>
      <c r="D17" s="42"/>
    </row>
    <row r="18" spans="2:4" x14ac:dyDescent="0.25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E077-17AA-41FB-BE7D-A61CE715517D}">
  <sheetPr>
    <tabColor rgb="FFC2CD23"/>
  </sheetPr>
  <dimension ref="A1:G19"/>
  <sheetViews>
    <sheetView showGridLines="0" workbookViewId="0">
      <pane xSplit="1" ySplit="1" topLeftCell="C14" activePane="bottomRight" state="frozen"/>
      <selection pane="topRight" activeCell="B1" sqref="B1"/>
      <selection pane="bottomLeft" activeCell="A2" sqref="A2"/>
      <selection pane="bottomRight" activeCell="G2" sqref="G2"/>
    </sheetView>
  </sheetViews>
  <sheetFormatPr defaultRowHeight="15" x14ac:dyDescent="0.25"/>
  <cols>
    <col min="1" max="1" width="32.42578125" customWidth="1"/>
    <col min="2" max="2" width="32.42578125" style="1" customWidth="1"/>
    <col min="3" max="3" width="29.140625" style="1" customWidth="1"/>
    <col min="4" max="5" width="26.85546875" style="1" customWidth="1"/>
    <col min="6" max="7" width="26.85546875" customWidth="1"/>
  </cols>
  <sheetData>
    <row r="1" spans="1:7" ht="15.75" thickBot="1" x14ac:dyDescent="0.3">
      <c r="A1" s="2" t="s">
        <v>19</v>
      </c>
      <c r="B1" s="3" t="s">
        <v>12</v>
      </c>
      <c r="C1" s="3" t="s">
        <v>13</v>
      </c>
      <c r="D1" s="3" t="s">
        <v>14</v>
      </c>
      <c r="E1" s="3" t="s">
        <v>15</v>
      </c>
      <c r="F1" s="3" t="s">
        <v>16</v>
      </c>
      <c r="G1" s="3" t="s">
        <v>88</v>
      </c>
    </row>
    <row r="2" spans="1:7" ht="15.75" thickBot="1" x14ac:dyDescent="0.3">
      <c r="A2" s="35" t="s">
        <v>0</v>
      </c>
      <c r="B2" s="36">
        <v>42849</v>
      </c>
      <c r="C2" s="36">
        <v>42849</v>
      </c>
      <c r="D2" s="36">
        <v>43279</v>
      </c>
      <c r="E2" s="36">
        <v>43454</v>
      </c>
      <c r="F2" s="36">
        <v>44182</v>
      </c>
      <c r="G2" s="36">
        <v>44377</v>
      </c>
    </row>
    <row r="3" spans="1:7" ht="15.75" thickBot="1" x14ac:dyDescent="0.3">
      <c r="A3" s="35" t="s">
        <v>1</v>
      </c>
      <c r="B3" s="4" t="s">
        <v>22</v>
      </c>
      <c r="C3" s="5" t="s">
        <v>23</v>
      </c>
      <c r="D3" s="5" t="s">
        <v>23</v>
      </c>
      <c r="E3" s="4" t="s">
        <v>24</v>
      </c>
      <c r="F3" s="4" t="s">
        <v>25</v>
      </c>
      <c r="G3" s="4" t="s">
        <v>84</v>
      </c>
    </row>
    <row r="4" spans="1:7" ht="15.75" thickBot="1" x14ac:dyDescent="0.3">
      <c r="A4" s="35" t="s">
        <v>6</v>
      </c>
      <c r="B4" s="37">
        <v>136</v>
      </c>
      <c r="C4" s="37">
        <v>296</v>
      </c>
      <c r="D4" s="37">
        <v>138.80000000000001</v>
      </c>
      <c r="E4" s="37">
        <v>772</v>
      </c>
      <c r="F4" s="37">
        <v>408</v>
      </c>
      <c r="G4" s="37" t="s">
        <v>85</v>
      </c>
    </row>
    <row r="5" spans="1:7" ht="15.75" thickBot="1" x14ac:dyDescent="0.3">
      <c r="A5" s="35" t="s">
        <v>2</v>
      </c>
      <c r="B5" s="37" t="s">
        <v>26</v>
      </c>
      <c r="C5" s="37" t="s">
        <v>26</v>
      </c>
      <c r="D5" s="37" t="s">
        <v>26</v>
      </c>
      <c r="E5" s="37" t="s">
        <v>32</v>
      </c>
      <c r="F5" s="37" t="s">
        <v>27</v>
      </c>
      <c r="G5" s="37" t="s">
        <v>32</v>
      </c>
    </row>
    <row r="6" spans="1:7" ht="15.75" thickBot="1" x14ac:dyDescent="0.3">
      <c r="A6" s="35" t="s">
        <v>3</v>
      </c>
      <c r="B6" s="37">
        <v>1344</v>
      </c>
      <c r="C6" s="37">
        <v>300</v>
      </c>
      <c r="D6" s="37">
        <v>1800</v>
      </c>
      <c r="E6" s="37">
        <v>850</v>
      </c>
      <c r="F6" s="37">
        <f>700+1350</f>
        <v>2050</v>
      </c>
      <c r="G6" s="37">
        <v>200</v>
      </c>
    </row>
    <row r="7" spans="1:7" ht="15.75" customHeight="1" thickBot="1" x14ac:dyDescent="0.3">
      <c r="A7" s="35" t="s">
        <v>7</v>
      </c>
      <c r="B7" s="36">
        <v>42958</v>
      </c>
      <c r="C7" s="36">
        <v>42958</v>
      </c>
      <c r="D7" s="36">
        <v>43364</v>
      </c>
      <c r="E7" s="36">
        <v>43549</v>
      </c>
      <c r="F7" s="36" t="s">
        <v>32</v>
      </c>
      <c r="G7" s="36" t="s">
        <v>32</v>
      </c>
    </row>
    <row r="8" spans="1:7" ht="15" customHeight="1" thickBot="1" x14ac:dyDescent="0.3">
      <c r="A8" s="35" t="s">
        <v>8</v>
      </c>
      <c r="B8" s="36">
        <v>43356</v>
      </c>
      <c r="C8" s="36">
        <v>43375</v>
      </c>
      <c r="D8" s="36">
        <v>43591</v>
      </c>
      <c r="E8" s="36" t="s">
        <v>28</v>
      </c>
      <c r="F8" s="36" t="s">
        <v>32</v>
      </c>
      <c r="G8" s="36" t="s">
        <v>32</v>
      </c>
    </row>
    <row r="9" spans="1:7" ht="15.75" thickBot="1" x14ac:dyDescent="0.3">
      <c r="A9" s="35" t="s">
        <v>9</v>
      </c>
      <c r="B9" s="38">
        <v>44409</v>
      </c>
      <c r="C9" s="38">
        <v>44593</v>
      </c>
      <c r="D9" s="38">
        <v>44986</v>
      </c>
      <c r="E9" s="38">
        <v>45352</v>
      </c>
      <c r="F9" s="38">
        <v>46082</v>
      </c>
      <c r="G9" s="38">
        <v>45536</v>
      </c>
    </row>
    <row r="10" spans="1:7" ht="15.75" thickBot="1" x14ac:dyDescent="0.3">
      <c r="A10" s="35" t="s">
        <v>4</v>
      </c>
      <c r="B10" s="39">
        <v>1</v>
      </c>
      <c r="C10" s="39">
        <v>1</v>
      </c>
      <c r="D10" s="39">
        <v>0.73</v>
      </c>
      <c r="E10" s="39">
        <v>0.12</v>
      </c>
      <c r="F10" s="4" t="s">
        <v>32</v>
      </c>
      <c r="G10" s="4" t="s">
        <v>32</v>
      </c>
    </row>
    <row r="11" spans="1:7" ht="16.5" customHeight="1" thickBot="1" x14ac:dyDescent="0.3">
      <c r="A11" s="35" t="s">
        <v>10</v>
      </c>
      <c r="B11" s="38" t="s">
        <v>33</v>
      </c>
      <c r="C11" s="38" t="s">
        <v>34</v>
      </c>
      <c r="D11" s="37" t="s">
        <v>29</v>
      </c>
      <c r="E11" s="37" t="s">
        <v>30</v>
      </c>
      <c r="F11" s="37" t="s">
        <v>31</v>
      </c>
      <c r="G11" s="37" t="s">
        <v>32</v>
      </c>
    </row>
    <row r="12" spans="1:7" ht="16.5" customHeight="1" thickBot="1" x14ac:dyDescent="0.3">
      <c r="A12" s="35" t="s">
        <v>11</v>
      </c>
      <c r="B12" s="38">
        <v>43891</v>
      </c>
      <c r="C12" s="38">
        <v>44136</v>
      </c>
      <c r="D12" s="5" t="s">
        <v>32</v>
      </c>
      <c r="E12" s="4" t="s">
        <v>32</v>
      </c>
      <c r="F12" s="4" t="s">
        <v>32</v>
      </c>
      <c r="G12" s="4" t="s">
        <v>32</v>
      </c>
    </row>
    <row r="13" spans="1:7" ht="15.75" thickBot="1" x14ac:dyDescent="0.3">
      <c r="A13" s="35" t="s">
        <v>36</v>
      </c>
      <c r="B13" s="37">
        <v>295294125.77999997</v>
      </c>
      <c r="C13" s="37">
        <v>329790787.72000003</v>
      </c>
      <c r="D13" s="37">
        <v>479795926</v>
      </c>
      <c r="E13" s="37">
        <v>699422704.53999996</v>
      </c>
      <c r="F13" s="37">
        <v>882240000</v>
      </c>
      <c r="G13" s="37">
        <v>74914000</v>
      </c>
    </row>
    <row r="14" spans="1:7" ht="15.75" thickBot="1" x14ac:dyDescent="0.3">
      <c r="A14" s="35" t="s">
        <v>37</v>
      </c>
      <c r="B14" s="37">
        <v>58818710</v>
      </c>
      <c r="C14" s="37">
        <v>65776580</v>
      </c>
      <c r="D14" s="37">
        <v>78284220</v>
      </c>
      <c r="E14" s="37">
        <v>116061645.84999999</v>
      </c>
      <c r="F14" s="37">
        <v>119712580</v>
      </c>
      <c r="G14" s="37">
        <v>11008060</v>
      </c>
    </row>
    <row r="15" spans="1:7" ht="15.75" thickBot="1" x14ac:dyDescent="0.3">
      <c r="A15" s="35" t="s">
        <v>38</v>
      </c>
      <c r="B15" s="37">
        <v>36702875.039999999</v>
      </c>
      <c r="C15" s="37">
        <v>46320000</v>
      </c>
      <c r="D15" s="37">
        <v>33515000</v>
      </c>
      <c r="E15" s="37">
        <v>62854451</v>
      </c>
      <c r="F15" s="37">
        <v>63000000</v>
      </c>
      <c r="G15" s="37">
        <v>4094777</v>
      </c>
    </row>
    <row r="16" spans="1:7" ht="15.75" thickBot="1" x14ac:dyDescent="0.3">
      <c r="A16" s="17" t="s">
        <v>5</v>
      </c>
      <c r="B16" s="40">
        <f>-(B15/B14-1)</f>
        <v>0.376</v>
      </c>
      <c r="C16" s="40">
        <f t="shared" ref="C16:G16" si="0">-(C15/C14-1)</f>
        <v>0.29579798767281607</v>
      </c>
      <c r="D16" s="40">
        <f t="shared" si="0"/>
        <v>0.57188051436164278</v>
      </c>
      <c r="E16" s="40">
        <f t="shared" si="0"/>
        <v>0.45843908605919526</v>
      </c>
      <c r="F16" s="40">
        <f t="shared" si="0"/>
        <v>0.47373951843657536</v>
      </c>
      <c r="G16" s="40">
        <f t="shared" si="0"/>
        <v>0.62802010526832164</v>
      </c>
    </row>
    <row r="17" spans="1:7" ht="113.25" customHeight="1" thickBot="1" x14ac:dyDescent="0.3">
      <c r="A17" s="17" t="s">
        <v>17</v>
      </c>
      <c r="B17" s="45" t="s">
        <v>44</v>
      </c>
      <c r="C17" s="45" t="s">
        <v>45</v>
      </c>
      <c r="D17" s="45" t="s">
        <v>47</v>
      </c>
      <c r="E17" s="45" t="s">
        <v>46</v>
      </c>
      <c r="F17" s="45" t="s">
        <v>48</v>
      </c>
      <c r="G17" s="45" t="s">
        <v>86</v>
      </c>
    </row>
    <row r="18" spans="1:7" x14ac:dyDescent="0.25">
      <c r="A18" s="41" t="s">
        <v>35</v>
      </c>
    </row>
    <row r="19" spans="1:7" ht="19.5" customHeight="1" x14ac:dyDescent="0.25">
      <c r="A19" s="54" t="s">
        <v>39</v>
      </c>
      <c r="B19" s="55"/>
    </row>
  </sheetData>
  <mergeCells count="1">
    <mergeCell ref="A19:B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0E6D1-D92B-4643-83F0-9F0B6C7ABEE8}">
  <sheetPr>
    <tabColor rgb="FFC2CD23"/>
  </sheetPr>
  <dimension ref="A1:M14"/>
  <sheetViews>
    <sheetView showGridLines="0" workbookViewId="0">
      <selection activeCell="F12" sqref="F12"/>
    </sheetView>
  </sheetViews>
  <sheetFormatPr defaultRowHeight="15" x14ac:dyDescent="0.25"/>
  <cols>
    <col min="1" max="1" width="28.5703125" customWidth="1"/>
    <col min="2" max="3" width="13.7109375" style="1" customWidth="1"/>
    <col min="4" max="4" width="13.7109375" customWidth="1"/>
  </cols>
  <sheetData>
    <row r="1" spans="1:13" ht="15.75" thickBot="1" x14ac:dyDescent="0.3">
      <c r="A1" s="6" t="s">
        <v>18</v>
      </c>
      <c r="B1" s="3">
        <v>2017</v>
      </c>
      <c r="C1" s="3">
        <v>2018</v>
      </c>
      <c r="D1" s="3">
        <v>2019</v>
      </c>
      <c r="E1" s="3">
        <v>2020</v>
      </c>
      <c r="F1" s="3">
        <v>2021</v>
      </c>
      <c r="G1" s="3">
        <v>2022</v>
      </c>
      <c r="H1" s="3">
        <v>2023</v>
      </c>
      <c r="I1" s="3">
        <v>2024</v>
      </c>
      <c r="J1" s="3">
        <v>2025</v>
      </c>
      <c r="K1" s="3">
        <v>2026</v>
      </c>
      <c r="L1" s="3">
        <v>2027</v>
      </c>
      <c r="M1" s="3">
        <v>2028</v>
      </c>
    </row>
    <row r="2" spans="1:13" ht="16.5" thickBot="1" x14ac:dyDescent="0.3">
      <c r="A2" s="18" t="s">
        <v>12</v>
      </c>
      <c r="B2" s="7">
        <v>0.03</v>
      </c>
      <c r="C2" s="7">
        <v>0.35</v>
      </c>
      <c r="D2" s="7">
        <v>0.49</v>
      </c>
      <c r="E2" s="7">
        <v>0.13</v>
      </c>
      <c r="F2" s="8"/>
      <c r="G2" s="7"/>
      <c r="H2" s="7"/>
      <c r="I2" s="7"/>
      <c r="J2" s="7"/>
      <c r="K2" s="7"/>
      <c r="L2" s="7"/>
      <c r="M2" s="14"/>
    </row>
    <row r="3" spans="1:13" ht="16.5" thickBot="1" x14ac:dyDescent="0.3">
      <c r="A3" s="18" t="s">
        <v>13</v>
      </c>
      <c r="B3" s="9">
        <v>0.03</v>
      </c>
      <c r="C3" s="9">
        <v>0.26</v>
      </c>
      <c r="D3" s="9">
        <v>0.46</v>
      </c>
      <c r="E3" s="9">
        <v>0.25</v>
      </c>
      <c r="F3" s="10"/>
      <c r="G3" s="9"/>
      <c r="H3" s="9"/>
      <c r="I3" s="9"/>
      <c r="J3" s="9"/>
      <c r="K3" s="9"/>
      <c r="L3" s="9"/>
      <c r="M3" s="15"/>
    </row>
    <row r="4" spans="1:13" ht="16.5" thickBot="1" x14ac:dyDescent="0.3">
      <c r="A4" s="18" t="s">
        <v>14</v>
      </c>
      <c r="B4" s="10"/>
      <c r="C4" s="9">
        <v>0.01</v>
      </c>
      <c r="D4" s="9">
        <v>0.2</v>
      </c>
      <c r="E4" s="9">
        <v>0.42</v>
      </c>
      <c r="F4" s="9">
        <v>0.33</v>
      </c>
      <c r="G4" s="9">
        <v>0.04</v>
      </c>
      <c r="H4" s="9"/>
      <c r="I4" s="9"/>
      <c r="J4" s="9"/>
      <c r="K4" s="9"/>
      <c r="L4" s="9"/>
      <c r="M4" s="15"/>
    </row>
    <row r="5" spans="1:13" ht="16.5" thickBot="1" x14ac:dyDescent="0.3">
      <c r="A5" s="18" t="s">
        <v>15</v>
      </c>
      <c r="B5" s="10"/>
      <c r="C5" s="9"/>
      <c r="D5" s="9">
        <v>0.03</v>
      </c>
      <c r="E5" s="9">
        <v>0.04</v>
      </c>
      <c r="F5" s="9">
        <v>0.59</v>
      </c>
      <c r="G5" s="9">
        <v>0.34</v>
      </c>
      <c r="H5" s="9"/>
      <c r="I5" s="9"/>
      <c r="J5" s="9"/>
      <c r="K5" s="9"/>
      <c r="L5" s="9"/>
      <c r="M5" s="15"/>
    </row>
    <row r="6" spans="1:13" ht="16.5" thickBot="1" x14ac:dyDescent="0.3">
      <c r="A6" s="18" t="s">
        <v>16</v>
      </c>
      <c r="B6" s="11"/>
      <c r="C6" s="12"/>
      <c r="D6" s="13"/>
      <c r="E6" s="13"/>
      <c r="F6" s="13">
        <v>0.40110000000000001</v>
      </c>
      <c r="G6" s="13">
        <v>7.2900000000000006E-2</v>
      </c>
      <c r="H6" s="13">
        <v>0.2092</v>
      </c>
      <c r="I6" s="13">
        <v>0.23300000000000001</v>
      </c>
      <c r="J6" s="13">
        <v>6.4000000000000001E-2</v>
      </c>
      <c r="K6" s="13">
        <v>1.38E-2</v>
      </c>
      <c r="L6" s="13">
        <v>2.8999999999999998E-3</v>
      </c>
      <c r="M6" s="16">
        <v>3.0999999999999999E-3</v>
      </c>
    </row>
    <row r="7" spans="1:13" ht="15.75" thickBot="1" x14ac:dyDescent="0.3"/>
    <row r="8" spans="1:13" ht="17.25" thickBot="1" x14ac:dyDescent="0.3">
      <c r="A8" s="6" t="s">
        <v>20</v>
      </c>
      <c r="B8" s="3">
        <v>2017</v>
      </c>
      <c r="C8" s="3">
        <v>2018</v>
      </c>
      <c r="D8" s="3">
        <v>2019</v>
      </c>
      <c r="E8" s="3">
        <v>2020</v>
      </c>
      <c r="F8" s="3">
        <v>2021</v>
      </c>
      <c r="G8" s="30" t="s">
        <v>21</v>
      </c>
      <c r="H8" s="26"/>
      <c r="I8" s="19"/>
      <c r="J8" s="19"/>
      <c r="K8" s="19"/>
      <c r="L8" s="19"/>
      <c r="M8" s="19"/>
    </row>
    <row r="9" spans="1:13" ht="15.75" thickBot="1" x14ac:dyDescent="0.3">
      <c r="A9" s="18" t="s">
        <v>12</v>
      </c>
      <c r="B9" s="34">
        <v>6</v>
      </c>
      <c r="C9" s="34">
        <v>90.5</v>
      </c>
      <c r="D9" s="34">
        <v>124.1</v>
      </c>
      <c r="E9" s="34">
        <v>33.799999999999997</v>
      </c>
      <c r="F9" s="34"/>
      <c r="G9" s="33">
        <f>SUM(B9:F9)</f>
        <v>254.39999999999998</v>
      </c>
      <c r="H9" s="27"/>
      <c r="I9" s="20"/>
      <c r="J9" s="20"/>
      <c r="K9" s="20"/>
      <c r="L9" s="20"/>
      <c r="M9" s="21"/>
    </row>
    <row r="10" spans="1:13" ht="15.75" thickBot="1" x14ac:dyDescent="0.3">
      <c r="A10" s="18" t="s">
        <v>13</v>
      </c>
      <c r="B10" s="34">
        <v>8.6999999999999993</v>
      </c>
      <c r="C10" s="34">
        <v>79.7</v>
      </c>
      <c r="D10" s="34">
        <v>152</v>
      </c>
      <c r="E10" s="34">
        <v>78</v>
      </c>
      <c r="F10" s="34"/>
      <c r="G10" s="33">
        <f t="shared" ref="G10:G14" si="0">SUM(B10:F10)</f>
        <v>318.39999999999998</v>
      </c>
      <c r="H10" s="28"/>
      <c r="I10" s="22"/>
      <c r="J10" s="22"/>
      <c r="K10" s="22"/>
      <c r="L10" s="22"/>
      <c r="M10" s="23"/>
    </row>
    <row r="11" spans="1:13" ht="15.75" thickBot="1" x14ac:dyDescent="0.3">
      <c r="A11" s="18" t="s">
        <v>14</v>
      </c>
      <c r="B11" s="34"/>
      <c r="C11" s="34">
        <v>2.9</v>
      </c>
      <c r="D11" s="34">
        <v>73.599999999999994</v>
      </c>
      <c r="E11" s="34">
        <v>137.1</v>
      </c>
      <c r="F11" s="34">
        <v>75.599999999999994</v>
      </c>
      <c r="G11" s="33">
        <f t="shared" si="0"/>
        <v>289.2</v>
      </c>
      <c r="H11" s="28"/>
      <c r="I11" s="22"/>
      <c r="J11" s="22"/>
      <c r="K11" s="22"/>
      <c r="L11" s="22"/>
      <c r="M11" s="23"/>
    </row>
    <row r="12" spans="1:13" ht="15.75" thickBot="1" x14ac:dyDescent="0.3">
      <c r="A12" s="18" t="s">
        <v>15</v>
      </c>
      <c r="B12" s="34"/>
      <c r="C12" s="34"/>
      <c r="D12" s="34">
        <v>15.9</v>
      </c>
      <c r="E12" s="34">
        <v>33.299999999999997</v>
      </c>
      <c r="F12" s="34">
        <v>32.200000000000003</v>
      </c>
      <c r="G12" s="33">
        <f t="shared" si="0"/>
        <v>81.400000000000006</v>
      </c>
      <c r="H12" s="28"/>
      <c r="I12" s="22"/>
      <c r="J12" s="22"/>
      <c r="K12" s="22"/>
      <c r="L12" s="22"/>
      <c r="M12" s="23"/>
    </row>
    <row r="13" spans="1:13" ht="15.75" thickBot="1" x14ac:dyDescent="0.3">
      <c r="A13" s="18" t="s">
        <v>16</v>
      </c>
      <c r="B13" s="34"/>
      <c r="C13" s="34"/>
      <c r="D13" s="34"/>
      <c r="E13" s="34"/>
      <c r="F13" s="34"/>
      <c r="G13" s="33">
        <f t="shared" si="0"/>
        <v>0</v>
      </c>
      <c r="H13" s="29"/>
      <c r="I13" s="24"/>
      <c r="J13" s="24"/>
      <c r="K13" s="24"/>
      <c r="L13" s="24"/>
      <c r="M13" s="25"/>
    </row>
    <row r="14" spans="1:13" ht="15.75" thickBot="1" x14ac:dyDescent="0.3">
      <c r="A14" s="31"/>
      <c r="B14" s="32">
        <f>SUM(B9:B13)</f>
        <v>14.7</v>
      </c>
      <c r="C14" s="32">
        <f t="shared" ref="C14:D14" si="1">SUM(C9:C13)</f>
        <v>173.1</v>
      </c>
      <c r="D14" s="32">
        <f t="shared" si="1"/>
        <v>365.6</v>
      </c>
      <c r="E14" s="32">
        <f>SUM(E9:E13)</f>
        <v>282.2</v>
      </c>
      <c r="F14" s="32">
        <f>SUM(F9:F13)</f>
        <v>107.8</v>
      </c>
      <c r="G14" s="33">
        <f t="shared" si="0"/>
        <v>943.39999999999986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8A4EA-C6F3-4F55-BB0B-7D42FF894250}">
  <sheetPr>
    <tabColor rgb="FFC2CD23"/>
  </sheetPr>
  <dimension ref="A1:G8"/>
  <sheetViews>
    <sheetView showGridLines="0" workbookViewId="0">
      <selection activeCell="D11" sqref="D11"/>
    </sheetView>
  </sheetViews>
  <sheetFormatPr defaultRowHeight="15" x14ac:dyDescent="0.25"/>
  <cols>
    <col min="1" max="1" width="28.5703125" customWidth="1"/>
    <col min="2" max="2" width="20" style="1" customWidth="1"/>
    <col min="3" max="3" width="22" style="1" customWidth="1"/>
    <col min="4" max="5" width="20" customWidth="1"/>
    <col min="6" max="6" width="23.140625" customWidth="1"/>
    <col min="7" max="7" width="20" customWidth="1"/>
  </cols>
  <sheetData>
    <row r="1" spans="1:7" ht="48.75" customHeight="1" thickBot="1" x14ac:dyDescent="0.3">
      <c r="A1" s="46" t="s">
        <v>49</v>
      </c>
      <c r="B1" s="46" t="s">
        <v>50</v>
      </c>
      <c r="C1" s="47" t="s">
        <v>51</v>
      </c>
      <c r="D1" s="46">
        <v>4131</v>
      </c>
      <c r="E1" s="47" t="s">
        <v>51</v>
      </c>
      <c r="F1" s="46" t="s">
        <v>50</v>
      </c>
      <c r="G1" s="46" t="s">
        <v>52</v>
      </c>
    </row>
    <row r="2" spans="1:7" ht="30.75" thickBot="1" x14ac:dyDescent="0.3">
      <c r="A2" s="50" t="s">
        <v>53</v>
      </c>
      <c r="B2" s="51" t="s">
        <v>57</v>
      </c>
      <c r="C2" s="51" t="s">
        <v>13</v>
      </c>
      <c r="D2" s="51" t="s">
        <v>57</v>
      </c>
      <c r="E2" s="51" t="s">
        <v>14</v>
      </c>
      <c r="F2" s="51" t="s">
        <v>57</v>
      </c>
      <c r="G2" s="51" t="s">
        <v>57</v>
      </c>
    </row>
    <row r="3" spans="1:7" ht="15.75" thickBot="1" x14ac:dyDescent="0.3">
      <c r="A3" s="50" t="s">
        <v>56</v>
      </c>
      <c r="B3" s="51">
        <v>250</v>
      </c>
      <c r="C3" s="51">
        <v>201.3</v>
      </c>
      <c r="D3" s="51">
        <v>135</v>
      </c>
      <c r="E3" s="51">
        <v>250</v>
      </c>
      <c r="F3" s="51">
        <v>250</v>
      </c>
      <c r="G3" s="51">
        <v>300</v>
      </c>
    </row>
    <row r="4" spans="1:7" ht="46.5" customHeight="1" thickBot="1" x14ac:dyDescent="0.3">
      <c r="A4" s="50" t="s">
        <v>54</v>
      </c>
      <c r="B4" s="51" t="s">
        <v>58</v>
      </c>
      <c r="C4" s="51" t="s">
        <v>59</v>
      </c>
      <c r="D4" s="51" t="s">
        <v>60</v>
      </c>
      <c r="E4" s="51" t="s">
        <v>61</v>
      </c>
      <c r="F4" s="51" t="s">
        <v>63</v>
      </c>
      <c r="G4" s="51" t="s">
        <v>62</v>
      </c>
    </row>
    <row r="5" spans="1:7" ht="45.75" thickBot="1" x14ac:dyDescent="0.3">
      <c r="A5" s="50" t="s">
        <v>55</v>
      </c>
      <c r="B5" s="51" t="s">
        <v>78</v>
      </c>
      <c r="C5" s="52">
        <v>14427</v>
      </c>
      <c r="D5" s="52">
        <v>44958</v>
      </c>
      <c r="E5" s="52">
        <v>14793</v>
      </c>
      <c r="F5" s="51" t="s">
        <v>64</v>
      </c>
      <c r="G5" s="52">
        <v>45352</v>
      </c>
    </row>
    <row r="6" spans="1:7" x14ac:dyDescent="0.25">
      <c r="B6" s="48"/>
      <c r="C6" s="48"/>
      <c r="D6" s="49"/>
      <c r="E6" s="49"/>
      <c r="F6" s="49"/>
      <c r="G6" s="49"/>
    </row>
    <row r="7" spans="1:7" x14ac:dyDescent="0.25">
      <c r="B7" s="48"/>
      <c r="C7" s="48"/>
      <c r="D7" s="49"/>
      <c r="E7" s="49"/>
      <c r="F7" s="49"/>
      <c r="G7" s="49"/>
    </row>
    <row r="8" spans="1:7" x14ac:dyDescent="0.25">
      <c r="B8" s="48"/>
      <c r="C8" s="48"/>
      <c r="D8" s="49"/>
      <c r="E8" s="49"/>
      <c r="F8" s="49"/>
      <c r="G8" s="49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FAD11-C2AC-4EAA-BDC1-BA7620EFD98E}">
  <sheetPr>
    <tabColor rgb="FFFAA93C"/>
  </sheetPr>
  <dimension ref="A1:G19"/>
  <sheetViews>
    <sheetView showGridLines="0" workbookViewId="0">
      <selection activeCell="I17" sqref="I17"/>
    </sheetView>
  </sheetViews>
  <sheetFormatPr defaultRowHeight="15" x14ac:dyDescent="0.25"/>
  <cols>
    <col min="1" max="1" width="32.42578125" customWidth="1"/>
    <col min="2" max="2" width="16.85546875" style="1" customWidth="1"/>
    <col min="3" max="3" width="22.42578125" style="1" customWidth="1"/>
    <col min="4" max="4" width="21.85546875" style="1" customWidth="1"/>
    <col min="5" max="5" width="30.85546875" style="1" customWidth="1"/>
    <col min="6" max="6" width="21.28515625" customWidth="1"/>
    <col min="7" max="7" width="27.28515625" customWidth="1"/>
  </cols>
  <sheetData>
    <row r="1" spans="1:7" ht="15.75" thickBot="1" x14ac:dyDescent="0.3">
      <c r="A1" s="2" t="s">
        <v>89</v>
      </c>
      <c r="B1" s="3" t="s">
        <v>12</v>
      </c>
      <c r="C1" s="3" t="s">
        <v>13</v>
      </c>
      <c r="D1" s="3" t="s">
        <v>14</v>
      </c>
      <c r="E1" s="3" t="s">
        <v>15</v>
      </c>
      <c r="F1" s="3" t="s">
        <v>16</v>
      </c>
      <c r="G1" s="3" t="s">
        <v>87</v>
      </c>
    </row>
    <row r="2" spans="1:7" ht="15.75" thickBot="1" x14ac:dyDescent="0.3">
      <c r="A2" s="35" t="s">
        <v>0</v>
      </c>
      <c r="B2" s="36">
        <v>42849</v>
      </c>
      <c r="C2" s="36">
        <v>42849</v>
      </c>
      <c r="D2" s="36">
        <v>43279</v>
      </c>
      <c r="E2" s="36">
        <v>43454</v>
      </c>
      <c r="F2" s="36">
        <v>44182</v>
      </c>
      <c r="G2" s="36">
        <v>44377</v>
      </c>
    </row>
    <row r="3" spans="1:7" ht="15.75" thickBot="1" x14ac:dyDescent="0.3">
      <c r="A3" s="35" t="s">
        <v>1</v>
      </c>
      <c r="B3" s="4" t="s">
        <v>22</v>
      </c>
      <c r="C3" s="5" t="s">
        <v>23</v>
      </c>
      <c r="D3" s="5" t="s">
        <v>23</v>
      </c>
      <c r="E3" s="4" t="s">
        <v>24</v>
      </c>
      <c r="F3" s="4" t="s">
        <v>25</v>
      </c>
      <c r="G3" s="4" t="s">
        <v>84</v>
      </c>
    </row>
    <row r="4" spans="1:7" ht="15.75" thickBot="1" x14ac:dyDescent="0.3">
      <c r="A4" s="35" t="s">
        <v>6</v>
      </c>
      <c r="B4" s="37">
        <v>136</v>
      </c>
      <c r="C4" s="37">
        <v>296</v>
      </c>
      <c r="D4" s="37">
        <v>138.80000000000001</v>
      </c>
      <c r="E4" s="37">
        <v>772</v>
      </c>
      <c r="F4" s="37">
        <v>408</v>
      </c>
      <c r="G4" s="37" t="s">
        <v>90</v>
      </c>
    </row>
    <row r="5" spans="1:7" ht="15.75" thickBot="1" x14ac:dyDescent="0.3">
      <c r="A5" s="35" t="s">
        <v>2</v>
      </c>
      <c r="B5" s="37" t="s">
        <v>91</v>
      </c>
      <c r="C5" s="37" t="s">
        <v>91</v>
      </c>
      <c r="D5" s="37" t="s">
        <v>91</v>
      </c>
      <c r="E5" s="37" t="s">
        <v>32</v>
      </c>
      <c r="F5" s="37" t="s">
        <v>92</v>
      </c>
      <c r="G5" s="37" t="s">
        <v>32</v>
      </c>
    </row>
    <row r="6" spans="1:7" ht="15.75" thickBot="1" x14ac:dyDescent="0.3">
      <c r="A6" s="35" t="s">
        <v>3</v>
      </c>
      <c r="B6" s="37">
        <v>1344</v>
      </c>
      <c r="C6" s="37">
        <v>300</v>
      </c>
      <c r="D6" s="37">
        <v>1800</v>
      </c>
      <c r="E6" s="37">
        <v>850</v>
      </c>
      <c r="F6" s="37">
        <f>700+1350</f>
        <v>2050</v>
      </c>
      <c r="G6" s="37">
        <v>200</v>
      </c>
    </row>
    <row r="7" spans="1:7" ht="15.75" customHeight="1" thickBot="1" x14ac:dyDescent="0.3">
      <c r="A7" s="35" t="s">
        <v>7</v>
      </c>
      <c r="B7" s="36">
        <v>42958</v>
      </c>
      <c r="C7" s="36">
        <v>42958</v>
      </c>
      <c r="D7" s="36">
        <v>43364</v>
      </c>
      <c r="E7" s="36">
        <v>43549</v>
      </c>
      <c r="F7" s="36" t="s">
        <v>32</v>
      </c>
      <c r="G7" s="36" t="s">
        <v>32</v>
      </c>
    </row>
    <row r="8" spans="1:7" ht="15" customHeight="1" thickBot="1" x14ac:dyDescent="0.3">
      <c r="A8" s="35" t="s">
        <v>8</v>
      </c>
      <c r="B8" s="36">
        <v>43356</v>
      </c>
      <c r="C8" s="36">
        <v>43375</v>
      </c>
      <c r="D8" s="36">
        <v>43591</v>
      </c>
      <c r="E8" s="36" t="s">
        <v>93</v>
      </c>
      <c r="F8" s="36" t="s">
        <v>32</v>
      </c>
      <c r="G8" s="36" t="s">
        <v>32</v>
      </c>
    </row>
    <row r="9" spans="1:7" ht="15.75" thickBot="1" x14ac:dyDescent="0.3">
      <c r="A9" s="35" t="s">
        <v>9</v>
      </c>
      <c r="B9" s="38">
        <v>44409</v>
      </c>
      <c r="C9" s="38">
        <v>44593</v>
      </c>
      <c r="D9" s="38">
        <v>44986</v>
      </c>
      <c r="E9" s="38">
        <v>45352</v>
      </c>
      <c r="F9" s="38">
        <v>46082</v>
      </c>
      <c r="G9" s="38">
        <v>45536</v>
      </c>
    </row>
    <row r="10" spans="1:7" ht="15.75" thickBot="1" x14ac:dyDescent="0.3">
      <c r="A10" s="35" t="s">
        <v>4</v>
      </c>
      <c r="B10" s="39">
        <v>1</v>
      </c>
      <c r="C10" s="39">
        <v>1</v>
      </c>
      <c r="D10" s="39">
        <v>0.73</v>
      </c>
      <c r="E10" s="39">
        <v>0.12</v>
      </c>
      <c r="F10" s="4" t="s">
        <v>32</v>
      </c>
      <c r="G10" s="4" t="s">
        <v>32</v>
      </c>
    </row>
    <row r="11" spans="1:7" ht="16.5" customHeight="1" thickBot="1" x14ac:dyDescent="0.3">
      <c r="A11" s="35" t="s">
        <v>10</v>
      </c>
      <c r="B11" s="38" t="s">
        <v>103</v>
      </c>
      <c r="C11" s="38" t="s">
        <v>94</v>
      </c>
      <c r="D11" s="37" t="s">
        <v>95</v>
      </c>
      <c r="E11" s="37" t="s">
        <v>96</v>
      </c>
      <c r="F11" s="37" t="s">
        <v>97</v>
      </c>
      <c r="G11" s="37" t="s">
        <v>32</v>
      </c>
    </row>
    <row r="12" spans="1:7" ht="16.5" customHeight="1" thickBot="1" x14ac:dyDescent="0.3">
      <c r="A12" s="35" t="s">
        <v>11</v>
      </c>
      <c r="B12" s="38">
        <v>43891</v>
      </c>
      <c r="C12" s="38">
        <v>44136</v>
      </c>
      <c r="D12" s="5" t="s">
        <v>32</v>
      </c>
      <c r="E12" s="4" t="s">
        <v>32</v>
      </c>
      <c r="F12" s="4" t="s">
        <v>32</v>
      </c>
      <c r="G12" s="4" t="s">
        <v>32</v>
      </c>
    </row>
    <row r="13" spans="1:7" ht="15.75" thickBot="1" x14ac:dyDescent="0.3">
      <c r="A13" s="35" t="s">
        <v>36</v>
      </c>
      <c r="B13" s="37">
        <v>295294125.77999997</v>
      </c>
      <c r="C13" s="37">
        <v>329790787.72000003</v>
      </c>
      <c r="D13" s="37">
        <v>479795926</v>
      </c>
      <c r="E13" s="37">
        <v>699422704.53999996</v>
      </c>
      <c r="F13" s="37">
        <v>882240000</v>
      </c>
      <c r="G13" s="37">
        <v>74914000</v>
      </c>
    </row>
    <row r="14" spans="1:7" ht="15.75" thickBot="1" x14ac:dyDescent="0.3">
      <c r="A14" s="35" t="s">
        <v>37</v>
      </c>
      <c r="B14" s="37">
        <v>58818710</v>
      </c>
      <c r="C14" s="37">
        <v>65776580</v>
      </c>
      <c r="D14" s="37">
        <v>78284220</v>
      </c>
      <c r="E14" s="37">
        <v>116061645.84999999</v>
      </c>
      <c r="F14" s="37">
        <v>119712580</v>
      </c>
      <c r="G14" s="37">
        <v>11008060</v>
      </c>
    </row>
    <row r="15" spans="1:7" ht="15.75" thickBot="1" x14ac:dyDescent="0.3">
      <c r="A15" s="35" t="s">
        <v>38</v>
      </c>
      <c r="B15" s="37">
        <v>36702875.039999999</v>
      </c>
      <c r="C15" s="37">
        <v>46320000</v>
      </c>
      <c r="D15" s="37">
        <v>33515000</v>
      </c>
      <c r="E15" s="37">
        <v>62854451</v>
      </c>
      <c r="F15" s="37">
        <v>63000000</v>
      </c>
      <c r="G15" s="37">
        <v>4094777</v>
      </c>
    </row>
    <row r="16" spans="1:7" ht="15.75" thickBot="1" x14ac:dyDescent="0.3">
      <c r="A16" s="17" t="s">
        <v>5</v>
      </c>
      <c r="B16" s="40">
        <f>-(B15/B14-1)</f>
        <v>0.376</v>
      </c>
      <c r="C16" s="40">
        <f t="shared" ref="C16:G16" si="0">-(C15/C14-1)</f>
        <v>0.29579798767281607</v>
      </c>
      <c r="D16" s="40">
        <f t="shared" si="0"/>
        <v>0.57188051436164278</v>
      </c>
      <c r="E16" s="40">
        <f t="shared" si="0"/>
        <v>0.45843908605919526</v>
      </c>
      <c r="F16" s="40">
        <f t="shared" si="0"/>
        <v>0.47373951843657536</v>
      </c>
      <c r="G16" s="40">
        <f t="shared" si="0"/>
        <v>0.62802010526832164</v>
      </c>
    </row>
    <row r="17" spans="1:7" ht="210.75" thickBot="1" x14ac:dyDescent="0.3">
      <c r="A17" s="17" t="s">
        <v>17</v>
      </c>
      <c r="B17" s="45" t="s">
        <v>104</v>
      </c>
      <c r="C17" s="45" t="s">
        <v>98</v>
      </c>
      <c r="D17" s="45" t="s">
        <v>99</v>
      </c>
      <c r="E17" s="45" t="s">
        <v>100</v>
      </c>
      <c r="F17" s="45" t="s">
        <v>101</v>
      </c>
      <c r="G17" s="45" t="s">
        <v>102</v>
      </c>
    </row>
    <row r="18" spans="1:7" x14ac:dyDescent="0.25">
      <c r="A18" s="56" t="s">
        <v>105</v>
      </c>
    </row>
    <row r="19" spans="1:7" ht="25.5" customHeight="1" x14ac:dyDescent="0.25">
      <c r="A19" s="57" t="s">
        <v>106</v>
      </c>
      <c r="B19" s="58"/>
    </row>
  </sheetData>
  <mergeCells count="1">
    <mergeCell ref="A19:B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F006B-4BB3-49A3-B29C-6BC25B7A973F}">
  <sheetPr>
    <tabColor rgb="FFFAA93C"/>
  </sheetPr>
  <dimension ref="A1:M15"/>
  <sheetViews>
    <sheetView showGridLines="0" workbookViewId="0">
      <selection activeCell="K16" sqref="K16"/>
    </sheetView>
  </sheetViews>
  <sheetFormatPr defaultRowHeight="15" x14ac:dyDescent="0.25"/>
  <cols>
    <col min="1" max="1" width="28.5703125" customWidth="1"/>
    <col min="2" max="3" width="13.7109375" style="1" customWidth="1"/>
    <col min="4" max="4" width="13.7109375" customWidth="1"/>
  </cols>
  <sheetData>
    <row r="1" spans="1:13" ht="15.75" thickBot="1" x14ac:dyDescent="0.3"/>
    <row r="2" spans="1:13" ht="15.75" thickBot="1" x14ac:dyDescent="0.3">
      <c r="A2" s="6" t="s">
        <v>42</v>
      </c>
      <c r="B2" s="3">
        <f>Investimentos!B1</f>
        <v>2017</v>
      </c>
      <c r="C2" s="3">
        <f>Investimentos!C1</f>
        <v>2018</v>
      </c>
      <c r="D2" s="3">
        <f>Investimentos!D1</f>
        <v>2019</v>
      </c>
      <c r="E2" s="3">
        <f>Investimentos!E1</f>
        <v>2020</v>
      </c>
      <c r="F2" s="3">
        <f>Investimentos!F1</f>
        <v>2021</v>
      </c>
      <c r="G2" s="3">
        <f>Investimentos!G1</f>
        <v>2022</v>
      </c>
      <c r="H2" s="3">
        <f>Investimentos!H1</f>
        <v>2023</v>
      </c>
      <c r="I2" s="3">
        <f>Investimentos!I1</f>
        <v>2024</v>
      </c>
      <c r="J2" s="3">
        <f>Investimentos!J1</f>
        <v>2025</v>
      </c>
      <c r="K2" s="3">
        <f>Investimentos!K1</f>
        <v>2026</v>
      </c>
      <c r="L2" s="3">
        <f>Investimentos!L1</f>
        <v>2027</v>
      </c>
      <c r="M2" s="3">
        <f>Investimentos!M1</f>
        <v>2028</v>
      </c>
    </row>
    <row r="3" spans="1:13" ht="15.75" thickBot="1" x14ac:dyDescent="0.3">
      <c r="A3" s="18" t="s">
        <v>12</v>
      </c>
      <c r="B3" s="7">
        <f>IF(Investimentos!B2&lt;&gt;0,Investimentos!B2," ")</f>
        <v>0.03</v>
      </c>
      <c r="C3" s="7">
        <f>IF(Investimentos!C2&lt;&gt;0,Investimentos!C2," ")</f>
        <v>0.35</v>
      </c>
      <c r="D3" s="7">
        <f>IF(Investimentos!D2&lt;&gt;0,Investimentos!D2," ")</f>
        <v>0.49</v>
      </c>
      <c r="E3" s="7">
        <f>IF(Investimentos!E2&lt;&gt;0,Investimentos!E2," ")</f>
        <v>0.13</v>
      </c>
      <c r="F3" s="7" t="str">
        <f>IF(Investimentos!F2&lt;&gt;0,Investimentos!F2," ")</f>
        <v xml:space="preserve"> </v>
      </c>
      <c r="G3" s="7" t="str">
        <f>IF(Investimentos!G2&lt;&gt;0,Investimentos!G2," ")</f>
        <v xml:space="preserve"> </v>
      </c>
      <c r="H3" s="7" t="str">
        <f>IF(Investimentos!H2&lt;&gt;0,Investimentos!H2," ")</f>
        <v xml:space="preserve"> </v>
      </c>
      <c r="I3" s="7" t="str">
        <f>IF(Investimentos!I2&lt;&gt;0,Investimentos!I2," ")</f>
        <v xml:space="preserve"> </v>
      </c>
      <c r="J3" s="7" t="str">
        <f>IF(Investimentos!J2&lt;&gt;0,Investimentos!J2," ")</f>
        <v xml:space="preserve"> </v>
      </c>
      <c r="K3" s="7" t="str">
        <f>IF(Investimentos!K2&lt;&gt;0,Investimentos!K2," ")</f>
        <v xml:space="preserve"> </v>
      </c>
      <c r="L3" s="7" t="str">
        <f>IF(Investimentos!L2&lt;&gt;0,Investimentos!L2," ")</f>
        <v xml:space="preserve"> </v>
      </c>
      <c r="M3" s="7" t="str">
        <f>IF(Investimentos!M2&lt;&gt;0,Investimentos!M2," ")</f>
        <v xml:space="preserve"> </v>
      </c>
    </row>
    <row r="4" spans="1:13" ht="15.75" thickBot="1" x14ac:dyDescent="0.3">
      <c r="A4" s="18" t="s">
        <v>13</v>
      </c>
      <c r="B4" s="7">
        <f>IF(Investimentos!B3&lt;&gt;0,Investimentos!B3," ")</f>
        <v>0.03</v>
      </c>
      <c r="C4" s="7">
        <f>IF(Investimentos!C3&lt;&gt;0,Investimentos!C3," ")</f>
        <v>0.26</v>
      </c>
      <c r="D4" s="7">
        <f>IF(Investimentos!D3&lt;&gt;0,Investimentos!D3," ")</f>
        <v>0.46</v>
      </c>
      <c r="E4" s="7">
        <f>IF(Investimentos!E3&lt;&gt;0,Investimentos!E3," ")</f>
        <v>0.25</v>
      </c>
      <c r="F4" s="7" t="str">
        <f>IF(Investimentos!F3&lt;&gt;0,Investimentos!F3," ")</f>
        <v xml:space="preserve"> </v>
      </c>
      <c r="G4" s="7" t="str">
        <f>IF(Investimentos!G3&lt;&gt;0,Investimentos!G3," ")</f>
        <v xml:space="preserve"> </v>
      </c>
      <c r="H4" s="7" t="str">
        <f>IF(Investimentos!H3&lt;&gt;0,Investimentos!H3," ")</f>
        <v xml:space="preserve"> </v>
      </c>
      <c r="I4" s="7" t="str">
        <f>IF(Investimentos!I3&lt;&gt;0,Investimentos!I3," ")</f>
        <v xml:space="preserve"> </v>
      </c>
      <c r="J4" s="7" t="str">
        <f>IF(Investimentos!J3&lt;&gt;0,Investimentos!J3," ")</f>
        <v xml:space="preserve"> </v>
      </c>
      <c r="K4" s="7" t="str">
        <f>IF(Investimentos!K3&lt;&gt;0,Investimentos!K3," ")</f>
        <v xml:space="preserve"> </v>
      </c>
      <c r="L4" s="7" t="str">
        <f>IF(Investimentos!L3&lt;&gt;0,Investimentos!L3," ")</f>
        <v xml:space="preserve"> </v>
      </c>
      <c r="M4" s="7" t="str">
        <f>IF(Investimentos!M3&lt;&gt;0,Investimentos!M3," ")</f>
        <v xml:space="preserve"> </v>
      </c>
    </row>
    <row r="5" spans="1:13" ht="15.75" thickBot="1" x14ac:dyDescent="0.3">
      <c r="A5" s="18" t="s">
        <v>14</v>
      </c>
      <c r="B5" s="7" t="str">
        <f>IF(Investimentos!B4&lt;&gt;0,Investimentos!B4," ")</f>
        <v xml:space="preserve"> </v>
      </c>
      <c r="C5" s="7">
        <f>IF(Investimentos!C4&lt;&gt;0,Investimentos!C4," ")</f>
        <v>0.01</v>
      </c>
      <c r="D5" s="7">
        <f>IF(Investimentos!D4&lt;&gt;0,Investimentos!D4," ")</f>
        <v>0.2</v>
      </c>
      <c r="E5" s="7">
        <f>IF(Investimentos!E4&lt;&gt;0,Investimentos!E4," ")</f>
        <v>0.42</v>
      </c>
      <c r="F5" s="7">
        <f>IF(Investimentos!F4&lt;&gt;0,Investimentos!F4," ")</f>
        <v>0.33</v>
      </c>
      <c r="G5" s="7">
        <f>IF(Investimentos!G4&lt;&gt;0,Investimentos!G4," ")</f>
        <v>0.04</v>
      </c>
      <c r="H5" s="7" t="str">
        <f>IF(Investimentos!H4&lt;&gt;0,Investimentos!H4," ")</f>
        <v xml:space="preserve"> </v>
      </c>
      <c r="I5" s="7" t="str">
        <f>IF(Investimentos!I4&lt;&gt;0,Investimentos!I4," ")</f>
        <v xml:space="preserve"> </v>
      </c>
      <c r="J5" s="7" t="str">
        <f>IF(Investimentos!J4&lt;&gt;0,Investimentos!J4," ")</f>
        <v xml:space="preserve"> </v>
      </c>
      <c r="K5" s="7" t="str">
        <f>IF(Investimentos!K4&lt;&gt;0,Investimentos!K4," ")</f>
        <v xml:space="preserve"> </v>
      </c>
      <c r="L5" s="7" t="str">
        <f>IF(Investimentos!L4&lt;&gt;0,Investimentos!L4," ")</f>
        <v xml:space="preserve"> </v>
      </c>
      <c r="M5" s="7" t="str">
        <f>IF(Investimentos!M4&lt;&gt;0,Investimentos!M4," ")</f>
        <v xml:space="preserve"> </v>
      </c>
    </row>
    <row r="6" spans="1:13" ht="15.75" thickBot="1" x14ac:dyDescent="0.3">
      <c r="A6" s="18" t="s">
        <v>15</v>
      </c>
      <c r="B6" s="7" t="str">
        <f>IF(Investimentos!B5&lt;&gt;0,Investimentos!B5," ")</f>
        <v xml:space="preserve"> </v>
      </c>
      <c r="C6" s="7" t="str">
        <f>IF(Investimentos!C5&lt;&gt;0,Investimentos!C5," ")</f>
        <v xml:space="preserve"> </v>
      </c>
      <c r="D6" s="7">
        <f>IF(Investimentos!D5&lt;&gt;0,Investimentos!D5," ")</f>
        <v>0.03</v>
      </c>
      <c r="E6" s="7">
        <f>IF(Investimentos!E5&lt;&gt;0,Investimentos!E5," ")</f>
        <v>0.04</v>
      </c>
      <c r="F6" s="7">
        <f>IF(Investimentos!F5&lt;&gt;0,Investimentos!F5," ")</f>
        <v>0.59</v>
      </c>
      <c r="G6" s="7">
        <f>IF(Investimentos!G5&lt;&gt;0,Investimentos!G5," ")</f>
        <v>0.34</v>
      </c>
      <c r="H6" s="7" t="str">
        <f>IF(Investimentos!H5&lt;&gt;0,Investimentos!H5," ")</f>
        <v xml:space="preserve"> </v>
      </c>
      <c r="I6" s="7" t="str">
        <f>IF(Investimentos!I5&lt;&gt;0,Investimentos!I5," ")</f>
        <v xml:space="preserve"> </v>
      </c>
      <c r="J6" s="7" t="str">
        <f>IF(Investimentos!J5&lt;&gt;0,Investimentos!J5," ")</f>
        <v xml:space="preserve"> </v>
      </c>
      <c r="K6" s="7" t="str">
        <f>IF(Investimentos!K5&lt;&gt;0,Investimentos!K5," ")</f>
        <v xml:space="preserve"> </v>
      </c>
      <c r="L6" s="7" t="str">
        <f>IF(Investimentos!L5&lt;&gt;0,Investimentos!L5," ")</f>
        <v xml:space="preserve"> </v>
      </c>
      <c r="M6" s="7" t="str">
        <f>IF(Investimentos!M5&lt;&gt;0,Investimentos!M5," ")</f>
        <v xml:space="preserve"> </v>
      </c>
    </row>
    <row r="7" spans="1:13" ht="15.75" thickBot="1" x14ac:dyDescent="0.3">
      <c r="A7" s="18" t="s">
        <v>16</v>
      </c>
      <c r="B7" s="7" t="str">
        <f>IF(Investimentos!B6&lt;&gt;0,Investimentos!B6," ")</f>
        <v xml:space="preserve"> </v>
      </c>
      <c r="C7" s="7" t="str">
        <f>IF(Investimentos!C6&lt;&gt;0,Investimentos!C6," ")</f>
        <v xml:space="preserve"> </v>
      </c>
      <c r="D7" s="7" t="str">
        <f>IF(Investimentos!D6&lt;&gt;0,Investimentos!D6," ")</f>
        <v xml:space="preserve"> </v>
      </c>
      <c r="E7" s="7" t="str">
        <f>IF(Investimentos!E6&lt;&gt;0,Investimentos!E6," ")</f>
        <v xml:space="preserve"> </v>
      </c>
      <c r="F7" s="7">
        <f>IF(Investimentos!F6&lt;&gt;0,Investimentos!F6," ")</f>
        <v>0.40110000000000001</v>
      </c>
      <c r="G7" s="7">
        <f>IF(Investimentos!G6&lt;&gt;0,Investimentos!G6," ")</f>
        <v>7.2900000000000006E-2</v>
      </c>
      <c r="H7" s="7">
        <f>IF(Investimentos!H6&lt;&gt;0,Investimentos!H6," ")</f>
        <v>0.2092</v>
      </c>
      <c r="I7" s="7">
        <f>IF(Investimentos!I6&lt;&gt;0,Investimentos!I6," ")</f>
        <v>0.23300000000000001</v>
      </c>
      <c r="J7" s="7">
        <f>IF(Investimentos!J6&lt;&gt;0,Investimentos!J6," ")</f>
        <v>6.4000000000000001E-2</v>
      </c>
      <c r="K7" s="7">
        <f>IF(Investimentos!K6&lt;&gt;0,Investimentos!K6," ")</f>
        <v>1.38E-2</v>
      </c>
      <c r="L7" s="7">
        <f>IF(Investimentos!L6&lt;&gt;0,Investimentos!L6," ")</f>
        <v>2.8999999999999998E-3</v>
      </c>
      <c r="M7" s="7">
        <f>IF(Investimentos!M6&lt;&gt;0,Investimentos!M6," ")</f>
        <v>3.0999999999999999E-3</v>
      </c>
    </row>
    <row r="8" spans="1:13" ht="15.75" thickBot="1" x14ac:dyDescent="0.3"/>
    <row r="9" spans="1:13" ht="17.25" thickBot="1" x14ac:dyDescent="0.3">
      <c r="A9" s="6" t="s">
        <v>43</v>
      </c>
      <c r="B9" s="3">
        <v>2017</v>
      </c>
      <c r="C9" s="3">
        <v>2018</v>
      </c>
      <c r="D9" s="3">
        <v>2019</v>
      </c>
      <c r="E9" s="3">
        <v>2020</v>
      </c>
      <c r="F9" s="3">
        <v>2021</v>
      </c>
      <c r="G9" s="30" t="s">
        <v>21</v>
      </c>
      <c r="H9" s="26"/>
      <c r="I9" s="19"/>
      <c r="J9" s="19"/>
      <c r="K9" s="19"/>
      <c r="L9" s="19"/>
      <c r="M9" s="19"/>
    </row>
    <row r="10" spans="1:13" ht="15.75" thickBot="1" x14ac:dyDescent="0.3">
      <c r="A10" s="18" t="s">
        <v>12</v>
      </c>
      <c r="B10" s="34">
        <f>IF(Investimentos!B9&lt;&gt;0,Investimentos!B9," ")</f>
        <v>6</v>
      </c>
      <c r="C10" s="34">
        <f>IF(Investimentos!C9&lt;&gt;0,Investimentos!C9," ")</f>
        <v>90.5</v>
      </c>
      <c r="D10" s="34">
        <f>IF(Investimentos!D9&lt;&gt;0,Investimentos!D9," ")</f>
        <v>124.1</v>
      </c>
      <c r="E10" s="34">
        <f>IF(Investimentos!E9&lt;&gt;0,Investimentos!E9," ")</f>
        <v>33.799999999999997</v>
      </c>
      <c r="F10" s="34" t="str">
        <f>IF(Investimentos!F9&lt;&gt;0,Investimentos!F9," ")</f>
        <v xml:space="preserve"> </v>
      </c>
      <c r="G10" s="33">
        <f>SUM(B10:F10)</f>
        <v>254.39999999999998</v>
      </c>
      <c r="H10" s="27"/>
      <c r="I10" s="20"/>
      <c r="J10" s="20"/>
      <c r="K10" s="20"/>
      <c r="L10" s="20"/>
      <c r="M10" s="21"/>
    </row>
    <row r="11" spans="1:13" ht="15.75" thickBot="1" x14ac:dyDescent="0.3">
      <c r="A11" s="18" t="s">
        <v>13</v>
      </c>
      <c r="B11" s="34">
        <f>IF(Investimentos!B10&lt;&gt;0,Investimentos!B10," ")</f>
        <v>8.6999999999999993</v>
      </c>
      <c r="C11" s="34">
        <f>IF(Investimentos!C10&lt;&gt;0,Investimentos!C10," ")</f>
        <v>79.7</v>
      </c>
      <c r="D11" s="34">
        <f>IF(Investimentos!D10&lt;&gt;0,Investimentos!D10," ")</f>
        <v>152</v>
      </c>
      <c r="E11" s="34">
        <f>IF(Investimentos!E10&lt;&gt;0,Investimentos!E10," ")</f>
        <v>78</v>
      </c>
      <c r="F11" s="34" t="str">
        <f>IF(Investimentos!F10&lt;&gt;0,Investimentos!F10," ")</f>
        <v xml:space="preserve"> </v>
      </c>
      <c r="G11" s="33">
        <f t="shared" ref="G11:G14" si="0">SUM(B11:F11)</f>
        <v>318.39999999999998</v>
      </c>
      <c r="H11" s="28"/>
      <c r="I11" s="22"/>
      <c r="J11" s="22"/>
      <c r="K11" s="22"/>
      <c r="L11" s="22"/>
      <c r="M11" s="23"/>
    </row>
    <row r="12" spans="1:13" ht="15.75" thickBot="1" x14ac:dyDescent="0.3">
      <c r="A12" s="18" t="s">
        <v>14</v>
      </c>
      <c r="B12" s="34" t="str">
        <f>IF(Investimentos!B11&lt;&gt;0,Investimentos!B11," ")</f>
        <v xml:space="preserve"> </v>
      </c>
      <c r="C12" s="34">
        <f>IF(Investimentos!C11&lt;&gt;0,Investimentos!C11," ")</f>
        <v>2.9</v>
      </c>
      <c r="D12" s="34">
        <f>IF(Investimentos!D11&lt;&gt;0,Investimentos!D11," ")</f>
        <v>73.599999999999994</v>
      </c>
      <c r="E12" s="34">
        <f>IF(Investimentos!E11&lt;&gt;0,Investimentos!E11," ")</f>
        <v>137.1</v>
      </c>
      <c r="F12" s="34">
        <f>IF(Investimentos!F11&lt;&gt;0,Investimentos!F11," ")</f>
        <v>75.599999999999994</v>
      </c>
      <c r="G12" s="33">
        <f t="shared" si="0"/>
        <v>289.2</v>
      </c>
      <c r="H12" s="28"/>
      <c r="I12" s="22"/>
      <c r="J12" s="22"/>
      <c r="K12" s="22"/>
      <c r="L12" s="22"/>
      <c r="M12" s="23"/>
    </row>
    <row r="13" spans="1:13" ht="15.75" thickBot="1" x14ac:dyDescent="0.3">
      <c r="A13" s="18" t="s">
        <v>15</v>
      </c>
      <c r="B13" s="34" t="str">
        <f>IF(Investimentos!B12&lt;&gt;0,Investimentos!B12," ")</f>
        <v xml:space="preserve"> </v>
      </c>
      <c r="C13" s="34" t="str">
        <f>IF(Investimentos!C12&lt;&gt;0,Investimentos!C12," ")</f>
        <v xml:space="preserve"> </v>
      </c>
      <c r="D13" s="34">
        <f>IF(Investimentos!D12&lt;&gt;0,Investimentos!D12," ")</f>
        <v>15.9</v>
      </c>
      <c r="E13" s="34">
        <f>IF(Investimentos!E12&lt;&gt;0,Investimentos!E12," ")</f>
        <v>33.299999999999997</v>
      </c>
      <c r="F13" s="34">
        <f>IF(Investimentos!F12&lt;&gt;0,Investimentos!F12," ")</f>
        <v>32.200000000000003</v>
      </c>
      <c r="G13" s="33">
        <f t="shared" si="0"/>
        <v>81.400000000000006</v>
      </c>
      <c r="H13" s="28"/>
      <c r="I13" s="22"/>
      <c r="J13" s="22"/>
      <c r="K13" s="22"/>
      <c r="L13" s="22"/>
      <c r="M13" s="23"/>
    </row>
    <row r="14" spans="1:13" ht="15.75" thickBot="1" x14ac:dyDescent="0.3">
      <c r="A14" s="18" t="s">
        <v>16</v>
      </c>
      <c r="B14" s="34" t="str">
        <f>IF(Investimentos!B13&lt;&gt;0,Investimentos!B13," ")</f>
        <v xml:space="preserve"> </v>
      </c>
      <c r="C14" s="34" t="str">
        <f>IF(Investimentos!C13&lt;&gt;0,Investimentos!C13," ")</f>
        <v xml:space="preserve"> </v>
      </c>
      <c r="D14" s="34" t="str">
        <f>IF(Investimentos!D13&lt;&gt;0,Investimentos!D13," ")</f>
        <v xml:space="preserve"> </v>
      </c>
      <c r="E14" s="34" t="str">
        <f>IF(Investimentos!E13&lt;&gt;0,Investimentos!E13," ")</f>
        <v xml:space="preserve"> </v>
      </c>
      <c r="F14" s="34" t="str">
        <f>IF(Investimentos!F13&lt;&gt;0,Investimentos!F13," ")</f>
        <v xml:space="preserve"> </v>
      </c>
      <c r="G14" s="33">
        <f t="shared" si="0"/>
        <v>0</v>
      </c>
      <c r="H14" s="29"/>
      <c r="I14" s="24"/>
      <c r="J14" s="24"/>
      <c r="K14" s="24"/>
      <c r="L14" s="24"/>
      <c r="M14" s="25"/>
    </row>
    <row r="15" spans="1:13" ht="15.75" thickBot="1" x14ac:dyDescent="0.3">
      <c r="A15" s="31"/>
      <c r="B15" s="32">
        <f>SUM(B10:B14)</f>
        <v>14.7</v>
      </c>
      <c r="C15" s="32">
        <f t="shared" ref="C15:G15" si="1">SUM(C10:C14)</f>
        <v>173.1</v>
      </c>
      <c r="D15" s="32">
        <f t="shared" si="1"/>
        <v>365.6</v>
      </c>
      <c r="E15" s="32">
        <f t="shared" si="1"/>
        <v>282.2</v>
      </c>
      <c r="F15" s="32">
        <f t="shared" si="1"/>
        <v>107.8</v>
      </c>
      <c r="G15" s="32">
        <f t="shared" si="1"/>
        <v>943.4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976F-4939-46AA-AEDF-946117510089}">
  <sheetPr>
    <tabColor rgb="FFFAA93C"/>
  </sheetPr>
  <dimension ref="A1:G8"/>
  <sheetViews>
    <sheetView showGridLines="0" workbookViewId="0">
      <selection activeCell="F6" sqref="F6"/>
    </sheetView>
  </sheetViews>
  <sheetFormatPr defaultRowHeight="15" x14ac:dyDescent="0.25"/>
  <cols>
    <col min="1" max="1" width="28.5703125" customWidth="1"/>
    <col min="2" max="2" width="20" style="1" customWidth="1"/>
    <col min="3" max="3" width="22" style="1" customWidth="1"/>
    <col min="4" max="5" width="20" customWidth="1"/>
    <col min="6" max="6" width="23.140625" customWidth="1"/>
    <col min="7" max="7" width="20" customWidth="1"/>
  </cols>
  <sheetData>
    <row r="1" spans="1:7" ht="48.75" customHeight="1" thickBot="1" x14ac:dyDescent="0.3">
      <c r="A1" s="46" t="s">
        <v>65</v>
      </c>
      <c r="B1" s="46" t="s">
        <v>66</v>
      </c>
      <c r="C1" s="47" t="s">
        <v>51</v>
      </c>
      <c r="D1" s="46">
        <v>4131</v>
      </c>
      <c r="E1" s="47" t="s">
        <v>51</v>
      </c>
      <c r="F1" s="46" t="s">
        <v>66</v>
      </c>
      <c r="G1" s="46" t="s">
        <v>67</v>
      </c>
    </row>
    <row r="2" spans="1:7" ht="30.75" thickBot="1" x14ac:dyDescent="0.3">
      <c r="A2" s="50" t="s">
        <v>68</v>
      </c>
      <c r="B2" s="51" t="s">
        <v>57</v>
      </c>
      <c r="C2" s="51" t="s">
        <v>13</v>
      </c>
      <c r="D2" s="51" t="s">
        <v>57</v>
      </c>
      <c r="E2" s="51" t="s">
        <v>14</v>
      </c>
      <c r="F2" s="51" t="s">
        <v>57</v>
      </c>
      <c r="G2" s="51" t="s">
        <v>57</v>
      </c>
    </row>
    <row r="3" spans="1:7" ht="15.75" thickBot="1" x14ac:dyDescent="0.3">
      <c r="A3" s="50" t="s">
        <v>71</v>
      </c>
      <c r="B3" s="51">
        <f>Financiamento!B3</f>
        <v>250</v>
      </c>
      <c r="C3" s="51">
        <f>Financiamento!C3</f>
        <v>201.3</v>
      </c>
      <c r="D3" s="51">
        <f>Financiamento!D3</f>
        <v>135</v>
      </c>
      <c r="E3" s="51">
        <f>Financiamento!E3</f>
        <v>250</v>
      </c>
      <c r="F3" s="51">
        <f>Financiamento!F3</f>
        <v>250</v>
      </c>
      <c r="G3" s="51">
        <f>Financiamento!G3</f>
        <v>300</v>
      </c>
    </row>
    <row r="4" spans="1:7" ht="46.5" customHeight="1" thickBot="1" x14ac:dyDescent="0.3">
      <c r="A4" s="50" t="s">
        <v>69</v>
      </c>
      <c r="B4" s="51" t="s">
        <v>72</v>
      </c>
      <c r="C4" s="51" t="s">
        <v>73</v>
      </c>
      <c r="D4" s="51" t="s">
        <v>74</v>
      </c>
      <c r="E4" s="51" t="s">
        <v>75</v>
      </c>
      <c r="F4" s="51" t="s">
        <v>76</v>
      </c>
      <c r="G4" s="51" t="s">
        <v>77</v>
      </c>
    </row>
    <row r="5" spans="1:7" ht="45.75" thickBot="1" x14ac:dyDescent="0.3">
      <c r="A5" s="50" t="s">
        <v>70</v>
      </c>
      <c r="B5" s="51" t="s">
        <v>79</v>
      </c>
      <c r="C5" s="53" t="s">
        <v>81</v>
      </c>
      <c r="D5" s="52" t="s">
        <v>80</v>
      </c>
      <c r="E5" s="52">
        <v>14793</v>
      </c>
      <c r="F5" s="51" t="s">
        <v>83</v>
      </c>
      <c r="G5" s="53" t="s">
        <v>82</v>
      </c>
    </row>
    <row r="6" spans="1:7" x14ac:dyDescent="0.25">
      <c r="B6" s="48"/>
      <c r="C6" s="48"/>
      <c r="D6" s="49"/>
      <c r="E6" s="49"/>
      <c r="F6" s="49"/>
      <c r="G6" s="49"/>
    </row>
    <row r="7" spans="1:7" x14ac:dyDescent="0.25">
      <c r="B7" s="48"/>
      <c r="C7" s="48"/>
      <c r="D7" s="49"/>
      <c r="E7" s="49"/>
      <c r="F7" s="49"/>
      <c r="G7" s="49"/>
    </row>
    <row r="8" spans="1:7" x14ac:dyDescent="0.25">
      <c r="B8" s="48"/>
      <c r="C8" s="48"/>
      <c r="D8" s="49"/>
      <c r="E8" s="49"/>
      <c r="F8" s="49"/>
      <c r="G8" s="49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8B53EC70B19154F847114FD6A4D5328" ma:contentTypeVersion="13" ma:contentTypeDescription="Crie um novo documento." ma:contentTypeScope="" ma:versionID="dff46497b14ca7230fc8af529a7f6480">
  <xsd:schema xmlns:xsd="http://www.w3.org/2001/XMLSchema" xmlns:xs="http://www.w3.org/2001/XMLSchema" xmlns:p="http://schemas.microsoft.com/office/2006/metadata/properties" xmlns:ns2="a0ea1888-58bd-418c-b43c-58c28926d54d" xmlns:ns3="5f332ce5-39e8-4732-8d0b-090ccb72a6d7" targetNamespace="http://schemas.microsoft.com/office/2006/metadata/properties" ma:root="true" ma:fieldsID="e9856bed89113452da76e00f4be9a19c" ns2:_="" ns3:_="">
    <xsd:import namespace="a0ea1888-58bd-418c-b43c-58c28926d54d"/>
    <xsd:import namespace="5f332ce5-39e8-4732-8d0b-090ccb72a6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a1888-58bd-418c-b43c-58c28926d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32ce5-39e8-4732-8d0b-090ccb72a6d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209E13-9E3C-4576-8161-BAAC79A498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06954C-08F3-445B-8CB3-2CC81EE2B11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4FCC8C3-3DC4-42AC-9EDF-8CE4751036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ea1888-58bd-418c-b43c-58c28926d54d"/>
    <ds:schemaRef ds:uri="5f332ce5-39e8-4732-8d0b-090ccb72a6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Índice.Index</vt:lpstr>
      <vt:lpstr>Resumo</vt:lpstr>
      <vt:lpstr>Investimentos</vt:lpstr>
      <vt:lpstr>Financiamento</vt:lpstr>
      <vt:lpstr>Summary</vt:lpstr>
      <vt:lpstr>Investments</vt:lpstr>
      <vt:lpstr>Financing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Dutra Alvarenga</dc:creator>
  <cp:lastModifiedBy>Bruna Dutra Alvarenga</cp:lastModifiedBy>
  <dcterms:created xsi:type="dcterms:W3CDTF">2021-05-20T18:41:30Z</dcterms:created>
  <dcterms:modified xsi:type="dcterms:W3CDTF">2021-08-10T15:23:31Z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0x01010038B53EC70B19154F847114FD6A4D5328</vt:lpwstr>
  </property>
</Properties>
</file>