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 defaultThemeVersion="166925"/>
  <mc:AlternateContent xmlns:mc="http://schemas.openxmlformats.org/markup-compatibility/2006">
    <mc:Choice Requires="x15">
      <x15ac:absPath xmlns:x15ac="http://schemas.microsoft.com/office/spreadsheetml/2010/11/ac" url="https://tvivara.sharepoint.com/sites/sharepoint-ri/Documentos Compartilhados/Relações com Investidores/Site RI/Dados Históricos/2024/5. 02.05.2024/"/>
    </mc:Choice>
  </mc:AlternateContent>
  <xr:revisionPtr revIDLastSave="878" documentId="8_{62A20530-353D-4738-ADC3-5DF0447B4B9C}" xr6:coauthVersionLast="47" xr6:coauthVersionMax="47" xr10:uidLastSave="{B2ADB272-A8D5-4956-96FD-337496F1410A}"/>
  <bookViews>
    <workbookView xWindow="-110" yWindow="-110" windowWidth="19420" windowHeight="10300" tabRatio="840" xr2:uid="{00000000-000D-0000-FFFF-FFFF00000000}"/>
  </bookViews>
  <sheets>
    <sheet name="Capa | Cover" sheetId="1" r:id="rId1"/>
    <sheet name="DRE | FinancialStatement" sheetId="2" r:id="rId2"/>
    <sheet name="BP | BalanceSheet" sheetId="3" r:id="rId3"/>
    <sheet name="Fluxo de Caixa | CashFlow" sheetId="8" r:id="rId4"/>
    <sheet name="Lojas | Stores" sheetId="9" r:id="rId5"/>
    <sheet name="DadosOperacionais|OperatingData" sheetId="10" r:id="rId6"/>
  </sheets>
  <definedNames>
    <definedName name="_xlnm._FilterDatabase" localSheetId="4" hidden="1">'Lojas | Stores'!$B$4:$N$517</definedName>
    <definedName name="aaaa" localSheetId="4">#REF!</definedName>
    <definedName name="aaaa">#REF!</definedName>
    <definedName name="ANO_BASE" localSheetId="4">#REF!</definedName>
    <definedName name="ANO_BASE">#REF!</definedName>
    <definedName name="CÓD." localSheetId="4">#REF!</definedName>
    <definedName name="CÓD.">#REF!</definedName>
    <definedName name="gjkfu" localSheetId="4">#REF!</definedName>
    <definedName name="gjkfu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ROS" localSheetId="4">#REF!</definedName>
    <definedName name="JUROS">#REF!</definedName>
    <definedName name="lalala">#REF!</definedName>
    <definedName name="MULTA" localSheetId="4">#REF!</definedName>
    <definedName name="MULTA">#REF!</definedName>
    <definedName name="operat" localSheetId="4">#REF!</definedName>
    <definedName name="operat">#REF!</definedName>
    <definedName name="Rec" localSheetId="4">#REF!</definedName>
    <definedName name="Rec">#REF!</definedName>
    <definedName name="sasasa">#REF!</definedName>
    <definedName name="Vendas2000" localSheetId="4">#REF!</definedName>
    <definedName name="Vendas2000">#REF!</definedName>
    <definedName name="vendas2002" localSheetId="4">#REF!</definedName>
    <definedName name="vendas2002">#REF!</definedName>
    <definedName name="vfcjhfg" localSheetId="4">#REF!</definedName>
    <definedName name="vfcjh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9" l="1"/>
  <c r="J10" i="9"/>
  <c r="B10" i="9"/>
  <c r="K9" i="9"/>
  <c r="J9" i="9"/>
  <c r="B9" i="9"/>
  <c r="B8" i="9" s="1"/>
  <c r="B7" i="9" s="1"/>
  <c r="B6" i="9" s="1"/>
  <c r="B5" i="9" s="1"/>
  <c r="K8" i="9"/>
  <c r="J8" i="9"/>
  <c r="K7" i="9"/>
  <c r="J7" i="9"/>
  <c r="K6" i="9"/>
  <c r="J6" i="9"/>
  <c r="K5" i="9"/>
  <c r="J5" i="9"/>
  <c r="J11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9" i="9"/>
  <c r="J20" i="9"/>
  <c r="J21" i="9"/>
  <c r="J22" i="9"/>
  <c r="J23" i="9"/>
  <c r="J24" i="9"/>
  <c r="J25" i="9"/>
  <c r="J26" i="9"/>
  <c r="J27" i="9"/>
  <c r="J28" i="9"/>
  <c r="AS58" i="3"/>
  <c r="AS67" i="3"/>
  <c r="CA33" i="2"/>
  <c r="N17" i="10" l="1"/>
  <c r="J22" i="10"/>
  <c r="J21" i="10"/>
  <c r="J18" i="10"/>
  <c r="T18" i="10"/>
  <c r="R17" i="10"/>
  <c r="Q17" i="10"/>
  <c r="P17" i="10"/>
  <c r="O17" i="10"/>
  <c r="M17" i="10"/>
  <c r="L17" i="10"/>
  <c r="K17" i="10"/>
  <c r="X17" i="10"/>
  <c r="W17" i="10"/>
  <c r="V17" i="10"/>
  <c r="U17" i="10"/>
  <c r="Y17" i="10"/>
  <c r="Z17" i="10"/>
  <c r="AA17" i="10"/>
  <c r="AD17" i="10"/>
  <c r="AE17" i="10"/>
  <c r="AF17" i="10"/>
  <c r="AC17" i="10" l="1"/>
  <c r="AB17" i="10"/>
  <c r="K28" i="9"/>
  <c r="K27" i="9"/>
  <c r="K26" i="9"/>
  <c r="K25" i="9"/>
  <c r="K24" i="9"/>
  <c r="K23" i="9"/>
  <c r="K22" i="9"/>
  <c r="K21" i="9"/>
  <c r="K20" i="9"/>
  <c r="K19" i="9"/>
  <c r="BU55" i="2" l="1"/>
  <c r="BQ40" i="2"/>
  <c r="BU13" i="2" l="1"/>
  <c r="AH5" i="10" l="1"/>
  <c r="AH9" i="10"/>
  <c r="AG23" i="10" l="1"/>
  <c r="AH23" i="10"/>
  <c r="AR24" i="8" l="1"/>
  <c r="AS24" i="8"/>
  <c r="BZ6" i="2" l="1"/>
  <c r="CA9" i="2" l="1"/>
  <c r="AS31" i="8" l="1"/>
  <c r="AR31" i="8" l="1"/>
  <c r="AS14" i="8" l="1"/>
  <c r="AS18" i="8" s="1"/>
  <c r="AS33" i="8" s="1"/>
  <c r="AR14" i="8"/>
  <c r="AR18" i="8" s="1"/>
  <c r="AR33" i="8" s="1"/>
  <c r="AH17" i="10" l="1"/>
  <c r="AG17" i="10" l="1"/>
  <c r="AT32" i="3" l="1"/>
  <c r="AT62" i="3"/>
  <c r="AT66" i="3"/>
  <c r="AT65" i="3"/>
  <c r="AT64" i="3"/>
  <c r="AT63" i="3"/>
  <c r="AT61" i="3"/>
  <c r="AT57" i="3"/>
  <c r="AT56" i="3"/>
  <c r="AT55" i="3"/>
  <c r="AT54" i="3"/>
  <c r="AT53" i="3"/>
  <c r="AT52" i="3"/>
  <c r="AT51" i="3"/>
  <c r="AT50" i="3"/>
  <c r="AS47" i="3"/>
  <c r="AS69" i="3" s="1"/>
  <c r="AT46" i="3"/>
  <c r="AT45" i="3"/>
  <c r="AT44" i="3"/>
  <c r="AT43" i="3"/>
  <c r="AT42" i="3"/>
  <c r="AT41" i="3"/>
  <c r="AT40" i="3"/>
  <c r="AT39" i="3"/>
  <c r="AT38" i="3"/>
  <c r="AT37" i="3"/>
  <c r="AT35" i="3"/>
  <c r="AT34" i="3"/>
  <c r="AT33" i="3"/>
  <c r="AS27" i="3"/>
  <c r="AT26" i="3"/>
  <c r="AT25" i="3"/>
  <c r="AT24" i="3"/>
  <c r="AT23" i="3"/>
  <c r="AT22" i="3"/>
  <c r="AT21" i="3"/>
  <c r="AT20" i="3"/>
  <c r="AT19" i="3"/>
  <c r="AT18" i="3"/>
  <c r="AS15" i="3"/>
  <c r="AT14" i="3"/>
  <c r="AT13" i="3"/>
  <c r="AT12" i="3"/>
  <c r="AT11" i="3"/>
  <c r="AT10" i="3"/>
  <c r="AT9" i="3"/>
  <c r="AT8" i="3"/>
  <c r="AT7" i="3"/>
  <c r="BZ5" i="2"/>
  <c r="BY33" i="2"/>
  <c r="CA51" i="2"/>
  <c r="BZ51" i="2"/>
  <c r="BY51" i="2"/>
  <c r="BZ48" i="2"/>
  <c r="BZ47" i="2"/>
  <c r="BZ36" i="2"/>
  <c r="BZ34" i="2"/>
  <c r="BZ32" i="2"/>
  <c r="BZ31" i="2"/>
  <c r="BZ30" i="2"/>
  <c r="BZ29" i="2"/>
  <c r="BZ28" i="2"/>
  <c r="BY27" i="2"/>
  <c r="BZ26" i="2"/>
  <c r="BZ25" i="2"/>
  <c r="BZ24" i="2"/>
  <c r="BZ23" i="2"/>
  <c r="BZ22" i="2"/>
  <c r="BZ20" i="2"/>
  <c r="BZ19" i="2"/>
  <c r="BY18" i="2"/>
  <c r="BZ14" i="2"/>
  <c r="BY9" i="2"/>
  <c r="BZ8" i="2"/>
  <c r="BZ7" i="2"/>
  <c r="BZ4" i="2"/>
  <c r="K33" i="9"/>
  <c r="K32" i="9"/>
  <c r="K31" i="9"/>
  <c r="K30" i="9"/>
  <c r="K29" i="9"/>
  <c r="J33" i="9"/>
  <c r="J32" i="9"/>
  <c r="J31" i="9"/>
  <c r="J30" i="9"/>
  <c r="J29" i="9"/>
  <c r="K39" i="9"/>
  <c r="J39" i="9"/>
  <c r="K38" i="9"/>
  <c r="J38" i="9"/>
  <c r="K37" i="9"/>
  <c r="J37" i="9"/>
  <c r="K36" i="9"/>
  <c r="J36" i="9"/>
  <c r="K35" i="9"/>
  <c r="J35" i="9"/>
  <c r="K34" i="9"/>
  <c r="J34" i="9"/>
  <c r="W35" i="8"/>
  <c r="V30" i="8"/>
  <c r="X30" i="8" s="1"/>
  <c r="AS29" i="3" l="1"/>
  <c r="BY17" i="2"/>
  <c r="K40" i="9"/>
  <c r="K41" i="9"/>
  <c r="K42" i="9"/>
  <c r="J42" i="9"/>
  <c r="J41" i="9"/>
  <c r="J40" i="9"/>
  <c r="K50" i="9"/>
  <c r="K49" i="9"/>
  <c r="K48" i="9"/>
  <c r="K47" i="9"/>
  <c r="K46" i="9"/>
  <c r="K45" i="9"/>
  <c r="K44" i="9"/>
  <c r="K43" i="9"/>
  <c r="J49" i="9"/>
  <c r="J48" i="9"/>
  <c r="J47" i="9"/>
  <c r="J46" i="9"/>
  <c r="J45" i="9"/>
  <c r="J44" i="9"/>
  <c r="J43" i="9"/>
  <c r="J50" i="9"/>
  <c r="AG9" i="10" l="1"/>
  <c r="AG5" i="10"/>
  <c r="BU40" i="2" l="1"/>
  <c r="AN7" i="3"/>
  <c r="AP7" i="3"/>
  <c r="AR54" i="3"/>
  <c r="AR35" i="3"/>
  <c r="AP40" i="3"/>
  <c r="AP66" i="3"/>
  <c r="AP65" i="3"/>
  <c r="AP64" i="3"/>
  <c r="AP63" i="3"/>
  <c r="AP62" i="3"/>
  <c r="AP61" i="3"/>
  <c r="AP57" i="3"/>
  <c r="AP56" i="3"/>
  <c r="AP55" i="3"/>
  <c r="AP54" i="3"/>
  <c r="AP52" i="3"/>
  <c r="AP51" i="3"/>
  <c r="AP50" i="3"/>
  <c r="AP46" i="3"/>
  <c r="AP45" i="3"/>
  <c r="AP44" i="3"/>
  <c r="AP43" i="3"/>
  <c r="AP42" i="3"/>
  <c r="AP41" i="3"/>
  <c r="AP39" i="3"/>
  <c r="AP38" i="3"/>
  <c r="AP37" i="3"/>
  <c r="AP35" i="3"/>
  <c r="AP34" i="3"/>
  <c r="AP33" i="3"/>
  <c r="AP32" i="3"/>
  <c r="AP26" i="3"/>
  <c r="AP25" i="3"/>
  <c r="AP24" i="3"/>
  <c r="AP23" i="3"/>
  <c r="AP22" i="3"/>
  <c r="AP21" i="3"/>
  <c r="AP20" i="3"/>
  <c r="AP19" i="3"/>
  <c r="AP18" i="3"/>
  <c r="AP14" i="3"/>
  <c r="AP13" i="3"/>
  <c r="AP12" i="3"/>
  <c r="AP11" i="3"/>
  <c r="AP10" i="3"/>
  <c r="AP9" i="3"/>
  <c r="AP8" i="3"/>
  <c r="AN66" i="3"/>
  <c r="AN65" i="3"/>
  <c r="AN64" i="3"/>
  <c r="AN62" i="3"/>
  <c r="AN61" i="3"/>
  <c r="AN57" i="3"/>
  <c r="AN56" i="3"/>
  <c r="AN55" i="3"/>
  <c r="AN54" i="3"/>
  <c r="AN52" i="3"/>
  <c r="AN51" i="3"/>
  <c r="AN50" i="3"/>
  <c r="AN46" i="3"/>
  <c r="AN45" i="3"/>
  <c r="AN44" i="3"/>
  <c r="AN43" i="3"/>
  <c r="AN42" i="3"/>
  <c r="AN41" i="3"/>
  <c r="AN39" i="3"/>
  <c r="AN38" i="3"/>
  <c r="AN37" i="3"/>
  <c r="AN35" i="3"/>
  <c r="AN34" i="3"/>
  <c r="AN33" i="3"/>
  <c r="AN32" i="3"/>
  <c r="AN26" i="3"/>
  <c r="AN25" i="3"/>
  <c r="AN24" i="3"/>
  <c r="AN23" i="3"/>
  <c r="AN21" i="3"/>
  <c r="AN20" i="3"/>
  <c r="AN19" i="3"/>
  <c r="AN18" i="3"/>
  <c r="AN14" i="3"/>
  <c r="AN13" i="3"/>
  <c r="AN12" i="3"/>
  <c r="AN11" i="3"/>
  <c r="AN10" i="3"/>
  <c r="AN9" i="3"/>
  <c r="AN8" i="3"/>
  <c r="AR53" i="3"/>
  <c r="AR37" i="3"/>
  <c r="AR24" i="3"/>
  <c r="AR20" i="3"/>
  <c r="AP35" i="8" l="1"/>
  <c r="AP26" i="8"/>
  <c r="AN5" i="8"/>
  <c r="BU33" i="2"/>
  <c r="BV57" i="2"/>
  <c r="BV55" i="2"/>
  <c r="BW51" i="2"/>
  <c r="BV51" i="2"/>
  <c r="BU51" i="2"/>
  <c r="BV48" i="2"/>
  <c r="BV47" i="2"/>
  <c r="BV43" i="2"/>
  <c r="BV42" i="2"/>
  <c r="BV41" i="2"/>
  <c r="BV34" i="2"/>
  <c r="BV32" i="2"/>
  <c r="BV15" i="2"/>
  <c r="BV14" i="2"/>
  <c r="BV13" i="2"/>
  <c r="BV12" i="2"/>
  <c r="BV11" i="2"/>
  <c r="BU10" i="2"/>
  <c r="BV4" i="2"/>
  <c r="K59" i="9"/>
  <c r="K58" i="9"/>
  <c r="K57" i="9"/>
  <c r="K56" i="9"/>
  <c r="K55" i="9"/>
  <c r="K54" i="9"/>
  <c r="K53" i="9"/>
  <c r="K52" i="9"/>
  <c r="K51" i="9"/>
  <c r="J56" i="9"/>
  <c r="J58" i="9"/>
  <c r="J61" i="9"/>
  <c r="J60" i="9"/>
  <c r="J59" i="9"/>
  <c r="J51" i="9"/>
  <c r="J57" i="9"/>
  <c r="J55" i="9"/>
  <c r="J54" i="9"/>
  <c r="J53" i="9"/>
  <c r="J52" i="9"/>
  <c r="K61" i="9"/>
  <c r="K62" i="9"/>
  <c r="K63" i="9"/>
  <c r="J62" i="9"/>
  <c r="J63" i="9"/>
  <c r="J64" i="9"/>
  <c r="J65" i="9"/>
  <c r="J66" i="9"/>
  <c r="J67" i="9"/>
  <c r="J68" i="9"/>
  <c r="K60" i="9"/>
  <c r="K64" i="9"/>
  <c r="K65" i="9"/>
  <c r="K66" i="9"/>
  <c r="K67" i="9"/>
  <c r="K68" i="9"/>
  <c r="K69" i="9"/>
  <c r="J69" i="9"/>
  <c r="AF5" i="10" l="1"/>
  <c r="AF9" i="10"/>
  <c r="BV40" i="2"/>
  <c r="BV10" i="2"/>
  <c r="BV33" i="2"/>
  <c r="AI24" i="8"/>
  <c r="AH24" i="8"/>
  <c r="AE24" i="8"/>
  <c r="Q24" i="8"/>
  <c r="J24" i="8"/>
  <c r="E24" i="8"/>
  <c r="G24" i="8"/>
  <c r="H24" i="8"/>
  <c r="K24" i="8"/>
  <c r="M24" i="8"/>
  <c r="N24" i="8"/>
  <c r="O24" i="8"/>
  <c r="P24" i="8"/>
  <c r="R24" i="8"/>
  <c r="S24" i="8"/>
  <c r="T24" i="8"/>
  <c r="U24" i="8"/>
  <c r="W24" i="8"/>
  <c r="Y24" i="8"/>
  <c r="Z24" i="8"/>
  <c r="AB24" i="8"/>
  <c r="AD24" i="8"/>
  <c r="L24" i="8" l="1"/>
  <c r="K70" i="9" l="1"/>
  <c r="BA51" i="2" l="1"/>
  <c r="BC51" i="2"/>
  <c r="BG51" i="2"/>
  <c r="BI51" i="2"/>
  <c r="BK51" i="2"/>
  <c r="BO51" i="2"/>
  <c r="BQ51" i="2"/>
  <c r="BS51" i="2"/>
  <c r="BE51" i="2"/>
  <c r="AD5" i="10" l="1"/>
  <c r="AE9" i="10"/>
  <c r="AN26" i="8"/>
  <c r="AO53" i="3"/>
  <c r="AP53" i="3" s="1"/>
  <c r="AO36" i="3"/>
  <c r="AS10" i="2" l="1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K82" i="9"/>
  <c r="K81" i="9"/>
  <c r="K80" i="9"/>
  <c r="K79" i="9"/>
  <c r="K78" i="9"/>
  <c r="K77" i="9"/>
  <c r="K76" i="9"/>
  <c r="K75" i="9"/>
  <c r="K74" i="9"/>
  <c r="K73" i="9"/>
  <c r="K72" i="9"/>
  <c r="K71" i="9"/>
  <c r="AE23" i="10"/>
  <c r="AE5" i="10"/>
  <c r="BS58" i="2"/>
  <c r="BW58" i="2" s="1"/>
  <c r="BR48" i="2"/>
  <c r="BR47" i="2"/>
  <c r="BR34" i="2"/>
  <c r="BR21" i="2"/>
  <c r="BR14" i="2"/>
  <c r="BS34" i="2"/>
  <c r="BW34" i="2" s="1"/>
  <c r="AF24" i="8" l="1"/>
  <c r="AG24" i="8" s="1"/>
  <c r="BS14" i="2"/>
  <c r="BW14" i="2" s="1"/>
  <c r="BP48" i="2" l="1"/>
  <c r="BP47" i="2"/>
  <c r="BP34" i="2"/>
  <c r="BP15" i="2"/>
  <c r="BP14" i="2"/>
  <c r="K126" i="9" l="1"/>
  <c r="J123" i="9"/>
  <c r="J126" i="9"/>
  <c r="AD9" i="10"/>
  <c r="AD23" i="10" l="1"/>
  <c r="K90" i="9"/>
  <c r="K83" i="9"/>
  <c r="K84" i="9"/>
  <c r="K86" i="9"/>
  <c r="K85" i="9"/>
  <c r="K87" i="9"/>
  <c r="K88" i="9"/>
  <c r="K89" i="9"/>
  <c r="J83" i="9"/>
  <c r="J84" i="9"/>
  <c r="J86" i="9"/>
  <c r="J85" i="9"/>
  <c r="J87" i="9"/>
  <c r="J88" i="9"/>
  <c r="J89" i="9"/>
  <c r="BO21" i="2" l="1"/>
  <c r="BS21" i="2" s="1"/>
  <c r="BW21" i="2" s="1"/>
  <c r="BP21" i="2" l="1"/>
  <c r="AM63" i="3"/>
  <c r="AN63" i="3" s="1"/>
  <c r="AM53" i="3"/>
  <c r="AN53" i="3" s="1"/>
  <c r="AM40" i="3"/>
  <c r="AN40" i="3" s="1"/>
  <c r="AM36" i="3"/>
  <c r="AM22" i="3"/>
  <c r="AN22" i="3" s="1"/>
  <c r="AN35" i="8"/>
  <c r="AN22" i="8"/>
  <c r="AM27" i="8"/>
  <c r="AN16" i="8"/>
  <c r="AN15" i="8"/>
  <c r="AA28" i="10"/>
  <c r="Z28" i="10"/>
  <c r="AM47" i="3" l="1"/>
  <c r="AM24" i="8"/>
  <c r="AN21" i="8"/>
  <c r="AM14" i="8"/>
  <c r="AM18" i="8" s="1"/>
  <c r="AM67" i="3"/>
  <c r="AM58" i="3"/>
  <c r="AM27" i="3"/>
  <c r="AM31" i="8"/>
  <c r="AM15" i="3"/>
  <c r="AM33" i="8" l="1"/>
  <c r="AM29" i="3"/>
  <c r="AM69" i="3"/>
  <c r="AC6" i="10" l="1"/>
  <c r="AC7" i="10"/>
  <c r="AC8" i="10"/>
  <c r="AC10" i="10"/>
  <c r="AC11" i="10"/>
  <c r="AC12" i="10"/>
  <c r="AC28" i="10"/>
  <c r="AC27" i="10"/>
  <c r="AC26" i="10"/>
  <c r="AC25" i="10"/>
  <c r="AC24" i="10"/>
  <c r="AB23" i="10" l="1"/>
  <c r="AK35" i="8"/>
  <c r="AL35" i="8"/>
  <c r="AK26" i="8"/>
  <c r="AK17" i="8"/>
  <c r="AK16" i="8"/>
  <c r="AK15" i="8"/>
  <c r="BL34" i="2"/>
  <c r="BL14" i="2"/>
  <c r="AK36" i="3"/>
  <c r="AT36" i="3" s="1"/>
  <c r="AL4" i="3"/>
  <c r="AN4" i="3" s="1"/>
  <c r="AP4" i="3" s="1"/>
  <c r="AR4" i="3" s="1"/>
  <c r="AT4" i="3" s="1"/>
  <c r="BN4" i="2"/>
  <c r="BP4" i="2" s="1"/>
  <c r="BR4" i="2" s="1"/>
  <c r="BM58" i="2"/>
  <c r="BN58" i="2" s="1"/>
  <c r="BL51" i="2"/>
  <c r="BN51" i="2" s="1"/>
  <c r="BP51" i="2" s="1"/>
  <c r="BR51" i="2" s="1"/>
  <c r="BL47" i="2"/>
  <c r="BL48" i="2"/>
  <c r="AR36" i="3" l="1"/>
  <c r="AP36" i="3"/>
  <c r="AN36" i="3"/>
  <c r="AJ24" i="8"/>
  <c r="AK22" i="8"/>
  <c r="AK21" i="8"/>
  <c r="BK21" i="2"/>
  <c r="BL21" i="2" l="1"/>
  <c r="K91" i="9" l="1"/>
  <c r="J90" i="9"/>
  <c r="J91" i="9"/>
  <c r="J92" i="9"/>
  <c r="K92" i="9"/>
  <c r="J93" i="9"/>
  <c r="K93" i="9"/>
  <c r="K94" i="9"/>
  <c r="K95" i="9"/>
  <c r="K96" i="9"/>
  <c r="K98" i="9"/>
  <c r="J94" i="9"/>
  <c r="J95" i="9"/>
  <c r="J96" i="9"/>
  <c r="J98" i="9"/>
  <c r="K97" i="9"/>
  <c r="J97" i="9"/>
  <c r="K102" i="9"/>
  <c r="J102" i="9"/>
  <c r="J99" i="9"/>
  <c r="K99" i="9"/>
  <c r="J100" i="9"/>
  <c r="K100" i="9"/>
  <c r="J101" i="9"/>
  <c r="K101" i="9"/>
  <c r="K103" i="9"/>
  <c r="J103" i="9"/>
  <c r="K104" i="9"/>
  <c r="J104" i="9"/>
  <c r="BI47" i="2" l="1"/>
  <c r="BM47" i="2" s="1"/>
  <c r="BN47" i="2" s="1"/>
  <c r="BI48" i="2"/>
  <c r="BM48" i="2" s="1"/>
  <c r="BN48" i="2" s="1"/>
  <c r="BE6" i="2"/>
  <c r="BI6" i="2" s="1"/>
  <c r="BE7" i="2"/>
  <c r="BI7" i="2" s="1"/>
  <c r="BE8" i="2"/>
  <c r="BI8" i="2" s="1"/>
  <c r="BE9" i="2"/>
  <c r="BI9" i="2" s="1"/>
  <c r="BE10" i="2"/>
  <c r="BI10" i="2" s="1"/>
  <c r="BE11" i="2"/>
  <c r="BI11" i="2" s="1"/>
  <c r="BE12" i="2"/>
  <c r="BI12" i="2" s="1"/>
  <c r="BE13" i="2"/>
  <c r="BI13" i="2" s="1"/>
  <c r="BE14" i="2"/>
  <c r="BI14" i="2" s="1"/>
  <c r="BM14" i="2" s="1"/>
  <c r="BN14" i="2" s="1"/>
  <c r="BE15" i="2"/>
  <c r="BI15" i="2" s="1"/>
  <c r="BE16" i="2"/>
  <c r="BI16" i="2" s="1"/>
  <c r="BE17" i="2"/>
  <c r="BI17" i="2" s="1"/>
  <c r="BE18" i="2"/>
  <c r="BI18" i="2" s="1"/>
  <c r="BE19" i="2"/>
  <c r="BI19" i="2" s="1"/>
  <c r="BE20" i="2"/>
  <c r="BI20" i="2" s="1"/>
  <c r="BE21" i="2"/>
  <c r="BI21" i="2" s="1"/>
  <c r="BM21" i="2" s="1"/>
  <c r="BN21" i="2" s="1"/>
  <c r="BE22" i="2"/>
  <c r="BI22" i="2" s="1"/>
  <c r="BE23" i="2"/>
  <c r="BI23" i="2" s="1"/>
  <c r="BE24" i="2"/>
  <c r="BI24" i="2" s="1"/>
  <c r="BE25" i="2"/>
  <c r="BI25" i="2" s="1"/>
  <c r="BE26" i="2"/>
  <c r="BI26" i="2" s="1"/>
  <c r="BE27" i="2"/>
  <c r="BI27" i="2" s="1"/>
  <c r="BE28" i="2"/>
  <c r="BI28" i="2" s="1"/>
  <c r="BE29" i="2"/>
  <c r="BI29" i="2" s="1"/>
  <c r="BE30" i="2"/>
  <c r="BI30" i="2" s="1"/>
  <c r="BE31" i="2"/>
  <c r="BI31" i="2" s="1"/>
  <c r="BE32" i="2"/>
  <c r="BI32" i="2" s="1"/>
  <c r="BE33" i="2"/>
  <c r="BI33" i="2" s="1"/>
  <c r="BE34" i="2"/>
  <c r="BI34" i="2" s="1"/>
  <c r="BM34" i="2" s="1"/>
  <c r="BN34" i="2" s="1"/>
  <c r="BE35" i="2"/>
  <c r="BI35" i="2" s="1"/>
  <c r="BM35" i="2" s="1"/>
  <c r="BE36" i="2"/>
  <c r="BI36" i="2" s="1"/>
  <c r="BE37" i="2"/>
  <c r="BI37" i="2" s="1"/>
  <c r="BE38" i="2"/>
  <c r="BI38" i="2" s="1"/>
  <c r="BE39" i="2"/>
  <c r="BI39" i="2" s="1"/>
  <c r="BE40" i="2"/>
  <c r="BI40" i="2" s="1"/>
  <c r="BE41" i="2"/>
  <c r="BI41" i="2" s="1"/>
  <c r="BE42" i="2"/>
  <c r="BI42" i="2" s="1"/>
  <c r="BE43" i="2"/>
  <c r="BI43" i="2" s="1"/>
  <c r="BE44" i="2"/>
  <c r="BI44" i="2" s="1"/>
  <c r="BE45" i="2"/>
  <c r="BI45" i="2" s="1"/>
  <c r="BE46" i="2"/>
  <c r="BI46" i="2" s="1"/>
  <c r="BE5" i="2"/>
  <c r="BI5" i="2" s="1"/>
  <c r="AA23" i="10" l="1"/>
  <c r="AA9" i="10"/>
  <c r="AA5" i="10"/>
  <c r="K105" i="9"/>
  <c r="K106" i="9"/>
  <c r="K108" i="9"/>
  <c r="K107" i="9"/>
  <c r="K109" i="9"/>
  <c r="K110" i="9"/>
  <c r="K111" i="9"/>
  <c r="K112" i="9"/>
  <c r="K113" i="9"/>
  <c r="K114" i="9"/>
  <c r="K115" i="9"/>
  <c r="K116" i="9"/>
  <c r="K118" i="9"/>
  <c r="K117" i="9"/>
  <c r="K119" i="9"/>
  <c r="K120" i="9"/>
  <c r="K121" i="9"/>
  <c r="J105" i="9"/>
  <c r="J106" i="9"/>
  <c r="J108" i="9"/>
  <c r="J107" i="9"/>
  <c r="J109" i="9"/>
  <c r="J110" i="9"/>
  <c r="J111" i="9"/>
  <c r="J112" i="9"/>
  <c r="J113" i="9"/>
  <c r="J114" i="9"/>
  <c r="J115" i="9"/>
  <c r="J116" i="9"/>
  <c r="J118" i="9"/>
  <c r="J117" i="9"/>
  <c r="J119" i="9"/>
  <c r="J120" i="9"/>
  <c r="J121" i="9"/>
  <c r="AI31" i="8" l="1"/>
  <c r="AI14" i="8"/>
  <c r="AJ31" i="8" l="1"/>
  <c r="AI18" i="8"/>
  <c r="AJ14" i="8"/>
  <c r="AI33" i="8" l="1"/>
  <c r="BG53" i="2" l="1"/>
  <c r="BI53" i="2" l="1"/>
  <c r="AJ8" i="3" l="1"/>
  <c r="AJ13" i="3"/>
  <c r="AJ40" i="3"/>
  <c r="AJ34" i="3"/>
  <c r="AJ62" i="3"/>
  <c r="AJ56" i="3"/>
  <c r="AJ46" i="3"/>
  <c r="AJ12" i="3"/>
  <c r="AJ41" i="3"/>
  <c r="AJ65" i="3"/>
  <c r="AJ55" i="3"/>
  <c r="AJ66" i="3"/>
  <c r="AJ14" i="3"/>
  <c r="AJ57" i="3"/>
  <c r="AJ51" i="3"/>
  <c r="AJ38" i="3"/>
  <c r="AJ53" i="3"/>
  <c r="AJ43" i="3"/>
  <c r="AJ25" i="3"/>
  <c r="AJ19" i="3"/>
  <c r="BI54" i="2" l="1"/>
  <c r="BG54" i="2"/>
  <c r="AJ21" i="3"/>
  <c r="AJ45" i="3"/>
  <c r="AJ26" i="3"/>
  <c r="AJ44" i="3"/>
  <c r="AJ11" i="3"/>
  <c r="AJ9" i="3"/>
  <c r="AJ39" i="3"/>
  <c r="AJ33" i="3"/>
  <c r="AJ61" i="3" l="1"/>
  <c r="AJ50" i="3"/>
  <c r="AJ23" i="3"/>
  <c r="AI58" i="3"/>
  <c r="AI27" i="3" l="1"/>
  <c r="AJ18" i="3"/>
  <c r="AJ7" i="3"/>
  <c r="AI15" i="3"/>
  <c r="AI29" i="3" l="1"/>
  <c r="AJ32" i="3" l="1"/>
  <c r="AI47" i="3"/>
  <c r="AI67" i="3" l="1"/>
  <c r="AI69" i="3" l="1"/>
  <c r="AJ18" i="8" l="1"/>
  <c r="AJ33" i="8" s="1"/>
  <c r="BH57" i="2" l="1"/>
  <c r="BH55" i="2"/>
  <c r="BH43" i="2"/>
  <c r="BH42" i="2"/>
  <c r="BH41" i="2"/>
  <c r="BH39" i="2"/>
  <c r="BH31" i="2"/>
  <c r="BH30" i="2"/>
  <c r="BH29" i="2"/>
  <c r="BH28" i="2"/>
  <c r="BH26" i="2"/>
  <c r="BH25" i="2"/>
  <c r="BH24" i="2"/>
  <c r="BH23" i="2"/>
  <c r="BH22" i="2"/>
  <c r="BH20" i="2"/>
  <c r="BH19" i="2"/>
  <c r="BJ45" i="2"/>
  <c r="K122" i="9"/>
  <c r="K123" i="9"/>
  <c r="K124" i="9"/>
  <c r="K125" i="9"/>
  <c r="J122" i="9"/>
  <c r="J124" i="9"/>
  <c r="J125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3" i="9"/>
  <c r="J344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6" i="9"/>
  <c r="J187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3" i="9"/>
  <c r="K344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6" i="9"/>
  <c r="K187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X24" i="10"/>
  <c r="Z23" i="10"/>
  <c r="AH30" i="8" l="1"/>
  <c r="AG30" i="8" s="1"/>
  <c r="AG29" i="8"/>
  <c r="AG28" i="8"/>
  <c r="AG23" i="8"/>
  <c r="AG22" i="8"/>
  <c r="AG21" i="8"/>
  <c r="AG17" i="8"/>
  <c r="AG16" i="8"/>
  <c r="AG15" i="8"/>
  <c r="AG13" i="8"/>
  <c r="AG11" i="8"/>
  <c r="AG10" i="8"/>
  <c r="AG9" i="8"/>
  <c r="AG8" i="8"/>
  <c r="AH31" i="8" l="1"/>
  <c r="AG27" i="8"/>
  <c r="AG22" i="3"/>
  <c r="AG10" i="3"/>
  <c r="AB9" i="10" l="1"/>
  <c r="AC9" i="10" s="1"/>
  <c r="AF51" i="3"/>
  <c r="AH14" i="3" l="1"/>
  <c r="BD21" i="2" l="1"/>
  <c r="BD57" i="2"/>
  <c r="BD55" i="2"/>
  <c r="BD14" i="2"/>
  <c r="BE58" i="2"/>
  <c r="BE57" i="2"/>
  <c r="BE55" i="2"/>
  <c r="AQ32" i="2" l="1"/>
  <c r="AS32" i="2"/>
  <c r="AU32" i="2"/>
  <c r="AW32" i="2"/>
  <c r="AY32" i="2"/>
  <c r="K12" i="2"/>
  <c r="W12" i="2"/>
  <c r="AK12" i="2"/>
  <c r="AY12" i="2"/>
  <c r="Y23" i="10" l="1"/>
  <c r="Z9" i="10"/>
  <c r="Z5" i="10"/>
  <c r="AC23" i="10" l="1"/>
  <c r="AF23" i="3"/>
  <c r="AF61" i="3"/>
  <c r="AF38" i="3"/>
  <c r="AF18" i="3"/>
  <c r="AF14" i="3"/>
  <c r="AF7" i="3"/>
  <c r="AF66" i="3"/>
  <c r="AF65" i="3"/>
  <c r="AF62" i="3"/>
  <c r="AF57" i="3"/>
  <c r="AF56" i="3"/>
  <c r="AF55" i="3"/>
  <c r="AF53" i="3"/>
  <c r="AF50" i="3"/>
  <c r="AF41" i="3"/>
  <c r="AF44" i="3"/>
  <c r="AF43" i="3"/>
  <c r="AF46" i="3"/>
  <c r="AF45" i="3"/>
  <c r="AF40" i="3"/>
  <c r="AF39" i="3"/>
  <c r="AF34" i="3"/>
  <c r="AF33" i="3"/>
  <c r="AF32" i="3"/>
  <c r="AF26" i="3"/>
  <c r="AF25" i="3"/>
  <c r="AF21" i="3"/>
  <c r="AF19" i="3"/>
  <c r="AF13" i="3"/>
  <c r="AF12" i="3"/>
  <c r="AF11" i="3"/>
  <c r="AF9" i="3"/>
  <c r="AF8" i="3"/>
  <c r="AE67" i="3" l="1"/>
  <c r="AE58" i="3"/>
  <c r="AE47" i="3"/>
  <c r="AE15" i="3"/>
  <c r="AE27" i="3"/>
  <c r="AE69" i="3" l="1"/>
  <c r="AE29" i="3"/>
  <c r="AF14" i="8" l="1"/>
  <c r="AF18" i="8" s="1"/>
  <c r="BB57" i="2" l="1"/>
  <c r="BB55" i="2"/>
  <c r="BB45" i="2"/>
  <c r="BB43" i="2"/>
  <c r="BB39" i="2"/>
  <c r="BB36" i="2"/>
  <c r="BB34" i="2"/>
  <c r="BB32" i="2"/>
  <c r="BB31" i="2"/>
  <c r="BB30" i="2"/>
  <c r="BB29" i="2"/>
  <c r="BB28" i="2"/>
  <c r="BB26" i="2"/>
  <c r="BB25" i="2"/>
  <c r="BB24" i="2"/>
  <c r="BB23" i="2"/>
  <c r="BB22" i="2"/>
  <c r="BB21" i="2"/>
  <c r="BB20" i="2"/>
  <c r="BB19" i="2"/>
  <c r="BB15" i="2"/>
  <c r="BB14" i="2"/>
  <c r="BB12" i="2"/>
  <c r="BB11" i="2"/>
  <c r="BB8" i="2"/>
  <c r="BB7" i="2"/>
  <c r="BB6" i="2"/>
  <c r="BB5" i="2"/>
  <c r="BA53" i="2"/>
  <c r="AD14" i="8" l="1"/>
  <c r="AD18" i="8" s="1"/>
  <c r="AD31" i="8" l="1"/>
  <c r="AD33" i="8" s="1"/>
  <c r="T20" i="10"/>
  <c r="T19" i="10"/>
  <c r="T17" i="10" s="1"/>
  <c r="J20" i="10" l="1"/>
  <c r="J19" i="10"/>
  <c r="J17" i="10" l="1"/>
  <c r="S20" i="10"/>
  <c r="S19" i="10"/>
  <c r="S18" i="10"/>
  <c r="S17" i="10" l="1"/>
  <c r="Y9" i="10"/>
  <c r="Y5" i="10"/>
  <c r="X9" i="10" l="1"/>
  <c r="X5" i="10"/>
  <c r="X23" i="10" l="1"/>
  <c r="AX12" i="2" l="1"/>
  <c r="AX55" i="2"/>
  <c r="AX11" i="2" l="1"/>
  <c r="AX42" i="2" l="1"/>
  <c r="AX45" i="2" l="1"/>
  <c r="AX41" i="2"/>
  <c r="AX43" i="2"/>
  <c r="AX39" i="2"/>
  <c r="AX6" i="2"/>
  <c r="AX7" i="2"/>
  <c r="AX5" i="2"/>
  <c r="AX8" i="2" l="1"/>
  <c r="AW53" i="2" l="1"/>
  <c r="AW40" i="2"/>
  <c r="AW51" i="2"/>
  <c r="AW9" i="2"/>
  <c r="AY51" i="2"/>
  <c r="W23" i="10"/>
  <c r="W9" i="10"/>
  <c r="W5" i="10"/>
  <c r="AB5" i="10" l="1"/>
  <c r="AC5" i="10" s="1"/>
  <c r="AW38" i="2"/>
  <c r="AW54" i="2" l="1"/>
  <c r="AU51" i="2" l="1"/>
  <c r="AS51" i="2"/>
  <c r="AT55" i="2" l="1"/>
  <c r="AT57" i="2"/>
  <c r="Z35" i="8" l="1"/>
  <c r="AB35" i="8" l="1"/>
  <c r="AA30" i="8" l="1"/>
  <c r="AA29" i="8"/>
  <c r="AA28" i="8"/>
  <c r="AA27" i="8"/>
  <c r="AA23" i="8"/>
  <c r="AA22" i="8"/>
  <c r="AA21" i="8"/>
  <c r="AA17" i="8"/>
  <c r="AA16" i="8"/>
  <c r="AA15" i="8"/>
  <c r="AA13" i="8"/>
  <c r="AA12" i="8"/>
  <c r="AA11" i="8"/>
  <c r="AA10" i="8"/>
  <c r="AA9" i="8"/>
  <c r="AA8" i="8"/>
  <c r="AA24" i="8" l="1"/>
  <c r="AA5" i="8"/>
  <c r="AA14" i="8" s="1"/>
  <c r="AA18" i="8" s="1"/>
  <c r="Z14" i="8"/>
  <c r="Z18" i="8" s="1"/>
  <c r="Z50" i="3"/>
  <c r="Z62" i="3" l="1"/>
  <c r="Z43" i="3" l="1"/>
  <c r="Z9" i="3"/>
  <c r="Z11" i="3"/>
  <c r="Z41" i="3"/>
  <c r="Z55" i="3"/>
  <c r="Z38" i="3"/>
  <c r="Z34" i="3"/>
  <c r="Z25" i="3"/>
  <c r="Z12" i="3"/>
  <c r="Z14" i="3"/>
  <c r="Z56" i="3"/>
  <c r="Z66" i="3"/>
  <c r="Z19" i="3"/>
  <c r="Z13" i="3"/>
  <c r="Z53" i="3" l="1"/>
  <c r="Z46" i="3"/>
  <c r="Z45" i="3"/>
  <c r="Z44" i="3"/>
  <c r="Z40" i="3"/>
  <c r="Z39" i="3"/>
  <c r="Z26" i="3"/>
  <c r="Z23" i="3"/>
  <c r="Z21" i="3"/>
  <c r="Z8" i="3"/>
  <c r="Z61" i="3"/>
  <c r="Z7" i="3"/>
  <c r="Z32" i="3"/>
  <c r="Z51" i="3" l="1"/>
  <c r="Y47" i="3"/>
  <c r="Z18" i="3"/>
  <c r="Y15" i="3"/>
  <c r="Y58" i="3" l="1"/>
  <c r="Y27" i="3"/>
  <c r="Y29" i="3" l="1"/>
  <c r="AQ58" i="2"/>
  <c r="AU58" i="2" s="1"/>
  <c r="AQ57" i="2"/>
  <c r="AQ55" i="2"/>
  <c r="AQ31" i="2"/>
  <c r="AQ30" i="2"/>
  <c r="AQ29" i="2"/>
  <c r="AQ28" i="2"/>
  <c r="AQ26" i="2"/>
  <c r="AQ25" i="2"/>
  <c r="AQ24" i="2"/>
  <c r="AQ23" i="2"/>
  <c r="AQ22" i="2"/>
  <c r="AQ21" i="2"/>
  <c r="AQ20" i="2"/>
  <c r="AQ19" i="2"/>
  <c r="AQ12" i="2"/>
  <c r="AQ11" i="2"/>
  <c r="AQ51" i="2"/>
  <c r="AP57" i="2"/>
  <c r="AP55" i="2"/>
  <c r="AO51" i="2"/>
  <c r="AP32" i="2"/>
  <c r="AP31" i="2"/>
  <c r="AP30" i="2"/>
  <c r="AP29" i="2"/>
  <c r="AP28" i="2"/>
  <c r="AO27" i="2"/>
  <c r="AP26" i="2"/>
  <c r="AP25" i="2"/>
  <c r="AP24" i="2"/>
  <c r="AP23" i="2"/>
  <c r="AP22" i="2"/>
  <c r="AP20" i="2"/>
  <c r="AP19" i="2"/>
  <c r="AO18" i="2"/>
  <c r="AP12" i="2"/>
  <c r="AP11" i="2"/>
  <c r="AO10" i="2"/>
  <c r="AU21" i="2" l="1"/>
  <c r="BJ21" i="2" s="1"/>
  <c r="BF55" i="2"/>
  <c r="BF57" i="2"/>
  <c r="AR55" i="2"/>
  <c r="AU55" i="2"/>
  <c r="AR57" i="2"/>
  <c r="AU57" i="2"/>
  <c r="BJ57" i="2" s="1"/>
  <c r="AQ27" i="2"/>
  <c r="AP5" i="2"/>
  <c r="AQ18" i="2"/>
  <c r="V23" i="10"/>
  <c r="V9" i="10"/>
  <c r="V5" i="10"/>
  <c r="AY55" i="2" l="1"/>
  <c r="BJ55" i="2"/>
  <c r="AQ45" i="2"/>
  <c r="AQ42" i="2"/>
  <c r="AP42" i="2"/>
  <c r="AQ7" i="2"/>
  <c r="AP7" i="2"/>
  <c r="AP6" i="2"/>
  <c r="AQ6" i="2"/>
  <c r="AQ5" i="2"/>
  <c r="AS45" i="2" l="1"/>
  <c r="BH45" i="2" s="1"/>
  <c r="Y67" i="3"/>
  <c r="AP45" i="2"/>
  <c r="AO53" i="2"/>
  <c r="AP43" i="2"/>
  <c r="AQ43" i="2"/>
  <c r="AP41" i="2"/>
  <c r="AQ41" i="2"/>
  <c r="AO40" i="2"/>
  <c r="AP39" i="2"/>
  <c r="AQ39" i="2"/>
  <c r="AO9" i="2"/>
  <c r="AO16" i="2" s="1"/>
  <c r="Y69" i="3" l="1"/>
  <c r="AQ40" i="2"/>
  <c r="AO38" i="2"/>
  <c r="AO17" i="2"/>
  <c r="AQ8" i="2"/>
  <c r="AP8" i="2"/>
  <c r="Q33" i="2"/>
  <c r="U33" i="2"/>
  <c r="O34" i="2"/>
  <c r="M33" i="2"/>
  <c r="AO54" i="2" l="1"/>
  <c r="AQ38" i="2"/>
  <c r="AO37" i="2"/>
  <c r="AO44" i="2" s="1"/>
  <c r="AQ9" i="2"/>
  <c r="AK32" i="2"/>
  <c r="AO46" i="2" l="1"/>
  <c r="U23" i="10"/>
  <c r="U9" i="10"/>
  <c r="U5" i="10"/>
  <c r="AO52" i="2" l="1"/>
  <c r="AN57" i="2"/>
  <c r="AM51" i="2"/>
  <c r="AO56" i="2" l="1"/>
  <c r="E23" i="10"/>
  <c r="AO59" i="2" l="1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O60" i="2" l="1"/>
  <c r="I12" i="10"/>
  <c r="T9" i="10"/>
  <c r="R9" i="10"/>
  <c r="Q9" i="10"/>
  <c r="O9" i="10"/>
  <c r="M9" i="10"/>
  <c r="L9" i="10"/>
  <c r="K9" i="10"/>
  <c r="J9" i="10"/>
  <c r="H9" i="10"/>
  <c r="G9" i="10"/>
  <c r="F9" i="10"/>
  <c r="S6" i="10" l="1"/>
  <c r="S7" i="10"/>
  <c r="S8" i="10"/>
  <c r="S10" i="10"/>
  <c r="S11" i="10"/>
  <c r="S12" i="10"/>
  <c r="S5" i="10"/>
  <c r="N6" i="10"/>
  <c r="N7" i="10"/>
  <c r="N8" i="10"/>
  <c r="N10" i="10"/>
  <c r="N11" i="10"/>
  <c r="N12" i="10"/>
  <c r="N5" i="10"/>
  <c r="I6" i="10"/>
  <c r="I7" i="10"/>
  <c r="I8" i="10"/>
  <c r="I10" i="10"/>
  <c r="I11" i="10"/>
  <c r="I5" i="10"/>
  <c r="S9" i="10" l="1"/>
  <c r="N9" i="10"/>
  <c r="I9" i="10"/>
  <c r="E8" i="10"/>
  <c r="E6" i="10" s="1"/>
  <c r="D8" i="10"/>
  <c r="T5" i="10"/>
  <c r="Q5" i="10"/>
  <c r="P5" i="10"/>
  <c r="O5" i="10"/>
  <c r="P9" i="10"/>
  <c r="E9" i="10" l="1"/>
  <c r="D9" i="10"/>
  <c r="AJ42" i="2" l="1"/>
  <c r="AF42" i="2"/>
  <c r="M40" i="2" l="1"/>
  <c r="O41" i="2" l="1"/>
  <c r="S40" i="2" l="1"/>
  <c r="Q40" i="2"/>
  <c r="W42" i="2" l="1"/>
  <c r="U40" i="2" l="1"/>
  <c r="V8" i="8" l="1"/>
  <c r="X8" i="8" s="1"/>
  <c r="M58" i="3"/>
  <c r="W31" i="8" l="1"/>
  <c r="AI40" i="2" l="1"/>
  <c r="AX40" i="2" s="1"/>
  <c r="V34" i="3" l="1"/>
  <c r="V62" i="3" l="1"/>
  <c r="V56" i="3"/>
  <c r="V55" i="3"/>
  <c r="V44" i="3"/>
  <c r="V43" i="3"/>
  <c r="V41" i="3"/>
  <c r="V38" i="3"/>
  <c r="V37" i="3"/>
  <c r="V25" i="3"/>
  <c r="V21" i="3"/>
  <c r="V19" i="3"/>
  <c r="V13" i="3"/>
  <c r="V12" i="3"/>
  <c r="V9" i="3"/>
  <c r="V61" i="3" l="1"/>
  <c r="V53" i="3"/>
  <c r="V51" i="3"/>
  <c r="V46" i="3"/>
  <c r="V40" i="3"/>
  <c r="V39" i="3"/>
  <c r="V26" i="3"/>
  <c r="V23" i="3"/>
  <c r="V22" i="3"/>
  <c r="V14" i="3"/>
  <c r="V11" i="3"/>
  <c r="V7" i="3"/>
  <c r="U58" i="3" l="1"/>
  <c r="Z58" i="3" s="1"/>
  <c r="U47" i="3"/>
  <c r="Z47" i="3" s="1"/>
  <c r="V32" i="3"/>
  <c r="U15" i="3"/>
  <c r="Z15" i="3" s="1"/>
  <c r="U27" i="3"/>
  <c r="Z27" i="3" s="1"/>
  <c r="U29" i="3" l="1"/>
  <c r="Z29" i="3" s="1"/>
  <c r="U67" i="3" l="1"/>
  <c r="U69" i="3" l="1"/>
  <c r="Z67" i="3"/>
  <c r="W14" i="8"/>
  <c r="Z69" i="3" l="1"/>
  <c r="W18" i="8"/>
  <c r="W33" i="8" s="1"/>
  <c r="AJ58" i="2"/>
  <c r="AJ57" i="2"/>
  <c r="AJ55" i="2"/>
  <c r="AJ45" i="2"/>
  <c r="AJ40" i="2"/>
  <c r="AJ32" i="2"/>
  <c r="AJ31" i="2"/>
  <c r="AJ30" i="2"/>
  <c r="AJ29" i="2"/>
  <c r="AJ28" i="2"/>
  <c r="AJ26" i="2"/>
  <c r="AJ25" i="2"/>
  <c r="AJ24" i="2"/>
  <c r="AJ23" i="2"/>
  <c r="AJ22" i="2"/>
  <c r="AJ20" i="2"/>
  <c r="AJ19" i="2"/>
  <c r="AJ12" i="2"/>
  <c r="AJ11" i="2"/>
  <c r="AJ8" i="2"/>
  <c r="AJ7" i="2"/>
  <c r="AJ6" i="2"/>
  <c r="AJ5" i="2"/>
  <c r="AI53" i="2"/>
  <c r="AX53" i="2" s="1"/>
  <c r="AK51" i="2"/>
  <c r="AI51" i="2"/>
  <c r="AI27" i="2"/>
  <c r="AI18" i="2"/>
  <c r="AI10" i="2"/>
  <c r="AI9" i="2"/>
  <c r="AX9" i="2" s="1"/>
  <c r="AI17" i="2" l="1"/>
  <c r="AI16" i="2"/>
  <c r="AI37" i="2" l="1"/>
  <c r="AC7" i="2" l="1"/>
  <c r="AR7" i="2" s="1"/>
  <c r="T28" i="8" l="1"/>
  <c r="T29" i="8"/>
  <c r="T27" i="8"/>
  <c r="V26" i="8" l="1"/>
  <c r="X26" i="8" s="1"/>
  <c r="V29" i="8"/>
  <c r="X29" i="8" s="1"/>
  <c r="V28" i="8"/>
  <c r="X28" i="8" s="1"/>
  <c r="V27" i="8"/>
  <c r="X27" i="8" s="1"/>
  <c r="V23" i="8"/>
  <c r="X23" i="8" s="1"/>
  <c r="V22" i="8"/>
  <c r="X22" i="8" s="1"/>
  <c r="V21" i="8"/>
  <c r="V17" i="8"/>
  <c r="X17" i="8" s="1"/>
  <c r="V16" i="8"/>
  <c r="X16" i="8" s="1"/>
  <c r="V15" i="8"/>
  <c r="X15" i="8" s="1"/>
  <c r="V13" i="8"/>
  <c r="X13" i="8" s="1"/>
  <c r="V12" i="8"/>
  <c r="X12" i="8" s="1"/>
  <c r="V11" i="8"/>
  <c r="X11" i="8" s="1"/>
  <c r="V10" i="8"/>
  <c r="X10" i="8" s="1"/>
  <c r="V9" i="8"/>
  <c r="X9" i="8" s="1"/>
  <c r="X21" i="8" l="1"/>
  <c r="X24" i="8" s="1"/>
  <c r="V24" i="8"/>
  <c r="Y26" i="8"/>
  <c r="Z26" i="8" s="1"/>
  <c r="Z31" i="8" s="1"/>
  <c r="Z33" i="8" s="1"/>
  <c r="X31" i="8"/>
  <c r="V31" i="8"/>
  <c r="U31" i="8"/>
  <c r="AA26" i="8" l="1"/>
  <c r="T62" i="3"/>
  <c r="T61" i="3"/>
  <c r="T41" i="3"/>
  <c r="T37" i="3"/>
  <c r="T32" i="3"/>
  <c r="T26" i="3"/>
  <c r="T21" i="3"/>
  <c r="T11" i="3"/>
  <c r="T34" i="3"/>
  <c r="T9" i="3"/>
  <c r="AE40" i="2"/>
  <c r="AA31" i="8" l="1"/>
  <c r="AA33" i="8" s="1"/>
  <c r="AC26" i="8"/>
  <c r="T44" i="3"/>
  <c r="T55" i="3"/>
  <c r="T53" i="3"/>
  <c r="T46" i="3"/>
  <c r="T40" i="3"/>
  <c r="T25" i="3"/>
  <c r="T19" i="3"/>
  <c r="T13" i="3"/>
  <c r="T38" i="3"/>
  <c r="AE26" i="8" l="1"/>
  <c r="AF26" i="8"/>
  <c r="AF31" i="8" s="1"/>
  <c r="AF33" i="8" s="1"/>
  <c r="AF36" i="8" s="1"/>
  <c r="AG35" i="8" s="1"/>
  <c r="AH35" i="8" s="1"/>
  <c r="T56" i="3"/>
  <c r="T51" i="3"/>
  <c r="T43" i="3"/>
  <c r="T39" i="3"/>
  <c r="T23" i="3"/>
  <c r="T22" i="3"/>
  <c r="T7" i="3"/>
  <c r="T14" i="3"/>
  <c r="T12" i="3"/>
  <c r="S58" i="3" l="1"/>
  <c r="S47" i="3"/>
  <c r="S27" i="3"/>
  <c r="S15" i="3"/>
  <c r="S29" i="3" l="1"/>
  <c r="S67" i="3" l="1"/>
  <c r="S69" i="3" l="1"/>
  <c r="V5" i="8" l="1"/>
  <c r="U14" i="8"/>
  <c r="U18" i="8" s="1"/>
  <c r="U33" i="8" s="1"/>
  <c r="V14" i="8" l="1"/>
  <c r="V18" i="8" s="1"/>
  <c r="V33" i="8" s="1"/>
  <c r="X5" i="8"/>
  <c r="X14" i="8" s="1"/>
  <c r="X18" i="8" s="1"/>
  <c r="X33" i="8" s="1"/>
  <c r="AG58" i="2"/>
  <c r="AK58" i="2" s="1"/>
  <c r="AL58" i="2" s="1"/>
  <c r="AF57" i="2" l="1"/>
  <c r="AG57" i="2"/>
  <c r="AV57" i="2" s="1"/>
  <c r="AH57" i="2" l="1"/>
  <c r="AK57" i="2"/>
  <c r="AL57" i="2" s="1"/>
  <c r="AF7" i="2"/>
  <c r="AF32" i="2" l="1"/>
  <c r="AF31" i="2"/>
  <c r="AF5" i="2"/>
  <c r="AF22" i="2"/>
  <c r="AF28" i="2"/>
  <c r="AE27" i="2"/>
  <c r="AF6" i="2"/>
  <c r="AF20" i="2"/>
  <c r="AF26" i="2"/>
  <c r="AF45" i="2"/>
  <c r="AF24" i="2"/>
  <c r="AF23" i="2"/>
  <c r="AF30" i="2"/>
  <c r="AF29" i="2"/>
  <c r="AF25" i="2"/>
  <c r="AG55" i="2" l="1"/>
  <c r="AF19" i="2"/>
  <c r="AE18" i="2"/>
  <c r="AK55" i="2" l="1"/>
  <c r="AV55" i="2"/>
  <c r="AF8" i="2"/>
  <c r="AE9" i="2"/>
  <c r="AE17" i="2"/>
  <c r="AL55" i="2" l="1"/>
  <c r="AZ55" i="2"/>
  <c r="AF11" i="2"/>
  <c r="AE10" i="2"/>
  <c r="AE38" i="2"/>
  <c r="AE16" i="2" l="1"/>
  <c r="AE37" i="2" l="1"/>
  <c r="AE44" i="2" l="1"/>
  <c r="AE46" i="2" l="1"/>
  <c r="AE52" i="2" l="1"/>
  <c r="AE56" i="2" l="1"/>
  <c r="AE59" i="2" l="1"/>
  <c r="AE60" i="2" l="1"/>
  <c r="Y40" i="2" l="1"/>
  <c r="M9" i="2" l="1"/>
  <c r="M10" i="2"/>
  <c r="M18" i="2"/>
  <c r="M27" i="2"/>
  <c r="AC47" i="2"/>
  <c r="AC48" i="2"/>
  <c r="M17" i="2" l="1"/>
  <c r="M16" i="2"/>
  <c r="AC42" i="2"/>
  <c r="M37" i="2" l="1"/>
  <c r="AG42" i="2"/>
  <c r="AK42" i="2" s="1"/>
  <c r="AL42" i="2" s="1"/>
  <c r="AR42" i="2"/>
  <c r="N32" i="2"/>
  <c r="N33" i="2" s="1"/>
  <c r="O33" i="2" s="1"/>
  <c r="N31" i="2"/>
  <c r="N30" i="2"/>
  <c r="N29" i="2"/>
  <c r="N28" i="2"/>
  <c r="N26" i="2"/>
  <c r="N25" i="2"/>
  <c r="N24" i="2"/>
  <c r="N23" i="2"/>
  <c r="N22" i="2"/>
  <c r="AH42" i="2" l="1"/>
  <c r="AC21" i="2"/>
  <c r="AG21" i="2" s="1"/>
  <c r="AK21" i="2" s="1"/>
  <c r="AC24" i="2" l="1"/>
  <c r="AC22" i="2"/>
  <c r="AC23" i="2"/>
  <c r="AC25" i="2"/>
  <c r="AC26" i="2"/>
  <c r="AC31" i="2"/>
  <c r="AC45" i="2"/>
  <c r="AC29" i="2"/>
  <c r="AG29" i="2" l="1"/>
  <c r="AK29" i="2" s="1"/>
  <c r="AL29" i="2" s="1"/>
  <c r="AR29" i="2"/>
  <c r="AG31" i="2"/>
  <c r="AK31" i="2" s="1"/>
  <c r="AL31" i="2" s="1"/>
  <c r="AR31" i="2"/>
  <c r="AG24" i="2"/>
  <c r="AK24" i="2" s="1"/>
  <c r="AL24" i="2" s="1"/>
  <c r="AR24" i="2"/>
  <c r="AG45" i="2"/>
  <c r="AH45" i="2" s="1"/>
  <c r="AR45" i="2"/>
  <c r="AG26" i="2"/>
  <c r="AK26" i="2" s="1"/>
  <c r="AL26" i="2" s="1"/>
  <c r="AR26" i="2"/>
  <c r="AG25" i="2"/>
  <c r="AH25" i="2" s="1"/>
  <c r="AR25" i="2"/>
  <c r="AG23" i="2"/>
  <c r="AK23" i="2" s="1"/>
  <c r="AL23" i="2" s="1"/>
  <c r="AR23" i="2"/>
  <c r="AG22" i="2"/>
  <c r="AH22" i="2" s="1"/>
  <c r="AR22" i="2"/>
  <c r="AC30" i="2"/>
  <c r="AH26" i="2" l="1"/>
  <c r="AK45" i="2"/>
  <c r="AL45" i="2" s="1"/>
  <c r="AH24" i="2"/>
  <c r="AH23" i="2"/>
  <c r="AK25" i="2"/>
  <c r="AL25" i="2" s="1"/>
  <c r="AK22" i="2"/>
  <c r="AL22" i="2" s="1"/>
  <c r="AG30" i="2"/>
  <c r="AK30" i="2" s="1"/>
  <c r="AL30" i="2" s="1"/>
  <c r="AR30" i="2"/>
  <c r="AC28" i="2"/>
  <c r="AG28" i="2" l="1"/>
  <c r="AK28" i="2" s="1"/>
  <c r="AL28" i="2" s="1"/>
  <c r="AR28" i="2"/>
  <c r="AC32" i="2"/>
  <c r="AG32" i="2" s="1"/>
  <c r="AH32" i="2" s="1"/>
  <c r="P7" i="3"/>
  <c r="AK27" i="2" l="1"/>
  <c r="T31" i="8"/>
  <c r="S31" i="8"/>
  <c r="AC12" i="2" l="1"/>
  <c r="AD28" i="2"/>
  <c r="AD29" i="2"/>
  <c r="AD26" i="2"/>
  <c r="AG12" i="2" l="1"/>
  <c r="AL12" i="2" s="1"/>
  <c r="AR12" i="2"/>
  <c r="AD45" i="2"/>
  <c r="AD32" i="2"/>
  <c r="AD31" i="2"/>
  <c r="AD30" i="2"/>
  <c r="AD25" i="2"/>
  <c r="AD24" i="2"/>
  <c r="AD23" i="2"/>
  <c r="AD22" i="2"/>
  <c r="AD57" i="2"/>
  <c r="AC51" i="2"/>
  <c r="AA51" i="2"/>
  <c r="AD7" i="2" l="1"/>
  <c r="AG7" i="2"/>
  <c r="AC53" i="2"/>
  <c r="AG53" i="2" s="1"/>
  <c r="AK53" i="2" s="1"/>
  <c r="R62" i="3"/>
  <c r="R44" i="3"/>
  <c r="R41" i="3"/>
  <c r="R25" i="3"/>
  <c r="R21" i="3"/>
  <c r="R13" i="3"/>
  <c r="AA53" i="2"/>
  <c r="AP53" i="2" s="1"/>
  <c r="AC20" i="2"/>
  <c r="AR20" i="2" s="1"/>
  <c r="R11" i="3"/>
  <c r="R9" i="3"/>
  <c r="R34" i="3"/>
  <c r="R19" i="3"/>
  <c r="AC6" i="2"/>
  <c r="AR6" i="2" s="1"/>
  <c r="AC5" i="2"/>
  <c r="AR5" i="2" s="1"/>
  <c r="AH7" i="2" l="1"/>
  <c r="AK7" i="2"/>
  <c r="AL7" i="2" s="1"/>
  <c r="AD6" i="2"/>
  <c r="AG6" i="2"/>
  <c r="AD20" i="2"/>
  <c r="AG20" i="2"/>
  <c r="AD5" i="2"/>
  <c r="AG5" i="2"/>
  <c r="R56" i="3"/>
  <c r="R55" i="3"/>
  <c r="R53" i="3"/>
  <c r="R46" i="3"/>
  <c r="R43" i="3"/>
  <c r="R40" i="3"/>
  <c r="R39" i="3"/>
  <c r="R38" i="3"/>
  <c r="R37" i="3"/>
  <c r="R26" i="3"/>
  <c r="R23" i="3"/>
  <c r="R22" i="3"/>
  <c r="R14" i="3"/>
  <c r="R12" i="3"/>
  <c r="R7" i="3"/>
  <c r="R61" i="3"/>
  <c r="R32" i="3"/>
  <c r="AC19" i="2"/>
  <c r="AR19" i="2" s="1"/>
  <c r="K35" i="8"/>
  <c r="E35" i="8"/>
  <c r="R31" i="8"/>
  <c r="Q31" i="8"/>
  <c r="O31" i="8"/>
  <c r="N31" i="8"/>
  <c r="M31" i="8"/>
  <c r="K31" i="8"/>
  <c r="J31" i="8"/>
  <c r="H31" i="8"/>
  <c r="G31" i="8"/>
  <c r="E31" i="8"/>
  <c r="P30" i="8"/>
  <c r="L30" i="8"/>
  <c r="I30" i="8"/>
  <c r="D30" i="8"/>
  <c r="P29" i="8"/>
  <c r="L29" i="8"/>
  <c r="I29" i="8"/>
  <c r="P28" i="8"/>
  <c r="L28" i="8"/>
  <c r="I28" i="8"/>
  <c r="F28" i="8"/>
  <c r="D28" i="8"/>
  <c r="P27" i="8"/>
  <c r="L27" i="8"/>
  <c r="I27" i="8"/>
  <c r="F27" i="8"/>
  <c r="D27" i="8"/>
  <c r="P26" i="8"/>
  <c r="L26" i="8"/>
  <c r="I26" i="8"/>
  <c r="L23" i="8"/>
  <c r="I23" i="8"/>
  <c r="L22" i="8"/>
  <c r="I22" i="8"/>
  <c r="L21" i="8"/>
  <c r="I21" i="8"/>
  <c r="F21" i="8"/>
  <c r="F24" i="8" s="1"/>
  <c r="D21" i="8"/>
  <c r="D24" i="8" s="1"/>
  <c r="L17" i="8"/>
  <c r="P16" i="8"/>
  <c r="L16" i="8"/>
  <c r="I16" i="8"/>
  <c r="P15" i="8"/>
  <c r="L15" i="8"/>
  <c r="I15" i="8"/>
  <c r="R14" i="8"/>
  <c r="R18" i="8" s="1"/>
  <c r="Q14" i="8"/>
  <c r="Q18" i="8" s="1"/>
  <c r="O14" i="8"/>
  <c r="O18" i="8" s="1"/>
  <c r="N14" i="8"/>
  <c r="N18" i="8" s="1"/>
  <c r="M14" i="8"/>
  <c r="K14" i="8"/>
  <c r="K18" i="8" s="1"/>
  <c r="J14" i="8"/>
  <c r="J18" i="8" s="1"/>
  <c r="H14" i="8"/>
  <c r="H18" i="8" s="1"/>
  <c r="G14" i="8"/>
  <c r="G18" i="8" s="1"/>
  <c r="E14" i="8"/>
  <c r="E18" i="8" s="1"/>
  <c r="L13" i="8"/>
  <c r="I13" i="8"/>
  <c r="F13" i="8"/>
  <c r="F14" i="8" s="1"/>
  <c r="F18" i="8" s="1"/>
  <c r="D13" i="8"/>
  <c r="D14" i="8" s="1"/>
  <c r="D18" i="8" s="1"/>
  <c r="P12" i="8"/>
  <c r="L12" i="8"/>
  <c r="I12" i="8"/>
  <c r="P11" i="8"/>
  <c r="L11" i="8"/>
  <c r="I11" i="8"/>
  <c r="P10" i="8"/>
  <c r="L10" i="8"/>
  <c r="I10" i="8"/>
  <c r="P9" i="8"/>
  <c r="L9" i="8"/>
  <c r="I9" i="8"/>
  <c r="P8" i="8"/>
  <c r="L8" i="8"/>
  <c r="I8" i="8"/>
  <c r="L7" i="8"/>
  <c r="L5" i="8"/>
  <c r="O67" i="3"/>
  <c r="M67" i="3"/>
  <c r="V67" i="3" s="1"/>
  <c r="K67" i="3"/>
  <c r="I67" i="3"/>
  <c r="G67" i="3"/>
  <c r="E67" i="3"/>
  <c r="D67" i="3"/>
  <c r="N66" i="3"/>
  <c r="N63" i="3"/>
  <c r="L63" i="3"/>
  <c r="J63" i="3"/>
  <c r="H63" i="3"/>
  <c r="F63" i="3"/>
  <c r="P62" i="3"/>
  <c r="N62" i="3"/>
  <c r="L62" i="3"/>
  <c r="J62" i="3"/>
  <c r="H62" i="3"/>
  <c r="F62" i="3"/>
  <c r="P61" i="3"/>
  <c r="N61" i="3"/>
  <c r="L61" i="3"/>
  <c r="J61" i="3"/>
  <c r="H61" i="3"/>
  <c r="F61" i="3"/>
  <c r="O58" i="3"/>
  <c r="K58" i="3"/>
  <c r="I58" i="3"/>
  <c r="G58" i="3"/>
  <c r="E58" i="3"/>
  <c r="D58" i="3"/>
  <c r="J57" i="3"/>
  <c r="H57" i="3"/>
  <c r="F57" i="3"/>
  <c r="P56" i="3"/>
  <c r="N56" i="3"/>
  <c r="L56" i="3"/>
  <c r="P55" i="3"/>
  <c r="N55" i="3"/>
  <c r="L55" i="3"/>
  <c r="J55" i="3"/>
  <c r="H55" i="3"/>
  <c r="F55" i="3"/>
  <c r="P53" i="3"/>
  <c r="N53" i="3"/>
  <c r="L53" i="3"/>
  <c r="J53" i="3"/>
  <c r="H53" i="3"/>
  <c r="F53" i="3"/>
  <c r="P51" i="3"/>
  <c r="N51" i="3"/>
  <c r="L51" i="3"/>
  <c r="J51" i="3"/>
  <c r="H51" i="3"/>
  <c r="F51" i="3"/>
  <c r="O47" i="3"/>
  <c r="M47" i="3"/>
  <c r="K47" i="3"/>
  <c r="I47" i="3"/>
  <c r="E47" i="3"/>
  <c r="P46" i="3"/>
  <c r="N46" i="3"/>
  <c r="L46" i="3"/>
  <c r="J46" i="3"/>
  <c r="H46" i="3"/>
  <c r="F46" i="3"/>
  <c r="P44" i="3"/>
  <c r="H44" i="3"/>
  <c r="F44" i="3"/>
  <c r="P43" i="3"/>
  <c r="N43" i="3"/>
  <c r="L43" i="3"/>
  <c r="D43" i="3"/>
  <c r="D47" i="3" s="1"/>
  <c r="G42" i="3"/>
  <c r="G47" i="3" s="1"/>
  <c r="F42" i="3"/>
  <c r="P41" i="3"/>
  <c r="N41" i="3"/>
  <c r="L41" i="3"/>
  <c r="J41" i="3"/>
  <c r="H41" i="3"/>
  <c r="F41" i="3"/>
  <c r="P40" i="3"/>
  <c r="N40" i="3"/>
  <c r="L40" i="3"/>
  <c r="J40" i="3"/>
  <c r="H40" i="3"/>
  <c r="F40" i="3"/>
  <c r="P39" i="3"/>
  <c r="N39" i="3"/>
  <c r="L39" i="3"/>
  <c r="J39" i="3"/>
  <c r="H39" i="3"/>
  <c r="F39" i="3"/>
  <c r="P38" i="3"/>
  <c r="N38" i="3"/>
  <c r="L38" i="3"/>
  <c r="J38" i="3"/>
  <c r="H38" i="3"/>
  <c r="F38" i="3"/>
  <c r="P37" i="3"/>
  <c r="N37" i="3"/>
  <c r="L37" i="3"/>
  <c r="J37" i="3"/>
  <c r="H37" i="3"/>
  <c r="F37" i="3"/>
  <c r="J36" i="3"/>
  <c r="P34" i="3"/>
  <c r="N34" i="3"/>
  <c r="L34" i="3"/>
  <c r="J34" i="3"/>
  <c r="H34" i="3"/>
  <c r="F34" i="3"/>
  <c r="P32" i="3"/>
  <c r="N32" i="3"/>
  <c r="L32" i="3"/>
  <c r="J32" i="3"/>
  <c r="H32" i="3"/>
  <c r="F32" i="3"/>
  <c r="O27" i="3"/>
  <c r="M27" i="3"/>
  <c r="K27" i="3"/>
  <c r="I27" i="3"/>
  <c r="G27" i="3"/>
  <c r="E27" i="3"/>
  <c r="D27" i="3"/>
  <c r="P26" i="3"/>
  <c r="N26" i="3"/>
  <c r="L26" i="3"/>
  <c r="J26" i="3"/>
  <c r="H26" i="3"/>
  <c r="F26" i="3"/>
  <c r="P25" i="3"/>
  <c r="N25" i="3"/>
  <c r="L25" i="3"/>
  <c r="J25" i="3"/>
  <c r="H25" i="3"/>
  <c r="F25" i="3"/>
  <c r="N24" i="3"/>
  <c r="H24" i="3"/>
  <c r="F24" i="3"/>
  <c r="P23" i="3"/>
  <c r="N23" i="3"/>
  <c r="L23" i="3"/>
  <c r="J23" i="3"/>
  <c r="H23" i="3"/>
  <c r="F23" i="3"/>
  <c r="P22" i="3"/>
  <c r="N22" i="3"/>
  <c r="L22" i="3"/>
  <c r="J22" i="3"/>
  <c r="H22" i="3"/>
  <c r="F22" i="3"/>
  <c r="P21" i="3"/>
  <c r="N21" i="3"/>
  <c r="L21" i="3"/>
  <c r="J21" i="3"/>
  <c r="H21" i="3"/>
  <c r="F21" i="3"/>
  <c r="N20" i="3"/>
  <c r="J20" i="3"/>
  <c r="P19" i="3"/>
  <c r="N19" i="3"/>
  <c r="L19" i="3"/>
  <c r="J19" i="3"/>
  <c r="H19" i="3"/>
  <c r="F19" i="3"/>
  <c r="H18" i="3"/>
  <c r="F18" i="3"/>
  <c r="O15" i="3"/>
  <c r="M15" i="3"/>
  <c r="V15" i="3" s="1"/>
  <c r="K15" i="3"/>
  <c r="I15" i="3"/>
  <c r="G15" i="3"/>
  <c r="E15" i="3"/>
  <c r="D15" i="3"/>
  <c r="P14" i="3"/>
  <c r="N14" i="3"/>
  <c r="L14" i="3"/>
  <c r="J14" i="3"/>
  <c r="F14" i="3"/>
  <c r="P13" i="3"/>
  <c r="N13" i="3"/>
  <c r="L13" i="3"/>
  <c r="J13" i="3"/>
  <c r="H13" i="3"/>
  <c r="F13" i="3"/>
  <c r="P12" i="3"/>
  <c r="N12" i="3"/>
  <c r="L12" i="3"/>
  <c r="J12" i="3"/>
  <c r="H12" i="3"/>
  <c r="F12" i="3"/>
  <c r="P11" i="3"/>
  <c r="N11" i="3"/>
  <c r="L11" i="3"/>
  <c r="J11" i="3"/>
  <c r="H11" i="3"/>
  <c r="F11" i="3"/>
  <c r="N10" i="3"/>
  <c r="J10" i="3"/>
  <c r="H10" i="3"/>
  <c r="F10" i="3"/>
  <c r="P9" i="3"/>
  <c r="N9" i="3"/>
  <c r="L9" i="3"/>
  <c r="J9" i="3"/>
  <c r="H9" i="3"/>
  <c r="F9" i="3"/>
  <c r="N8" i="3"/>
  <c r="J8" i="3"/>
  <c r="N7" i="3"/>
  <c r="L7" i="3"/>
  <c r="J7" i="3"/>
  <c r="H7" i="3"/>
  <c r="F7" i="3"/>
  <c r="X58" i="2"/>
  <c r="T58" i="2"/>
  <c r="P58" i="2"/>
  <c r="N58" i="2"/>
  <c r="Z57" i="2"/>
  <c r="N57" i="2"/>
  <c r="Z55" i="2"/>
  <c r="S55" i="2"/>
  <c r="AH55" i="2" s="1"/>
  <c r="Q55" i="2"/>
  <c r="AF55" i="2" s="1"/>
  <c r="O55" i="2"/>
  <c r="AD55" i="2" s="1"/>
  <c r="K55" i="2"/>
  <c r="X55" i="2" s="1"/>
  <c r="I55" i="2"/>
  <c r="H55" i="2"/>
  <c r="G55" i="2"/>
  <c r="E55" i="2"/>
  <c r="D55" i="2"/>
  <c r="Y53" i="2"/>
  <c r="W53" i="2"/>
  <c r="AL53" i="2" s="1"/>
  <c r="U53" i="2"/>
  <c r="AJ53" i="2" s="1"/>
  <c r="S53" i="2"/>
  <c r="AH53" i="2" s="1"/>
  <c r="Q53" i="2"/>
  <c r="AF53" i="2" s="1"/>
  <c r="O53" i="2"/>
  <c r="M53" i="2"/>
  <c r="K53" i="2"/>
  <c r="I53" i="2"/>
  <c r="H53" i="2"/>
  <c r="G53" i="2"/>
  <c r="E53" i="2"/>
  <c r="D53" i="2"/>
  <c r="Y51" i="2"/>
  <c r="W51" i="2"/>
  <c r="U51" i="2"/>
  <c r="N51" i="2"/>
  <c r="M51" i="2"/>
  <c r="N48" i="2"/>
  <c r="N47" i="2"/>
  <c r="Z45" i="2"/>
  <c r="X45" i="2"/>
  <c r="T45" i="2"/>
  <c r="R45" i="2"/>
  <c r="P45" i="2"/>
  <c r="N45" i="2"/>
  <c r="AB45" i="2" s="1"/>
  <c r="L45" i="2"/>
  <c r="J45" i="2"/>
  <c r="J53" i="2" s="1"/>
  <c r="F45" i="2"/>
  <c r="X43" i="2"/>
  <c r="T43" i="2"/>
  <c r="AF43" i="2"/>
  <c r="P43" i="2"/>
  <c r="L43" i="2"/>
  <c r="J43" i="2"/>
  <c r="V43" i="2" s="1"/>
  <c r="H43" i="2"/>
  <c r="F43" i="2"/>
  <c r="AJ41" i="2"/>
  <c r="L40" i="2"/>
  <c r="J40" i="2"/>
  <c r="V40" i="2" s="1"/>
  <c r="H40" i="2"/>
  <c r="F40" i="2"/>
  <c r="X39" i="2"/>
  <c r="T39" i="2"/>
  <c r="AF39" i="2"/>
  <c r="P39" i="2"/>
  <c r="L39" i="2"/>
  <c r="J39" i="2"/>
  <c r="V39" i="2" s="1"/>
  <c r="H39" i="2"/>
  <c r="F39" i="2"/>
  <c r="U38" i="2"/>
  <c r="K38" i="2"/>
  <c r="K54" i="2" s="1"/>
  <c r="I38" i="2"/>
  <c r="I54" i="2" s="1"/>
  <c r="G38" i="2"/>
  <c r="G54" i="2" s="1"/>
  <c r="E38" i="2"/>
  <c r="E54" i="2" s="1"/>
  <c r="D38" i="2"/>
  <c r="D54" i="2" s="1"/>
  <c r="T36" i="2"/>
  <c r="R36" i="2"/>
  <c r="P36" i="2"/>
  <c r="N36" i="2"/>
  <c r="L36" i="2"/>
  <c r="J36" i="2"/>
  <c r="V36" i="2" s="1"/>
  <c r="F36" i="2"/>
  <c r="T35" i="2"/>
  <c r="R35" i="2"/>
  <c r="P35" i="2"/>
  <c r="N35" i="2"/>
  <c r="L35" i="2"/>
  <c r="J35" i="2"/>
  <c r="V35" i="2" s="1"/>
  <c r="F35" i="2"/>
  <c r="S34" i="2"/>
  <c r="S33" i="2" s="1"/>
  <c r="Z32" i="2"/>
  <c r="X32" i="2"/>
  <c r="T32" i="2"/>
  <c r="R32" i="2"/>
  <c r="P32" i="2"/>
  <c r="AB32" i="2"/>
  <c r="L32" i="2"/>
  <c r="J32" i="2"/>
  <c r="J55" i="2" s="1"/>
  <c r="V55" i="2" s="1"/>
  <c r="F32" i="2"/>
  <c r="Z31" i="2"/>
  <c r="X31" i="2"/>
  <c r="S31" i="2"/>
  <c r="AH31" i="2" s="1"/>
  <c r="R31" i="2"/>
  <c r="P31" i="2"/>
  <c r="AB31" i="2"/>
  <c r="L31" i="2"/>
  <c r="I31" i="2"/>
  <c r="J31" i="2" s="1"/>
  <c r="V31" i="2" s="1"/>
  <c r="D31" i="2"/>
  <c r="F31" i="2" s="1"/>
  <c r="Z30" i="2"/>
  <c r="X30" i="2"/>
  <c r="S30" i="2"/>
  <c r="AH30" i="2" s="1"/>
  <c r="R30" i="2"/>
  <c r="P30" i="2"/>
  <c r="AB30" i="2"/>
  <c r="L30" i="2"/>
  <c r="I30" i="2"/>
  <c r="J30" i="2" s="1"/>
  <c r="V30" i="2" s="1"/>
  <c r="F30" i="2"/>
  <c r="Z29" i="2"/>
  <c r="X29" i="2"/>
  <c r="S29" i="2"/>
  <c r="AH29" i="2" s="1"/>
  <c r="R29" i="2"/>
  <c r="P29" i="2"/>
  <c r="AB29" i="2"/>
  <c r="L29" i="2"/>
  <c r="I29" i="2"/>
  <c r="J29" i="2" s="1"/>
  <c r="V29" i="2" s="1"/>
  <c r="F29" i="2"/>
  <c r="Z28" i="2"/>
  <c r="X28" i="2"/>
  <c r="S28" i="2"/>
  <c r="AH28" i="2" s="1"/>
  <c r="R28" i="2"/>
  <c r="P28" i="2"/>
  <c r="L28" i="2"/>
  <c r="I28" i="2"/>
  <c r="J28" i="2" s="1"/>
  <c r="V28" i="2" s="1"/>
  <c r="F28" i="2"/>
  <c r="Y27" i="2"/>
  <c r="W27" i="2"/>
  <c r="AL27" i="2" s="1"/>
  <c r="U27" i="2"/>
  <c r="AJ27" i="2" s="1"/>
  <c r="T27" i="2"/>
  <c r="Q27" i="2"/>
  <c r="P27" i="2"/>
  <c r="N27" i="2"/>
  <c r="K27" i="2"/>
  <c r="L27" i="2" s="1"/>
  <c r="F27" i="2"/>
  <c r="Z26" i="2"/>
  <c r="X26" i="2"/>
  <c r="R26" i="2"/>
  <c r="P26" i="2"/>
  <c r="AB26" i="2"/>
  <c r="L26" i="2"/>
  <c r="I26" i="2"/>
  <c r="J26" i="2" s="1"/>
  <c r="V26" i="2" s="1"/>
  <c r="F26" i="2"/>
  <c r="Z25" i="2"/>
  <c r="X25" i="2"/>
  <c r="R25" i="2"/>
  <c r="P25" i="2"/>
  <c r="AB25" i="2"/>
  <c r="L25" i="2"/>
  <c r="I25" i="2"/>
  <c r="T25" i="2" s="1"/>
  <c r="F25" i="2"/>
  <c r="Z24" i="2"/>
  <c r="X24" i="2"/>
  <c r="R24" i="2"/>
  <c r="P24" i="2"/>
  <c r="AB24" i="2"/>
  <c r="L24" i="2"/>
  <c r="I24" i="2"/>
  <c r="J24" i="2" s="1"/>
  <c r="V24" i="2" s="1"/>
  <c r="F24" i="2"/>
  <c r="Z23" i="2"/>
  <c r="X23" i="2"/>
  <c r="R23" i="2"/>
  <c r="P23" i="2"/>
  <c r="AB23" i="2"/>
  <c r="L23" i="2"/>
  <c r="I23" i="2"/>
  <c r="T23" i="2" s="1"/>
  <c r="F23" i="2"/>
  <c r="Z22" i="2"/>
  <c r="X22" i="2"/>
  <c r="R22" i="2"/>
  <c r="P22" i="2"/>
  <c r="AB22" i="2"/>
  <c r="L22" i="2"/>
  <c r="I22" i="2"/>
  <c r="J22" i="2" s="1"/>
  <c r="V22" i="2" s="1"/>
  <c r="F22" i="2"/>
  <c r="Z20" i="2"/>
  <c r="X20" i="2"/>
  <c r="R20" i="2"/>
  <c r="P20" i="2"/>
  <c r="N20" i="2"/>
  <c r="AB20" i="2" s="1"/>
  <c r="L20" i="2"/>
  <c r="I20" i="2"/>
  <c r="T20" i="2" s="1"/>
  <c r="F20" i="2"/>
  <c r="Z19" i="2"/>
  <c r="X19" i="2"/>
  <c r="R19" i="2"/>
  <c r="P19" i="2"/>
  <c r="N19" i="2"/>
  <c r="L19" i="2"/>
  <c r="I19" i="2"/>
  <c r="J19" i="2" s="1"/>
  <c r="V19" i="2" s="1"/>
  <c r="F19" i="2"/>
  <c r="Y18" i="2"/>
  <c r="W18" i="2"/>
  <c r="U18" i="2"/>
  <c r="AJ18" i="2" s="1"/>
  <c r="S18" i="2"/>
  <c r="T18" i="2" s="1"/>
  <c r="Q18" i="2"/>
  <c r="O18" i="2"/>
  <c r="P18" i="2" s="1"/>
  <c r="K18" i="2"/>
  <c r="L18" i="2" s="1"/>
  <c r="F18" i="2"/>
  <c r="I17" i="2"/>
  <c r="H17" i="2"/>
  <c r="G17" i="2"/>
  <c r="E17" i="2"/>
  <c r="D17" i="2"/>
  <c r="V12" i="2"/>
  <c r="Z11" i="2"/>
  <c r="X11" i="2"/>
  <c r="V11" i="2"/>
  <c r="T11" i="2"/>
  <c r="R11" i="2"/>
  <c r="P11" i="2"/>
  <c r="N11" i="2"/>
  <c r="L11" i="2"/>
  <c r="F11" i="2"/>
  <c r="Y10" i="2"/>
  <c r="W10" i="2"/>
  <c r="U10" i="2"/>
  <c r="AJ10" i="2" s="1"/>
  <c r="S10" i="2"/>
  <c r="Q10" i="2"/>
  <c r="AF10" i="2" s="1"/>
  <c r="O10" i="2"/>
  <c r="K10" i="2"/>
  <c r="J10" i="2"/>
  <c r="I10" i="2"/>
  <c r="H10" i="2"/>
  <c r="G10" i="2"/>
  <c r="E10" i="2"/>
  <c r="D10" i="2"/>
  <c r="Y9" i="2"/>
  <c r="W9" i="2"/>
  <c r="U9" i="2"/>
  <c r="AJ9" i="2" s="1"/>
  <c r="S9" i="2"/>
  <c r="Q9" i="2"/>
  <c r="AF9" i="2" s="1"/>
  <c r="O9" i="2"/>
  <c r="K9" i="2"/>
  <c r="I9" i="2"/>
  <c r="H9" i="2"/>
  <c r="G9" i="2"/>
  <c r="E9" i="2"/>
  <c r="D9" i="2"/>
  <c r="Z7" i="2"/>
  <c r="X7" i="2"/>
  <c r="T7" i="2"/>
  <c r="R7" i="2"/>
  <c r="P7" i="2"/>
  <c r="N7" i="2"/>
  <c r="AB7" i="2" s="1"/>
  <c r="L7" i="2"/>
  <c r="J7" i="2"/>
  <c r="V7" i="2" s="1"/>
  <c r="F7" i="2"/>
  <c r="Z8" i="2"/>
  <c r="X8" i="2"/>
  <c r="T8" i="2"/>
  <c r="R8" i="2"/>
  <c r="P8" i="2"/>
  <c r="N8" i="2"/>
  <c r="L8" i="2"/>
  <c r="J8" i="2"/>
  <c r="F8" i="2"/>
  <c r="Z6" i="2"/>
  <c r="X6" i="2"/>
  <c r="T6" i="2"/>
  <c r="R6" i="2"/>
  <c r="P6" i="2"/>
  <c r="N6" i="2"/>
  <c r="AB6" i="2" s="1"/>
  <c r="L6" i="2"/>
  <c r="J6" i="2"/>
  <c r="V6" i="2" s="1"/>
  <c r="F6" i="2"/>
  <c r="Z5" i="2"/>
  <c r="X5" i="2"/>
  <c r="T5" i="2"/>
  <c r="R5" i="2"/>
  <c r="P5" i="2"/>
  <c r="N5" i="2"/>
  <c r="AB5" i="2" s="1"/>
  <c r="L5" i="2"/>
  <c r="J5" i="2"/>
  <c r="V5" i="2" s="1"/>
  <c r="F5" i="2"/>
  <c r="I24" i="8" l="1"/>
  <c r="I14" i="8"/>
  <c r="I18" i="8" s="1"/>
  <c r="D23" i="10"/>
  <c r="U54" i="2"/>
  <c r="AL32" i="2"/>
  <c r="AH20" i="2"/>
  <c r="AK20" i="2"/>
  <c r="AL20" i="2" s="1"/>
  <c r="AH5" i="2"/>
  <c r="AK5" i="2"/>
  <c r="AH6" i="2"/>
  <c r="AK6" i="2"/>
  <c r="AL6" i="2" s="1"/>
  <c r="T47" i="3"/>
  <c r="V47" i="3"/>
  <c r="T27" i="3"/>
  <c r="V27" i="3"/>
  <c r="T58" i="3"/>
  <c r="V58" i="3"/>
  <c r="D31" i="8"/>
  <c r="L31" i="8"/>
  <c r="N9" i="2"/>
  <c r="G16" i="2"/>
  <c r="G37" i="2" s="1"/>
  <c r="G44" i="2" s="1"/>
  <c r="G46" i="2" s="1"/>
  <c r="G52" i="2" s="1"/>
  <c r="G56" i="2" s="1"/>
  <c r="G59" i="2" s="1"/>
  <c r="G60" i="2" s="1"/>
  <c r="P47" i="3"/>
  <c r="Q33" i="8"/>
  <c r="F17" i="2"/>
  <c r="L14" i="8"/>
  <c r="J33" i="8"/>
  <c r="M29" i="3"/>
  <c r="T15" i="3"/>
  <c r="N67" i="3"/>
  <c r="T67" i="3"/>
  <c r="Q17" i="2"/>
  <c r="AF17" i="2" s="1"/>
  <c r="AF18" i="2"/>
  <c r="R27" i="2"/>
  <c r="AF27" i="2"/>
  <c r="AD19" i="2"/>
  <c r="AG19" i="2"/>
  <c r="R33" i="8"/>
  <c r="W17" i="2"/>
  <c r="L27" i="3"/>
  <c r="N47" i="3"/>
  <c r="N58" i="3"/>
  <c r="F31" i="8"/>
  <c r="F33" i="8" s="1"/>
  <c r="O33" i="8"/>
  <c r="F58" i="3"/>
  <c r="G33" i="8"/>
  <c r="J38" i="2"/>
  <c r="J54" i="2" s="1"/>
  <c r="Q16" i="2"/>
  <c r="AF16" i="2" s="1"/>
  <c r="I29" i="3"/>
  <c r="H33" i="8"/>
  <c r="F53" i="2"/>
  <c r="T53" i="2"/>
  <c r="J27" i="3"/>
  <c r="F47" i="3"/>
  <c r="E16" i="2"/>
  <c r="E37" i="2" s="1"/>
  <c r="F15" i="3"/>
  <c r="E33" i="8"/>
  <c r="N33" i="8"/>
  <c r="P67" i="3"/>
  <c r="AA9" i="2"/>
  <c r="AP9" i="2" s="1"/>
  <c r="AC8" i="2"/>
  <c r="AR8" i="2" s="1"/>
  <c r="P14" i="8"/>
  <c r="P18" i="8" s="1"/>
  <c r="K33" i="8"/>
  <c r="K36" i="8" s="1"/>
  <c r="L35" i="8" s="1"/>
  <c r="F27" i="3"/>
  <c r="J58" i="3"/>
  <c r="E69" i="3"/>
  <c r="L15" i="3"/>
  <c r="F10" i="2"/>
  <c r="X27" i="2"/>
  <c r="F54" i="2"/>
  <c r="R43" i="2"/>
  <c r="N55" i="2"/>
  <c r="AB55" i="2" s="1"/>
  <c r="P31" i="8"/>
  <c r="H58" i="3"/>
  <c r="Y17" i="2"/>
  <c r="Z17" i="2" s="1"/>
  <c r="L53" i="2"/>
  <c r="D69" i="3"/>
  <c r="I31" i="8"/>
  <c r="K29" i="3"/>
  <c r="T10" i="2"/>
  <c r="I69" i="3"/>
  <c r="I16" i="2"/>
  <c r="I37" i="2" s="1"/>
  <c r="I44" i="2" s="1"/>
  <c r="I46" i="2" s="1"/>
  <c r="I52" i="2" s="1"/>
  <c r="I56" i="2" s="1"/>
  <c r="I59" i="2" s="1"/>
  <c r="I60" i="2" s="1"/>
  <c r="V10" i="2"/>
  <c r="N15" i="3"/>
  <c r="L9" i="2"/>
  <c r="P53" i="2"/>
  <c r="P55" i="2"/>
  <c r="N27" i="3"/>
  <c r="K69" i="3"/>
  <c r="D16" i="2"/>
  <c r="D37" i="2" s="1"/>
  <c r="R39" i="2"/>
  <c r="V53" i="2"/>
  <c r="J15" i="3"/>
  <c r="P27" i="3"/>
  <c r="H47" i="3"/>
  <c r="M69" i="3"/>
  <c r="V69" i="3" s="1"/>
  <c r="M18" i="8"/>
  <c r="P9" i="2"/>
  <c r="R10" i="2"/>
  <c r="E29" i="3"/>
  <c r="H16" i="2"/>
  <c r="H37" i="2" s="1"/>
  <c r="L58" i="3"/>
  <c r="U16" i="2"/>
  <c r="AJ16" i="2" s="1"/>
  <c r="F67" i="3"/>
  <c r="W16" i="2"/>
  <c r="X10" i="2"/>
  <c r="P15" i="3"/>
  <c r="H67" i="3"/>
  <c r="L10" i="2"/>
  <c r="T55" i="2"/>
  <c r="D29" i="3"/>
  <c r="P58" i="3"/>
  <c r="J67" i="3"/>
  <c r="T19" i="2"/>
  <c r="F9" i="2"/>
  <c r="T28" i="2"/>
  <c r="T29" i="2"/>
  <c r="L38" i="2"/>
  <c r="V45" i="2"/>
  <c r="X53" i="2"/>
  <c r="T9" i="2"/>
  <c r="H38" i="2"/>
  <c r="H54" i="2" s="1"/>
  <c r="Z53" i="2"/>
  <c r="J27" i="2"/>
  <c r="V27" i="2" s="1"/>
  <c r="N53" i="2"/>
  <c r="AB53" i="2" s="1"/>
  <c r="R55" i="2"/>
  <c r="J9" i="2"/>
  <c r="V9" i="2" s="1"/>
  <c r="O17" i="2"/>
  <c r="P17" i="2" s="1"/>
  <c r="R18" i="2"/>
  <c r="F55" i="2"/>
  <c r="Z9" i="2"/>
  <c r="Z10" i="2"/>
  <c r="R53" i="2"/>
  <c r="AD53" i="2"/>
  <c r="L54" i="2"/>
  <c r="P10" i="2"/>
  <c r="U17" i="2"/>
  <c r="AJ17" i="2" s="1"/>
  <c r="T22" i="2"/>
  <c r="T31" i="2"/>
  <c r="F38" i="2"/>
  <c r="Y16" i="2"/>
  <c r="Z16" i="2" s="1"/>
  <c r="S16" i="2"/>
  <c r="K17" i="2"/>
  <c r="V8" i="2"/>
  <c r="J20" i="2"/>
  <c r="V20" i="2" s="1"/>
  <c r="T26" i="2"/>
  <c r="K16" i="2"/>
  <c r="X9" i="2"/>
  <c r="Z27" i="2"/>
  <c r="T30" i="2"/>
  <c r="V32" i="2"/>
  <c r="R9" i="2"/>
  <c r="J25" i="2"/>
  <c r="V25" i="2" s="1"/>
  <c r="L55" i="2"/>
  <c r="AB8" i="2"/>
  <c r="S17" i="2"/>
  <c r="N18" i="2"/>
  <c r="Z18" i="2"/>
  <c r="X18" i="2"/>
  <c r="J18" i="2"/>
  <c r="AB19" i="2"/>
  <c r="J23" i="2"/>
  <c r="V23" i="2" s="1"/>
  <c r="T24" i="2"/>
  <c r="AB28" i="2"/>
  <c r="AB57" i="2"/>
  <c r="N10" i="2"/>
  <c r="O16" i="2"/>
  <c r="J47" i="3"/>
  <c r="O29" i="3"/>
  <c r="L67" i="3"/>
  <c r="G69" i="3"/>
  <c r="O69" i="3"/>
  <c r="G29" i="3"/>
  <c r="H15" i="3"/>
  <c r="H27" i="3"/>
  <c r="L47" i="3"/>
  <c r="R51" i="3"/>
  <c r="Q47" i="3"/>
  <c r="R47" i="3" s="1"/>
  <c r="Q27" i="3"/>
  <c r="R27" i="3" s="1"/>
  <c r="AA18" i="2"/>
  <c r="AA27" i="2"/>
  <c r="I33" i="8" l="1"/>
  <c r="AB27" i="2"/>
  <c r="AP27" i="2"/>
  <c r="AC18" i="2"/>
  <c r="AR18" i="2" s="1"/>
  <c r="AP18" i="2"/>
  <c r="D33" i="8"/>
  <c r="L69" i="3"/>
  <c r="W37" i="2"/>
  <c r="V54" i="2"/>
  <c r="AL5" i="2"/>
  <c r="AH19" i="2"/>
  <c r="AK19" i="2"/>
  <c r="X17" i="2"/>
  <c r="P29" i="3"/>
  <c r="P69" i="3"/>
  <c r="F69" i="3"/>
  <c r="D72" i="3"/>
  <c r="T29" i="3"/>
  <c r="V29" i="3"/>
  <c r="U37" i="2"/>
  <c r="R17" i="2"/>
  <c r="J69" i="3"/>
  <c r="E72" i="3"/>
  <c r="I72" i="3"/>
  <c r="L16" i="2"/>
  <c r="AB9" i="2"/>
  <c r="R16" i="2"/>
  <c r="Q37" i="2"/>
  <c r="N29" i="3"/>
  <c r="L29" i="3"/>
  <c r="N69" i="3"/>
  <c r="T69" i="3"/>
  <c r="AD8" i="2"/>
  <c r="AG8" i="2"/>
  <c r="F29" i="3"/>
  <c r="V38" i="2"/>
  <c r="D44" i="2"/>
  <c r="D46" i="2" s="1"/>
  <c r="D52" i="2" s="1"/>
  <c r="D56" i="2" s="1"/>
  <c r="D59" i="2" s="1"/>
  <c r="D60" i="2" s="1"/>
  <c r="T16" i="2"/>
  <c r="AC9" i="2"/>
  <c r="AR9" i="2" s="1"/>
  <c r="AC27" i="2"/>
  <c r="AR27" i="2" s="1"/>
  <c r="H29" i="3"/>
  <c r="N17" i="2"/>
  <c r="P33" i="8"/>
  <c r="H44" i="2"/>
  <c r="H46" i="2" s="1"/>
  <c r="H52" i="2" s="1"/>
  <c r="H56" i="2" s="1"/>
  <c r="H59" i="2" s="1"/>
  <c r="H60" i="2" s="1"/>
  <c r="F16" i="2"/>
  <c r="M33" i="8"/>
  <c r="L33" i="8" s="1"/>
  <c r="L36" i="8" s="1"/>
  <c r="L18" i="8"/>
  <c r="J29" i="3"/>
  <c r="J16" i="2"/>
  <c r="V16" i="2" s="1"/>
  <c r="AB18" i="2"/>
  <c r="L17" i="2"/>
  <c r="K37" i="2"/>
  <c r="X16" i="2"/>
  <c r="E44" i="2"/>
  <c r="F37" i="2"/>
  <c r="Y37" i="2"/>
  <c r="S37" i="2"/>
  <c r="T17" i="2"/>
  <c r="J17" i="2"/>
  <c r="V18" i="2"/>
  <c r="P16" i="2"/>
  <c r="O37" i="2"/>
  <c r="N16" i="2"/>
  <c r="G72" i="3"/>
  <c r="H69" i="3"/>
  <c r="Q58" i="3"/>
  <c r="R58" i="3" s="1"/>
  <c r="AA17" i="2"/>
  <c r="AG18" i="2" l="1"/>
  <c r="AH18" i="2" s="1"/>
  <c r="AD18" i="2"/>
  <c r="AB17" i="2"/>
  <c r="AP17" i="2"/>
  <c r="AL19" i="2"/>
  <c r="AK18" i="2"/>
  <c r="AH8" i="2"/>
  <c r="AK8" i="2"/>
  <c r="U44" i="2"/>
  <c r="AJ37" i="2"/>
  <c r="AF37" i="2"/>
  <c r="R37" i="2"/>
  <c r="AD27" i="2"/>
  <c r="AG27" i="2"/>
  <c r="AH27" i="2" s="1"/>
  <c r="AD9" i="2"/>
  <c r="AG9" i="2"/>
  <c r="AH9" i="2" s="1"/>
  <c r="AC17" i="2"/>
  <c r="F44" i="2"/>
  <c r="E46" i="2"/>
  <c r="Z37" i="2"/>
  <c r="K44" i="2"/>
  <c r="X37" i="2"/>
  <c r="L37" i="2"/>
  <c r="T37" i="2"/>
  <c r="V17" i="2"/>
  <c r="J37" i="2"/>
  <c r="P37" i="2"/>
  <c r="N37" i="2"/>
  <c r="AL8" i="2" l="1"/>
  <c r="AK9" i="2"/>
  <c r="AL18" i="2"/>
  <c r="AK17" i="2"/>
  <c r="AL17" i="2" s="1"/>
  <c r="U46" i="2"/>
  <c r="AD17" i="2"/>
  <c r="AG17" i="2"/>
  <c r="AH17" i="2" s="1"/>
  <c r="E52" i="2"/>
  <c r="F46" i="2"/>
  <c r="K46" i="2"/>
  <c r="L44" i="2"/>
  <c r="V37" i="2"/>
  <c r="J44" i="2"/>
  <c r="AL9" i="2" l="1"/>
  <c r="U52" i="2"/>
  <c r="F52" i="2"/>
  <c r="E56" i="2"/>
  <c r="L46" i="2"/>
  <c r="K52" i="2"/>
  <c r="V44" i="2"/>
  <c r="J46" i="2"/>
  <c r="Q67" i="3"/>
  <c r="U56" i="2" l="1"/>
  <c r="R67" i="3"/>
  <c r="E59" i="2"/>
  <c r="F56" i="2"/>
  <c r="K56" i="2"/>
  <c r="L52" i="2"/>
  <c r="J52" i="2"/>
  <c r="V46" i="2"/>
  <c r="Q69" i="3"/>
  <c r="R69" i="3" s="1"/>
  <c r="U59" i="2" l="1"/>
  <c r="K59" i="2"/>
  <c r="L56" i="2"/>
  <c r="F59" i="2"/>
  <c r="E60" i="2"/>
  <c r="F60" i="2" s="1"/>
  <c r="J56" i="2"/>
  <c r="V52" i="2"/>
  <c r="Q15" i="3"/>
  <c r="R15" i="3" s="1"/>
  <c r="U60" i="2" l="1"/>
  <c r="K60" i="2"/>
  <c r="L60" i="2" s="1"/>
  <c r="L59" i="2"/>
  <c r="V56" i="2"/>
  <c r="J59" i="2"/>
  <c r="Q29" i="3"/>
  <c r="R29" i="3" s="1"/>
  <c r="T14" i="8"/>
  <c r="T18" i="8" s="1"/>
  <c r="T33" i="8" s="1"/>
  <c r="V59" i="2" l="1"/>
  <c r="J60" i="2"/>
  <c r="V60" i="2" s="1"/>
  <c r="N43" i="2" l="1"/>
  <c r="Z43" i="2" l="1"/>
  <c r="M38" i="2"/>
  <c r="M44" i="2" s="1"/>
  <c r="Z41" i="2"/>
  <c r="Z39" i="2"/>
  <c r="M54" i="2" l="1"/>
  <c r="M46" i="2"/>
  <c r="Y38" i="2"/>
  <c r="Z40" i="2"/>
  <c r="Y54" i="2" l="1"/>
  <c r="Z54" i="2" s="1"/>
  <c r="Z38" i="2"/>
  <c r="Y44" i="2"/>
  <c r="M52" i="2"/>
  <c r="M56" i="2" l="1"/>
  <c r="Y46" i="2"/>
  <c r="Z44" i="2"/>
  <c r="Y52" i="2" l="1"/>
  <c r="Z46" i="2"/>
  <c r="M59" i="2"/>
  <c r="M60" i="2" l="1"/>
  <c r="Z52" i="2"/>
  <c r="Y56" i="2"/>
  <c r="Z56" i="2" l="1"/>
  <c r="Y59" i="2"/>
  <c r="Y60" i="2" l="1"/>
  <c r="Z60" i="2" s="1"/>
  <c r="Z59" i="2"/>
  <c r="AB42" i="2" l="1"/>
  <c r="AB43" i="2" l="1"/>
  <c r="AC41" i="2"/>
  <c r="AR41" i="2" s="1"/>
  <c r="N40" i="2"/>
  <c r="N38" i="2" s="1"/>
  <c r="AC43" i="2"/>
  <c r="AR43" i="2" s="1"/>
  <c r="AD43" i="2" l="1"/>
  <c r="AG43" i="2"/>
  <c r="AD41" i="2"/>
  <c r="AG41" i="2"/>
  <c r="AB41" i="2"/>
  <c r="AA40" i="2"/>
  <c r="AC11" i="2"/>
  <c r="AR11" i="2" s="1"/>
  <c r="AB11" i="2"/>
  <c r="AB39" i="2"/>
  <c r="AC39" i="2"/>
  <c r="AR39" i="2" s="1"/>
  <c r="AC40" i="2" l="1"/>
  <c r="AR40" i="2" s="1"/>
  <c r="AP40" i="2"/>
  <c r="AK41" i="2"/>
  <c r="AH43" i="2"/>
  <c r="AD11" i="2"/>
  <c r="AG11" i="2"/>
  <c r="AD39" i="2"/>
  <c r="AG39" i="2"/>
  <c r="AA38" i="2"/>
  <c r="AB40" i="2"/>
  <c r="AA10" i="2"/>
  <c r="AP10" i="2" s="1"/>
  <c r="AG40" i="2" l="1"/>
  <c r="AA54" i="2"/>
  <c r="AP54" i="2" s="1"/>
  <c r="AP38" i="2"/>
  <c r="AH39" i="2"/>
  <c r="AK40" i="2"/>
  <c r="AH11" i="2"/>
  <c r="AK11" i="2"/>
  <c r="AL11" i="2" s="1"/>
  <c r="AB38" i="2"/>
  <c r="AC38" i="2"/>
  <c r="AC10" i="2"/>
  <c r="AA16" i="2"/>
  <c r="AP16" i="2" s="1"/>
  <c r="AB10" i="2"/>
  <c r="AG38" i="2" l="1"/>
  <c r="AR38" i="2"/>
  <c r="AC54" i="2"/>
  <c r="AG54" i="2" s="1"/>
  <c r="AD10" i="2"/>
  <c r="AG10" i="2"/>
  <c r="AC16" i="2"/>
  <c r="AB16" i="2"/>
  <c r="AA37" i="2"/>
  <c r="AP37" i="2" s="1"/>
  <c r="AH10" i="2" l="1"/>
  <c r="AK10" i="2"/>
  <c r="AD16" i="2"/>
  <c r="AG16" i="2"/>
  <c r="AH16" i="2" s="1"/>
  <c r="AC37" i="2"/>
  <c r="AG37" i="2" s="1"/>
  <c r="AH37" i="2" s="1"/>
  <c r="AB37" i="2"/>
  <c r="AA44" i="2"/>
  <c r="AP44" i="2" s="1"/>
  <c r="AL10" i="2" l="1"/>
  <c r="AK16" i="2"/>
  <c r="AD37" i="2"/>
  <c r="AC44" i="2"/>
  <c r="AG44" i="2" s="1"/>
  <c r="AA46" i="2"/>
  <c r="AP46" i="2" s="1"/>
  <c r="AL16" i="2" l="1"/>
  <c r="AK37" i="2"/>
  <c r="AC46" i="2"/>
  <c r="AG46" i="2" s="1"/>
  <c r="AA52" i="2"/>
  <c r="AP52" i="2" s="1"/>
  <c r="AL37" i="2" l="1"/>
  <c r="AA56" i="2"/>
  <c r="AP56" i="2" s="1"/>
  <c r="AC52" i="2"/>
  <c r="AG52" i="2" s="1"/>
  <c r="AC56" i="2" l="1"/>
  <c r="AG56" i="2" s="1"/>
  <c r="AA59" i="2"/>
  <c r="AP59" i="2" s="1"/>
  <c r="S14" i="8" l="1"/>
  <c r="S18" i="8" s="1"/>
  <c r="S33" i="8" s="1"/>
  <c r="AA60" i="2"/>
  <c r="AP60" i="2" s="1"/>
  <c r="AC59" i="2"/>
  <c r="AG59" i="2" s="1"/>
  <c r="AG60" i="2" l="1"/>
  <c r="AC60" i="2"/>
  <c r="AI38" i="2" l="1"/>
  <c r="AX38" i="2" s="1"/>
  <c r="AK39" i="2"/>
  <c r="AJ43" i="2"/>
  <c r="AK43" i="2"/>
  <c r="AL43" i="2" s="1"/>
  <c r="AJ39" i="2" l="1"/>
  <c r="AK38" i="2"/>
  <c r="AL39" i="2"/>
  <c r="AI54" i="2"/>
  <c r="AX54" i="2" s="1"/>
  <c r="AI44" i="2"/>
  <c r="AJ38" i="2"/>
  <c r="AI46" i="2" l="1"/>
  <c r="AJ44" i="2"/>
  <c r="AJ54" i="2"/>
  <c r="AK54" i="2"/>
  <c r="AK44" i="2"/>
  <c r="AK46" i="2" l="1"/>
  <c r="AI52" i="2"/>
  <c r="AJ46" i="2"/>
  <c r="AI56" i="2" l="1"/>
  <c r="AJ52" i="2"/>
  <c r="AK52" i="2"/>
  <c r="AK56" i="2" l="1"/>
  <c r="AI59" i="2"/>
  <c r="AJ56" i="2"/>
  <c r="AI60" i="2" l="1"/>
  <c r="AJ60" i="2" s="1"/>
  <c r="AJ59" i="2"/>
  <c r="AK59" i="2"/>
  <c r="AK60" i="2" l="1"/>
  <c r="T40" i="2"/>
  <c r="AH40" i="2"/>
  <c r="S38" i="2"/>
  <c r="AH38" i="2" s="1"/>
  <c r="W40" i="2"/>
  <c r="X40" i="2" s="1"/>
  <c r="T38" i="2" l="1"/>
  <c r="AF41" i="2"/>
  <c r="Q38" i="2"/>
  <c r="W38" i="2"/>
  <c r="S54" i="2"/>
  <c r="S44" i="2"/>
  <c r="AL40" i="2"/>
  <c r="AF40" i="2"/>
  <c r="R40" i="2"/>
  <c r="AH54" i="2" l="1"/>
  <c r="T54" i="2"/>
  <c r="AH44" i="2"/>
  <c r="T44" i="2"/>
  <c r="S46" i="2"/>
  <c r="AH41" i="2"/>
  <c r="W41" i="2"/>
  <c r="AL41" i="2" s="1"/>
  <c r="W54" i="2"/>
  <c r="X38" i="2"/>
  <c r="AL38" i="2"/>
  <c r="W44" i="2"/>
  <c r="Q44" i="2"/>
  <c r="R38" i="2"/>
  <c r="AF38" i="2"/>
  <c r="Q54" i="2"/>
  <c r="X54" i="2" l="1"/>
  <c r="AL54" i="2"/>
  <c r="AH46" i="2"/>
  <c r="T46" i="2"/>
  <c r="S52" i="2"/>
  <c r="AF54" i="2"/>
  <c r="R54" i="2"/>
  <c r="AF44" i="2"/>
  <c r="Q46" i="2"/>
  <c r="R44" i="2"/>
  <c r="X44" i="2"/>
  <c r="W46" i="2"/>
  <c r="AL44" i="2"/>
  <c r="S56" i="2" l="1"/>
  <c r="AH52" i="2"/>
  <c r="T52" i="2"/>
  <c r="X46" i="2"/>
  <c r="AL46" i="2"/>
  <c r="W52" i="2"/>
  <c r="Q52" i="2"/>
  <c r="AF46" i="2"/>
  <c r="R46" i="2"/>
  <c r="AF52" i="2" l="1"/>
  <c r="Q56" i="2"/>
  <c r="R52" i="2"/>
  <c r="AL52" i="2"/>
  <c r="W56" i="2"/>
  <c r="X52" i="2"/>
  <c r="S59" i="2"/>
  <c r="T56" i="2"/>
  <c r="AH56" i="2"/>
  <c r="T59" i="2" l="1"/>
  <c r="AH59" i="2"/>
  <c r="S60" i="2"/>
  <c r="AF56" i="2"/>
  <c r="Q59" i="2"/>
  <c r="R56" i="2"/>
  <c r="W59" i="2"/>
  <c r="AL56" i="2"/>
  <c r="X56" i="2"/>
  <c r="AL59" i="2" l="1"/>
  <c r="W60" i="2"/>
  <c r="X59" i="2"/>
  <c r="R59" i="2"/>
  <c r="AF59" i="2"/>
  <c r="Q60" i="2"/>
  <c r="AH60" i="2"/>
  <c r="T60" i="2"/>
  <c r="AF60" i="2" l="1"/>
  <c r="R60" i="2"/>
  <c r="X60" i="2"/>
  <c r="AL60" i="2"/>
  <c r="Z42" i="2"/>
  <c r="O42" i="2"/>
  <c r="O40" i="2" l="1"/>
  <c r="O38" i="2" s="1"/>
  <c r="AD42" i="2"/>
  <c r="AD40" i="2" l="1"/>
  <c r="P40" i="2"/>
  <c r="P38" i="2"/>
  <c r="O54" i="2"/>
  <c r="O44" i="2"/>
  <c r="AD38" i="2"/>
  <c r="O46" i="2" l="1"/>
  <c r="P44" i="2"/>
  <c r="N44" i="2"/>
  <c r="AB44" i="2" s="1"/>
  <c r="AD44" i="2"/>
  <c r="P54" i="2"/>
  <c r="N54" i="2"/>
  <c r="AB54" i="2" s="1"/>
  <c r="AD54" i="2"/>
  <c r="O52" i="2" l="1"/>
  <c r="P46" i="2"/>
  <c r="N46" i="2"/>
  <c r="AB46" i="2" s="1"/>
  <c r="AD46" i="2"/>
  <c r="O56" i="2" l="1"/>
  <c r="P52" i="2"/>
  <c r="N52" i="2"/>
  <c r="AB52" i="2" s="1"/>
  <c r="AD52" i="2"/>
  <c r="O59" i="2" l="1"/>
  <c r="P56" i="2"/>
  <c r="N56" i="2"/>
  <c r="AB56" i="2" s="1"/>
  <c r="AD56" i="2"/>
  <c r="P59" i="2" l="1"/>
  <c r="O60" i="2"/>
  <c r="N59" i="2"/>
  <c r="AD59" i="2"/>
  <c r="N60" i="2" l="1"/>
  <c r="AB60" i="2" s="1"/>
  <c r="AB59" i="2"/>
  <c r="P60" i="2"/>
  <c r="AD60" i="2"/>
  <c r="AN26" i="2" l="1"/>
  <c r="AN22" i="2"/>
  <c r="AN30" i="2"/>
  <c r="AN23" i="2"/>
  <c r="AN25" i="2"/>
  <c r="AN31" i="2"/>
  <c r="AN29" i="2"/>
  <c r="AN24" i="2"/>
  <c r="AN20" i="2"/>
  <c r="X50" i="3" l="1"/>
  <c r="AM27" i="2" l="1"/>
  <c r="AN55" i="2"/>
  <c r="AN27" i="2" l="1"/>
  <c r="BB27" i="2"/>
  <c r="AN28" i="2"/>
  <c r="AN19" i="2"/>
  <c r="AM18" i="2"/>
  <c r="BB18" i="2" s="1"/>
  <c r="AN18" i="2" l="1"/>
  <c r="X62" i="3" l="1"/>
  <c r="AN43" i="2" l="1"/>
  <c r="AN39" i="2"/>
  <c r="AN42" i="2"/>
  <c r="X55" i="3" l="1"/>
  <c r="X38" i="3"/>
  <c r="X9" i="3"/>
  <c r="X7" i="3"/>
  <c r="X8" i="3"/>
  <c r="X46" i="3"/>
  <c r="X26" i="3"/>
  <c r="X53" i="3"/>
  <c r="X45" i="3"/>
  <c r="X39" i="3"/>
  <c r="X23" i="3"/>
  <c r="AM40" i="2"/>
  <c r="AN41" i="2"/>
  <c r="X34" i="3"/>
  <c r="X21" i="3" l="1"/>
  <c r="X14" i="3"/>
  <c r="X13" i="3"/>
  <c r="X56" i="3"/>
  <c r="X61" i="3"/>
  <c r="X19" i="3"/>
  <c r="X41" i="3"/>
  <c r="X18" i="3"/>
  <c r="X43" i="3"/>
  <c r="X66" i="3"/>
  <c r="AM38" i="2"/>
  <c r="AN40" i="2"/>
  <c r="X25" i="3"/>
  <c r="X44" i="3"/>
  <c r="X40" i="3"/>
  <c r="X12" i="3"/>
  <c r="AM53" i="2"/>
  <c r="BB53" i="2" s="1"/>
  <c r="AN45" i="2"/>
  <c r="AN53" i="2" l="1"/>
  <c r="AQ53" i="2"/>
  <c r="W27" i="3"/>
  <c r="X51" i="3"/>
  <c r="W58" i="3"/>
  <c r="AN38" i="2"/>
  <c r="AM54" i="2"/>
  <c r="X32" i="3"/>
  <c r="W47" i="3"/>
  <c r="X11" i="3"/>
  <c r="W15" i="3"/>
  <c r="AR53" i="2" l="1"/>
  <c r="X58" i="3"/>
  <c r="X27" i="3"/>
  <c r="X47" i="3"/>
  <c r="AN54" i="2"/>
  <c r="AQ54" i="2"/>
  <c r="X15" i="3"/>
  <c r="W29" i="3"/>
  <c r="AR54" i="2" l="1"/>
  <c r="X29" i="3"/>
  <c r="W67" i="3"/>
  <c r="X67" i="3" l="1"/>
  <c r="W69" i="3"/>
  <c r="X69" i="3" l="1"/>
  <c r="Y31" i="8"/>
  <c r="Y14" i="8" l="1"/>
  <c r="Y18" i="8" s="1"/>
  <c r="Y33" i="8" s="1"/>
  <c r="BB33" i="2" l="1"/>
  <c r="BB13" i="2" l="1"/>
  <c r="AN12" i="2"/>
  <c r="AN32" i="2"/>
  <c r="AM17" i="2"/>
  <c r="AN17" i="2" l="1"/>
  <c r="BB17" i="2"/>
  <c r="AR32" i="2" l="1"/>
  <c r="AQ17" i="2"/>
  <c r="AN11" i="2"/>
  <c r="AM10" i="2"/>
  <c r="BB10" i="2" s="1"/>
  <c r="AR17" i="2" l="1"/>
  <c r="AN10" i="2"/>
  <c r="AQ10" i="2"/>
  <c r="AN8" i="2"/>
  <c r="AN7" i="2"/>
  <c r="AN6" i="2"/>
  <c r="AR10" i="2" l="1"/>
  <c r="AQ16" i="2"/>
  <c r="AM9" i="2"/>
  <c r="BB9" i="2" s="1"/>
  <c r="AN5" i="2"/>
  <c r="AR16" i="2" l="1"/>
  <c r="AQ37" i="2"/>
  <c r="AN9" i="2"/>
  <c r="AM16" i="2"/>
  <c r="BB16" i="2" s="1"/>
  <c r="AQ44" i="2" l="1"/>
  <c r="AR37" i="2"/>
  <c r="AM37" i="2"/>
  <c r="BB37" i="2" s="1"/>
  <c r="AN16" i="2"/>
  <c r="AQ46" i="2" l="1"/>
  <c r="AR44" i="2"/>
  <c r="AN37" i="2"/>
  <c r="AM44" i="2"/>
  <c r="AQ52" i="2" l="1"/>
  <c r="AR46" i="2"/>
  <c r="AN44" i="2"/>
  <c r="AM46" i="2"/>
  <c r="AQ56" i="2" l="1"/>
  <c r="AR52" i="2"/>
  <c r="AM52" i="2"/>
  <c r="AN46" i="2"/>
  <c r="AQ59" i="2" l="1"/>
  <c r="AR56" i="2"/>
  <c r="AM56" i="2"/>
  <c r="AN52" i="2"/>
  <c r="AR59" i="2" l="1"/>
  <c r="AQ60" i="2"/>
  <c r="AM59" i="2"/>
  <c r="AN56" i="2"/>
  <c r="AR60" i="2" l="1"/>
  <c r="AM60" i="2"/>
  <c r="AN59" i="2"/>
  <c r="AN60" i="2" l="1"/>
  <c r="AU11" i="2" l="1"/>
  <c r="AT11" i="2"/>
  <c r="AV11" i="2" l="1"/>
  <c r="AY11" i="2"/>
  <c r="AZ11" i="2" s="1"/>
  <c r="AT42" i="2" l="1"/>
  <c r="AU42" i="2"/>
  <c r="BJ42" i="2" s="1"/>
  <c r="AV42" i="2" l="1"/>
  <c r="AY42" i="2"/>
  <c r="AZ42" i="2" s="1"/>
  <c r="AT39" i="2"/>
  <c r="AU39" i="2"/>
  <c r="BJ39" i="2" s="1"/>
  <c r="AT43" i="2"/>
  <c r="AU43" i="2"/>
  <c r="BJ43" i="2" s="1"/>
  <c r="AY39" i="2" l="1"/>
  <c r="AZ39" i="2" s="1"/>
  <c r="AV43" i="2"/>
  <c r="AY43" i="2"/>
  <c r="AZ43" i="2" s="1"/>
  <c r="AU41" i="2"/>
  <c r="BJ41" i="2" s="1"/>
  <c r="AT41" i="2"/>
  <c r="AS40" i="2"/>
  <c r="BH40" i="2" s="1"/>
  <c r="AV39" i="2"/>
  <c r="AU40" i="2" l="1"/>
  <c r="AY41" i="2"/>
  <c r="AT40" i="2"/>
  <c r="AS38" i="2"/>
  <c r="BH38" i="2" s="1"/>
  <c r="AV41" i="2"/>
  <c r="AU38" i="2" l="1"/>
  <c r="BJ38" i="2" s="1"/>
  <c r="BJ40" i="2"/>
  <c r="AY40" i="2"/>
  <c r="AZ41" i="2"/>
  <c r="AV40" i="2"/>
  <c r="AS54" i="2"/>
  <c r="BH54" i="2" s="1"/>
  <c r="AT38" i="2"/>
  <c r="AV38" i="2" l="1"/>
  <c r="AY38" i="2"/>
  <c r="AZ38" i="2" s="1"/>
  <c r="AZ40" i="2"/>
  <c r="AT54" i="2"/>
  <c r="AU54" i="2"/>
  <c r="BJ54" i="2" s="1"/>
  <c r="AV54" i="2" l="1"/>
  <c r="AY54" i="2"/>
  <c r="AZ54" i="2" s="1"/>
  <c r="AC30" i="8"/>
  <c r="AC29" i="8"/>
  <c r="AC28" i="8"/>
  <c r="AC23" i="8"/>
  <c r="AC22" i="8"/>
  <c r="AC17" i="8"/>
  <c r="AC16" i="8"/>
  <c r="AC15" i="8"/>
  <c r="AC13" i="8"/>
  <c r="AC12" i="8"/>
  <c r="AC11" i="8"/>
  <c r="AC10" i="8"/>
  <c r="AC9" i="8"/>
  <c r="AC8" i="8"/>
  <c r="AB31" i="8" l="1"/>
  <c r="AC27" i="8"/>
  <c r="AC31" i="8" s="1"/>
  <c r="AC21" i="8"/>
  <c r="AC24" i="8" s="1"/>
  <c r="AB50" i="3" l="1"/>
  <c r="AU29" i="2" l="1"/>
  <c r="BJ29" i="2" s="1"/>
  <c r="AT29" i="2"/>
  <c r="AT32" i="2"/>
  <c r="AT31" i="2"/>
  <c r="AU31" i="2"/>
  <c r="BJ31" i="2" s="1"/>
  <c r="AU30" i="2"/>
  <c r="BJ30" i="2" s="1"/>
  <c r="AT30" i="2"/>
  <c r="AU23" i="2"/>
  <c r="BJ23" i="2" s="1"/>
  <c r="AT23" i="2"/>
  <c r="AT20" i="2"/>
  <c r="AU20" i="2"/>
  <c r="BJ20" i="2" s="1"/>
  <c r="AU24" i="2"/>
  <c r="BJ24" i="2" s="1"/>
  <c r="AT24" i="2"/>
  <c r="AU22" i="2"/>
  <c r="BJ22" i="2" s="1"/>
  <c r="AT22" i="2"/>
  <c r="AT25" i="2"/>
  <c r="AU25" i="2"/>
  <c r="BJ25" i="2" s="1"/>
  <c r="AV30" i="2" l="1"/>
  <c r="AV31" i="2"/>
  <c r="AV24" i="2"/>
  <c r="AV20" i="2"/>
  <c r="AV22" i="2"/>
  <c r="AV25" i="2"/>
  <c r="AV23" i="2"/>
  <c r="AV29" i="2"/>
  <c r="AT26" i="2"/>
  <c r="AU26" i="2"/>
  <c r="BJ26" i="2" s="1"/>
  <c r="AS27" i="2"/>
  <c r="AU28" i="2"/>
  <c r="BJ28" i="2" s="1"/>
  <c r="AT28" i="2"/>
  <c r="AU19" i="2"/>
  <c r="BJ19" i="2" s="1"/>
  <c r="AT19" i="2"/>
  <c r="AS18" i="2"/>
  <c r="BH18" i="2" s="1"/>
  <c r="AT27" i="2" l="1"/>
  <c r="BH27" i="2"/>
  <c r="AV26" i="2"/>
  <c r="AU18" i="2"/>
  <c r="AU27" i="2"/>
  <c r="AV19" i="2"/>
  <c r="AV28" i="2"/>
  <c r="AT18" i="2"/>
  <c r="AV27" i="2" l="1"/>
  <c r="BJ27" i="2"/>
  <c r="AV18" i="2"/>
  <c r="BJ18" i="2"/>
  <c r="AB62" i="3"/>
  <c r="AB61" i="3" l="1"/>
  <c r="AB56" i="3"/>
  <c r="AB41" i="3"/>
  <c r="AB34" i="3"/>
  <c r="AB8" i="3"/>
  <c r="AB13" i="3"/>
  <c r="AT7" i="2"/>
  <c r="AU7" i="2"/>
  <c r="AB51" i="3"/>
  <c r="AV7" i="2" l="1"/>
  <c r="AY7" i="2"/>
  <c r="AZ7" i="2" s="1"/>
  <c r="AB66" i="3"/>
  <c r="AB53" i="3"/>
  <c r="AB55" i="3"/>
  <c r="AB43" i="3"/>
  <c r="AB38" i="3"/>
  <c r="AB46" i="3"/>
  <c r="AB25" i="3"/>
  <c r="AB26" i="3"/>
  <c r="AB19" i="3"/>
  <c r="AB9" i="3"/>
  <c r="AB12" i="3"/>
  <c r="AB32" i="3"/>
  <c r="AT6" i="2"/>
  <c r="AU6" i="2"/>
  <c r="AT5" i="2"/>
  <c r="AU5" i="2"/>
  <c r="AA58" i="3"/>
  <c r="AT45" i="2"/>
  <c r="AS53" i="2"/>
  <c r="BH53" i="2" s="1"/>
  <c r="AB7" i="3"/>
  <c r="AB18" i="3"/>
  <c r="AY5" i="2" l="1"/>
  <c r="AZ5" i="2" s="1"/>
  <c r="AV45" i="2"/>
  <c r="AY45" i="2"/>
  <c r="AZ45" i="2" s="1"/>
  <c r="AV6" i="2"/>
  <c r="AY6" i="2"/>
  <c r="AZ6" i="2" s="1"/>
  <c r="AB58" i="3"/>
  <c r="AB45" i="3"/>
  <c r="AB40" i="3"/>
  <c r="AB44" i="3"/>
  <c r="AB39" i="3"/>
  <c r="AB21" i="3"/>
  <c r="AB23" i="3"/>
  <c r="AA47" i="3"/>
  <c r="AB11" i="3"/>
  <c r="AA27" i="3"/>
  <c r="AS17" i="2"/>
  <c r="AT17" i="2" s="1"/>
  <c r="AA15" i="3"/>
  <c r="AT53" i="2"/>
  <c r="AU53" i="2"/>
  <c r="BJ53" i="2" s="1"/>
  <c r="AU8" i="2"/>
  <c r="AT8" i="2"/>
  <c r="AV5" i="2"/>
  <c r="AS9" i="2"/>
  <c r="AV8" i="2" l="1"/>
  <c r="AY8" i="2"/>
  <c r="AZ8" i="2" s="1"/>
  <c r="AV53" i="2"/>
  <c r="AY53" i="2"/>
  <c r="AZ53" i="2" s="1"/>
  <c r="AB47" i="3"/>
  <c r="AB27" i="3"/>
  <c r="AT9" i="2"/>
  <c r="AA29" i="3"/>
  <c r="AB15" i="3"/>
  <c r="AU9" i="2"/>
  <c r="AY9" i="2" l="1"/>
  <c r="AZ9" i="2" s="1"/>
  <c r="AB29" i="3"/>
  <c r="AV9" i="2"/>
  <c r="AA67" i="3" l="1"/>
  <c r="AB67" i="3" s="1"/>
  <c r="AA69" i="3" l="1"/>
  <c r="AB69" i="3" s="1"/>
  <c r="AC5" i="8" l="1"/>
  <c r="AC14" i="8" s="1"/>
  <c r="AC18" i="8" s="1"/>
  <c r="AC33" i="8" s="1"/>
  <c r="AB14" i="8"/>
  <c r="AB18" i="8" l="1"/>
  <c r="AB33" i="8" l="1"/>
  <c r="AT10" i="2"/>
  <c r="AT12" i="2"/>
  <c r="AU12" i="2" l="1"/>
  <c r="AS16" i="2"/>
  <c r="AV12" i="2" l="1"/>
  <c r="AU10" i="2"/>
  <c r="AT16" i="2"/>
  <c r="AS37" i="2"/>
  <c r="AU16" i="2" l="1"/>
  <c r="AV16" i="2" s="1"/>
  <c r="AV10" i="2"/>
  <c r="AS44" i="2"/>
  <c r="AT37" i="2"/>
  <c r="AS46" i="2" l="1"/>
  <c r="AT44" i="2"/>
  <c r="AS52" i="2" l="1"/>
  <c r="AT46" i="2"/>
  <c r="AT52" i="2" l="1"/>
  <c r="AS56" i="2"/>
  <c r="AT56" i="2" l="1"/>
  <c r="AS59" i="2"/>
  <c r="AS60" i="2" l="1"/>
  <c r="AT60" i="2" s="1"/>
  <c r="AT59" i="2"/>
  <c r="AW10" i="2" l="1"/>
  <c r="AX10" i="2" s="1"/>
  <c r="AW16" i="2" l="1"/>
  <c r="AX16" i="2" s="1"/>
  <c r="AZ12" i="2" l="1"/>
  <c r="AY10" i="2" l="1"/>
  <c r="AZ10" i="2" s="1"/>
  <c r="AY16" i="2" l="1"/>
  <c r="AZ16" i="2" s="1"/>
  <c r="AU17" i="2" l="1"/>
  <c r="AV32" i="2"/>
  <c r="AU37" i="2" l="1"/>
  <c r="AV37" i="2" s="1"/>
  <c r="AV17" i="2"/>
  <c r="AU44" i="2" l="1"/>
  <c r="AV44" i="2" l="1"/>
  <c r="AU46" i="2"/>
  <c r="AU52" i="2" l="1"/>
  <c r="AV46" i="2"/>
  <c r="AV52" i="2" l="1"/>
  <c r="AU56" i="2"/>
  <c r="AU59" i="2" l="1"/>
  <c r="AV56" i="2"/>
  <c r="AV59" i="2" l="1"/>
  <c r="AU60" i="2"/>
  <c r="AE31" i="8"/>
  <c r="AV60" i="2" l="1"/>
  <c r="AZ21" i="2"/>
  <c r="AX21" i="2"/>
  <c r="AX57" i="2" l="1"/>
  <c r="AZ57" i="2"/>
  <c r="AD50" i="3" l="1"/>
  <c r="AX25" i="2" l="1"/>
  <c r="AY25" i="2"/>
  <c r="AZ25" i="2" s="1"/>
  <c r="AX31" i="2"/>
  <c r="AZ31" i="2"/>
  <c r="AX20" i="2"/>
  <c r="AZ20" i="2"/>
  <c r="AX23" i="2"/>
  <c r="AY23" i="2"/>
  <c r="AZ23" i="2" s="1"/>
  <c r="AX30" i="2"/>
  <c r="AY30" i="2"/>
  <c r="AZ30" i="2" s="1"/>
  <c r="AX22" i="2"/>
  <c r="AY22" i="2"/>
  <c r="AZ22" i="2" s="1"/>
  <c r="AX32" i="2"/>
  <c r="AX29" i="2"/>
  <c r="AZ29" i="2"/>
  <c r="AX24" i="2"/>
  <c r="AY24" i="2"/>
  <c r="AZ24" i="2" s="1"/>
  <c r="AX26" i="2" l="1"/>
  <c r="AZ26" i="2"/>
  <c r="AX19" i="2"/>
  <c r="AW18" i="2"/>
  <c r="AY19" i="2"/>
  <c r="AX28" i="2"/>
  <c r="AY28" i="2"/>
  <c r="AW27" i="2"/>
  <c r="AX27" i="2" s="1"/>
  <c r="AZ19" i="2" l="1"/>
  <c r="AY18" i="2"/>
  <c r="AX18" i="2"/>
  <c r="AZ32" i="2"/>
  <c r="AZ28" i="2"/>
  <c r="AY27" i="2"/>
  <c r="AZ27" i="2" s="1"/>
  <c r="AZ18" i="2" l="1"/>
  <c r="AD62" i="3" l="1"/>
  <c r="AD43" i="3" l="1"/>
  <c r="AD13" i="3"/>
  <c r="AD25" i="3"/>
  <c r="AD8" i="3"/>
  <c r="AD55" i="3"/>
  <c r="AD38" i="3"/>
  <c r="AD9" i="3"/>
  <c r="AD14" i="3"/>
  <c r="AD61" i="3" l="1"/>
  <c r="AY17" i="2"/>
  <c r="AD56" i="3"/>
  <c r="AD66" i="3"/>
  <c r="AD41" i="3"/>
  <c r="AD45" i="3"/>
  <c r="AD40" i="3"/>
  <c r="AD39" i="3"/>
  <c r="AD53" i="3"/>
  <c r="AD21" i="3"/>
  <c r="AD46" i="3"/>
  <c r="AD23" i="3"/>
  <c r="AD19" i="3"/>
  <c r="AD51" i="3" l="1"/>
  <c r="AC58" i="3"/>
  <c r="AJ58" i="3" s="1"/>
  <c r="AD18" i="3"/>
  <c r="AD7" i="3"/>
  <c r="AD12" i="3"/>
  <c r="AD44" i="3"/>
  <c r="AD34" i="3"/>
  <c r="AD26" i="3"/>
  <c r="AD11" i="3"/>
  <c r="AD58" i="3" l="1"/>
  <c r="AF58" i="3"/>
  <c r="AC15" i="3"/>
  <c r="AW17" i="2"/>
  <c r="AC27" i="3"/>
  <c r="AD32" i="3"/>
  <c r="AC47" i="3"/>
  <c r="AJ47" i="3" l="1"/>
  <c r="AF47" i="3"/>
  <c r="AD47" i="3"/>
  <c r="AJ15" i="3"/>
  <c r="AF15" i="3"/>
  <c r="AD27" i="3"/>
  <c r="AJ27" i="3"/>
  <c r="AF27" i="3"/>
  <c r="AX17" i="2"/>
  <c r="AW37" i="2"/>
  <c r="AD15" i="3"/>
  <c r="AC29" i="3"/>
  <c r="AD29" i="3" l="1"/>
  <c r="AF29" i="3"/>
  <c r="AZ17" i="2"/>
  <c r="AX37" i="2"/>
  <c r="AW44" i="2"/>
  <c r="AX44" i="2" l="1"/>
  <c r="AW46" i="2"/>
  <c r="AZ37" i="2"/>
  <c r="AY44" i="2"/>
  <c r="AZ44" i="2" l="1"/>
  <c r="AY46" i="2"/>
  <c r="AX46" i="2"/>
  <c r="AW52" i="2"/>
  <c r="AD63" i="3" l="1"/>
  <c r="AC67" i="3"/>
  <c r="AX52" i="2"/>
  <c r="AW56" i="2"/>
  <c r="AZ46" i="2"/>
  <c r="AY52" i="2"/>
  <c r="AJ67" i="3" l="1"/>
  <c r="AF67" i="3"/>
  <c r="AZ52" i="2"/>
  <c r="AY56" i="2"/>
  <c r="AX56" i="2"/>
  <c r="AW59" i="2"/>
  <c r="AD67" i="3"/>
  <c r="AC69" i="3"/>
  <c r="AJ69" i="3" s="1"/>
  <c r="AE14" i="8"/>
  <c r="AE18" i="8" s="1"/>
  <c r="AE33" i="8" s="1"/>
  <c r="AD69" i="3" l="1"/>
  <c r="AF69" i="3"/>
  <c r="AX59" i="2"/>
  <c r="AW60" i="2"/>
  <c r="AX60" i="2" s="1"/>
  <c r="AZ56" i="2"/>
  <c r="AY59" i="2"/>
  <c r="AZ59" i="2" l="1"/>
  <c r="AY60" i="2"/>
  <c r="AZ60" i="2" s="1"/>
  <c r="AG26" i="8" l="1"/>
  <c r="AG31" i="8"/>
  <c r="BD42" i="2" l="1"/>
  <c r="BF29" i="2" l="1"/>
  <c r="BD25" i="2"/>
  <c r="BF24" i="2"/>
  <c r="BF22" i="2"/>
  <c r="BF20" i="2"/>
  <c r="BD30" i="2"/>
  <c r="BD23" i="2"/>
  <c r="BF45" i="2"/>
  <c r="BD31" i="2"/>
  <c r="BF42" i="2"/>
  <c r="BB42" i="2"/>
  <c r="BF25" i="2" l="1"/>
  <c r="BD12" i="2"/>
  <c r="BF12" i="2"/>
  <c r="BD29" i="2"/>
  <c r="BF30" i="2"/>
  <c r="BF23" i="2"/>
  <c r="BD24" i="2"/>
  <c r="BF39" i="2"/>
  <c r="AH53" i="3"/>
  <c r="AH33" i="3"/>
  <c r="BD28" i="2"/>
  <c r="AH40" i="3"/>
  <c r="AH23" i="3"/>
  <c r="BD20" i="2"/>
  <c r="AH50" i="3"/>
  <c r="AH44" i="3"/>
  <c r="AH26" i="3"/>
  <c r="AH9" i="3"/>
  <c r="BD19" i="2"/>
  <c r="BF11" i="2"/>
  <c r="BD22" i="2"/>
  <c r="AH45" i="3"/>
  <c r="AH21" i="3"/>
  <c r="BD45" i="2"/>
  <c r="BC53" i="2"/>
  <c r="BE53" i="2" s="1"/>
  <c r="BF53" i="2" s="1"/>
  <c r="BF31" i="2"/>
  <c r="AH34" i="3"/>
  <c r="AH39" i="3"/>
  <c r="AH41" i="3"/>
  <c r="AH12" i="3"/>
  <c r="AH65" i="3"/>
  <c r="AH57" i="3"/>
  <c r="AH43" i="3"/>
  <c r="AH56" i="3"/>
  <c r="AH66" i="3"/>
  <c r="BF32" i="2"/>
  <c r="BD33" i="2"/>
  <c r="BD32" i="2"/>
  <c r="BB41" i="2"/>
  <c r="AH13" i="3"/>
  <c r="AH55" i="3"/>
  <c r="AH19" i="3"/>
  <c r="AH8" i="3"/>
  <c r="AH62" i="3"/>
  <c r="AH38" i="3"/>
  <c r="BF6" i="2"/>
  <c r="BD6" i="2"/>
  <c r="BF26" i="2"/>
  <c r="BD26" i="2"/>
  <c r="AH11" i="3"/>
  <c r="BF5" i="2"/>
  <c r="BD5" i="2"/>
  <c r="AH46" i="3"/>
  <c r="AH25" i="3"/>
  <c r="BD43" i="2"/>
  <c r="BF43" i="2"/>
  <c r="BF7" i="2"/>
  <c r="BD7" i="2"/>
  <c r="BD13" i="2"/>
  <c r="BF8" i="2"/>
  <c r="BD8" i="2"/>
  <c r="BD27" i="2" l="1"/>
  <c r="BF28" i="2"/>
  <c r="BF19" i="2"/>
  <c r="BD36" i="2"/>
  <c r="BD39" i="2"/>
  <c r="BD11" i="2"/>
  <c r="AH18" i="3"/>
  <c r="BD53" i="2"/>
  <c r="AH61" i="3"/>
  <c r="BD9" i="2"/>
  <c r="BB40" i="2"/>
  <c r="BF9" i="2" l="1"/>
  <c r="BF10" i="2"/>
  <c r="BD18" i="2"/>
  <c r="AG27" i="3"/>
  <c r="AH27" i="3" s="1"/>
  <c r="BF27" i="2"/>
  <c r="BF16" i="2"/>
  <c r="BD10" i="2"/>
  <c r="BD15" i="2"/>
  <c r="AG12" i="8"/>
  <c r="BB38" i="2"/>
  <c r="BA54" i="2"/>
  <c r="AG15" i="3"/>
  <c r="AH7" i="3"/>
  <c r="AH51" i="3"/>
  <c r="AG58" i="3"/>
  <c r="AH58" i="3" s="1"/>
  <c r="AH32" i="3"/>
  <c r="AG47" i="3"/>
  <c r="AH47" i="3" s="1"/>
  <c r="BD41" i="2"/>
  <c r="BF41" i="2"/>
  <c r="BD17" i="2" l="1"/>
  <c r="BD16" i="2"/>
  <c r="AH15" i="3"/>
  <c r="AG29" i="3"/>
  <c r="BB44" i="2"/>
  <c r="BB54" i="2"/>
  <c r="BD40" i="2"/>
  <c r="BF40" i="2"/>
  <c r="AH29" i="3" l="1"/>
  <c r="AJ29" i="3"/>
  <c r="BD38" i="2"/>
  <c r="BC54" i="2"/>
  <c r="BF38" i="2"/>
  <c r="BB46" i="2"/>
  <c r="BA52" i="2"/>
  <c r="AG67" i="3" l="1"/>
  <c r="AH67" i="3" s="1"/>
  <c r="BA56" i="2"/>
  <c r="BB52" i="2"/>
  <c r="BD54" i="2"/>
  <c r="BE54" i="2"/>
  <c r="BF54" i="2" s="1"/>
  <c r="AG69" i="3" l="1"/>
  <c r="AH69" i="3" s="1"/>
  <c r="BA59" i="2"/>
  <c r="BB56" i="2"/>
  <c r="BA60" i="2" l="1"/>
  <c r="BB60" i="2" s="1"/>
  <c r="BB59" i="2"/>
  <c r="AG5" i="8" l="1"/>
  <c r="AH14" i="8" l="1"/>
  <c r="AG14" i="8" s="1"/>
  <c r="AH18" i="8" l="1"/>
  <c r="AG18" i="8" s="1"/>
  <c r="AH33" i="8" l="1"/>
  <c r="AG33" i="8" l="1"/>
  <c r="AG36" i="8" s="1"/>
  <c r="AH36" i="8"/>
  <c r="AI35" i="8" s="1"/>
  <c r="AI36" i="8" s="1"/>
  <c r="BF17" i="2"/>
  <c r="BF18" i="2"/>
  <c r="BD44" i="2" l="1"/>
  <c r="BD37" i="2"/>
  <c r="BF37" i="2"/>
  <c r="BF44" i="2"/>
  <c r="BE52" i="2" l="1"/>
  <c r="BF52" i="2" s="1"/>
  <c r="BF46" i="2"/>
  <c r="BE56" i="2" l="1"/>
  <c r="BF56" i="2" s="1"/>
  <c r="BD46" i="2"/>
  <c r="BC52" i="2"/>
  <c r="BE59" i="2" l="1"/>
  <c r="BE60" i="2" s="1"/>
  <c r="BF60" i="2" s="1"/>
  <c r="BD52" i="2"/>
  <c r="BC56" i="2"/>
  <c r="BF59" i="2" l="1"/>
  <c r="BD56" i="2"/>
  <c r="BC59" i="2"/>
  <c r="BC60" i="2" l="1"/>
  <c r="BD60" i="2" s="1"/>
  <c r="BD59" i="2"/>
  <c r="BJ6" i="2" l="1"/>
  <c r="BH6" i="2"/>
  <c r="BJ5" i="2"/>
  <c r="BH5" i="2"/>
  <c r="BJ33" i="2"/>
  <c r="BJ32" i="2" l="1"/>
  <c r="BH32" i="2"/>
  <c r="BJ34" i="2"/>
  <c r="BH33" i="2" l="1"/>
  <c r="BH34" i="2"/>
  <c r="BD34" i="2"/>
  <c r="BH37" i="2"/>
  <c r="BH44" i="2"/>
  <c r="BH10" i="2"/>
  <c r="BH17" i="2"/>
  <c r="BH46" i="2"/>
  <c r="BH16" i="2"/>
  <c r="BJ12" i="2"/>
  <c r="BH12" i="2"/>
  <c r="BH36" i="2"/>
  <c r="BH9" i="2"/>
  <c r="BH7" i="2"/>
  <c r="BJ15" i="2"/>
  <c r="BH15" i="2"/>
  <c r="BJ14" i="2"/>
  <c r="BH14" i="2"/>
  <c r="BJ8" i="2"/>
  <c r="BG52" i="2"/>
  <c r="BG56" i="2" s="1"/>
  <c r="BJ10" i="2"/>
  <c r="BJ13" i="2"/>
  <c r="BH13" i="2"/>
  <c r="BH8" i="2"/>
  <c r="BJ11" i="2"/>
  <c r="BH11" i="2"/>
  <c r="BJ36" i="2"/>
  <c r="BJ17" i="2"/>
  <c r="BJ7" i="2"/>
  <c r="BJ9" i="2"/>
  <c r="BH56" i="2" l="1"/>
  <c r="BG59" i="2"/>
  <c r="BH52" i="2"/>
  <c r="BG60" i="2" l="1"/>
  <c r="BH60" i="2" s="1"/>
  <c r="BH59" i="2"/>
  <c r="BJ16" i="2"/>
  <c r="BJ37" i="2" l="1"/>
  <c r="BJ44" i="2" l="1"/>
  <c r="BJ46" i="2" l="1"/>
  <c r="BI52" i="2"/>
  <c r="BI56" i="2" l="1"/>
  <c r="BJ52" i="2"/>
  <c r="BJ56" i="2" l="1"/>
  <c r="BI59" i="2"/>
  <c r="BI60" i="2" l="1"/>
  <c r="BJ60" i="2" s="1"/>
  <c r="BJ59" i="2"/>
  <c r="AK10" i="8" l="1"/>
  <c r="AK8" i="8"/>
  <c r="AK11" i="8" l="1"/>
  <c r="AK29" i="8"/>
  <c r="AL24" i="8"/>
  <c r="AK24" i="8" s="1"/>
  <c r="AK13" i="8"/>
  <c r="AK23" i="8" l="1"/>
  <c r="AK9" i="8"/>
  <c r="AK30" i="8" l="1"/>
  <c r="AK28" i="8" l="1"/>
  <c r="AL65" i="3" l="1"/>
  <c r="AL43" i="3"/>
  <c r="AL41" i="3"/>
  <c r="AL56" i="3"/>
  <c r="AL44" i="3"/>
  <c r="AL19" i="3"/>
  <c r="AL40" i="3" l="1"/>
  <c r="AL46" i="3"/>
  <c r="BL7" i="2"/>
  <c r="BM23" i="2"/>
  <c r="BN23" i="2" s="1"/>
  <c r="BL29" i="2"/>
  <c r="BL24" i="2"/>
  <c r="BM25" i="2"/>
  <c r="BN25" i="2" s="1"/>
  <c r="BL22" i="2"/>
  <c r="AL51" i="3"/>
  <c r="BL20" i="2"/>
  <c r="BL30" i="2"/>
  <c r="BM6" i="2"/>
  <c r="AL57" i="3"/>
  <c r="AL53" i="3"/>
  <c r="AL11" i="3"/>
  <c r="AL21" i="3"/>
  <c r="AL34" i="3"/>
  <c r="AL23" i="3"/>
  <c r="AL55" i="3"/>
  <c r="AL13" i="3"/>
  <c r="AL66" i="3"/>
  <c r="AL25" i="3"/>
  <c r="AL8" i="3"/>
  <c r="AL61" i="3"/>
  <c r="BM45" i="2"/>
  <c r="BN45" i="2" s="1"/>
  <c r="AL18" i="3"/>
  <c r="AL45" i="3"/>
  <c r="BM42" i="2"/>
  <c r="BN42" i="2" s="1"/>
  <c r="BL42" i="2"/>
  <c r="AL38" i="3"/>
  <c r="AL26" i="3"/>
  <c r="AL9" i="3"/>
  <c r="AL63" i="3"/>
  <c r="AL62" i="3"/>
  <c r="AL12" i="3"/>
  <c r="BN6" i="2" l="1"/>
  <c r="CB6" i="2"/>
  <c r="BL5" i="2"/>
  <c r="BM5" i="2"/>
  <c r="BK13" i="2"/>
  <c r="BM13" i="2" s="1"/>
  <c r="BN13" i="2" s="1"/>
  <c r="BL25" i="2"/>
  <c r="BM22" i="2"/>
  <c r="BN22" i="2" s="1"/>
  <c r="BM29" i="2"/>
  <c r="BN29" i="2" s="1"/>
  <c r="BM24" i="2"/>
  <c r="BN24" i="2" s="1"/>
  <c r="BL6" i="2"/>
  <c r="BM20" i="2"/>
  <c r="BN20" i="2" s="1"/>
  <c r="BL12" i="2"/>
  <c r="BL23" i="2"/>
  <c r="BM30" i="2"/>
  <c r="BN30" i="2" s="1"/>
  <c r="BM12" i="2"/>
  <c r="BN12" i="2" s="1"/>
  <c r="BM7" i="2"/>
  <c r="BK9" i="2"/>
  <c r="BL15" i="2"/>
  <c r="BM41" i="2"/>
  <c r="BN41" i="2" s="1"/>
  <c r="BL39" i="2"/>
  <c r="AL14" i="3"/>
  <c r="BK33" i="2"/>
  <c r="BL36" i="2"/>
  <c r="BM28" i="2"/>
  <c r="BN28" i="2" s="1"/>
  <c r="AL7" i="3"/>
  <c r="AL39" i="3"/>
  <c r="BL45" i="2"/>
  <c r="BK53" i="2"/>
  <c r="BL53" i="2" s="1"/>
  <c r="AK67" i="3"/>
  <c r="AT67" i="3" s="1"/>
  <c r="BL26" i="2"/>
  <c r="BM26" i="2"/>
  <c r="BN26" i="2" s="1"/>
  <c r="AL33" i="3"/>
  <c r="AK27" i="3"/>
  <c r="BL31" i="2"/>
  <c r="BM31" i="2"/>
  <c r="BN31" i="2" s="1"/>
  <c r="BL43" i="2"/>
  <c r="BM43" i="2"/>
  <c r="BN43" i="2" s="1"/>
  <c r="BM8" i="2"/>
  <c r="BL8" i="2"/>
  <c r="BM33" i="2" l="1"/>
  <c r="BN33" i="2" s="1"/>
  <c r="BZ33" i="2"/>
  <c r="BM9" i="2"/>
  <c r="CB9" i="2" s="1"/>
  <c r="BZ9" i="2"/>
  <c r="BN7" i="2"/>
  <c r="CB7" i="2"/>
  <c r="BN5" i="2"/>
  <c r="CB5" i="2"/>
  <c r="BN8" i="2"/>
  <c r="CB8" i="2"/>
  <c r="AN27" i="3"/>
  <c r="AT27" i="3"/>
  <c r="AL67" i="3"/>
  <c r="AN67" i="3"/>
  <c r="BM19" i="2"/>
  <c r="BN19" i="2" s="1"/>
  <c r="BK18" i="2"/>
  <c r="BL13" i="2"/>
  <c r="BN9" i="2"/>
  <c r="BL33" i="2"/>
  <c r="BL9" i="2"/>
  <c r="BK40" i="2"/>
  <c r="BM40" i="2" s="1"/>
  <c r="BN40" i="2" s="1"/>
  <c r="BM15" i="2"/>
  <c r="BN15" i="2" s="1"/>
  <c r="BL28" i="2"/>
  <c r="BL41" i="2"/>
  <c r="BL32" i="2"/>
  <c r="BK27" i="2"/>
  <c r="BM39" i="2"/>
  <c r="BN39" i="2" s="1"/>
  <c r="AK15" i="3"/>
  <c r="BL19" i="2"/>
  <c r="AK12" i="8"/>
  <c r="BM36" i="2"/>
  <c r="BN36" i="2" s="1"/>
  <c r="BK55" i="2"/>
  <c r="BM55" i="2" s="1"/>
  <c r="BN55" i="2" s="1"/>
  <c r="BM32" i="2"/>
  <c r="BN32" i="2" s="1"/>
  <c r="BM53" i="2"/>
  <c r="BN53" i="2" s="1"/>
  <c r="AL27" i="3"/>
  <c r="AL50" i="3"/>
  <c r="AK58" i="3"/>
  <c r="BM57" i="2"/>
  <c r="BN57" i="2" s="1"/>
  <c r="BL57" i="2"/>
  <c r="AL32" i="3"/>
  <c r="AK47" i="3"/>
  <c r="AT47" i="3" s="1"/>
  <c r="BL18" i="2" l="1"/>
  <c r="BZ18" i="2"/>
  <c r="BL27" i="2"/>
  <c r="BZ27" i="2"/>
  <c r="AT15" i="3"/>
  <c r="AN15" i="3"/>
  <c r="AN58" i="3"/>
  <c r="AT58" i="3"/>
  <c r="AL15" i="3"/>
  <c r="AL47" i="3"/>
  <c r="AN47" i="3"/>
  <c r="BL40" i="2"/>
  <c r="BK38" i="2"/>
  <c r="BL38" i="2" s="1"/>
  <c r="AK29" i="3"/>
  <c r="AT29" i="3" s="1"/>
  <c r="BM27" i="2"/>
  <c r="BN27" i="2" s="1"/>
  <c r="BK17" i="2"/>
  <c r="BM18" i="2"/>
  <c r="BN18" i="2" s="1"/>
  <c r="BL55" i="2"/>
  <c r="BM11" i="2"/>
  <c r="BN11" i="2" s="1"/>
  <c r="BK10" i="2"/>
  <c r="BL11" i="2"/>
  <c r="AL58" i="3"/>
  <c r="AK69" i="3"/>
  <c r="AT69" i="3" s="1"/>
  <c r="BL17" i="2" l="1"/>
  <c r="BZ17" i="2"/>
  <c r="AL29" i="3"/>
  <c r="AN29" i="3"/>
  <c r="AL69" i="3"/>
  <c r="AN69" i="3"/>
  <c r="BK54" i="2"/>
  <c r="BL54" i="2" s="1"/>
  <c r="BM38" i="2"/>
  <c r="BN38" i="2" s="1"/>
  <c r="BM17" i="2"/>
  <c r="BN17" i="2" s="1"/>
  <c r="BM10" i="2"/>
  <c r="BN10" i="2" s="1"/>
  <c r="BL10" i="2"/>
  <c r="BK16" i="2"/>
  <c r="BM54" i="2" l="1"/>
  <c r="BN54" i="2" s="1"/>
  <c r="BM16" i="2"/>
  <c r="BK37" i="2"/>
  <c r="BL16" i="2"/>
  <c r="BN16" i="2" l="1"/>
  <c r="BM37" i="2"/>
  <c r="BN37" i="2" s="1"/>
  <c r="BK44" i="2"/>
  <c r="BL37" i="2"/>
  <c r="BM44" i="2" l="1"/>
  <c r="BN44" i="2" s="1"/>
  <c r="BK46" i="2"/>
  <c r="BL44" i="2"/>
  <c r="AL14" i="8" l="1"/>
  <c r="BM46" i="2"/>
  <c r="BK52" i="2"/>
  <c r="BL46" i="2"/>
  <c r="BN46" i="2" l="1"/>
  <c r="AL31" i="8"/>
  <c r="AK31" i="8" s="1"/>
  <c r="AK5" i="8"/>
  <c r="AL18" i="8"/>
  <c r="AK14" i="8"/>
  <c r="BM52" i="2"/>
  <c r="BN52" i="2" s="1"/>
  <c r="BK56" i="2"/>
  <c r="BL52" i="2"/>
  <c r="AK18" i="8" l="1"/>
  <c r="AK33" i="8" s="1"/>
  <c r="AL33" i="8"/>
  <c r="BM56" i="2"/>
  <c r="BK59" i="2"/>
  <c r="BL56" i="2"/>
  <c r="BN56" i="2" l="1"/>
  <c r="BM59" i="2"/>
  <c r="BK60" i="2"/>
  <c r="BL60" i="2" s="1"/>
  <c r="BL59" i="2"/>
  <c r="BM60" i="2" l="1"/>
  <c r="BN60" i="2" s="1"/>
  <c r="BN59" i="2"/>
  <c r="BO13" i="2" l="1"/>
  <c r="BP23" i="2" l="1"/>
  <c r="BP22" i="2"/>
  <c r="BP24" i="2"/>
  <c r="BP30" i="2"/>
  <c r="BP31" i="2"/>
  <c r="BO10" i="2"/>
  <c r="BO55" i="2"/>
  <c r="BP55" i="2" s="1"/>
  <c r="BP32" i="2"/>
  <c r="BO33" i="2"/>
  <c r="BP12" i="2"/>
  <c r="BP20" i="2" l="1"/>
  <c r="BP25" i="2"/>
  <c r="BP13" i="2"/>
  <c r="BP26" i="2"/>
  <c r="BP29" i="2"/>
  <c r="BP33" i="2"/>
  <c r="BP43" i="2"/>
  <c r="BP8" i="2"/>
  <c r="BP7" i="2"/>
  <c r="BP6" i="2"/>
  <c r="BP5" i="2"/>
  <c r="BO53" i="2" l="1"/>
  <c r="BP42" i="2"/>
  <c r="BO9" i="2"/>
  <c r="BP9" i="2" s="1"/>
  <c r="BP45" i="2" l="1"/>
  <c r="BP53" i="2" l="1"/>
  <c r="BP36" i="2"/>
  <c r="BP39" i="2"/>
  <c r="BO40" i="2"/>
  <c r="BS40" i="2" s="1"/>
  <c r="BP41" i="2"/>
  <c r="BO18" i="2"/>
  <c r="BP19" i="2"/>
  <c r="BP18" i="2" l="1"/>
  <c r="BP40" i="2"/>
  <c r="BO38" i="2"/>
  <c r="BO27" i="2"/>
  <c r="BP28" i="2"/>
  <c r="BP11" i="2"/>
  <c r="BP57" i="2"/>
  <c r="BO54" i="2" l="1"/>
  <c r="BP38" i="2"/>
  <c r="BO17" i="2"/>
  <c r="BP27" i="2"/>
  <c r="B517" i="9"/>
  <c r="B516" i="9" s="1"/>
  <c r="B515" i="9" s="1"/>
  <c r="B514" i="9" s="1"/>
  <c r="B513" i="9" s="1"/>
  <c r="B512" i="9" s="1"/>
  <c r="B511" i="9" s="1"/>
  <c r="B510" i="9" s="1"/>
  <c r="B509" i="9" s="1"/>
  <c r="B508" i="9" s="1"/>
  <c r="B507" i="9" s="1"/>
  <c r="B506" i="9" s="1"/>
  <c r="B505" i="9" s="1"/>
  <c r="B504" i="9" s="1"/>
  <c r="B503" i="9" s="1"/>
  <c r="B502" i="9" s="1"/>
  <c r="B501" i="9" s="1"/>
  <c r="B500" i="9" s="1"/>
  <c r="B499" i="9" s="1"/>
  <c r="B498" i="9" s="1"/>
  <c r="B497" i="9" s="1"/>
  <c r="B496" i="9" s="1"/>
  <c r="B495" i="9" s="1"/>
  <c r="B494" i="9" s="1"/>
  <c r="B493" i="9" s="1"/>
  <c r="B492" i="9" s="1"/>
  <c r="B491" i="9" s="1"/>
  <c r="B490" i="9" s="1"/>
  <c r="B489" i="9" s="1"/>
  <c r="B488" i="9" s="1"/>
  <c r="B487" i="9" s="1"/>
  <c r="B486" i="9" s="1"/>
  <c r="B485" i="9" s="1"/>
  <c r="B484" i="9" s="1"/>
  <c r="B483" i="9" s="1"/>
  <c r="B482" i="9" s="1"/>
  <c r="B481" i="9" s="1"/>
  <c r="B480" i="9" s="1"/>
  <c r="B479" i="9" s="1"/>
  <c r="B478" i="9" s="1"/>
  <c r="B477" i="9" s="1"/>
  <c r="B476" i="9" s="1"/>
  <c r="B475" i="9" s="1"/>
  <c r="B474" i="9" s="1"/>
  <c r="B473" i="9" s="1"/>
  <c r="B472" i="9" s="1"/>
  <c r="B471" i="9" s="1"/>
  <c r="B470" i="9" s="1"/>
  <c r="B469" i="9" s="1"/>
  <c r="B468" i="9" s="1"/>
  <c r="B467" i="9" s="1"/>
  <c r="B466" i="9" s="1"/>
  <c r="B465" i="9" s="1"/>
  <c r="B464" i="9" s="1"/>
  <c r="B463" i="9" s="1"/>
  <c r="B462" i="9" s="1"/>
  <c r="B461" i="9" s="1"/>
  <c r="B460" i="9" s="1"/>
  <c r="B459" i="9" s="1"/>
  <c r="B458" i="9" s="1"/>
  <c r="B457" i="9" s="1"/>
  <c r="B456" i="9" s="1"/>
  <c r="B455" i="9" s="1"/>
  <c r="B454" i="9" s="1"/>
  <c r="B453" i="9" s="1"/>
  <c r="B452" i="9" s="1"/>
  <c r="B451" i="9" s="1"/>
  <c r="B450" i="9" s="1"/>
  <c r="B449" i="9" s="1"/>
  <c r="B448" i="9" s="1"/>
  <c r="B447" i="9" s="1"/>
  <c r="B446" i="9" s="1"/>
  <c r="B445" i="9" s="1"/>
  <c r="B444" i="9" s="1"/>
  <c r="B443" i="9" s="1"/>
  <c r="B442" i="9" s="1"/>
  <c r="B441" i="9" s="1"/>
  <c r="B440" i="9" s="1"/>
  <c r="B439" i="9" s="1"/>
  <c r="B438" i="9" s="1"/>
  <c r="B437" i="9" s="1"/>
  <c r="B436" i="9" s="1"/>
  <c r="B435" i="9" s="1"/>
  <c r="B434" i="9" s="1"/>
  <c r="B433" i="9" s="1"/>
  <c r="B432" i="9" s="1"/>
  <c r="B431" i="9" s="1"/>
  <c r="B430" i="9" s="1"/>
  <c r="B429" i="9" s="1"/>
  <c r="B428" i="9" s="1"/>
  <c r="B427" i="9" s="1"/>
  <c r="B426" i="9" s="1"/>
  <c r="B425" i="9" s="1"/>
  <c r="B424" i="9" s="1"/>
  <c r="B423" i="9" s="1"/>
  <c r="B422" i="9" s="1"/>
  <c r="B421" i="9" s="1"/>
  <c r="B420" i="9" s="1"/>
  <c r="B419" i="9" s="1"/>
  <c r="B418" i="9" s="1"/>
  <c r="B417" i="9" s="1"/>
  <c r="B416" i="9" s="1"/>
  <c r="B415" i="9" s="1"/>
  <c r="B414" i="9" s="1"/>
  <c r="B413" i="9" s="1"/>
  <c r="B412" i="9" s="1"/>
  <c r="B411" i="9" s="1"/>
  <c r="B410" i="9" s="1"/>
  <c r="B409" i="9" s="1"/>
  <c r="B408" i="9" s="1"/>
  <c r="B407" i="9" s="1"/>
  <c r="B406" i="9" s="1"/>
  <c r="B405" i="9" s="1"/>
  <c r="B404" i="9" s="1"/>
  <c r="B403" i="9" s="1"/>
  <c r="B402" i="9" s="1"/>
  <c r="B401" i="9" s="1"/>
  <c r="B400" i="9" s="1"/>
  <c r="B399" i="9" s="1"/>
  <c r="B398" i="9" s="1"/>
  <c r="B397" i="9" s="1"/>
  <c r="B396" i="9" s="1"/>
  <c r="B395" i="9" s="1"/>
  <c r="B394" i="9" s="1"/>
  <c r="B393" i="9" s="1"/>
  <c r="B392" i="9" s="1"/>
  <c r="B391" i="9" s="1"/>
  <c r="B390" i="9" s="1"/>
  <c r="B389" i="9" s="1"/>
  <c r="B388" i="9" s="1"/>
  <c r="B387" i="9" s="1"/>
  <c r="B386" i="9" s="1"/>
  <c r="B385" i="9" s="1"/>
  <c r="B384" i="9" s="1"/>
  <c r="B383" i="9" s="1"/>
  <c r="B382" i="9" s="1"/>
  <c r="B381" i="9" s="1"/>
  <c r="B380" i="9" s="1"/>
  <c r="B379" i="9" s="1"/>
  <c r="B378" i="9" s="1"/>
  <c r="B377" i="9" s="1"/>
  <c r="B376" i="9" s="1"/>
  <c r="B375" i="9" s="1"/>
  <c r="B374" i="9" s="1"/>
  <c r="B373" i="9" s="1"/>
  <c r="B372" i="9" s="1"/>
  <c r="B371" i="9" s="1"/>
  <c r="B370" i="9" s="1"/>
  <c r="B369" i="9" s="1"/>
  <c r="B368" i="9" s="1"/>
  <c r="B367" i="9" s="1"/>
  <c r="B366" i="9" s="1"/>
  <c r="B365" i="9" s="1"/>
  <c r="B364" i="9" s="1"/>
  <c r="B363" i="9" s="1"/>
  <c r="B362" i="9" s="1"/>
  <c r="B361" i="9" s="1"/>
  <c r="B360" i="9" s="1"/>
  <c r="B359" i="9" s="1"/>
  <c r="B358" i="9" s="1"/>
  <c r="B357" i="9" s="1"/>
  <c r="B356" i="9" s="1"/>
  <c r="B355" i="9" s="1"/>
  <c r="B354" i="9" s="1"/>
  <c r="B353" i="9" s="1"/>
  <c r="B352" i="9" s="1"/>
  <c r="B351" i="9" s="1"/>
  <c r="B350" i="9" s="1"/>
  <c r="B349" i="9" s="1"/>
  <c r="B348" i="9" s="1"/>
  <c r="B347" i="9" s="1"/>
  <c r="B346" i="9" s="1"/>
  <c r="B345" i="9" s="1"/>
  <c r="B344" i="9" s="1"/>
  <c r="B343" i="9" s="1"/>
  <c r="B342" i="9" s="1"/>
  <c r="B341" i="9" s="1"/>
  <c r="B340" i="9" s="1"/>
  <c r="B339" i="9" s="1"/>
  <c r="B338" i="9" s="1"/>
  <c r="B337" i="9" s="1"/>
  <c r="B336" i="9" s="1"/>
  <c r="B335" i="9" s="1"/>
  <c r="B334" i="9" s="1"/>
  <c r="B333" i="9" s="1"/>
  <c r="B332" i="9" s="1"/>
  <c r="B331" i="9" s="1"/>
  <c r="B330" i="9" s="1"/>
  <c r="B329" i="9" s="1"/>
  <c r="B328" i="9" s="1"/>
  <c r="B327" i="9" s="1"/>
  <c r="B326" i="9" s="1"/>
  <c r="B325" i="9" s="1"/>
  <c r="B324" i="9" s="1"/>
  <c r="B323" i="9" s="1"/>
  <c r="B322" i="9" s="1"/>
  <c r="B321" i="9" s="1"/>
  <c r="B320" i="9" s="1"/>
  <c r="B319" i="9" s="1"/>
  <c r="B318" i="9" s="1"/>
  <c r="B317" i="9" s="1"/>
  <c r="B316" i="9" s="1"/>
  <c r="B315" i="9" s="1"/>
  <c r="B314" i="9" s="1"/>
  <c r="B313" i="9" s="1"/>
  <c r="B312" i="9" s="1"/>
  <c r="B311" i="9" s="1"/>
  <c r="B310" i="9" s="1"/>
  <c r="B309" i="9" s="1"/>
  <c r="B308" i="9" s="1"/>
  <c r="B307" i="9" s="1"/>
  <c r="B306" i="9" s="1"/>
  <c r="B305" i="9" s="1"/>
  <c r="B304" i="9" s="1"/>
  <c r="B303" i="9" s="1"/>
  <c r="B302" i="9" s="1"/>
  <c r="B301" i="9" s="1"/>
  <c r="B300" i="9" s="1"/>
  <c r="B299" i="9" s="1"/>
  <c r="B298" i="9" s="1"/>
  <c r="B297" i="9" s="1"/>
  <c r="B296" i="9" s="1"/>
  <c r="B295" i="9" s="1"/>
  <c r="B294" i="9" s="1"/>
  <c r="B293" i="9" s="1"/>
  <c r="B292" i="9" s="1"/>
  <c r="B291" i="9" s="1"/>
  <c r="B290" i="9" s="1"/>
  <c r="B289" i="9" s="1"/>
  <c r="B288" i="9" s="1"/>
  <c r="B287" i="9" s="1"/>
  <c r="B286" i="9" s="1"/>
  <c r="B285" i="9" s="1"/>
  <c r="B284" i="9" s="1"/>
  <c r="B283" i="9" s="1"/>
  <c r="B282" i="9" s="1"/>
  <c r="B281" i="9" s="1"/>
  <c r="B280" i="9" s="1"/>
  <c r="B279" i="9" s="1"/>
  <c r="B278" i="9" s="1"/>
  <c r="B277" i="9" s="1"/>
  <c r="B276" i="9" s="1"/>
  <c r="B275" i="9" s="1"/>
  <c r="B274" i="9" s="1"/>
  <c r="B273" i="9" s="1"/>
  <c r="B272" i="9" s="1"/>
  <c r="B271" i="9" s="1"/>
  <c r="B270" i="9" s="1"/>
  <c r="B269" i="9" s="1"/>
  <c r="B268" i="9" s="1"/>
  <c r="B267" i="9" s="1"/>
  <c r="B266" i="9" s="1"/>
  <c r="B265" i="9" s="1"/>
  <c r="B264" i="9" s="1"/>
  <c r="B263" i="9" s="1"/>
  <c r="B262" i="9" s="1"/>
  <c r="B261" i="9" s="1"/>
  <c r="B260" i="9" s="1"/>
  <c r="B259" i="9" s="1"/>
  <c r="B258" i="9" s="1"/>
  <c r="B257" i="9" s="1"/>
  <c r="B256" i="9" s="1"/>
  <c r="B255" i="9" s="1"/>
  <c r="B254" i="9" s="1"/>
  <c r="B253" i="9" s="1"/>
  <c r="B252" i="9" s="1"/>
  <c r="B251" i="9" s="1"/>
  <c r="B250" i="9" s="1"/>
  <c r="B249" i="9" s="1"/>
  <c r="B248" i="9" s="1"/>
  <c r="B247" i="9" s="1"/>
  <c r="B246" i="9" s="1"/>
  <c r="B245" i="9" s="1"/>
  <c r="B244" i="9" s="1"/>
  <c r="B243" i="9" s="1"/>
  <c r="B242" i="9" s="1"/>
  <c r="B241" i="9" s="1"/>
  <c r="B240" i="9" s="1"/>
  <c r="B239" i="9" s="1"/>
  <c r="B238" i="9" s="1"/>
  <c r="B237" i="9" s="1"/>
  <c r="B236" i="9" s="1"/>
  <c r="B235" i="9" s="1"/>
  <c r="B234" i="9" s="1"/>
  <c r="B233" i="9" s="1"/>
  <c r="B232" i="9" s="1"/>
  <c r="B231" i="9" s="1"/>
  <c r="B230" i="9" s="1"/>
  <c r="B229" i="9" s="1"/>
  <c r="B228" i="9" s="1"/>
  <c r="B227" i="9" s="1"/>
  <c r="B226" i="9" s="1"/>
  <c r="B225" i="9" s="1"/>
  <c r="B224" i="9" s="1"/>
  <c r="B223" i="9" s="1"/>
  <c r="B222" i="9" s="1"/>
  <c r="B221" i="9" s="1"/>
  <c r="B220" i="9" s="1"/>
  <c r="B219" i="9" s="1"/>
  <c r="B218" i="9" s="1"/>
  <c r="B217" i="9" s="1"/>
  <c r="B216" i="9" s="1"/>
  <c r="B215" i="9" s="1"/>
  <c r="B214" i="9" s="1"/>
  <c r="B213" i="9" s="1"/>
  <c r="B212" i="9" s="1"/>
  <c r="B211" i="9" s="1"/>
  <c r="B210" i="9" s="1"/>
  <c r="B209" i="9" s="1"/>
  <c r="B208" i="9" s="1"/>
  <c r="B207" i="9" s="1"/>
  <c r="B206" i="9" s="1"/>
  <c r="B205" i="9" s="1"/>
  <c r="B204" i="9" s="1"/>
  <c r="B203" i="9" s="1"/>
  <c r="B202" i="9" s="1"/>
  <c r="B201" i="9" s="1"/>
  <c r="B200" i="9" s="1"/>
  <c r="B199" i="9" s="1"/>
  <c r="B198" i="9" s="1"/>
  <c r="B197" i="9" s="1"/>
  <c r="B196" i="9" s="1"/>
  <c r="B195" i="9" s="1"/>
  <c r="B194" i="9" s="1"/>
  <c r="B193" i="9" s="1"/>
  <c r="B192" i="9" s="1"/>
  <c r="B191" i="9" s="1"/>
  <c r="B190" i="9" s="1"/>
  <c r="B189" i="9" s="1"/>
  <c r="B188" i="9" s="1"/>
  <c r="B187" i="9" s="1"/>
  <c r="B186" i="9" s="1"/>
  <c r="B185" i="9" s="1"/>
  <c r="B184" i="9" s="1"/>
  <c r="B183" i="9" s="1"/>
  <c r="B182" i="9" s="1"/>
  <c r="B181" i="9" s="1"/>
  <c r="B180" i="9" s="1"/>
  <c r="B179" i="9" s="1"/>
  <c r="B178" i="9" s="1"/>
  <c r="B177" i="9" s="1"/>
  <c r="B176" i="9" s="1"/>
  <c r="B175" i="9" s="1"/>
  <c r="B174" i="9" s="1"/>
  <c r="B173" i="9" s="1"/>
  <c r="B172" i="9" s="1"/>
  <c r="B171" i="9" s="1"/>
  <c r="B170" i="9" s="1"/>
  <c r="B169" i="9" s="1"/>
  <c r="B168" i="9" s="1"/>
  <c r="B167" i="9" s="1"/>
  <c r="B166" i="9" s="1"/>
  <c r="B165" i="9" s="1"/>
  <c r="B164" i="9" s="1"/>
  <c r="B163" i="9" s="1"/>
  <c r="B162" i="9" s="1"/>
  <c r="B161" i="9" s="1"/>
  <c r="B160" i="9" s="1"/>
  <c r="B159" i="9" s="1"/>
  <c r="B158" i="9" s="1"/>
  <c r="B157" i="9" s="1"/>
  <c r="B156" i="9" s="1"/>
  <c r="B155" i="9" s="1"/>
  <c r="B154" i="9" s="1"/>
  <c r="B153" i="9" s="1"/>
  <c r="B152" i="9" s="1"/>
  <c r="B151" i="9" s="1"/>
  <c r="B150" i="9" s="1"/>
  <c r="B149" i="9" s="1"/>
  <c r="B148" i="9" s="1"/>
  <c r="B147" i="9" s="1"/>
  <c r="B146" i="9" s="1"/>
  <c r="B145" i="9" s="1"/>
  <c r="B144" i="9" s="1"/>
  <c r="B143" i="9" s="1"/>
  <c r="B142" i="9" s="1"/>
  <c r="B141" i="9" s="1"/>
  <c r="B140" i="9" s="1"/>
  <c r="B139" i="9" s="1"/>
  <c r="B138" i="9" s="1"/>
  <c r="B137" i="9" s="1"/>
  <c r="B136" i="9" s="1"/>
  <c r="B135" i="9" s="1"/>
  <c r="B134" i="9" s="1"/>
  <c r="B133" i="9" s="1"/>
  <c r="B132" i="9" s="1"/>
  <c r="B131" i="9" s="1"/>
  <c r="B130" i="9" s="1"/>
  <c r="B129" i="9" s="1"/>
  <c r="B128" i="9" s="1"/>
  <c r="B127" i="9" s="1"/>
  <c r="B126" i="9" s="1"/>
  <c r="B125" i="9" s="1"/>
  <c r="B124" i="9" s="1"/>
  <c r="B123" i="9" s="1"/>
  <c r="B122" i="9" s="1"/>
  <c r="B121" i="9" s="1"/>
  <c r="B120" i="9" s="1"/>
  <c r="B119" i="9" s="1"/>
  <c r="B118" i="9" s="1"/>
  <c r="B117" i="9" s="1"/>
  <c r="B116" i="9" s="1"/>
  <c r="B115" i="9" s="1"/>
  <c r="B114" i="9" s="1"/>
  <c r="B113" i="9" s="1"/>
  <c r="B112" i="9" s="1"/>
  <c r="B111" i="9" s="1"/>
  <c r="B110" i="9" s="1"/>
  <c r="B109" i="9" s="1"/>
  <c r="B108" i="9" s="1"/>
  <c r="B107" i="9" s="1"/>
  <c r="B106" i="9" s="1"/>
  <c r="B105" i="9" s="1"/>
  <c r="B104" i="9" s="1"/>
  <c r="B103" i="9" s="1"/>
  <c r="B102" i="9" s="1"/>
  <c r="B101" i="9" s="1"/>
  <c r="B100" i="9" s="1"/>
  <c r="B99" i="9" s="1"/>
  <c r="B98" i="9" s="1"/>
  <c r="B97" i="9" s="1"/>
  <c r="B96" i="9" s="1"/>
  <c r="B95" i="9" s="1"/>
  <c r="B94" i="9" s="1"/>
  <c r="B93" i="9" s="1"/>
  <c r="B92" i="9" s="1"/>
  <c r="B91" i="9" s="1"/>
  <c r="B90" i="9" s="1"/>
  <c r="B89" i="9" s="1"/>
  <c r="B88" i="9" s="1"/>
  <c r="B87" i="9" s="1"/>
  <c r="B86" i="9" s="1"/>
  <c r="B85" i="9" s="1"/>
  <c r="B84" i="9" s="1"/>
  <c r="B83" i="9" s="1"/>
  <c r="B82" i="9" s="1"/>
  <c r="B81" i="9" s="1"/>
  <c r="B80" i="9" s="1"/>
  <c r="B79" i="9" s="1"/>
  <c r="B78" i="9" s="1"/>
  <c r="B77" i="9" s="1"/>
  <c r="B76" i="9" s="1"/>
  <c r="B75" i="9" s="1"/>
  <c r="B74" i="9" s="1"/>
  <c r="B73" i="9" s="1"/>
  <c r="B72" i="9" s="1"/>
  <c r="B71" i="9" s="1"/>
  <c r="B70" i="9" s="1"/>
  <c r="B69" i="9" s="1"/>
  <c r="B68" i="9" s="1"/>
  <c r="B67" i="9" s="1"/>
  <c r="B66" i="9" s="1"/>
  <c r="B65" i="9" s="1"/>
  <c r="B64" i="9" s="1"/>
  <c r="B63" i="9" s="1"/>
  <c r="B62" i="9" s="1"/>
  <c r="B61" i="9" s="1"/>
  <c r="B60" i="9" s="1"/>
  <c r="B59" i="9" s="1"/>
  <c r="B58" i="9" s="1"/>
  <c r="B57" i="9" s="1"/>
  <c r="B56" i="9" s="1"/>
  <c r="B55" i="9" s="1"/>
  <c r="B54" i="9" s="1"/>
  <c r="B53" i="9" s="1"/>
  <c r="B52" i="9" s="1"/>
  <c r="B51" i="9" s="1"/>
  <c r="BP17" i="2" l="1"/>
  <c r="BP54" i="2"/>
  <c r="BO16" i="2"/>
  <c r="BP10" i="2"/>
  <c r="BO37" i="2" l="1"/>
  <c r="BP16" i="2"/>
  <c r="BO44" i="2" l="1"/>
  <c r="BP37" i="2"/>
  <c r="BO46" i="2" l="1"/>
  <c r="BO52" i="2" s="1"/>
  <c r="BO56" i="2" s="1"/>
  <c r="BO59" i="2" s="1"/>
  <c r="BP44" i="2"/>
  <c r="BP46" i="2" l="1"/>
  <c r="BP52" i="2" l="1"/>
  <c r="BP56" i="2" l="1"/>
  <c r="BO60" i="2" l="1"/>
  <c r="BP60" i="2" s="1"/>
  <c r="BP59" i="2"/>
  <c r="AN27" i="8" l="1"/>
  <c r="AN29" i="8" l="1"/>
  <c r="AO24" i="8" l="1"/>
  <c r="AN23" i="8"/>
  <c r="AN24" i="8" s="1"/>
  <c r="AN30" i="8" l="1"/>
  <c r="AN28" i="8" l="1"/>
  <c r="AN31" i="8" s="1"/>
  <c r="AO31" i="8"/>
  <c r="AN11" i="8" l="1"/>
  <c r="BR22" i="2" l="1"/>
  <c r="BS22" i="2"/>
  <c r="BT22" i="2" s="1"/>
  <c r="BQ13" i="2"/>
  <c r="BS12" i="2"/>
  <c r="BR12" i="2"/>
  <c r="BS25" i="2"/>
  <c r="BT25" i="2" s="1"/>
  <c r="BR25" i="2"/>
  <c r="BR24" i="2"/>
  <c r="BS24" i="2"/>
  <c r="BT24" i="2" s="1"/>
  <c r="BS30" i="2"/>
  <c r="BT30" i="2" s="1"/>
  <c r="BR30" i="2"/>
  <c r="BS23" i="2"/>
  <c r="BT23" i="2" s="1"/>
  <c r="BR23" i="2"/>
  <c r="BS20" i="2"/>
  <c r="BT20" i="2" s="1"/>
  <c r="BR20" i="2"/>
  <c r="BR29" i="2"/>
  <c r="BS29" i="2"/>
  <c r="BT29" i="2" s="1"/>
  <c r="BT12" i="2" l="1"/>
  <c r="BW12" i="2"/>
  <c r="BX12" i="2" s="1"/>
  <c r="BS11" i="2"/>
  <c r="BR11" i="2"/>
  <c r="BR13" i="2"/>
  <c r="BS13" i="2"/>
  <c r="BW13" i="2" s="1"/>
  <c r="BS31" i="2"/>
  <c r="BT31" i="2" s="1"/>
  <c r="BR31" i="2"/>
  <c r="BQ55" i="2"/>
  <c r="BQ33" i="2"/>
  <c r="BS32" i="2"/>
  <c r="BR32" i="2"/>
  <c r="BS19" i="2"/>
  <c r="BT19" i="2" s="1"/>
  <c r="BR19" i="2"/>
  <c r="BT32" i="2" l="1"/>
  <c r="BW32" i="2"/>
  <c r="BT11" i="2"/>
  <c r="BW11" i="2"/>
  <c r="BX11" i="2" s="1"/>
  <c r="BR33" i="2"/>
  <c r="BS33" i="2"/>
  <c r="BW33" i="2" s="1"/>
  <c r="BS55" i="2"/>
  <c r="BR55" i="2"/>
  <c r="BS26" i="2"/>
  <c r="BT26" i="2" s="1"/>
  <c r="BR26" i="2"/>
  <c r="BR28" i="2"/>
  <c r="BS28" i="2"/>
  <c r="BT28" i="2" s="1"/>
  <c r="BQ27" i="2"/>
  <c r="BQ18" i="2"/>
  <c r="BX32" i="2" l="1"/>
  <c r="BT55" i="2"/>
  <c r="BW55" i="2"/>
  <c r="BX55" i="2" s="1"/>
  <c r="BS27" i="2"/>
  <c r="BT27" i="2" s="1"/>
  <c r="BR27" i="2"/>
  <c r="BR57" i="2"/>
  <c r="BS57" i="2"/>
  <c r="BS15" i="2"/>
  <c r="BW15" i="2" s="1"/>
  <c r="BR15" i="2"/>
  <c r="BQ10" i="2"/>
  <c r="BR18" i="2"/>
  <c r="BS18" i="2"/>
  <c r="BT18" i="2" s="1"/>
  <c r="CB32" i="2" l="1"/>
  <c r="BT57" i="2"/>
  <c r="BW57" i="2"/>
  <c r="BX57" i="2" s="1"/>
  <c r="BS10" i="2"/>
  <c r="BR10" i="2"/>
  <c r="BT10" i="2" l="1"/>
  <c r="BW10" i="2"/>
  <c r="BX10" i="2" s="1"/>
  <c r="AN10" i="8"/>
  <c r="AN9" i="8" l="1"/>
  <c r="BR42" i="2" l="1"/>
  <c r="BS42" i="2"/>
  <c r="BS35" i="2"/>
  <c r="AN12" i="8"/>
  <c r="BT42" i="2" l="1"/>
  <c r="BW42" i="2"/>
  <c r="BX42" i="2" s="1"/>
  <c r="BS7" i="2"/>
  <c r="BT7" i="2" s="1"/>
  <c r="BR7" i="2"/>
  <c r="BR8" i="2"/>
  <c r="BS8" i="2"/>
  <c r="BT8" i="2" s="1"/>
  <c r="BS45" i="2"/>
  <c r="BT45" i="2" s="1"/>
  <c r="BQ53" i="2"/>
  <c r="BR45" i="2"/>
  <c r="BS6" i="2"/>
  <c r="BT6" i="2" s="1"/>
  <c r="BR6" i="2"/>
  <c r="BS5" i="2"/>
  <c r="BT5" i="2" s="1"/>
  <c r="BQ9" i="2"/>
  <c r="BR5" i="2"/>
  <c r="AO15" i="3" l="1"/>
  <c r="AP15" i="3" s="1"/>
  <c r="BS36" i="2"/>
  <c r="AO47" i="3"/>
  <c r="AP47" i="3" s="1"/>
  <c r="AO27" i="3"/>
  <c r="AP27" i="3" s="1"/>
  <c r="BR53" i="2"/>
  <c r="BS53" i="2"/>
  <c r="BT53" i="2" s="1"/>
  <c r="BR36" i="2"/>
  <c r="BQ17" i="2"/>
  <c r="AN36" i="8"/>
  <c r="BQ16" i="2"/>
  <c r="BR9" i="2"/>
  <c r="BS9" i="2"/>
  <c r="BT9" i="2" s="1"/>
  <c r="AO58" i="3"/>
  <c r="AP58" i="3" s="1"/>
  <c r="BS16" i="2" l="1"/>
  <c r="BT16" i="2" s="1"/>
  <c r="BQ37" i="2"/>
  <c r="BR16" i="2"/>
  <c r="AO29" i="3"/>
  <c r="AP29" i="3" s="1"/>
  <c r="BR17" i="2"/>
  <c r="BS17" i="2"/>
  <c r="BT17" i="2" s="1"/>
  <c r="BR37" i="2" l="1"/>
  <c r="BS37" i="2"/>
  <c r="BT37" i="2" s="1"/>
  <c r="AN8" i="8" l="1"/>
  <c r="BR43" i="2" l="1"/>
  <c r="BS43" i="2"/>
  <c r="BT43" i="2" l="1"/>
  <c r="BW43" i="2"/>
  <c r="BX43" i="2" s="1"/>
  <c r="BS41" i="2"/>
  <c r="BR41" i="2"/>
  <c r="BQ38" i="2"/>
  <c r="BR39" i="2"/>
  <c r="BS39" i="2"/>
  <c r="BT39" i="2" s="1"/>
  <c r="BT41" i="2" l="1"/>
  <c r="BW41" i="2"/>
  <c r="BX41" i="2" s="1"/>
  <c r="BS38" i="2"/>
  <c r="BT38" i="2" s="1"/>
  <c r="BQ54" i="2"/>
  <c r="BR38" i="2"/>
  <c r="BQ44" i="2"/>
  <c r="BR40" i="2"/>
  <c r="AO67" i="3"/>
  <c r="AP67" i="3" s="1"/>
  <c r="BT40" i="2" l="1"/>
  <c r="BW40" i="2"/>
  <c r="AO69" i="3"/>
  <c r="AP69" i="3" s="1"/>
  <c r="BQ46" i="2"/>
  <c r="BS44" i="2"/>
  <c r="BT44" i="2" s="1"/>
  <c r="BR44" i="2"/>
  <c r="BR54" i="2"/>
  <c r="BS54" i="2"/>
  <c r="BT54" i="2" s="1"/>
  <c r="BX40" i="2" l="1"/>
  <c r="BR46" i="2"/>
  <c r="BS46" i="2"/>
  <c r="BQ52" i="2"/>
  <c r="AN13" i="8"/>
  <c r="AN14" i="8" l="1"/>
  <c r="AO14" i="8"/>
  <c r="BQ56" i="2"/>
  <c r="BR52" i="2"/>
  <c r="BT46" i="2"/>
  <c r="BS52" i="2"/>
  <c r="BT52" i="2" l="1"/>
  <c r="BS56" i="2"/>
  <c r="AN17" i="8"/>
  <c r="AN18" i="8" s="1"/>
  <c r="AN33" i="8" s="1"/>
  <c r="BQ59" i="2"/>
  <c r="BR56" i="2"/>
  <c r="AO18" i="8"/>
  <c r="AO33" i="8" s="1"/>
  <c r="BR59" i="2" l="1"/>
  <c r="BQ60" i="2"/>
  <c r="BR60" i="2" s="1"/>
  <c r="BT56" i="2"/>
  <c r="BS59" i="2"/>
  <c r="BS60" i="2" l="1"/>
  <c r="BT60" i="2" s="1"/>
  <c r="BT59" i="2"/>
  <c r="BV39" i="2" l="1"/>
  <c r="BW39" i="2"/>
  <c r="BX39" i="2" s="1"/>
  <c r="BU38" i="2"/>
  <c r="BW38" i="2" l="1"/>
  <c r="BV38" i="2"/>
  <c r="BU54" i="2"/>
  <c r="BX38" i="2" l="1"/>
  <c r="BW54" i="2"/>
  <c r="BV54" i="2"/>
  <c r="BX54" i="2" l="1"/>
  <c r="AF23" i="10"/>
  <c r="AR63" i="3" l="1"/>
  <c r="AP17" i="8" l="1"/>
  <c r="AP15" i="8"/>
  <c r="AP21" i="8" l="1"/>
  <c r="AP16" i="8" l="1"/>
  <c r="AP22" i="8" l="1"/>
  <c r="AP20" i="8" l="1"/>
  <c r="AP23" i="8"/>
  <c r="AP29" i="8"/>
  <c r="AP27" i="8" l="1"/>
  <c r="AP24" i="8"/>
  <c r="AQ24" i="8"/>
  <c r="AP30" i="8" l="1"/>
  <c r="AP28" i="8" l="1"/>
  <c r="AP31" i="8" s="1"/>
  <c r="AQ31" i="8"/>
  <c r="BW31" i="2" l="1"/>
  <c r="BV31" i="2"/>
  <c r="BV24" i="2"/>
  <c r="BW24" i="2"/>
  <c r="BV25" i="2"/>
  <c r="BW25" i="2"/>
  <c r="BV22" i="2"/>
  <c r="BW22" i="2"/>
  <c r="BV20" i="2"/>
  <c r="BW20" i="2"/>
  <c r="BW29" i="2"/>
  <c r="BV29" i="2"/>
  <c r="BV30" i="2"/>
  <c r="BW30" i="2"/>
  <c r="BW23" i="2"/>
  <c r="BV23" i="2"/>
  <c r="BX20" i="2" l="1"/>
  <c r="CB20" i="2"/>
  <c r="BX24" i="2"/>
  <c r="CB24" i="2"/>
  <c r="BX31" i="2"/>
  <c r="CB31" i="2"/>
  <c r="BX22" i="2"/>
  <c r="CB22" i="2"/>
  <c r="BX25" i="2"/>
  <c r="CB25" i="2"/>
  <c r="BX23" i="2"/>
  <c r="CB23" i="2"/>
  <c r="BX29" i="2"/>
  <c r="CB29" i="2"/>
  <c r="BX30" i="2"/>
  <c r="CB30" i="2"/>
  <c r="BU18" i="2"/>
  <c r="BV19" i="2"/>
  <c r="BW19" i="2"/>
  <c r="BV26" i="2"/>
  <c r="BW26" i="2"/>
  <c r="BX26" i="2" l="1"/>
  <c r="CB26" i="2"/>
  <c r="BX19" i="2"/>
  <c r="BW28" i="2"/>
  <c r="BU27" i="2"/>
  <c r="BV28" i="2"/>
  <c r="BV18" i="2"/>
  <c r="BW18" i="2"/>
  <c r="BX18" i="2" s="1"/>
  <c r="BX28" i="2" l="1"/>
  <c r="CB19" i="2"/>
  <c r="CA18" i="2"/>
  <c r="BW27" i="2"/>
  <c r="BX27" i="2" s="1"/>
  <c r="BV27" i="2"/>
  <c r="CB28" i="2" l="1"/>
  <c r="CA27" i="2"/>
  <c r="CB27" i="2" s="1"/>
  <c r="CB18" i="2"/>
  <c r="AP10" i="8"/>
  <c r="AP9" i="8" l="1"/>
  <c r="AP13" i="8" l="1"/>
  <c r="AP8" i="8" l="1"/>
  <c r="AR56" i="3" l="1"/>
  <c r="AR40" i="3"/>
  <c r="AR51" i="3"/>
  <c r="AR14" i="3"/>
  <c r="AR55" i="3"/>
  <c r="AR34" i="3"/>
  <c r="AR66" i="3"/>
  <c r="BW35" i="2"/>
  <c r="AR50" i="3" l="1"/>
  <c r="AR19" i="3"/>
  <c r="AR52" i="3"/>
  <c r="AR45" i="3"/>
  <c r="AR22" i="3"/>
  <c r="AR26" i="3"/>
  <c r="AR25" i="3"/>
  <c r="AR44" i="3"/>
  <c r="AR33" i="3"/>
  <c r="AR11" i="3"/>
  <c r="AR9" i="3"/>
  <c r="AR39" i="3"/>
  <c r="AR64" i="3"/>
  <c r="AR38" i="3"/>
  <c r="AR12" i="3"/>
  <c r="AR10" i="3"/>
  <c r="AR65" i="3"/>
  <c r="AR42" i="3"/>
  <c r="AR21" i="3"/>
  <c r="AR8" i="3"/>
  <c r="AR41" i="3"/>
  <c r="AR43" i="3"/>
  <c r="AR23" i="3"/>
  <c r="AR13" i="3"/>
  <c r="BV36" i="2" l="1"/>
  <c r="BW36" i="2"/>
  <c r="CA17" i="2" s="1"/>
  <c r="BU17" i="2"/>
  <c r="AR18" i="3"/>
  <c r="AQ27" i="3"/>
  <c r="AR32" i="3"/>
  <c r="BW6" i="2"/>
  <c r="BX6" i="2" s="1"/>
  <c r="BV6" i="2"/>
  <c r="BV8" i="2"/>
  <c r="BW8" i="2"/>
  <c r="BX8" i="2" s="1"/>
  <c r="BV5" i="2"/>
  <c r="BW5" i="2"/>
  <c r="BX5" i="2" s="1"/>
  <c r="AR61" i="3"/>
  <c r="AR7" i="3"/>
  <c r="AQ15" i="3"/>
  <c r="AR15" i="3" s="1"/>
  <c r="BV45" i="2"/>
  <c r="BU53" i="2"/>
  <c r="BW45" i="2"/>
  <c r="BX45" i="2" s="1"/>
  <c r="AR46" i="3"/>
  <c r="AR57" i="3"/>
  <c r="CB17" i="2" l="1"/>
  <c r="AQ58" i="3"/>
  <c r="AR58" i="3" s="1"/>
  <c r="BV7" i="2"/>
  <c r="BW7" i="2"/>
  <c r="BX7" i="2" s="1"/>
  <c r="BW53" i="2"/>
  <c r="BX53" i="2" s="1"/>
  <c r="BV53" i="2"/>
  <c r="AQ47" i="3"/>
  <c r="AR47" i="3" s="1"/>
  <c r="AR27" i="3"/>
  <c r="AQ29" i="3"/>
  <c r="AR29" i="3" s="1"/>
  <c r="BV17" i="2"/>
  <c r="BW17" i="2"/>
  <c r="BX17" i="2" s="1"/>
  <c r="BU9" i="2"/>
  <c r="AP11" i="8"/>
  <c r="AP36" i="8"/>
  <c r="BW9" i="2" l="1"/>
  <c r="BX9" i="2" s="1"/>
  <c r="BV9" i="2"/>
  <c r="BU16" i="2"/>
  <c r="AP12" i="8"/>
  <c r="BW16" i="2" l="1"/>
  <c r="BX16" i="2" s="1"/>
  <c r="BV16" i="2"/>
  <c r="BU37" i="2"/>
  <c r="AQ14" i="8" l="1"/>
  <c r="AQ18" i="8" s="1"/>
  <c r="AQ33" i="8" s="1"/>
  <c r="AP5" i="8"/>
  <c r="AP14" i="8" s="1"/>
  <c r="AP18" i="8" s="1"/>
  <c r="AP33" i="8" s="1"/>
  <c r="BW37" i="2"/>
  <c r="BX37" i="2" s="1"/>
  <c r="BU44" i="2"/>
  <c r="BV37" i="2"/>
  <c r="BV44" i="2" l="1"/>
  <c r="BW44" i="2"/>
  <c r="BU46" i="2"/>
  <c r="AR62" i="3"/>
  <c r="AQ67" i="3"/>
  <c r="BX44" i="2" l="1"/>
  <c r="AQ69" i="3"/>
  <c r="AR69" i="3" s="1"/>
  <c r="AR67" i="3"/>
  <c r="BW46" i="2"/>
  <c r="BV46" i="2"/>
  <c r="BU52" i="2"/>
  <c r="BV52" i="2" l="1"/>
  <c r="BU56" i="2"/>
  <c r="BW52" i="2"/>
  <c r="BX46" i="2"/>
  <c r="BX52" i="2" l="1"/>
  <c r="BW56" i="2"/>
  <c r="BV56" i="2"/>
  <c r="BU59" i="2"/>
  <c r="BU60" i="2" l="1"/>
  <c r="BV60" i="2" s="1"/>
  <c r="BV59" i="2"/>
  <c r="BW59" i="2"/>
  <c r="BX56" i="2"/>
  <c r="BW60" i="2" l="1"/>
  <c r="BX60" i="2" s="1"/>
  <c r="BX59" i="2"/>
  <c r="B50" i="9" l="1"/>
  <c r="B49" i="9" s="1"/>
  <c r="B48" i="9" s="1"/>
  <c r="B47" i="9" s="1"/>
  <c r="B46" i="9" s="1"/>
  <c r="B45" i="9" s="1"/>
  <c r="B44" i="9" s="1"/>
  <c r="B43" i="9" s="1"/>
  <c r="B42" i="9" s="1"/>
  <c r="B41" i="9" s="1"/>
  <c r="B40" i="9" s="1"/>
  <c r="B39" i="9" s="1"/>
  <c r="B38" i="9" s="1"/>
  <c r="B37" i="9" s="1"/>
  <c r="B36" i="9" s="1"/>
  <c r="B35" i="9" s="1"/>
  <c r="B34" i="9" s="1"/>
  <c r="B33" i="9" s="1"/>
  <c r="B32" i="9" s="1"/>
  <c r="B31" i="9" s="1"/>
  <c r="B30" i="9" s="1"/>
  <c r="B29" i="9" s="1"/>
  <c r="B28" i="9" s="1"/>
  <c r="B27" i="9" s="1"/>
  <c r="B26" i="9" s="1"/>
  <c r="B25" i="9" s="1"/>
  <c r="B24" i="9" s="1"/>
  <c r="B23" i="9" s="1"/>
  <c r="B22" i="9" s="1"/>
  <c r="B21" i="9" s="1"/>
  <c r="B20" i="9" s="1"/>
  <c r="B19" i="9" s="1"/>
  <c r="B18" i="9" s="1"/>
  <c r="B17" i="9" s="1"/>
  <c r="B16" i="9" s="1"/>
  <c r="B15" i="9" s="1"/>
  <c r="B14" i="9" s="1"/>
  <c r="B13" i="9" s="1"/>
  <c r="B12" i="9" s="1"/>
  <c r="B11" i="9" s="1"/>
  <c r="CA55" i="2" l="1"/>
  <c r="CB55" i="2" s="1"/>
  <c r="CB12" i="2"/>
  <c r="CA13" i="2"/>
  <c r="BY55" i="2" l="1"/>
  <c r="BZ55" i="2" s="1"/>
  <c r="BZ12" i="2"/>
  <c r="BY13" i="2"/>
  <c r="BZ13" i="2" s="1"/>
  <c r="CB11" i="2"/>
  <c r="CA10" i="2" l="1"/>
  <c r="BZ11" i="2"/>
  <c r="CB57" i="2"/>
  <c r="BZ15" i="2"/>
  <c r="BY10" i="2" l="1"/>
  <c r="CB10" i="2"/>
  <c r="CA16" i="2"/>
  <c r="CA37" i="2" s="1"/>
  <c r="BZ57" i="2" l="1"/>
  <c r="CB16" i="2"/>
  <c r="BZ10" i="2"/>
  <c r="BY16" i="2"/>
  <c r="BZ16" i="2" l="1"/>
  <c r="BY37" i="2"/>
  <c r="CB37" i="2"/>
  <c r="BZ37" i="2" l="1"/>
  <c r="BZ39" i="2" l="1"/>
  <c r="CB42" i="2"/>
  <c r="BZ42" i="2"/>
  <c r="BZ45" i="2"/>
  <c r="BY53" i="2"/>
  <c r="BZ53" i="2" s="1"/>
  <c r="BY40" i="2" l="1"/>
  <c r="BZ40" i="2" s="1"/>
  <c r="BZ41" i="2"/>
  <c r="CA53" i="2"/>
  <c r="CB53" i="2" s="1"/>
  <c r="CB45" i="2"/>
  <c r="BZ43" i="2"/>
  <c r="CB43" i="2"/>
  <c r="CB39" i="2"/>
  <c r="CA40" i="2"/>
  <c r="CB41" i="2"/>
  <c r="CB40" i="2" l="1"/>
  <c r="CA38" i="2"/>
  <c r="BY38" i="2"/>
  <c r="BZ38" i="2" s="1"/>
  <c r="BY44" i="2" l="1"/>
  <c r="BZ44" i="2" s="1"/>
  <c r="BY54" i="2"/>
  <c r="BZ54" i="2" s="1"/>
  <c r="CA54" i="2"/>
  <c r="CB54" i="2" s="1"/>
  <c r="CB38" i="2"/>
  <c r="CA44" i="2"/>
  <c r="BY46" i="2" l="1"/>
  <c r="BY52" i="2" s="1"/>
  <c r="BZ46" i="2"/>
  <c r="CA46" i="2"/>
  <c r="CB44" i="2"/>
  <c r="CB46" i="2" l="1"/>
  <c r="CA52" i="2"/>
  <c r="BY56" i="2"/>
  <c r="BZ52" i="2"/>
  <c r="BZ56" i="2" l="1"/>
  <c r="BY59" i="2"/>
  <c r="CA56" i="2"/>
  <c r="CB52" i="2"/>
  <c r="CA59" i="2" l="1"/>
  <c r="CB56" i="2"/>
  <c r="BY60" i="2"/>
  <c r="BZ60" i="2" s="1"/>
  <c r="BZ59" i="2"/>
  <c r="CA60" i="2" l="1"/>
  <c r="CB60" i="2" s="1"/>
  <c r="CB5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Oliveira</author>
  </authors>
  <commentList>
    <comment ref="I467" authorId="0" shapeId="0" xr:uid="{60FF0A9F-7203-4A20-9D08-1A2CECB7B8AF}">
      <text>
        <r>
          <rPr>
            <b/>
            <sz val="9"/>
            <color indexed="81"/>
            <rFont val="Segoe UI"/>
            <family val="2"/>
          </rPr>
          <t>Silvana Oliveira:</t>
        </r>
        <r>
          <rPr>
            <sz val="9"/>
            <color indexed="81"/>
            <rFont val="Segoe UI"/>
            <family val="2"/>
          </rPr>
          <t xml:space="preserve">
Loja antiga : 54,50
Loja atual : 81,70</t>
        </r>
      </text>
    </comment>
  </commentList>
</comments>
</file>

<file path=xl/sharedStrings.xml><?xml version="1.0" encoding="utf-8"?>
<sst xmlns="http://schemas.openxmlformats.org/spreadsheetml/2006/main" count="4598" uniqueCount="945">
  <si>
    <t>Vendas</t>
  </si>
  <si>
    <t>Gerais e Administrativas</t>
  </si>
  <si>
    <t>Imposto de Renda e Contribuição Social</t>
  </si>
  <si>
    <t>Lucro líquido por ação - R$</t>
  </si>
  <si>
    <t>Quantidade de ações ao final do exercício (milhares)</t>
  </si>
  <si>
    <t>Deduções da Receita Bruta</t>
  </si>
  <si>
    <t>Outros Despesas (Receitas) Operacionais</t>
  </si>
  <si>
    <t>Depreciações e Amortizações</t>
  </si>
  <si>
    <t>Variações Cambiais Líquidas</t>
  </si>
  <si>
    <t>(=) Lucro (Prejuizo) Antes das Financeiras</t>
  </si>
  <si>
    <t>(=) Lucro Bruto</t>
  </si>
  <si>
    <t>(-) Despesas Operacionais</t>
  </si>
  <si>
    <t>(=) Lucro Operacional</t>
  </si>
  <si>
    <t>Financial Statements (R$ ,000)</t>
  </si>
  <si>
    <t>Sales Gross Revenue</t>
  </si>
  <si>
    <t>Gross Revenue Deductions</t>
  </si>
  <si>
    <t>Sales Net Revenue</t>
  </si>
  <si>
    <t>(-) Cost of Sold Goods</t>
  </si>
  <si>
    <t>(=) Gross Profit</t>
  </si>
  <si>
    <t>(-) Operating Expenses</t>
  </si>
  <si>
    <t>Sales</t>
  </si>
  <si>
    <t>General and Administrartives</t>
  </si>
  <si>
    <t>Depreciation and Amortization</t>
  </si>
  <si>
    <t>Other Operating Expenses (Revenues)</t>
  </si>
  <si>
    <t>(=) Profit (Losses) Before Financial Results</t>
  </si>
  <si>
    <t>(=) Resultado Financeiro</t>
  </si>
  <si>
    <t>Financial Income (Expenses), net</t>
  </si>
  <si>
    <t>Exchange rate variation, net</t>
  </si>
  <si>
    <t>(=) Financial Result</t>
  </si>
  <si>
    <t>(=) Operating Income</t>
  </si>
  <si>
    <t>Income and Social Contribution Taxes</t>
  </si>
  <si>
    <t xml:space="preserve">(=) Net Income </t>
  </si>
  <si>
    <t>(=) Lucro Líquido</t>
  </si>
  <si>
    <t>Earnings per share - R$</t>
  </si>
  <si>
    <t xml:space="preserve">Outstanding Shares </t>
  </si>
  <si>
    <t>Data de Abertura</t>
  </si>
  <si>
    <t>Trimestre</t>
  </si>
  <si>
    <t>Região</t>
  </si>
  <si>
    <t>Estado</t>
  </si>
  <si>
    <t>Cidade</t>
  </si>
  <si>
    <t>Localização</t>
  </si>
  <si>
    <t>-</t>
  </si>
  <si>
    <t xml:space="preserve">Sudeste </t>
  </si>
  <si>
    <t>Sul</t>
  </si>
  <si>
    <t>Centro-Oeste</t>
  </si>
  <si>
    <t>Nordeste</t>
  </si>
  <si>
    <t xml:space="preserve">Norte </t>
  </si>
  <si>
    <t>SP</t>
  </si>
  <si>
    <t>PR</t>
  </si>
  <si>
    <t>RS</t>
  </si>
  <si>
    <t>DF</t>
  </si>
  <si>
    <t>SC</t>
  </si>
  <si>
    <t>CE</t>
  </si>
  <si>
    <t>PB</t>
  </si>
  <si>
    <t>MT</t>
  </si>
  <si>
    <t>PA</t>
  </si>
  <si>
    <t>GO</t>
  </si>
  <si>
    <t>BA</t>
  </si>
  <si>
    <t>PI</t>
  </si>
  <si>
    <t>RJ</t>
  </si>
  <si>
    <t>AM</t>
  </si>
  <si>
    <t>PE</t>
  </si>
  <si>
    <t xml:space="preserve">PR </t>
  </si>
  <si>
    <t>AL</t>
  </si>
  <si>
    <t xml:space="preserve">SP </t>
  </si>
  <si>
    <t>RN</t>
  </si>
  <si>
    <t>RO</t>
  </si>
  <si>
    <t xml:space="preserve">MG </t>
  </si>
  <si>
    <t>ES</t>
  </si>
  <si>
    <t>MS</t>
  </si>
  <si>
    <t>MG</t>
  </si>
  <si>
    <t xml:space="preserve">RS </t>
  </si>
  <si>
    <t>SE</t>
  </si>
  <si>
    <t>MA</t>
  </si>
  <si>
    <t>TO</t>
  </si>
  <si>
    <t>São Paulo</t>
  </si>
  <si>
    <t xml:space="preserve">Ribeirao Preto </t>
  </si>
  <si>
    <t>Curitiba</t>
  </si>
  <si>
    <t>Passo Fundo</t>
  </si>
  <si>
    <t xml:space="preserve">Presidente Prudente </t>
  </si>
  <si>
    <t>Brasília</t>
  </si>
  <si>
    <t>São José</t>
  </si>
  <si>
    <t>Guarulhos</t>
  </si>
  <si>
    <t>Fortaleza</t>
  </si>
  <si>
    <t>Tijucas</t>
  </si>
  <si>
    <t>Campina Grande</t>
  </si>
  <si>
    <t>Juazeiro do Norte</t>
  </si>
  <si>
    <t>Cuiabá</t>
  </si>
  <si>
    <t>Petrolina</t>
  </si>
  <si>
    <t>Marília</t>
  </si>
  <si>
    <t>Feira de Santana</t>
  </si>
  <si>
    <t xml:space="preserve">São José do Rio Preto </t>
  </si>
  <si>
    <t xml:space="preserve">Teresina </t>
  </si>
  <si>
    <t>São Roque</t>
  </si>
  <si>
    <t>Rio de Janeiro</t>
  </si>
  <si>
    <t>Campinas</t>
  </si>
  <si>
    <t xml:space="preserve">Nova Iguaçu </t>
  </si>
  <si>
    <t>Salvador</t>
  </si>
  <si>
    <t>Canoas</t>
  </si>
  <si>
    <t>Taubaté</t>
  </si>
  <si>
    <t xml:space="preserve">Novo Hamburgo </t>
  </si>
  <si>
    <t>Bauru</t>
  </si>
  <si>
    <t>Manaus</t>
  </si>
  <si>
    <t>Cascavel</t>
  </si>
  <si>
    <t>Maringa</t>
  </si>
  <si>
    <t>Caruaru</t>
  </si>
  <si>
    <t xml:space="preserve">Taboão da Serra </t>
  </si>
  <si>
    <t>Foz do Iguaçu</t>
  </si>
  <si>
    <t>Florianópolis</t>
  </si>
  <si>
    <t>Maceio</t>
  </si>
  <si>
    <t xml:space="preserve">Belém </t>
  </si>
  <si>
    <t>Natal</t>
  </si>
  <si>
    <t>Goiania</t>
  </si>
  <si>
    <t>Porto Velho</t>
  </si>
  <si>
    <t>Belém</t>
  </si>
  <si>
    <t>Belo Horizonte</t>
  </si>
  <si>
    <t>Joao Pessoa</t>
  </si>
  <si>
    <t>Recife</t>
  </si>
  <si>
    <t>Vila Velha</t>
  </si>
  <si>
    <t>Vitória</t>
  </si>
  <si>
    <t>Campo Grande</t>
  </si>
  <si>
    <t>Porto Alegre</t>
  </si>
  <si>
    <t>Contagem</t>
  </si>
  <si>
    <t>Sorocaba</t>
  </si>
  <si>
    <t>Sao Bernardo do Campo</t>
  </si>
  <si>
    <t>Pelotas</t>
  </si>
  <si>
    <t>Betim</t>
  </si>
  <si>
    <t>Londrina</t>
  </si>
  <si>
    <t>Uberaba</t>
  </si>
  <si>
    <t>Aracaju</t>
  </si>
  <si>
    <t>Jundiaí</t>
  </si>
  <si>
    <t>São Jose dos Campos</t>
  </si>
  <si>
    <t>Uberlândia</t>
  </si>
  <si>
    <t>São Luis</t>
  </si>
  <si>
    <t xml:space="preserve">Serra </t>
  </si>
  <si>
    <t>São Caetano do Sul</t>
  </si>
  <si>
    <t>Palmas</t>
  </si>
  <si>
    <t>Barueri</t>
  </si>
  <si>
    <t>Cotia</t>
  </si>
  <si>
    <t>Joinville</t>
  </si>
  <si>
    <t>Santos</t>
  </si>
  <si>
    <t>Praia Grande</t>
  </si>
  <si>
    <t>Franca</t>
  </si>
  <si>
    <t>São Jose dos Pinhais</t>
  </si>
  <si>
    <t>Blumenau</t>
  </si>
  <si>
    <t>Juiz de Fora</t>
  </si>
  <si>
    <t>Mogi das Cruzes</t>
  </si>
  <si>
    <t>Piracicaba</t>
  </si>
  <si>
    <t>Caxias do Sul</t>
  </si>
  <si>
    <t>Niterói</t>
  </si>
  <si>
    <t>Osasco</t>
  </si>
  <si>
    <t>Santo Andre</t>
  </si>
  <si>
    <t>Prudenshopping</t>
  </si>
  <si>
    <t>Shopping Itaguaçu</t>
  </si>
  <si>
    <t>Aeroporto Intern. de SP/Guarulhos Terminal 2</t>
  </si>
  <si>
    <t>North Shopping Fortaleza</t>
  </si>
  <si>
    <t>I Fashion Outlet Santa Catarina</t>
  </si>
  <si>
    <t>Partage Shopping Campina Grande</t>
  </si>
  <si>
    <t>Cariri Garden Shopping</t>
  </si>
  <si>
    <t>Shopping Estação Cuiabá</t>
  </si>
  <si>
    <t>River Shopping</t>
  </si>
  <si>
    <t>Buriti Shopping</t>
  </si>
  <si>
    <t>Marília Shopping</t>
  </si>
  <si>
    <t>Shopping Rio Poty</t>
  </si>
  <si>
    <t>Catarina Fashion Outlet - SP</t>
  </si>
  <si>
    <t>Bangu Shopping</t>
  </si>
  <si>
    <t>Ilha Plaza Shopping</t>
  </si>
  <si>
    <t>Campinas Shopping</t>
  </si>
  <si>
    <t>Top Shopping</t>
  </si>
  <si>
    <t>Taubaté Shopping</t>
  </si>
  <si>
    <t>Rio Preto Shopping</t>
  </si>
  <si>
    <t>I Fashion Outlet Novo Hamburgo</t>
  </si>
  <si>
    <t>Bauru Shopping</t>
  </si>
  <si>
    <t>Shopping Center Avenida Maringá</t>
  </si>
  <si>
    <t>Caruaru Shopping</t>
  </si>
  <si>
    <t>Shopping Taboão</t>
  </si>
  <si>
    <t>Shopping Catuai Palladium</t>
  </si>
  <si>
    <t>Shopping Center Leste Aricanduva</t>
  </si>
  <si>
    <t>Maceió Shopping</t>
  </si>
  <si>
    <t>Outlet Premium</t>
  </si>
  <si>
    <t>Shopping Bosque Grão - Pará</t>
  </si>
  <si>
    <t>Iguatemi Campinas</t>
  </si>
  <si>
    <t>Manauara Shopping</t>
  </si>
  <si>
    <t>Midway Mall</t>
  </si>
  <si>
    <t>Shopping Vila Olímpia</t>
  </si>
  <si>
    <t>Shopping Center Norte</t>
  </si>
  <si>
    <t>Shopping Flamboyant</t>
  </si>
  <si>
    <t>Shopping Pátio Paulista</t>
  </si>
  <si>
    <t>Park Shopping Brasília</t>
  </si>
  <si>
    <t>Porto Velho Shopping</t>
  </si>
  <si>
    <t>Shopping Cidade de São Paulo</t>
  </si>
  <si>
    <t>Boulevard Shopping Belém</t>
  </si>
  <si>
    <t>Parque Shopping Guarulhos Maia</t>
  </si>
  <si>
    <t>Park Shopping São Caetano</t>
  </si>
  <si>
    <t>Shopping Cidade - BH</t>
  </si>
  <si>
    <t>Mangabeira Shopping Center</t>
  </si>
  <si>
    <t>Shopping Bourbon São Paulo</t>
  </si>
  <si>
    <t>Shopping Ibirapuera</t>
  </si>
  <si>
    <t>Shopping Recife</t>
  </si>
  <si>
    <t>Shopping Vila Velha</t>
  </si>
  <si>
    <t>Shopping Vitória</t>
  </si>
  <si>
    <t>Shopping Campo Grande</t>
  </si>
  <si>
    <t>Teresina Shopping</t>
  </si>
  <si>
    <t>Shopping Center 3</t>
  </si>
  <si>
    <t>Shopping Riomar Fortaleza</t>
  </si>
  <si>
    <t>Salvador Shopping</t>
  </si>
  <si>
    <t>Shopping Anália Franco</t>
  </si>
  <si>
    <t>Shopping Iguatemi Porto Alegre</t>
  </si>
  <si>
    <t>Shopping Parque Dom Pedro</t>
  </si>
  <si>
    <t>Américas Shopping</t>
  </si>
  <si>
    <t>Shopping Del Rey</t>
  </si>
  <si>
    <t>Shopping ABC</t>
  </si>
  <si>
    <t>Shopping Eldorado</t>
  </si>
  <si>
    <t>Shopping Metropolitano Barra</t>
  </si>
  <si>
    <t>Parque Shopping Maceió</t>
  </si>
  <si>
    <t>Iguatemi Fortaleza</t>
  </si>
  <si>
    <t>Shopping Guararapes</t>
  </si>
  <si>
    <t>Shopping Pátio Tietê</t>
  </si>
  <si>
    <t>Shopping Passeio das Águas</t>
  </si>
  <si>
    <t>Shopping Contagem</t>
  </si>
  <si>
    <t>Barra Shopping</t>
  </si>
  <si>
    <t>Shopping Iguatemi Esplanada</t>
  </si>
  <si>
    <t>Golden Square Shopping</t>
  </si>
  <si>
    <t>Natal Shopping</t>
  </si>
  <si>
    <t>Shopping Pelotas</t>
  </si>
  <si>
    <t>Shopping Iguatemi Ribeirão Preto</t>
  </si>
  <si>
    <t>Shopping Bosque dos Ipês</t>
  </si>
  <si>
    <t>Shopping Pátio Batel</t>
  </si>
  <si>
    <t>Shopping Ponta Negra</t>
  </si>
  <si>
    <t>Metropolitan Garden Shopping</t>
  </si>
  <si>
    <t>Boulevard Londrina Shopping</t>
  </si>
  <si>
    <t>Shopping Nova América</t>
  </si>
  <si>
    <t>Shopping Metrô Tucuruvi</t>
  </si>
  <si>
    <t>Shopping RioMar Recife</t>
  </si>
  <si>
    <t>Shopping Uberaba</t>
  </si>
  <si>
    <t>Boulevard Shopping Bauru</t>
  </si>
  <si>
    <t>Continente Park Shopping</t>
  </si>
  <si>
    <t>Brasília Shopping</t>
  </si>
  <si>
    <t>Shopping Pátio Savassi</t>
  </si>
  <si>
    <t>Jundiaí Shopping</t>
  </si>
  <si>
    <t>Vale Sul Shopping</t>
  </si>
  <si>
    <t>Uberlândia Shopping</t>
  </si>
  <si>
    <t>Shopping da Ilha</t>
  </si>
  <si>
    <t>Taguatinga Shopping</t>
  </si>
  <si>
    <t>Shopping Mestre Álvaro</t>
  </si>
  <si>
    <t>Shopping Capim Dourado</t>
  </si>
  <si>
    <t>Shopping Cidade Jardim</t>
  </si>
  <si>
    <t>Miramar Shopping Center</t>
  </si>
  <si>
    <t>Goiânia Shopping</t>
  </si>
  <si>
    <t>Cataratas JL Shopping</t>
  </si>
  <si>
    <t>Litoral Plaza Shopping</t>
  </si>
  <si>
    <t>Palladium Shopping Center</t>
  </si>
  <si>
    <t>Independência Shopping</t>
  </si>
  <si>
    <t>Santana Parque Shopping</t>
  </si>
  <si>
    <t>Maxi Shopping Jundiaí</t>
  </si>
  <si>
    <t>Shopping Pantanal</t>
  </si>
  <si>
    <t>Shopping Praia da Costa</t>
  </si>
  <si>
    <t>Minas Shopping</t>
  </si>
  <si>
    <t>Shopping Tamboré</t>
  </si>
  <si>
    <t>Shopping Piracicaba</t>
  </si>
  <si>
    <t>Rio Design Shopping</t>
  </si>
  <si>
    <t>Botafogo Praia Shopping</t>
  </si>
  <si>
    <t>Shopping Barra Salvador</t>
  </si>
  <si>
    <t>Shopping Internacional Guarulhos</t>
  </si>
  <si>
    <t>Park Shopping Barigui</t>
  </si>
  <si>
    <t>Shopping Villa Lobos</t>
  </si>
  <si>
    <t>Norte Shopping</t>
  </si>
  <si>
    <t>Shopping Tijuca</t>
  </si>
  <si>
    <t>Shopping Tacaruna</t>
  </si>
  <si>
    <t>Shopping Center Vale</t>
  </si>
  <si>
    <t>Shopping Metrópole</t>
  </si>
  <si>
    <t>Shopping da Bahia</t>
  </si>
  <si>
    <t>Shopping Pátio Higienópolis</t>
  </si>
  <si>
    <t>Shopping Plaza Sul</t>
  </si>
  <si>
    <t>Shopping Praia de Belas</t>
  </si>
  <si>
    <t>Shopping Praia Mar</t>
  </si>
  <si>
    <t>Shopping Metrô Tatuapé</t>
  </si>
  <si>
    <t>BH Shopping</t>
  </si>
  <si>
    <t>Shopping West Plaza</t>
  </si>
  <si>
    <t>Nº</t>
  </si>
  <si>
    <t>Tipo</t>
  </si>
  <si>
    <t>Q2</t>
  </si>
  <si>
    <t>Q1</t>
  </si>
  <si>
    <t>Q4</t>
  </si>
  <si>
    <t>Q3</t>
  </si>
  <si>
    <t xml:space="preserve">RJ </t>
  </si>
  <si>
    <t xml:space="preserve">Santos </t>
  </si>
  <si>
    <t xml:space="preserve">Contagem </t>
  </si>
  <si>
    <t xml:space="preserve">Shopping Salvador Bela Vista </t>
  </si>
  <si>
    <t>Shopping Parque das Bandeiras</t>
  </si>
  <si>
    <t>Park Shopping Campo Grande</t>
  </si>
  <si>
    <t xml:space="preserve">Aeroporto Internacional Tom Jobim - Galeão </t>
  </si>
  <si>
    <t>Shopping Vila Lobos</t>
  </si>
  <si>
    <t>Shopping Barigui</t>
  </si>
  <si>
    <t>Shopping Patio Brasil</t>
  </si>
  <si>
    <t xml:space="preserve">Aeroporto Internacional de SP- Guarulhos </t>
  </si>
  <si>
    <t>Quiosque Tijuca</t>
  </si>
  <si>
    <t>Quiosque Vila Lobos</t>
  </si>
  <si>
    <t xml:space="preserve">Shopping Rio Design Leblon </t>
  </si>
  <si>
    <t xml:space="preserve">Shopping Via Parque </t>
  </si>
  <si>
    <t>Shopping Itau Power</t>
  </si>
  <si>
    <t>Parque Shopping Belém</t>
  </si>
  <si>
    <t xml:space="preserve">Shopping Bourbon Ipiranga </t>
  </si>
  <si>
    <t xml:space="preserve">Shopping Boulevard Brasilia </t>
  </si>
  <si>
    <t xml:space="preserve">Iguatemi Brasilia </t>
  </si>
  <si>
    <t xml:space="preserve">Shopping Pátio Savassi </t>
  </si>
  <si>
    <t xml:space="preserve">Shopping Diamond Mall </t>
  </si>
  <si>
    <t xml:space="preserve">Shopping Internacional de Guarulhos </t>
  </si>
  <si>
    <t>Shopping BH</t>
  </si>
  <si>
    <t>Via Vale Garden Shopping</t>
  </si>
  <si>
    <t xml:space="preserve">Shopping Estação </t>
  </si>
  <si>
    <t xml:space="preserve">Campinas Shopping </t>
  </si>
  <si>
    <t>Shopping Jardim Sul</t>
  </si>
  <si>
    <t>Fechado</t>
  </si>
  <si>
    <t>Aberto</t>
  </si>
  <si>
    <t>Status</t>
  </si>
  <si>
    <t>Shopping Passo Fundo</t>
  </si>
  <si>
    <t>Terraço Shopping</t>
  </si>
  <si>
    <t>Castanheira Shopping Center</t>
  </si>
  <si>
    <t>Boulevard Shopping Feira de Santana</t>
  </si>
  <si>
    <t>Shopping Center Iguatemi São José do Rio Preto</t>
  </si>
  <si>
    <t>Shopping Bela Vista</t>
  </si>
  <si>
    <t>Shopping RioMar Kennedy</t>
  </si>
  <si>
    <t>Jardim Pamplona Shopping</t>
  </si>
  <si>
    <t>ParkShopping Canoas</t>
  </si>
  <si>
    <t>Shopping DF Plaza</t>
  </si>
  <si>
    <t>Sumauma Park Shopping</t>
  </si>
  <si>
    <t>Shopping JL Cascavel</t>
  </si>
  <si>
    <t>Shopping Interlagos</t>
  </si>
  <si>
    <t>Morumbi Shopping</t>
  </si>
  <si>
    <t>Shopping Mueller</t>
  </si>
  <si>
    <t>Shopping Iguatemi</t>
  </si>
  <si>
    <t>Shoping Iguatemi Campinas</t>
  </si>
  <si>
    <t>Shopping Iguatemi Fortaleza</t>
  </si>
  <si>
    <t>Praiamar Shopping</t>
  </si>
  <si>
    <t>Conjunto Nacional</t>
  </si>
  <si>
    <t>Shopping Center Plaza Sul</t>
  </si>
  <si>
    <t>Iguatemi Shopping Center</t>
  </si>
  <si>
    <t>Shopping Amazonas</t>
  </si>
  <si>
    <t>Flamboyant Shopping Center</t>
  </si>
  <si>
    <t>Parque Dom Pedro Shopping</t>
  </si>
  <si>
    <t>Manaíra Shopping</t>
  </si>
  <si>
    <t>Loja Rua Oscar Freire</t>
  </si>
  <si>
    <t>Diamond Mall</t>
  </si>
  <si>
    <t>Park Shopping</t>
  </si>
  <si>
    <t>Goiabeiras Shopping Center</t>
  </si>
  <si>
    <t>Shopping Cristal Plaza</t>
  </si>
  <si>
    <t>Patio Belém</t>
  </si>
  <si>
    <t>Grand Plaza Shopping</t>
  </si>
  <si>
    <t>Shopping Continental</t>
  </si>
  <si>
    <t>Iguatemi Esplanada</t>
  </si>
  <si>
    <t>Shopping Jardins</t>
  </si>
  <si>
    <t>Shopping Beiramar</t>
  </si>
  <si>
    <t>Plaza Shopping</t>
  </si>
  <si>
    <t>Pátio Brasil Shopping</t>
  </si>
  <si>
    <t>Shopping Midway Mall</t>
  </si>
  <si>
    <t>Center Shopping</t>
  </si>
  <si>
    <t>Shopping Butantã</t>
  </si>
  <si>
    <t>Shopping Center MarketPlace</t>
  </si>
  <si>
    <t>Iguatemi Caxias</t>
  </si>
  <si>
    <t>Rio Sul Shopping</t>
  </si>
  <si>
    <t>Shopping Metrô Santa Cruz</t>
  </si>
  <si>
    <t xml:space="preserve">Morumbi Shopping </t>
  </si>
  <si>
    <t>Shopping Leblon</t>
  </si>
  <si>
    <t>Catuaí Shopping Londrina</t>
  </si>
  <si>
    <t>SP Market</t>
  </si>
  <si>
    <t xml:space="preserve">Iguatemi Florianópolis </t>
  </si>
  <si>
    <t>Mogi Shopping Center</t>
  </si>
  <si>
    <t>São Luis Shopping</t>
  </si>
  <si>
    <t>Neumarkt Shopping</t>
  </si>
  <si>
    <t>Shopping São José</t>
  </si>
  <si>
    <t>Franca Shopping</t>
  </si>
  <si>
    <t>Barra Shopping Sul</t>
  </si>
  <si>
    <t>Shopping Del Passeo</t>
  </si>
  <si>
    <t xml:space="preserve">Manauara Shopping </t>
  </si>
  <si>
    <t>Colinas Shopping</t>
  </si>
  <si>
    <t>Garten Shopping</t>
  </si>
  <si>
    <t>Galleria Shopping</t>
  </si>
  <si>
    <t>Shopping Granja Viana</t>
  </si>
  <si>
    <t>Shopping Catuaí Maringá</t>
  </si>
  <si>
    <t>Norte Shopping Salvador</t>
  </si>
  <si>
    <t>Boulevard BH</t>
  </si>
  <si>
    <t>Iguatemi Alphaville</t>
  </si>
  <si>
    <t>Norte Sul</t>
  </si>
  <si>
    <t>Mooca Shopping</t>
  </si>
  <si>
    <t>Plaza Casa Forte</t>
  </si>
  <si>
    <t>JK Iguatemi</t>
  </si>
  <si>
    <t>Bourbon Shopping Wallig</t>
  </si>
  <si>
    <t>Riomar Shopping</t>
  </si>
  <si>
    <t>São Bernardo Plaza Shopping</t>
  </si>
  <si>
    <t>Shopping RioMar</t>
  </si>
  <si>
    <t>na</t>
  </si>
  <si>
    <t>Receita Bruta de Vendas de Mercadorias</t>
  </si>
  <si>
    <t>Receita Bruta de Serviços</t>
  </si>
  <si>
    <t>Trocas e devoluções</t>
  </si>
  <si>
    <t>Receita Líquida</t>
  </si>
  <si>
    <t>(-) Custos dos Produtos Vendidos e serviços prestados</t>
  </si>
  <si>
    <t>Despesas Financeiras Líquidas</t>
  </si>
  <si>
    <t>Receitas Financeiras Líquidas</t>
  </si>
  <si>
    <t>Resultado de Equivalência Patrimonial</t>
  </si>
  <si>
    <t>AH</t>
  </si>
  <si>
    <t>(+) IR/CSLL</t>
  </si>
  <si>
    <t>(+) Resultado financeiro</t>
  </si>
  <si>
    <t>(+) Depreciação e Amortização</t>
  </si>
  <si>
    <t>EBITDA Total</t>
  </si>
  <si>
    <t>(+) Efeitos não recorrentes</t>
  </si>
  <si>
    <t>EBITDA AJUSTADO</t>
  </si>
  <si>
    <t>Margem Ebitda Ajustada</t>
  </si>
  <si>
    <t>(-) Despesa de aluguel (IFRS16)</t>
  </si>
  <si>
    <t>Lucro Líquido</t>
  </si>
  <si>
    <t>Balanço Patrimonial (R$ mil)</t>
  </si>
  <si>
    <t>Balance Sheet (R$, 000)</t>
  </si>
  <si>
    <t>CIRCULANTE</t>
  </si>
  <si>
    <t>Caixa e equivalentes de caixa</t>
  </si>
  <si>
    <t>Títulos e valores mobiliários</t>
  </si>
  <si>
    <t>Contas a receber</t>
  </si>
  <si>
    <t>Contas a receber partes relacionadas</t>
  </si>
  <si>
    <t>Estoques</t>
  </si>
  <si>
    <t>Impostos a recuperar</t>
  </si>
  <si>
    <t>Despesas pagas antecipadamente e outros créditos</t>
  </si>
  <si>
    <t>Instrumentos derivativos ativo</t>
  </si>
  <si>
    <t>Total do ativo circulante</t>
  </si>
  <si>
    <t>NÃO CIRCULANTE</t>
  </si>
  <si>
    <t>Depósitos judiciais</t>
  </si>
  <si>
    <t>Imposto de renda e contribuição social diferidos</t>
  </si>
  <si>
    <t>Investimentos</t>
  </si>
  <si>
    <t>Imobilizado</t>
  </si>
  <si>
    <t>Intangível</t>
  </si>
  <si>
    <t>Total do ativo não circulante</t>
  </si>
  <si>
    <t>ATIVO TOTAL</t>
  </si>
  <si>
    <t>Fornecedores</t>
  </si>
  <si>
    <t>Empréstimos e financiamentos</t>
  </si>
  <si>
    <t>Investimentos - passivo a descoberto</t>
  </si>
  <si>
    <t>Partes relacionadas</t>
  </si>
  <si>
    <t>Obrigações trabalhistas e previdenciárias</t>
  </si>
  <si>
    <t>Obrigações tributárias</t>
  </si>
  <si>
    <t>Parcelamento de tributos</t>
  </si>
  <si>
    <t>Arrendamentos a pagar</t>
  </si>
  <si>
    <t>Instrumentos derivativos passivo</t>
  </si>
  <si>
    <t>Arrendamentos direito de uso a pagar</t>
  </si>
  <si>
    <t>Outras obrigações</t>
  </si>
  <si>
    <t>Total do passivo circulante</t>
  </si>
  <si>
    <t>Provisão para riscos cíveis, trabalhistas e tributários</t>
  </si>
  <si>
    <t>Total do passivo não circulante</t>
  </si>
  <si>
    <t>PATRIMÔNIO LÍQUIDO</t>
  </si>
  <si>
    <t>Capital social</t>
  </si>
  <si>
    <t>Reservas de lucros</t>
  </si>
  <si>
    <t>Total do patrimônio líquido</t>
  </si>
  <si>
    <t>TOTAL DO PASSIVO E PATRIMÔNIO LÍQUIDO</t>
  </si>
  <si>
    <t>Juros sobre o capital próprio a pagar</t>
  </si>
  <si>
    <t>Adjusted profit for the year</t>
  </si>
  <si>
    <t>Increase (decrease) in operating assets and liabilities:</t>
  </si>
  <si>
    <t>Trade receivables</t>
  </si>
  <si>
    <t>Inventories</t>
  </si>
  <si>
    <t>Trade payables</t>
  </si>
  <si>
    <t>Recoverable taxes</t>
  </si>
  <si>
    <t>Taxes payable</t>
  </si>
  <si>
    <t>Other assets and liabilities</t>
  </si>
  <si>
    <t>Cash provided by operating activities</t>
  </si>
  <si>
    <t>Income tax and social contribution paid</t>
  </si>
  <si>
    <t>Paid interest on borrowing and financing</t>
  </si>
  <si>
    <t>Net cash provided by operating activities</t>
  </si>
  <si>
    <t>Property, plant and equipment</t>
  </si>
  <si>
    <t>Intangible assets</t>
  </si>
  <si>
    <t>Others</t>
  </si>
  <si>
    <t> Cash Flow From Investments</t>
  </si>
  <si>
    <t>Capital increase</t>
  </si>
  <si>
    <t>Interest on capital / Dividends paid</t>
  </si>
  <si>
    <t>Borrowings and financings</t>
  </si>
  <si>
    <t>Righ-of-use leases</t>
  </si>
  <si>
    <t>Cash flow from financing activities</t>
  </si>
  <si>
    <t>INCREASE (DECREASE) IN CASH AND CASH EQUIV.</t>
  </si>
  <si>
    <t>Opening balance of cash and cash equivalents</t>
  </si>
  <si>
    <t>Closing balance of cash and cash equivalents</t>
  </si>
  <si>
    <r>
      <t>Títulos e valores mobiliários</t>
    </r>
    <r>
      <rPr>
        <sz val="9"/>
        <color theme="0"/>
        <rFont val="Arial"/>
        <family val="2"/>
      </rPr>
      <t xml:space="preserve"> lp</t>
    </r>
  </si>
  <si>
    <t>Lucro Líquido Ajustado</t>
  </si>
  <si>
    <t>Variação nos ativos e passivos operacionais</t>
  </si>
  <si>
    <t>Impostos a Recuperar</t>
  </si>
  <si>
    <t>Obrigações Tributárias</t>
  </si>
  <si>
    <t>Outros ativos e passivos</t>
  </si>
  <si>
    <t>Juros pagos de emprestimos e financiamentos</t>
  </si>
  <si>
    <t>Outros</t>
  </si>
  <si>
    <t>Aumento de Capital</t>
  </si>
  <si>
    <t>Dividendos e JCP</t>
  </si>
  <si>
    <t>Arrendamento do Direito de Uso</t>
  </si>
  <si>
    <t xml:space="preserve">Caixa das atividade de financiamento </t>
  </si>
  <si>
    <t xml:space="preserve">Caixa liquido das atividades operacionais </t>
  </si>
  <si>
    <t>AUMENTO (REDUÇÃO) DE CAIXA E EQUIVALENTE DE CAIXA</t>
  </si>
  <si>
    <t>Saldo Inicial de caixa e equivalente de caixa</t>
  </si>
  <si>
    <t>Saldo final de caixa e equivalente de caixa</t>
  </si>
  <si>
    <t>Cash Flow (R$ ,000)</t>
  </si>
  <si>
    <t>Fluxo de Caixa</t>
  </si>
  <si>
    <t>Service Gross Revenue</t>
  </si>
  <si>
    <t>Exchange and Return</t>
  </si>
  <si>
    <t xml:space="preserve">EBITDA Reconciliation </t>
  </si>
  <si>
    <t xml:space="preserve">Net Income </t>
  </si>
  <si>
    <t>(+) Income and Social Contribution Taxes</t>
  </si>
  <si>
    <t>(+) Financial Result</t>
  </si>
  <si>
    <t>(+)  Depreciation and Amortization</t>
  </si>
  <si>
    <t>Total EBITDA</t>
  </si>
  <si>
    <t>(-) Rental Expenses (IFRS16)</t>
  </si>
  <si>
    <t xml:space="preserve">(-) Non Recurring Effects </t>
  </si>
  <si>
    <t>ADJUSTED EBITDA</t>
  </si>
  <si>
    <t>Adjusted Ebitda Margin</t>
  </si>
  <si>
    <t>Jockey Plaza Shopping</t>
  </si>
  <si>
    <t>Novo Shopping Center Ribeirão</t>
  </si>
  <si>
    <t>Shopping Palladium Ponta Grossa</t>
  </si>
  <si>
    <t>Ponta Grossa</t>
  </si>
  <si>
    <t>Sudeste</t>
  </si>
  <si>
    <t>Alexânia</t>
  </si>
  <si>
    <t>Chapecó</t>
  </si>
  <si>
    <t>Tubarão</t>
  </si>
  <si>
    <t>Anápolis</t>
  </si>
  <si>
    <t>São Vicente</t>
  </si>
  <si>
    <t>Aeroporto Intern. de SP/Guarulhos Terminal 3</t>
  </si>
  <si>
    <t>Shopping Pátio Chapecó</t>
  </si>
  <si>
    <t xml:space="preserve">Farol Shopping </t>
  </si>
  <si>
    <t>Brasil Park Shopping</t>
  </si>
  <si>
    <t>Shopping Brisamar</t>
  </si>
  <si>
    <t>Contas a receber partes relacionadas LP</t>
  </si>
  <si>
    <t>Cash and cash equivalents</t>
  </si>
  <si>
    <t>CURRENT ASSETS</t>
  </si>
  <si>
    <t>Securities</t>
  </si>
  <si>
    <t>Due from related parties</t>
  </si>
  <si>
    <t>Prepaid expenses and other receivables</t>
  </si>
  <si>
    <t>Derivatives</t>
  </si>
  <si>
    <t>Total current assets</t>
  </si>
  <si>
    <t>NONCURRENT ASSETS</t>
  </si>
  <si>
    <t>Escrow deposits</t>
  </si>
  <si>
    <t>Deferred income tax and social contribution</t>
  </si>
  <si>
    <t>Investments</t>
  </si>
  <si>
    <t>Total noncurrent assets</t>
  </si>
  <si>
    <t>TOTAL ASSETS</t>
  </si>
  <si>
    <t>CURRENT LIABILITIES</t>
  </si>
  <si>
    <t>Borrowings and financing</t>
  </si>
  <si>
    <t>Investments - equity deficiency</t>
  </si>
  <si>
    <t>Due to related parties</t>
  </si>
  <si>
    <t>Payroll and related taxes</t>
  </si>
  <si>
    <t>Taxes in installments</t>
  </si>
  <si>
    <t>Leases payable</t>
  </si>
  <si>
    <t>Interest on capital</t>
  </si>
  <si>
    <t>Other payables</t>
  </si>
  <si>
    <t>Total current liabilities</t>
  </si>
  <si>
    <t>NONCURRENT LIABILITIES</t>
  </si>
  <si>
    <t>Provision for civil, labor and tax risks</t>
  </si>
  <si>
    <t>Total noncurrent liabilities</t>
  </si>
  <si>
    <t>EQUITY</t>
  </si>
  <si>
    <t>Capital</t>
  </si>
  <si>
    <t>Legal reserve</t>
  </si>
  <si>
    <t>Earnings reserves</t>
  </si>
  <si>
    <t>Total equity</t>
  </si>
  <si>
    <t>TOTAL LIABILITIES AND EQUITY</t>
  </si>
  <si>
    <t xml:space="preserve">Leasing liabilities </t>
  </si>
  <si>
    <t>Intangivel</t>
  </si>
  <si>
    <r>
      <t xml:space="preserve">9M19
</t>
    </r>
    <r>
      <rPr>
        <i/>
        <sz val="8"/>
        <color theme="0"/>
        <rFont val="Arial"/>
        <family val="2"/>
      </rPr>
      <t>(9M19)</t>
    </r>
  </si>
  <si>
    <r>
      <t xml:space="preserve">1S18
</t>
    </r>
    <r>
      <rPr>
        <i/>
        <sz val="8"/>
        <color theme="0"/>
        <rFont val="Arial"/>
        <family val="2"/>
      </rPr>
      <t>(1H18)</t>
    </r>
  </si>
  <si>
    <r>
      <t xml:space="preserve">3T18
</t>
    </r>
    <r>
      <rPr>
        <i/>
        <sz val="8"/>
        <color theme="0"/>
        <rFont val="Arial"/>
        <family val="2"/>
      </rPr>
      <t>(3Q18)</t>
    </r>
  </si>
  <si>
    <r>
      <t xml:space="preserve">9M18
</t>
    </r>
    <r>
      <rPr>
        <i/>
        <sz val="8"/>
        <color theme="0"/>
        <rFont val="Arial"/>
        <family val="2"/>
      </rPr>
      <t>(9M18)</t>
    </r>
  </si>
  <si>
    <r>
      <t xml:space="preserve">4T18
</t>
    </r>
    <r>
      <rPr>
        <i/>
        <sz val="8"/>
        <color theme="0"/>
        <rFont val="Arial"/>
        <family val="2"/>
      </rPr>
      <t>(4Q18)</t>
    </r>
  </si>
  <si>
    <r>
      <t xml:space="preserve">1S19
</t>
    </r>
    <r>
      <rPr>
        <i/>
        <sz val="8"/>
        <color theme="0"/>
        <rFont val="Arial"/>
        <family val="2"/>
      </rPr>
      <t>(1H19)</t>
    </r>
  </si>
  <si>
    <r>
      <t xml:space="preserve">3T19
</t>
    </r>
    <r>
      <rPr>
        <i/>
        <sz val="8"/>
        <color theme="0"/>
        <rFont val="Arial"/>
        <family val="2"/>
      </rPr>
      <t>(3Q19)</t>
    </r>
  </si>
  <si>
    <t>9M18</t>
  </si>
  <si>
    <t>Caixa das atividades operacionais</t>
  </si>
  <si>
    <t>Caixa das atividades de Investimentos</t>
  </si>
  <si>
    <t>Share of profit (loss) of subsidiaries</t>
  </si>
  <si>
    <t>Finance costs, net</t>
  </si>
  <si>
    <t xml:space="preserve">  Pessoal</t>
  </si>
  <si>
    <t xml:space="preserve">  Aluguéis e condomínios</t>
  </si>
  <si>
    <t xml:space="preserve">  Frete</t>
  </si>
  <si>
    <t xml:space="preserve">  Comissão sobre Cartões</t>
  </si>
  <si>
    <t xml:space="preserve">  Serviços de Terceiros</t>
  </si>
  <si>
    <t xml:space="preserve">  Despesas com Marketing</t>
  </si>
  <si>
    <t xml:space="preserve">  Outras despesas com vendas</t>
  </si>
  <si>
    <t xml:space="preserve">  Personal</t>
  </si>
  <si>
    <t xml:space="preserve">  Rentals and common area maintenance fees</t>
  </si>
  <si>
    <t xml:space="preserve">  Freight</t>
  </si>
  <si>
    <t xml:space="preserve">  Commission on credit cards</t>
  </si>
  <si>
    <t xml:space="preserve">  Outsourced services</t>
  </si>
  <si>
    <t xml:space="preserve">  Marketing/selling expenses</t>
  </si>
  <si>
    <t xml:space="preserve">  Other selling expenses</t>
  </si>
  <si>
    <t xml:space="preserve">  Other General and Administratives expenses</t>
  </si>
  <si>
    <t xml:space="preserve">  Outras Despesas Gerais e Administrativas</t>
  </si>
  <si>
    <t>DRE Consolidado (R$ mil)</t>
  </si>
  <si>
    <t>Limeira</t>
  </si>
  <si>
    <t>São Carlos</t>
  </si>
  <si>
    <t>Santa Maria</t>
  </si>
  <si>
    <t>Camaçari</t>
  </si>
  <si>
    <t>Iguatemi São Carlos</t>
  </si>
  <si>
    <t>Shopping Penha</t>
  </si>
  <si>
    <t>Shopping Praça Nova</t>
  </si>
  <si>
    <t>Outlet Premium Rio de Janeiro</t>
  </si>
  <si>
    <t>Duque de Caxias</t>
  </si>
  <si>
    <t>Outlet Premium Salvador</t>
  </si>
  <si>
    <t>Shopping União de Osasco</t>
  </si>
  <si>
    <t>Shopping Center Catuaí</t>
  </si>
  <si>
    <t>Shopping Rio Mar Fortaleza</t>
  </si>
  <si>
    <t>Patio Limeira Shopping</t>
  </si>
  <si>
    <t>Shopping Metrô Itaquera</t>
  </si>
  <si>
    <t>Caucáia</t>
  </si>
  <si>
    <t>Reconciliação do EBITDA</t>
  </si>
  <si>
    <t>Rio Verde</t>
  </si>
  <si>
    <t>Nações Shopping</t>
  </si>
  <si>
    <t>Buriti Rio Verde Shopping</t>
  </si>
  <si>
    <t>Macapá</t>
  </si>
  <si>
    <t>Amapá Garden Shopping</t>
  </si>
  <si>
    <t>Criciúma</t>
  </si>
  <si>
    <t>Macaé</t>
  </si>
  <si>
    <t>Sobral</t>
  </si>
  <si>
    <t>Shopping Cariri</t>
  </si>
  <si>
    <t>Shopping Plaza Macaé</t>
  </si>
  <si>
    <t>Shopping Sobral</t>
  </si>
  <si>
    <r>
      <t xml:space="preserve">4T19
</t>
    </r>
    <r>
      <rPr>
        <i/>
        <sz val="8"/>
        <color theme="0"/>
        <rFont val="Arial"/>
        <family val="2"/>
      </rPr>
      <t>(4Q19)</t>
    </r>
  </si>
  <si>
    <t>Shopping Cidade BH</t>
  </si>
  <si>
    <t>Shopping Jardim Norte</t>
  </si>
  <si>
    <t>Villa Lobos</t>
  </si>
  <si>
    <t>Parque Shopping Bahia</t>
  </si>
  <si>
    <t>Lauro de Freitas</t>
  </si>
  <si>
    <t xml:space="preserve">        Custo de aquisição de insumos e matérias-primas</t>
  </si>
  <si>
    <t xml:space="preserve">        Depreciação e amortização</t>
  </si>
  <si>
    <t xml:space="preserve">        Acquisition cost of inputs and raw materials</t>
  </si>
  <si>
    <t>AP</t>
  </si>
  <si>
    <t>Balneário Camboriú</t>
  </si>
  <si>
    <t xml:space="preserve">Balneário Camboriu Shopping </t>
  </si>
  <si>
    <r>
      <t xml:space="preserve">1T20
</t>
    </r>
    <r>
      <rPr>
        <i/>
        <sz val="8"/>
        <color theme="0"/>
        <rFont val="Arial"/>
        <family val="2"/>
      </rPr>
      <t>(1Q20)</t>
    </r>
  </si>
  <si>
    <r>
      <t xml:space="preserve">1T19
</t>
    </r>
    <r>
      <rPr>
        <i/>
        <sz val="8"/>
        <color theme="0"/>
        <rFont val="Arial"/>
        <family val="2"/>
      </rPr>
      <t>(1Q19)</t>
    </r>
  </si>
  <si>
    <t>Lucros/Prejuízos acumulados</t>
  </si>
  <si>
    <t xml:space="preserve">          Depreciação e amortização</t>
  </si>
  <si>
    <t xml:space="preserve">          Depreciação e amortização - Direito de Uso (IFRS16)</t>
  </si>
  <si>
    <t>Juros pagos de arrendamento de direito de uso</t>
  </si>
  <si>
    <t>Finance costs</t>
  </si>
  <si>
    <t xml:space="preserve">  Depreciation and Amortization</t>
  </si>
  <si>
    <t xml:space="preserve">          Despesas Financeiras</t>
  </si>
  <si>
    <t xml:space="preserve">          Despesas Financeiras - Direito de Uso (IFRS16)</t>
  </si>
  <si>
    <r>
      <t xml:space="preserve">2T19
</t>
    </r>
    <r>
      <rPr>
        <i/>
        <sz val="8"/>
        <color theme="0"/>
        <rFont val="Arial"/>
        <family val="2"/>
      </rPr>
      <t>(2Q19)</t>
    </r>
  </si>
  <si>
    <t>Balneário Camboriú Shopping</t>
  </si>
  <si>
    <t>Shopping Boulevard Tatuapé</t>
  </si>
  <si>
    <t xml:space="preserve">Campo Grande </t>
  </si>
  <si>
    <t xml:space="preserve"> SC</t>
  </si>
  <si>
    <t xml:space="preserve">Itajaí </t>
  </si>
  <si>
    <t>Shopping Itajaí</t>
  </si>
  <si>
    <t xml:space="preserve">Maringá </t>
  </si>
  <si>
    <t>Maringá Park</t>
  </si>
  <si>
    <t>Shopping Bougainville</t>
  </si>
  <si>
    <t>Shopping Conjunto Nacional</t>
  </si>
  <si>
    <t>Shoppinh RioMar Recife</t>
  </si>
  <si>
    <r>
      <t xml:space="preserve">2T20
</t>
    </r>
    <r>
      <rPr>
        <i/>
        <sz val="8"/>
        <color theme="0"/>
        <rFont val="Arial"/>
        <family val="2"/>
      </rPr>
      <t>(2Q20)</t>
    </r>
  </si>
  <si>
    <r>
      <t xml:space="preserve">1S20
</t>
    </r>
    <r>
      <rPr>
        <i/>
        <sz val="8"/>
        <color theme="0"/>
        <rFont val="Arial"/>
        <family val="2"/>
      </rPr>
      <t>(1H20)</t>
    </r>
  </si>
  <si>
    <r>
      <t xml:space="preserve">3M20
</t>
    </r>
    <r>
      <rPr>
        <i/>
        <sz val="8"/>
        <color theme="0"/>
        <rFont val="Arial"/>
        <family val="2"/>
      </rPr>
      <t>(3M20)</t>
    </r>
  </si>
  <si>
    <t xml:space="preserve">  Descontos sobre arrendamentos</t>
  </si>
  <si>
    <t xml:space="preserve">  Lease discounts</t>
  </si>
  <si>
    <t xml:space="preserve">Itabuna </t>
  </si>
  <si>
    <t>Shopping Jequitiba</t>
  </si>
  <si>
    <r>
      <t xml:space="preserve">3T20
</t>
    </r>
    <r>
      <rPr>
        <i/>
        <sz val="8"/>
        <color theme="0"/>
        <rFont val="Arial"/>
        <family val="2"/>
      </rPr>
      <t>(3Q20)</t>
    </r>
  </si>
  <si>
    <r>
      <t xml:space="preserve">9M20
</t>
    </r>
    <r>
      <rPr>
        <i/>
        <sz val="8"/>
        <color theme="0"/>
        <rFont val="Arial"/>
        <family val="2"/>
      </rPr>
      <t>(9M20)</t>
    </r>
  </si>
  <si>
    <t>Custos da Fábrica</t>
  </si>
  <si>
    <t>Outlet Grande São Paulo</t>
  </si>
  <si>
    <t>Jaraguá Park Shopping</t>
  </si>
  <si>
    <t>Itaquaquecetuba</t>
  </si>
  <si>
    <t>Jaraguá do Sul</t>
  </si>
  <si>
    <r>
      <t xml:space="preserve">4T20
</t>
    </r>
    <r>
      <rPr>
        <i/>
        <sz val="8"/>
        <color theme="0"/>
        <rFont val="Arial"/>
        <family val="2"/>
      </rPr>
      <t>(4Q20)</t>
    </r>
  </si>
  <si>
    <t>Dividendos a pagar</t>
  </si>
  <si>
    <t xml:space="preserve">
Dividends payable</t>
  </si>
  <si>
    <t>Reservas de Capital</t>
  </si>
  <si>
    <t>Capital reserves</t>
  </si>
  <si>
    <t>Área Total</t>
  </si>
  <si>
    <t>Lojas Vivara</t>
  </si>
  <si>
    <t>Lojas Life</t>
  </si>
  <si>
    <t>Quiosques</t>
  </si>
  <si>
    <t>Número de Lojas (EoP)</t>
  </si>
  <si>
    <t>Dados Operacionais</t>
  </si>
  <si>
    <t>Operanting Data</t>
  </si>
  <si>
    <t xml:space="preserve">Total Area </t>
  </si>
  <si>
    <t>Number of Stores (EoP)</t>
  </si>
  <si>
    <t>SSS (Lojas Físicas)</t>
  </si>
  <si>
    <t>SSS (Lojas Físicas + E-commerce)</t>
  </si>
  <si>
    <t>Vivara Store</t>
  </si>
  <si>
    <t>Life Store</t>
  </si>
  <si>
    <t>Kiosks</t>
  </si>
  <si>
    <t>SSS (Physical Stores)</t>
  </si>
  <si>
    <t>SSS (Physical Stores +E-commerce)</t>
  </si>
  <si>
    <t>CAPEX</t>
  </si>
  <si>
    <t>Novas lojas</t>
  </si>
  <si>
    <t>Reformas e Manutenção</t>
  </si>
  <si>
    <t>Fábrica</t>
  </si>
  <si>
    <t>Sistemas/TI</t>
  </si>
  <si>
    <t>New Stores</t>
  </si>
  <si>
    <t>Reforms and Maintenance</t>
  </si>
  <si>
    <t>Factory</t>
  </si>
  <si>
    <t>Systems/IT</t>
  </si>
  <si>
    <t>Shopping Paralela</t>
  </si>
  <si>
    <r>
      <t xml:space="preserve">1T21
</t>
    </r>
    <r>
      <rPr>
        <i/>
        <sz val="8"/>
        <color theme="0"/>
        <rFont val="Arial"/>
        <family val="2"/>
      </rPr>
      <t>(1Q21)</t>
    </r>
  </si>
  <si>
    <t>Fornecedores - Convênio</t>
  </si>
  <si>
    <t>AC</t>
  </si>
  <si>
    <t>Rio Branco</t>
  </si>
  <si>
    <t>Via Verde Shopping</t>
  </si>
  <si>
    <t>Marabá</t>
  </si>
  <si>
    <t>Partage Shopping Marabá</t>
  </si>
  <si>
    <t>Rio Grande</t>
  </si>
  <si>
    <t>Partage Shopping Rio Grande</t>
  </si>
  <si>
    <t>Suppliers</t>
  </si>
  <si>
    <t>Suppliers Agreement</t>
  </si>
  <si>
    <t>Valparaiso de Goiás</t>
  </si>
  <si>
    <t>Shopping Sul</t>
  </si>
  <si>
    <t>Vitória da Conquista</t>
  </si>
  <si>
    <t>Boulevard Shopping Vitória da Conquista</t>
  </si>
  <si>
    <t>Araraquara</t>
  </si>
  <si>
    <t>Shopping Jaraguá</t>
  </si>
  <si>
    <t xml:space="preserve">Itu </t>
  </si>
  <si>
    <t>Plaza Shopping Itu</t>
  </si>
  <si>
    <t xml:space="preserve">Boulevard Shopping Brasília </t>
  </si>
  <si>
    <t>Norte</t>
  </si>
  <si>
    <t>Parauapebas</t>
  </si>
  <si>
    <t>Partage Shopping Parauapebas</t>
  </si>
  <si>
    <t>Cascavel JL Shopping</t>
  </si>
  <si>
    <t>Varginha</t>
  </si>
  <si>
    <t>Via Café Garden Shopping</t>
  </si>
  <si>
    <t>Ipatinga</t>
  </si>
  <si>
    <t>Shopping Vale do Aço</t>
  </si>
  <si>
    <t>Imperatriz</t>
  </si>
  <si>
    <t>Imperial Shopping</t>
  </si>
  <si>
    <t>Campos dos Goytacazes</t>
  </si>
  <si>
    <t>Boulevard Shopping Campos</t>
  </si>
  <si>
    <r>
      <t xml:space="preserve">2T21
</t>
    </r>
    <r>
      <rPr>
        <i/>
        <sz val="8"/>
        <color theme="0"/>
        <rFont val="Arial"/>
        <family val="2"/>
      </rPr>
      <t>(2Q21)</t>
    </r>
  </si>
  <si>
    <t>Instrumentos derivativos passivo LP</t>
  </si>
  <si>
    <r>
      <t xml:space="preserve">3M21
</t>
    </r>
    <r>
      <rPr>
        <i/>
        <sz val="8"/>
        <color theme="0"/>
        <rFont val="Arial"/>
        <family val="2"/>
      </rPr>
      <t>(3M21)</t>
    </r>
  </si>
  <si>
    <t>Derivaties</t>
  </si>
  <si>
    <r>
      <t xml:space="preserve">1S21
</t>
    </r>
    <r>
      <rPr>
        <i/>
        <sz val="8"/>
        <color theme="0"/>
        <rFont val="Arial"/>
        <family val="2"/>
      </rPr>
      <t>(1H21)</t>
    </r>
  </si>
  <si>
    <t>Paid Interest on use right lease</t>
  </si>
  <si>
    <t>Labor and social security obligations</t>
  </si>
  <si>
    <t>Itaupower Shopping</t>
  </si>
  <si>
    <t>Moinhos Shopping</t>
  </si>
  <si>
    <t>Shopping Estação BH</t>
  </si>
  <si>
    <t>Mooca Plaza Shopping</t>
  </si>
  <si>
    <t>Updated:</t>
  </si>
  <si>
    <t xml:space="preserve">Shopping Center Jardim Sul </t>
  </si>
  <si>
    <t>Curitiba Shopping</t>
  </si>
  <si>
    <t>Araçatuba</t>
  </si>
  <si>
    <t>Shopping Praça Nova Araçatuba</t>
  </si>
  <si>
    <t>Floripa Shopping</t>
  </si>
  <si>
    <t xml:space="preserve">Shopping Flamboyant </t>
  </si>
  <si>
    <t xml:space="preserve">Goiânia Shopping </t>
  </si>
  <si>
    <r>
      <t xml:space="preserve">3T21
</t>
    </r>
    <r>
      <rPr>
        <i/>
        <sz val="8"/>
        <color theme="0"/>
        <rFont val="Arial"/>
        <family val="2"/>
      </rPr>
      <t>(3Q21)</t>
    </r>
  </si>
  <si>
    <t>Shopping Rio Sul</t>
  </si>
  <si>
    <t xml:space="preserve">Shopping ABC </t>
  </si>
  <si>
    <t>Santo André</t>
  </si>
  <si>
    <r>
      <t xml:space="preserve">9M21
</t>
    </r>
    <r>
      <rPr>
        <i/>
        <sz val="8"/>
        <color theme="0"/>
        <rFont val="Arial"/>
        <family val="2"/>
      </rPr>
      <t>(9M21)</t>
    </r>
  </si>
  <si>
    <t>Shopping Iguatemi Brasília</t>
  </si>
  <si>
    <t xml:space="preserve">Shopping Sinop </t>
  </si>
  <si>
    <t>Sinop</t>
  </si>
  <si>
    <t xml:space="preserve">Aparecida de Goiania </t>
  </si>
  <si>
    <t xml:space="preserve">Park Shopping Barigui </t>
  </si>
  <si>
    <t>Shopping Center Diamond Mall</t>
  </si>
  <si>
    <t>Shopping Morumbi</t>
  </si>
  <si>
    <t xml:space="preserve">Joinville Garten Shopping </t>
  </si>
  <si>
    <t>Shopping Center Mueller</t>
  </si>
  <si>
    <t>Park Shopping Jacarepaguá</t>
  </si>
  <si>
    <r>
      <t xml:space="preserve">4T21
</t>
    </r>
    <r>
      <rPr>
        <i/>
        <sz val="8"/>
        <color theme="0"/>
        <rFont val="Arial"/>
        <family val="2"/>
      </rPr>
      <t>(4Q21)</t>
    </r>
  </si>
  <si>
    <t>Shopping Piracicaba </t>
  </si>
  <si>
    <t xml:space="preserve">Shopping Vitória </t>
  </si>
  <si>
    <t>Receita por Canal</t>
  </si>
  <si>
    <t>Revenue by Channel</t>
  </si>
  <si>
    <t>Opções Outorgadas</t>
  </si>
  <si>
    <t>Options Granted</t>
  </si>
  <si>
    <r>
      <t xml:space="preserve">1T22
</t>
    </r>
    <r>
      <rPr>
        <i/>
        <sz val="8"/>
        <color theme="0"/>
        <rFont val="Arial"/>
        <family val="2"/>
      </rPr>
      <t>(1Q22)</t>
    </r>
  </si>
  <si>
    <t>Ações em Tesouraria</t>
  </si>
  <si>
    <t>Treasury Stocks</t>
  </si>
  <si>
    <t>Shopping Cidade São Paulo</t>
  </si>
  <si>
    <t>Shopping Pátio Paulista </t>
  </si>
  <si>
    <t>Mossoró</t>
  </si>
  <si>
    <t>Partage Shopping Mossoró</t>
  </si>
  <si>
    <t xml:space="preserve">Outlet Premium Brasília </t>
  </si>
  <si>
    <t>Super Shopping Osasco </t>
  </si>
  <si>
    <t>Shopping Grand Plaza</t>
  </si>
  <si>
    <t>Guarulhos / SP</t>
  </si>
  <si>
    <t>Parque Shopping Maia</t>
  </si>
  <si>
    <t>Barueri / SP</t>
  </si>
  <si>
    <t>Jundiaí / SP</t>
  </si>
  <si>
    <t>São Paulo / SP</t>
  </si>
  <si>
    <t>Mogi das Cruzes / SP</t>
  </si>
  <si>
    <t>Shopping Mogi</t>
  </si>
  <si>
    <t>Cotia / SP</t>
  </si>
  <si>
    <t>Shopping Granja Vianna</t>
  </si>
  <si>
    <t>Shopping Neumarkt Blumenau</t>
  </si>
  <si>
    <r>
      <t xml:space="preserve">2T22
</t>
    </r>
    <r>
      <rPr>
        <i/>
        <sz val="8"/>
        <color theme="0"/>
        <rFont val="Arial"/>
        <family val="2"/>
      </rPr>
      <t>(2Q22)</t>
    </r>
  </si>
  <si>
    <r>
      <t xml:space="preserve">1S22
</t>
    </r>
    <r>
      <rPr>
        <i/>
        <sz val="8"/>
        <color theme="0"/>
        <rFont val="Arial"/>
        <family val="2"/>
      </rPr>
      <t>(1H22)</t>
    </r>
  </si>
  <si>
    <t>Santos / SP</t>
  </si>
  <si>
    <t>Shopping Miramar</t>
  </si>
  <si>
    <t>Canoas / RS</t>
  </si>
  <si>
    <t>Brasília / DF</t>
  </si>
  <si>
    <t>Porto Alegre / RS</t>
  </si>
  <si>
    <t>Centro Oeste</t>
  </si>
  <si>
    <t>Park Shopping Canoas</t>
  </si>
  <si>
    <t>Fechado / Closed</t>
  </si>
  <si>
    <t>Shopping Conjunto Nacional Brasília</t>
  </si>
  <si>
    <t>Shopping CenterVale</t>
  </si>
  <si>
    <t>Shopping Villagio Caxias</t>
  </si>
  <si>
    <r>
      <t xml:space="preserve">3T22
</t>
    </r>
    <r>
      <rPr>
        <i/>
        <sz val="8"/>
        <color theme="0"/>
        <rFont val="Arial"/>
        <family val="2"/>
      </rPr>
      <t>(3Q22)</t>
    </r>
  </si>
  <si>
    <r>
      <t xml:space="preserve">9M22
</t>
    </r>
    <r>
      <rPr>
        <i/>
        <sz val="8"/>
        <color theme="0"/>
        <rFont val="Arial"/>
        <family val="2"/>
      </rPr>
      <t>(9M22)</t>
    </r>
  </si>
  <si>
    <t>Bauru / SP</t>
  </si>
  <si>
    <t>Itu / SP</t>
  </si>
  <si>
    <t>Rio de Janeiro / RJ</t>
  </si>
  <si>
    <t>Uberlandia / MG</t>
  </si>
  <si>
    <t>Niteroi / RJ</t>
  </si>
  <si>
    <t>Sao Paulo / SP</t>
  </si>
  <si>
    <t>Natal / RN</t>
  </si>
  <si>
    <t>Cabo Frio / RJ</t>
  </si>
  <si>
    <t>Joao Pessoa / PB</t>
  </si>
  <si>
    <t>Poços de Caldas / MG</t>
  </si>
  <si>
    <t>Indaiatuba / SP</t>
  </si>
  <si>
    <t>Itu Plaza Shopping</t>
  </si>
  <si>
    <t>Carioca Shopping</t>
  </si>
  <si>
    <t>Center Shopping Uberlandia</t>
  </si>
  <si>
    <t>Plaza Shopping Niterói</t>
  </si>
  <si>
    <t>Shopping Center Iguatemi</t>
  </si>
  <si>
    <t>Shopping Park Lagos</t>
  </si>
  <si>
    <t>Shopping Santa Úrsula</t>
  </si>
  <si>
    <t>Shopping Manaíra</t>
  </si>
  <si>
    <t>Shopping Village Mall</t>
  </si>
  <si>
    <t>Shopping Plaza Casa Forte</t>
  </si>
  <si>
    <t>Shopping Poços de Caldas</t>
  </si>
  <si>
    <t>Polo Shopping Indaiatuba</t>
  </si>
  <si>
    <t>Top Center Shopping</t>
  </si>
  <si>
    <t>Manaus/AM</t>
  </si>
  <si>
    <t>Balneário Camburiú Shopping</t>
  </si>
  <si>
    <t>João Pessoa</t>
  </si>
  <si>
    <t>Mag Shopping</t>
  </si>
  <si>
    <t>Shopping Iguatemi Alphaville</t>
  </si>
  <si>
    <t>City Center Outlet</t>
  </si>
  <si>
    <t>Campo Largo</t>
  </si>
  <si>
    <t>Três Lagoas</t>
  </si>
  <si>
    <t>Shopping Três Lagos</t>
  </si>
  <si>
    <t>Votorantim</t>
  </si>
  <si>
    <t>Shopping Iguatemi Higienopolis</t>
  </si>
  <si>
    <t>Olinda</t>
  </si>
  <si>
    <t>Shopping Patteo Olinda</t>
  </si>
  <si>
    <t>Receitas Diferidas</t>
  </si>
  <si>
    <r>
      <t xml:space="preserve">4T22
</t>
    </r>
    <r>
      <rPr>
        <i/>
        <sz val="8"/>
        <color theme="0"/>
        <rFont val="Arial"/>
        <family val="2"/>
      </rPr>
      <t>(4Q22)</t>
    </r>
  </si>
  <si>
    <t>Ações em tesouraria</t>
  </si>
  <si>
    <r>
      <t xml:space="preserve">1T23
</t>
    </r>
    <r>
      <rPr>
        <i/>
        <sz val="8"/>
        <color theme="0"/>
        <rFont val="Arial"/>
        <family val="2"/>
      </rPr>
      <t>(1Q23)</t>
    </r>
  </si>
  <si>
    <t>Shopping Center de Ribeirao Preto</t>
  </si>
  <si>
    <t>Rondon Plaza Shopping</t>
  </si>
  <si>
    <t>Ribeirao Preto</t>
  </si>
  <si>
    <t>Rondonópolis</t>
  </si>
  <si>
    <t>Shopping Tietê Plaza</t>
  </si>
  <si>
    <t>Observações</t>
  </si>
  <si>
    <r>
      <t>Área Total 
(m</t>
    </r>
    <r>
      <rPr>
        <b/>
        <vertAlign val="superscript"/>
        <sz val="8"/>
        <color theme="0"/>
        <rFont val="Arial"/>
        <family val="2"/>
      </rPr>
      <t>2</t>
    </r>
    <r>
      <rPr>
        <b/>
        <sz val="8"/>
        <color theme="0"/>
        <rFont val="Arial"/>
        <family val="2"/>
      </rPr>
      <t>)</t>
    </r>
  </si>
  <si>
    <t>Nº de Lojas 
Acumulado por Tipo</t>
  </si>
  <si>
    <t>Reforma - De 04/03/2022 a 29/04/2022</t>
  </si>
  <si>
    <t>Reforma - De 27/02/2023 a 27/03/2023</t>
  </si>
  <si>
    <t>Reforma - De 18/02/2022 a 22/04/2022</t>
  </si>
  <si>
    <t>Reforma - De 06/03/2023 a 03/04/2023</t>
  </si>
  <si>
    <t>Reforma - De 06/02/2023 a 13/03/2023</t>
  </si>
  <si>
    <t>Reforma - De 06/02/2023 a 06/03/2023</t>
  </si>
  <si>
    <t>Reforma - De 13/02/2023 a 17/04/2023</t>
  </si>
  <si>
    <t>Reforma - 25/02/2022 a 22/04/2022</t>
  </si>
  <si>
    <t>Reforma - De 06/02/2023 a 17/04/2023</t>
  </si>
  <si>
    <t>Reforma - De 20/02/2023 a 20/03/2023</t>
  </si>
  <si>
    <r>
      <t xml:space="preserve">2T23
</t>
    </r>
    <r>
      <rPr>
        <i/>
        <sz val="8"/>
        <color theme="0"/>
        <rFont val="Arial"/>
        <family val="2"/>
      </rPr>
      <t>(2Q23)</t>
    </r>
  </si>
  <si>
    <t>Shopping Frei Caneca</t>
  </si>
  <si>
    <t>Partage Norte Shopping Natal</t>
  </si>
  <si>
    <t>Shopping da Gavea</t>
  </si>
  <si>
    <t>Partage Shopping São Gonçalo</t>
  </si>
  <si>
    <t>Shopping Colinas</t>
  </si>
  <si>
    <t>Consórcio Blumenau Norte Shopping</t>
  </si>
  <si>
    <t>Montes Claros Shopping</t>
  </si>
  <si>
    <t>São Luis Shopping Center</t>
  </si>
  <si>
    <t>Shopping Pátio Roraima</t>
  </si>
  <si>
    <t>Tivoli Shopping</t>
  </si>
  <si>
    <t>RR</t>
  </si>
  <si>
    <t>Loja Life</t>
  </si>
  <si>
    <t>Loja Vivara</t>
  </si>
  <si>
    <t>Quiosque</t>
  </si>
  <si>
    <t>Volta Redonda</t>
  </si>
  <si>
    <t>Shopping Park Sul</t>
  </si>
  <si>
    <t>São Gonçalo</t>
  </si>
  <si>
    <t>Montes Claros</t>
  </si>
  <si>
    <t>Boa Vista</t>
  </si>
  <si>
    <t>Santa Bárbara D’Oeste</t>
  </si>
  <si>
    <r>
      <t xml:space="preserve">1S23
</t>
    </r>
    <r>
      <rPr>
        <i/>
        <sz val="8"/>
        <color theme="0"/>
        <rFont val="Arial"/>
        <family val="2"/>
      </rPr>
      <t>(1H23)</t>
    </r>
  </si>
  <si>
    <r>
      <t xml:space="preserve">3M22
</t>
    </r>
    <r>
      <rPr>
        <i/>
        <sz val="8"/>
        <color theme="0"/>
        <rFont val="Arial"/>
        <family val="2"/>
      </rPr>
      <t>(3M22)</t>
    </r>
  </si>
  <si>
    <r>
      <t xml:space="preserve">2022
</t>
    </r>
    <r>
      <rPr>
        <i/>
        <sz val="8"/>
        <color theme="0"/>
        <rFont val="Arial"/>
        <family val="2"/>
      </rPr>
      <t>(2022)</t>
    </r>
  </si>
  <si>
    <r>
      <t xml:space="preserve">3M23
</t>
    </r>
    <r>
      <rPr>
        <i/>
        <sz val="8"/>
        <color theme="0"/>
        <rFont val="Arial"/>
        <family val="2"/>
      </rPr>
      <t>(3M23)</t>
    </r>
  </si>
  <si>
    <t>Treasury stocks</t>
  </si>
  <si>
    <t>Nova Iguaçu</t>
  </si>
  <si>
    <t>Eusébio</t>
  </si>
  <si>
    <t>Shopping Center Continental</t>
  </si>
  <si>
    <t>Shopping Nova Iguaçu</t>
  </si>
  <si>
    <t>Terrazo Shopping</t>
  </si>
  <si>
    <t>Receitas Diferidas LP</t>
  </si>
  <si>
    <t>Guarapuava</t>
  </si>
  <si>
    <t>Petrópolis</t>
  </si>
  <si>
    <t>Villa Romana Shopping</t>
  </si>
  <si>
    <t>Passo Fundo Shopping</t>
  </si>
  <si>
    <t>Shopping Pátio Maceió</t>
  </si>
  <si>
    <t>Shopping Cidade dos Lagos</t>
  </si>
  <si>
    <t>North Shopping Jóquei</t>
  </si>
  <si>
    <t>Pátio Petrópolis Shopping</t>
  </si>
  <si>
    <t>Boulevard Shopping BH</t>
  </si>
  <si>
    <r>
      <t xml:space="preserve">3T23
</t>
    </r>
    <r>
      <rPr>
        <i/>
        <sz val="8"/>
        <color theme="0"/>
        <rFont val="Arial"/>
        <family val="2"/>
      </rPr>
      <t>(3Q23)</t>
    </r>
  </si>
  <si>
    <r>
      <t xml:space="preserve">9M23
</t>
    </r>
    <r>
      <rPr>
        <i/>
        <sz val="8"/>
        <color theme="0"/>
        <rFont val="Arial"/>
        <family val="2"/>
      </rPr>
      <t>(9M23)</t>
    </r>
  </si>
  <si>
    <t>SSS (Lojas Life)</t>
  </si>
  <si>
    <t>SSS (Lojas Vivara)</t>
  </si>
  <si>
    <t>Guaratinguetá</t>
  </si>
  <si>
    <t>Arapiraca</t>
  </si>
  <si>
    <t>Catarina Fashion Outlet</t>
  </si>
  <si>
    <t>Buriti Shopping Guará</t>
  </si>
  <si>
    <t>Arapiraca Garden Shopping</t>
  </si>
  <si>
    <t>Teresina</t>
  </si>
  <si>
    <t>Shopping JK Brasília</t>
  </si>
  <si>
    <t>Nº de Lojas Total</t>
  </si>
  <si>
    <r>
      <t xml:space="preserve">4T23
</t>
    </r>
    <r>
      <rPr>
        <i/>
        <sz val="8"/>
        <color theme="0"/>
        <rFont val="Arial"/>
        <family val="2"/>
      </rPr>
      <t>(4Q23)</t>
    </r>
  </si>
  <si>
    <t>Diadema</t>
  </si>
  <si>
    <t>Pantanal Shopping</t>
  </si>
  <si>
    <t>Shopping Praça da Moça</t>
  </si>
  <si>
    <t>Shopping Campo Limpo</t>
  </si>
  <si>
    <t>Super Shopping Osasco</t>
  </si>
  <si>
    <t>Shopping Cataratas JL</t>
  </si>
  <si>
    <t>Catuaí Shopping Center Maringá</t>
  </si>
  <si>
    <t>Plataforma Digital</t>
  </si>
  <si>
    <t>Digital Sales</t>
  </si>
  <si>
    <t>Outras Receitas</t>
  </si>
  <si>
    <t>Shopping Jaraguá Araraquara</t>
  </si>
  <si>
    <t>Shopping Aurora</t>
  </si>
  <si>
    <t>Shopping Golden Calhau</t>
  </si>
  <si>
    <t>Pouso Alegre</t>
  </si>
  <si>
    <t>Shopping Serra Sul</t>
  </si>
  <si>
    <t>SSS (Vivara stores)</t>
  </si>
  <si>
    <t>SSS (Life stores)</t>
  </si>
  <si>
    <t>Vivara Stores</t>
  </si>
  <si>
    <t>Life Stores</t>
  </si>
  <si>
    <t>Shopping Franca</t>
  </si>
  <si>
    <t>Ananindeua</t>
  </si>
  <si>
    <t>Shopping Metrópole Ananindeua</t>
  </si>
  <si>
    <t>Shopping Estação Curitiba</t>
  </si>
  <si>
    <t>Mogi Guaçu</t>
  </si>
  <si>
    <t>Buriti Shopping Mogi Guaçu</t>
  </si>
  <si>
    <t>Itajaí</t>
  </si>
  <si>
    <t>Umuarama</t>
  </si>
  <si>
    <t>Shopping Palladium Umuarama</t>
  </si>
  <si>
    <t>Parque Shopping Barueri</t>
  </si>
  <si>
    <t>Shopping Boulevard Feira de Santana</t>
  </si>
  <si>
    <t>Goiânia</t>
  </si>
  <si>
    <t>Shopping Brasil Park</t>
  </si>
  <si>
    <t>Sumaré</t>
  </si>
  <si>
    <t>Shopping Park City Sumaré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</si>
</sst>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€]#,##0.00_);[Red]\([$€]#,##0.00\)"/>
    <numFmt numFmtId="170" formatCode="#,##0.0"/>
    <numFmt numFmtId="171" formatCode="_([$€-2]* #,##0.00_);_([$€-2]* \(#,##0.00\);_([$€-2]* &quot;-&quot;??_)"/>
    <numFmt numFmtId="172" formatCode="_(* #,##0.0_);_(* \(#,##0.0\);_(* &quot;-&quot;??_);_(@_)"/>
    <numFmt numFmtId="173" formatCode="&quot;R$ &quot;#,##0_);[Red]\(&quot;R$ &quot;#,##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\£\ #,##0_);[Red]\(\£\ #,##0\)"/>
    <numFmt numFmtId="177" formatCode="\¥\ #,##0_);[Red]\(\¥\ #,##0\)"/>
    <numFmt numFmtId="178" formatCode="m\-d\-yy"/>
    <numFmt numFmtId="179" formatCode="[Blue]#,##0_);[Red]\(#,##0\)"/>
    <numFmt numFmtId="180" formatCode="_(* #,##0.0_);_(* \(#,##0.0\);_(* &quot;-&quot;?_);@_)"/>
    <numFmt numFmtId="181" formatCode="\•\ \ @"/>
    <numFmt numFmtId="182" formatCode="###0_);[Red]\(###0\)"/>
    <numFmt numFmtId="183" formatCode="\$#,##0.00_);\(\$#,##0.00\)"/>
    <numFmt numFmtId="184" formatCode="&quot;Cr$&quot;\ #,##0_);[Red]\(&quot;Cr$&quot;\ #,##0\)"/>
    <numFmt numFmtId="185" formatCode="&quot;$&quot;#,##0.0_);[Red]\(&quot;$&quot;#,##0.0\)"/>
    <numFmt numFmtId="186" formatCode="&quot;$&quot;#,##0\ ;\(&quot;$&quot;#,##0\)"/>
    <numFmt numFmtId="187" formatCode="\$#,##0_);\(\$#,##0\)"/>
    <numFmt numFmtId="188" formatCode="_(\ #,##0_);_(\ \(#,##0\);_(\ &quot;-&quot;??_);_(@_)"/>
    <numFmt numFmtId="189" formatCode="\ \ _•\–\ \ \ \ @"/>
    <numFmt numFmtId="190" formatCode="#,##0.0_);[Red]\(#,##0.0\)"/>
    <numFmt numFmtId="191" formatCode="mmm\-d\-yyyy"/>
    <numFmt numFmtId="192" formatCode="mmm\-yyyy"/>
    <numFmt numFmtId="193" formatCode="mmmm\ d\,\ yyyy"/>
    <numFmt numFmtId="194" formatCode="d\-mmm\-yyyy"/>
    <numFmt numFmtId="195" formatCode="d\-mmm\-yyyy\ \ h:mm"/>
    <numFmt numFmtId="196" formatCode="dd\ mmm\ yyyy_);;&quot;-  &quot;;&quot; &quot;@"/>
    <numFmt numFmtId="197" formatCode="dd\ mmm\ yy_);;&quot;-  &quot;;&quot; &quot;@"/>
    <numFmt numFmtId="198" formatCode="_-* #,##0\ _D_M_-;\-* #,##0\ _D_M_-;_-* &quot;-&quot;\ _D_M_-;_-@_-"/>
    <numFmt numFmtId="199" formatCode="_([$€]* #,##0.00_);_([$€]* \(#,##0.00\);_([$€]* &quot;-&quot;??_);_(@_)"/>
    <numFmt numFmtId="200" formatCode="#,##0."/>
    <numFmt numFmtId="201" formatCode="#,##0.0000_);\(#,##0.0000\);&quot;-  &quot;;&quot; &quot;@"/>
    <numFmt numFmtId="202" formatCode="###0_);\(###0\)"/>
    <numFmt numFmtId="203" formatCode="#,##0.00&quot; $&quot;;\-#,##0.00&quot; $&quot;"/>
    <numFmt numFmtId="204" formatCode="0.00_)"/>
    <numFmt numFmtId="205" formatCode="_-* #,##0_-;_-* #,##0\-;_-* &quot;-&quot;_-;_-@_-"/>
    <numFmt numFmtId="206" formatCode="_-* #,##0.00_-;_-* #,##0.00\-;_-* &quot;-&quot;??_-;_-@_-"/>
    <numFmt numFmtId="207" formatCode="mmmm\-yy"/>
    <numFmt numFmtId="208" formatCode="#,###.##000"/>
    <numFmt numFmtId="209" formatCode="#,##0.0000000000000000000_);\(#,##0.0000000000000000000\)"/>
    <numFmt numFmtId="210" formatCode="#,##0\x;\(#,##0\x\)"/>
    <numFmt numFmtId="211" formatCode="#,##0%;\(#,##0%\)"/>
    <numFmt numFmtId="212" formatCode="_(&quot;Cr$&quot;\ * #,##0_);_(&quot;Cr$&quot;\ * \(#,##0\);_(&quot;Cr$&quot;\ * &quot;-&quot;_);_(@_)"/>
    <numFmt numFmtId="213" formatCode="#,##0.0_);[Red]\(#,##0.0\);&quot;N/A &quot;"/>
    <numFmt numFmtId="214" formatCode="#,##0.000_);[Red]\(#,##0.000\)"/>
    <numFmt numFmtId="215" formatCode="#,##0.0_)\ \ ;[Red]\(#,##0.0\)\ \ "/>
    <numFmt numFmtId="216" formatCode="mmmm/yyyy"/>
    <numFmt numFmtId="217" formatCode="0.0%&quot;NetPPE/sales&quot;"/>
    <numFmt numFmtId="218" formatCode="0.0%&quot;NWI/Sls&quot;"/>
    <numFmt numFmtId="219" formatCode=";;;"/>
    <numFmt numFmtId="220" formatCode="0%;[Red]\(0%\)"/>
    <numFmt numFmtId="221" formatCode="0.0%;[Red]\(0.0%\)"/>
    <numFmt numFmtId="222" formatCode="0.0%&quot;Sales&quot;"/>
    <numFmt numFmtId="223" formatCode="_ * #,##0_ ;_ * \-#,##0_ ;_ * &quot;-&quot;_ ;_ @_ "/>
    <numFmt numFmtId="224" formatCode="#,##0&quot;£&quot;_);[Red]\(#,##0&quot;£&quot;\)"/>
    <numFmt numFmtId="225" formatCode="#,##0_);\(#,##0\);&quot;-  &quot;;&quot; &quot;@"/>
    <numFmt numFmtId="226" formatCode="_ * #,##0.00_ ;_ * \-#,##0.00_ ;_ * &quot;-&quot;??_ ;_ @_ "/>
    <numFmt numFmtId="227" formatCode="\+0%"/>
    <numFmt numFmtId="228" formatCode="0.0&quot; meses&quot;"/>
    <numFmt numFmtId="229" formatCode="0.0%&quot; a.a.&quot;"/>
    <numFmt numFmtId="230" formatCode="#,##0.00\x"/>
    <numFmt numFmtId="231" formatCode="#,###;\(#,###\);\-\-\-\-"/>
    <numFmt numFmtId="232" formatCode="General_)"/>
    <numFmt numFmtId="233" formatCode="0____"/>
    <numFmt numFmtId="234" formatCode="_-&quot;F&quot;\ * #,##0_-;_-&quot;F&quot;\ * #,##0\-;_-&quot;F&quot;\ * &quot;-&quot;_-;_-@_-"/>
    <numFmt numFmtId="235" formatCode="_-&quot;F&quot;\ * #,##0.00_-;_-&quot;F&quot;\ * #,##0.00\-;_-&quot;F&quot;\ * &quot;-&quot;??_-;_-@_-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-&quot;£&quot;* #,##0_-;\-&quot;£&quot;* #,##0_-;_-&quot;£&quot;* &quot;-&quot;_-;_-@_-"/>
    <numFmt numFmtId="239" formatCode="_-&quot;£&quot;* #,##0.00_-;\-&quot;£&quot;* #,##0.00_-;_-&quot;£&quot;* &quot;-&quot;??_-;_-@_-"/>
    <numFmt numFmtId="240" formatCode="_(&quot;$&quot;\ * #,##0.00_);_(&quot;$&quot;\ * \(#,##0.00\);_(&quot;$&quot;\ * &quot;-&quot;??_);_(@_)"/>
    <numFmt numFmtId="241" formatCode="yyyy"/>
    <numFmt numFmtId="242" formatCode="#,#00"/>
    <numFmt numFmtId="243" formatCode="dd\-mmm\-yy_)"/>
    <numFmt numFmtId="244" formatCode="%#,#00"/>
    <numFmt numFmtId="245" formatCode="#.##000"/>
    <numFmt numFmtId="246" formatCode="#,"/>
    <numFmt numFmtId="247" formatCode="0.0"/>
    <numFmt numFmtId="248" formatCode="_-* #,##0.0_-;\-* #,##0.0_-;_-* &quot;-&quot;?_-;_-@_-"/>
    <numFmt numFmtId="249" formatCode="_(* #,##0.0_);_(* \(#,##0.0\);_(&quot;-&quot;_);_(@_)"/>
    <numFmt numFmtId="250" formatCode="_(* #,##0_);_(* \(#,##0\);_(&quot;-&quot;_);_(@_)"/>
    <numFmt numFmtId="251" formatCode="_(* #,##0.0\ \p\.\p\._);_(* \(#,##0.0\ \p\.\p\.\);_(&quot;-&quot;_);_(@_)"/>
    <numFmt numFmtId="252" formatCode="_-* #,##0_-;\-* #,##0_-;_-* &quot;-&quot;??_-;_-@_-"/>
    <numFmt numFmtId="253" formatCode="&quot;R$&quot;\ #,##0.00_);\(&quot;R$&quot;\ #,##0.00\)"/>
    <numFmt numFmtId="254" formatCode="&quot;R$&quot;\ #,##0.00_);[Red]\(&quot;R$&quot;\ #,##0.00\)"/>
    <numFmt numFmtId="255" formatCode="_(&quot;R$&quot;\ * #,##0.00_);_(&quot;R$&quot;\ * \(#,##0.00\);_(&quot;R$&quot;\ * &quot;-&quot;??_);_(@_)"/>
    <numFmt numFmtId="256" formatCode="&quot;R$&quot;#,##0.00;\-&quot;R$&quot;#,##0.00"/>
    <numFmt numFmtId="257" formatCode="_-&quot;R$&quot;* #,##0_-;\-&quot;R$&quot;* #,##0_-;_-&quot;R$&quot;* &quot;-&quot;_-;_-@_-"/>
    <numFmt numFmtId="258" formatCode="_-&quot;R$&quot;* #,##0.00_-;\-&quot;R$&quot;* #,##0.00_-;_-&quot;R$&quot;* &quot;-&quot;??_-;_-@_-"/>
    <numFmt numFmtId="259" formatCode="&quot;R$ &quot;#,##0.00_);\(&quot;R$ &quot;#,##0.00\)"/>
    <numFmt numFmtId="260" formatCode="&quot;R$&quot;#,##0.0_);[Red]\(&quot;R$&quot;#,##0.0\)"/>
    <numFmt numFmtId="261" formatCode="&quot;R$&quot;#,##0\ ;\(&quot;R$&quot;#,##0\)"/>
    <numFmt numFmtId="262" formatCode="&quot;R$ &quot;#,##0_);\(&quot;R$ &quot;#,##0\)"/>
    <numFmt numFmtId="263" formatCode="0.0_)\%;\(0.0\)\%;0.0_)\%;@_)_%"/>
    <numFmt numFmtId="264" formatCode="#,##0.0_)_%;\(#,##0.0\)_%;0.0_)_%;@_)_%"/>
    <numFmt numFmtId="265" formatCode="#,##0.0_);\(#,##0.0\);#,##0.0_);@_)"/>
    <numFmt numFmtId="266" formatCode="&quot;R$&quot;_(#,##0.00_);&quot;R$&quot;\(#,##0.00\);&quot;R$&quot;_(0.00_);@_)"/>
    <numFmt numFmtId="267" formatCode="#,##0.00_);\(#,##0.00\);0.00_);@_)"/>
    <numFmt numFmtId="268" formatCode="\€_(#,##0.00_);\€\(#,##0.00\);\€_(0.00_);@_)"/>
    <numFmt numFmtId="269" formatCode="#,##0_)\x;\(#,##0\)\x;0_)\x;@_)_x"/>
    <numFmt numFmtId="270" formatCode="#,##0_)_x;\(#,##0\)_x;0_)_x;@_)_x"/>
    <numFmt numFmtId="271" formatCode="_-&quot;R$ &quot;* #,##0_-;\-&quot;R$ &quot;* #,##0_-;_-&quot;R$ &quot;* &quot;-&quot;_-;_-@_-"/>
    <numFmt numFmtId="272" formatCode="mmmyy"/>
    <numFmt numFmtId="273" formatCode="[Blue]_(* #,##0_);[Red]_(* \(#,##0\);_(* &quot;-&quot;_);_(@_)"/>
    <numFmt numFmtId="274" formatCode="[Blue]_(* #,##0.0_);[Red]_(* \(#,##0.0\);_(* &quot;-&quot;_);_(@_)"/>
    <numFmt numFmtId="275" formatCode="_(* #,##0.00_);[Red]_(* \(#,##0.00\);_(* &quot;-&quot;_);_(@_)"/>
    <numFmt numFmtId="276" formatCode="_(* #,##0,_);[Red]_(* \(#,##0,\);_(* &quot;-&quot;_);_(@_)"/>
    <numFmt numFmtId="277" formatCode="&quot;£&quot;#,##0;[Red]\-&quot;£&quot;#,##0"/>
    <numFmt numFmtId="278" formatCode="_([$€]\ * #,##0.00_);_([$€]\ * \(#,##0.00\);_([$€]\ * &quot;-&quot;??_);_(@_)"/>
    <numFmt numFmtId="279" formatCode="#,##0.0;\(#,##0.0\)"/>
    <numFmt numFmtId="280" formatCode="#,##0.000;\(#,##0.000\)"/>
    <numFmt numFmtId="281" formatCode="#,##0.0\x;\(#,##0.0\)\x"/>
    <numFmt numFmtId="282" formatCode="0%;\(0%\)"/>
    <numFmt numFmtId="283" formatCode="mm/dd/yy"/>
    <numFmt numFmtId="284" formatCode="#,##0.00%"/>
    <numFmt numFmtId="285" formatCode="_(&quot;R$&quot;* #,##0.0_);_(&quot;R$&quot;* \(#,##0.0\);_(* &quot;-&quot;_);_(@_)"/>
    <numFmt numFmtId="286" formatCode="mmm"/>
    <numFmt numFmtId="287" formatCode="_(&quot;R$ &quot;* #,##0_);_(&quot;R$ &quot;* \(#,##0\);_(&quot;R$ &quot;* &quot;-&quot;??_);_(@_)"/>
    <numFmt numFmtId="288" formatCode="_-* #,##0.00\ _€_-;\-* #,##0.00\ _€_-;_-* &quot;-&quot;??\ _€_-;_-@_-"/>
  </numFmts>
  <fonts count="2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"/>
      <color theme="0"/>
      <name val="Arial"/>
      <family val="2"/>
    </font>
    <font>
      <sz val="1"/>
      <color rgb="FF000000"/>
      <name val="Arial"/>
      <family val="2"/>
    </font>
    <font>
      <b/>
      <sz val="10"/>
      <name val="Arial"/>
      <family val="2"/>
    </font>
    <font>
      <b/>
      <sz val="9"/>
      <name val="Helv"/>
    </font>
    <font>
      <b/>
      <sz val="12"/>
      <color indexed="8"/>
      <name val="Arial"/>
      <family val="2"/>
    </font>
    <font>
      <sz val="24"/>
      <name val="Arial"/>
      <family val="2"/>
    </font>
    <font>
      <sz val="1"/>
      <color indexed="9"/>
      <name val="Arial"/>
      <family val="2"/>
    </font>
    <font>
      <b/>
      <sz val="12"/>
      <name val="Times New Roman"/>
      <family val="1"/>
    </font>
    <font>
      <sz val="8"/>
      <name val="Helv"/>
    </font>
    <font>
      <sz val="8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4"/>
      <name val="Helv"/>
    </font>
    <font>
      <sz val="12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MS Sans Serif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u/>
      <sz val="1"/>
      <color indexed="8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u/>
      <sz val="10"/>
      <color indexed="36"/>
      <name val="Arial"/>
      <family val="2"/>
    </font>
    <font>
      <b/>
      <i/>
      <sz val="10"/>
      <color indexed="16"/>
      <name val="Arial"/>
      <family val="2"/>
    </font>
    <font>
      <b/>
      <u/>
      <sz val="11"/>
      <color indexed="37"/>
      <name val="Arial"/>
      <family val="2"/>
    </font>
    <font>
      <b/>
      <sz val="9"/>
      <color indexed="16"/>
      <name val="Arial"/>
      <family val="2"/>
    </font>
    <font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.8000000000000007"/>
      <color indexed="12"/>
      <name val="Calibri"/>
      <family val="2"/>
    </font>
    <font>
      <sz val="8"/>
      <color indexed="39"/>
      <name val="Arial"/>
      <family val="2"/>
    </font>
    <font>
      <b/>
      <sz val="10"/>
      <color indexed="48"/>
      <name val="Arial"/>
      <family val="2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2"/>
      <name val="SWISS"/>
    </font>
    <font>
      <b/>
      <i/>
      <sz val="16"/>
      <name val="Helv"/>
      <family val="2"/>
    </font>
    <font>
      <b/>
      <i/>
      <sz val="16"/>
      <name val="Helv"/>
    </font>
    <font>
      <sz val="10"/>
      <color theme="1"/>
      <name val="eyinterstate light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sz val="8"/>
      <color indexed="10"/>
      <name val="Arial"/>
      <family val="2"/>
    </font>
    <font>
      <sz val="1"/>
      <color indexed="8"/>
      <name val="Arial"/>
      <family val="2"/>
    </font>
    <font>
      <b/>
      <sz val="11"/>
      <color indexed="2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2"/>
      <color indexed="63"/>
      <name val="Times New Roman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9"/>
      <name val="Times New Roman"/>
      <family val="1"/>
    </font>
    <font>
      <b/>
      <sz val="11"/>
      <color indexed="39"/>
      <name val="Arial"/>
      <family val="2"/>
    </font>
    <font>
      <sz val="10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u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color indexed="61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3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Helv"/>
      <family val="2"/>
    </font>
    <font>
      <b/>
      <sz val="9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20"/>
      <name val="Times New Roman"/>
      <family val="1"/>
    </font>
    <font>
      <b/>
      <sz val="10"/>
      <name val="Helv"/>
    </font>
    <font>
      <b/>
      <u/>
      <sz val="12"/>
      <name val="Arial"/>
      <family val="2"/>
    </font>
    <font>
      <b/>
      <sz val="12"/>
      <name val="MS Sans Serif"/>
      <family val="2"/>
    </font>
    <font>
      <b/>
      <i/>
      <sz val="10"/>
      <name val="Arial"/>
      <family val="2"/>
    </font>
    <font>
      <sz val="10"/>
      <color indexed="32"/>
      <name val="Arial"/>
      <family val="2"/>
    </font>
    <font>
      <sz val="16"/>
      <name val="Arial"/>
      <family val="2"/>
    </font>
    <font>
      <b/>
      <sz val="9"/>
      <color indexed="18"/>
      <name val="Arial"/>
      <family val="2"/>
    </font>
    <font>
      <sz val="10"/>
      <name val="Corporate Mono"/>
    </font>
    <font>
      <b/>
      <sz val="16"/>
      <name val="Arial"/>
      <family val="2"/>
    </font>
    <font>
      <sz val="10"/>
      <name val="Geneva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Helvetica 55 Roman"/>
      <family val="2"/>
    </font>
    <font>
      <sz val="8"/>
      <color theme="1"/>
      <name val="Arial"/>
      <family val="2"/>
    </font>
    <font>
      <b/>
      <sz val="12"/>
      <color indexed="8"/>
      <name val="Courier"/>
      <family val="3"/>
    </font>
    <font>
      <sz val="12"/>
      <color theme="1"/>
      <name val="HelveticaNeue LightExt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sz val="8"/>
      <color theme="1"/>
      <name val="Calibri"/>
      <family val="2"/>
    </font>
    <font>
      <sz val="12"/>
      <name val="Courier"/>
      <family val="3"/>
    </font>
    <font>
      <sz val="12"/>
      <color theme="1"/>
      <name val="HelveticaNeue ThinExt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rgb="FF4B4B4B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Tms Rmn"/>
    </font>
    <font>
      <sz val="8"/>
      <color indexed="8"/>
      <name val="Times New Roman"/>
      <family val="1"/>
    </font>
    <font>
      <b/>
      <u val="singleAccounting"/>
      <sz val="8"/>
      <name val="Arial"/>
      <family val="2"/>
    </font>
    <font>
      <sz val="10"/>
      <name val="Helv"/>
    </font>
    <font>
      <sz val="8"/>
      <name val="Palatino"/>
      <family val="1"/>
    </font>
    <font>
      <sz val="10"/>
      <color indexed="2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b/>
      <sz val="9"/>
      <name val="Times New Roman"/>
      <family val="1"/>
    </font>
    <font>
      <sz val="6"/>
      <name val="Courier"/>
      <family val="3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i/>
      <sz val="8"/>
      <color indexed="12"/>
      <name val="Times New Roman"/>
      <family val="1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  <family val="2"/>
    </font>
    <font>
      <sz val="28"/>
      <name val="Helvetica-Black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u/>
      <sz val="7.5"/>
      <color indexed="12"/>
      <name val="Arial"/>
      <family val="2"/>
    </font>
    <font>
      <sz val="10"/>
      <color indexed="16"/>
      <name val="Helvetica-Black"/>
      <family val="2"/>
    </font>
    <font>
      <b/>
      <sz val="8"/>
      <color indexed="10"/>
      <name val="Times New Roman"/>
      <family val="1"/>
    </font>
    <font>
      <u/>
      <sz val="8"/>
      <name val="Arial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sz val="12"/>
      <name val="Palatino"/>
      <family val="1"/>
    </font>
    <font>
      <sz val="11"/>
      <name val="Helvetica-Black"/>
      <family val="2"/>
    </font>
    <font>
      <u val="double"/>
      <sz val="8"/>
      <color indexed="8"/>
      <name val="Arial"/>
      <family val="2"/>
    </font>
    <font>
      <b/>
      <sz val="9"/>
      <color indexed="10"/>
      <name val="Wingdings"/>
      <charset val="2"/>
    </font>
    <font>
      <sz val="10"/>
      <name val="바탕체"/>
      <family val="1"/>
      <charset val="129"/>
    </font>
    <font>
      <sz val="12"/>
      <name val="ＭＳ Ｐゴシック"/>
      <family val="3"/>
      <charset val="128"/>
    </font>
    <font>
      <sz val="10"/>
      <name val="Dutch801SWC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A67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9"/>
        <bgColor indexed="19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DE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gray125">
        <fgColor indexed="22"/>
      </patternFill>
    </fill>
    <fill>
      <patternFill patternType="solid">
        <fgColor indexed="13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/>
      <top style="double">
        <color indexed="62"/>
      </top>
      <bottom/>
      <diagonal/>
    </border>
    <border>
      <left/>
      <right/>
      <top style="dotted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</borders>
  <cellStyleXfs count="15197">
    <xf numFmtId="0" fontId="0" fillId="0" borderId="0"/>
    <xf numFmtId="0" fontId="3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7" fillId="39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3" applyNumberFormat="0" applyAlignment="0" applyProtection="0"/>
    <xf numFmtId="0" fontId="16" fillId="0" borderId="5" applyNumberFormat="0" applyFill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0" borderId="0"/>
    <xf numFmtId="0" fontId="3" fillId="24" borderId="9" applyNumberFormat="0" applyFont="0" applyAlignment="0" applyProtection="0"/>
    <xf numFmtId="0" fontId="3" fillId="24" borderId="10" applyNumberFormat="0" applyFont="0" applyAlignment="0" applyProtection="0"/>
    <xf numFmtId="0" fontId="18" fillId="23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39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1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0" fontId="3" fillId="0" borderId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3" fontId="34" fillId="45" borderId="0">
      <alignment horizontal="left"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3" fontId="35" fillId="42" borderId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46" borderId="17">
      <alignment horizontal="center"/>
    </xf>
    <xf numFmtId="0" fontId="36" fillId="42" borderId="0"/>
    <xf numFmtId="0" fontId="37" fillId="42" borderId="0">
      <alignment horizontal="center"/>
    </xf>
    <xf numFmtId="0" fontId="38" fillId="42" borderId="0">
      <alignment horizontal="left"/>
    </xf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178" fontId="41" fillId="47" borderId="18">
      <alignment horizontal="center" vertical="center"/>
    </xf>
    <xf numFmtId="0" fontId="3" fillId="0" borderId="0"/>
    <xf numFmtId="0" fontId="3" fillId="0" borderId="0"/>
    <xf numFmtId="0" fontId="42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3" fontId="43" fillId="47" borderId="17" applyNumberFormat="0">
      <alignment horizont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44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3" fontId="47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0" fontId="48" fillId="0" borderId="20" applyNumberFormat="0" applyFont="0" applyFill="0" applyAlignment="0" applyProtection="0"/>
    <xf numFmtId="0" fontId="48" fillId="0" borderId="20" applyNumberFormat="0" applyFont="0" applyFill="0" applyAlignment="0" applyProtection="0"/>
    <xf numFmtId="49" fontId="49" fillId="0" borderId="0" applyFont="0" applyFill="0" applyBorder="0" applyAlignment="0" applyProtection="0">
      <alignment horizontal="left"/>
    </xf>
    <xf numFmtId="180" fontId="50" fillId="0" borderId="0" applyAlignment="0" applyProtection="0"/>
    <xf numFmtId="168" fontId="21" fillId="0" borderId="0" applyFill="0" applyBorder="0" applyAlignment="0" applyProtection="0"/>
    <xf numFmtId="49" fontId="21" fillId="0" borderId="0" applyNumberFormat="0" applyAlignment="0" applyProtection="0">
      <alignment horizontal="left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0" fontId="11" fillId="19" borderId="0" applyNumberFormat="0" applyBorder="0" applyAlignment="0" applyProtection="0"/>
    <xf numFmtId="181" fontId="33" fillId="0" borderId="0" applyFont="0" applyFill="0" applyBorder="0" applyAlignment="0" applyProtection="0"/>
    <xf numFmtId="39" fontId="53" fillId="0" borderId="0"/>
    <xf numFmtId="182" fontId="3" fillId="0" borderId="0" applyFill="0" applyBorder="0" applyAlignment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4" fontId="54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0" borderId="0"/>
    <xf numFmtId="183" fontId="3" fillId="0" borderId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21" fillId="0" borderId="0" applyFont="0" applyFill="0" applyBorder="0" applyAlignment="0"/>
    <xf numFmtId="165" fontId="3" fillId="0" borderId="0" applyFont="0" applyFill="0" applyBorder="0" applyAlignment="0"/>
    <xf numFmtId="186" fontId="3" fillId="0" borderId="0" applyFont="0" applyFill="0" applyBorder="0" applyAlignment="0" applyProtection="0"/>
    <xf numFmtId="187" fontId="3" fillId="0" borderId="0" applyFill="0" applyBorder="0" applyAlignment="0" applyProtection="0"/>
    <xf numFmtId="188" fontId="3" fillId="0" borderId="0" applyFont="0" applyFill="0" applyBorder="0" applyAlignment="0" applyProtection="0"/>
    <xf numFmtId="189" fontId="33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31" fillId="0" borderId="0" applyFill="0" applyBorder="0" applyAlignment="0"/>
    <xf numFmtId="190" fontId="31" fillId="49" borderId="0" applyFont="0" applyFill="0" applyBorder="0" applyAlignment="0" applyProtection="0"/>
    <xf numFmtId="191" fontId="61" fillId="49" borderId="23" applyFont="0" applyFill="0" applyBorder="0" applyAlignment="0" applyProtection="0"/>
    <xf numFmtId="190" fontId="21" fillId="49" borderId="0" applyFont="0" applyFill="0" applyBorder="0" applyAlignment="0" applyProtection="0"/>
    <xf numFmtId="17" fontId="31" fillId="0" borderId="0" applyFill="0" applyBorder="0">
      <alignment horizontal="right"/>
    </xf>
    <xf numFmtId="192" fontId="31" fillId="0" borderId="14"/>
    <xf numFmtId="192" fontId="31" fillId="0" borderId="14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4" fontId="31" fillId="50" borderId="24" applyFill="0" applyBorder="0">
      <alignment horizontal="right"/>
    </xf>
    <xf numFmtId="194" fontId="31" fillId="0" borderId="0" applyFill="0" applyBorder="0">
      <alignment horizontal="right"/>
    </xf>
    <xf numFmtId="195" fontId="21" fillId="0" borderId="25">
      <alignment horizontal="center"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64" fontId="21" fillId="0" borderId="0"/>
    <xf numFmtId="0" fontId="1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2" fillId="0" borderId="0" applyNumberFormat="0" applyAlignment="0">
      <alignment horizontal="left"/>
    </xf>
    <xf numFmtId="0" fontId="3" fillId="0" borderId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7" fontId="21" fillId="0" borderId="0" applyFont="0" applyBorder="0"/>
    <xf numFmtId="200" fontId="63" fillId="0" borderId="0">
      <protection locked="0"/>
    </xf>
    <xf numFmtId="200" fontId="64" fillId="0" borderId="0">
      <protection locked="0"/>
    </xf>
    <xf numFmtId="200" fontId="65" fillId="0" borderId="0">
      <protection locked="0"/>
    </xf>
    <xf numFmtId="200" fontId="65" fillId="0" borderId="0">
      <protection locked="0"/>
    </xf>
    <xf numFmtId="200" fontId="64" fillId="0" borderId="0">
      <protection locked="0"/>
    </xf>
    <xf numFmtId="200" fontId="66" fillId="0" borderId="0">
      <protection locked="0"/>
    </xf>
    <xf numFmtId="200" fontId="64" fillId="0" borderId="0">
      <protection locked="0"/>
    </xf>
    <xf numFmtId="201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3" fillId="49" borderId="0" applyFont="0" applyFill="0" applyBorder="0" applyAlignment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8" fillId="0" borderId="0" applyFill="0" applyBorder="0" applyProtection="0">
      <alignment horizontal="left"/>
    </xf>
    <xf numFmtId="4" fontId="68" fillId="0" borderId="0">
      <protection locked="0"/>
    </xf>
    <xf numFmtId="38" fontId="21" fillId="42" borderId="0" applyNumberFormat="0" applyBorder="0" applyAlignment="0" applyProtection="0"/>
    <xf numFmtId="0" fontId="69" fillId="0" borderId="0" applyNumberFormat="0" applyFill="0" applyBorder="0" applyAlignment="0" applyProtection="0"/>
    <xf numFmtId="0" fontId="2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2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2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65" fillId="0" borderId="0">
      <protection locked="0"/>
    </xf>
    <xf numFmtId="203" fontId="3" fillId="0" borderId="0">
      <protection locked="0"/>
    </xf>
    <xf numFmtId="0" fontId="65" fillId="0" borderId="0">
      <protection locked="0"/>
    </xf>
    <xf numFmtId="203" fontId="3" fillId="0" borderId="0">
      <protection locked="0"/>
    </xf>
    <xf numFmtId="204" fontId="70" fillId="0" borderId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/>
    <xf numFmtId="10" fontId="21" fillId="49" borderId="16" applyNumberFormat="0" applyBorder="0" applyAlignment="0" applyProtection="0"/>
    <xf numFmtId="10" fontId="21" fillId="49" borderId="16" applyNumberFormat="0" applyBorder="0" applyAlignment="0" applyProtection="0"/>
    <xf numFmtId="10" fontId="21" fillId="49" borderId="16" applyNumberFormat="0" applyBorder="0" applyAlignment="0" applyProtection="0"/>
    <xf numFmtId="10" fontId="21" fillId="49" borderId="16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165" fontId="21" fillId="0" borderId="0"/>
    <xf numFmtId="191" fontId="21" fillId="49" borderId="0" applyFont="0" applyBorder="0" applyAlignment="0" applyProtection="0">
      <protection locked="0"/>
    </xf>
    <xf numFmtId="202" fontId="21" fillId="49" borderId="0" applyFont="0" applyBorder="0" applyAlignment="0">
      <protection locked="0"/>
    </xf>
    <xf numFmtId="190" fontId="21" fillId="0" borderId="0"/>
    <xf numFmtId="190" fontId="21" fillId="0" borderId="0"/>
    <xf numFmtId="10" fontId="21" fillId="49" borderId="0">
      <protection locked="0"/>
    </xf>
    <xf numFmtId="190" fontId="21" fillId="0" borderId="0"/>
    <xf numFmtId="190" fontId="74" fillId="49" borderId="0" applyNumberFormat="0" applyBorder="0" applyAlignment="0">
      <protection locked="0"/>
    </xf>
    <xf numFmtId="0" fontId="71" fillId="0" borderId="0" applyNumberFormat="0" applyFill="0" applyBorder="0" applyAlignment="0">
      <protection locked="0"/>
    </xf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0" fontId="5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40" fontId="76" fillId="0" borderId="0">
      <alignment horizontal="right"/>
    </xf>
    <xf numFmtId="37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" fontId="77" fillId="45" borderId="14">
      <alignment horizontal="center"/>
    </xf>
    <xf numFmtId="213" fontId="21" fillId="42" borderId="0" applyFont="0" applyBorder="0" applyAlignment="0" applyProtection="0">
      <alignment horizontal="right"/>
      <protection hidden="1"/>
    </xf>
    <xf numFmtId="37" fontId="78" fillId="0" borderId="0"/>
    <xf numFmtId="37" fontId="60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0" fontId="79" fillId="0" borderId="0"/>
    <xf numFmtId="0" fontId="21" fillId="0" borderId="0"/>
    <xf numFmtId="204" fontId="80" fillId="0" borderId="0"/>
    <xf numFmtId="204" fontId="81" fillId="0" borderId="0"/>
    <xf numFmtId="38" fontId="21" fillId="0" borderId="0" applyFont="0" applyFill="0" applyBorder="0" applyAlignment="0"/>
    <xf numFmtId="190" fontId="3" fillId="0" borderId="0" applyFont="0" applyFill="0" applyBorder="0" applyAlignment="0"/>
    <xf numFmtId="40" fontId="21" fillId="0" borderId="0" applyFont="0" applyFill="0" applyBorder="0" applyAlignment="0"/>
    <xf numFmtId="214" fontId="21" fillId="0" borderId="0" applyFont="0" applyFill="0" applyBorder="0" applyAlignment="0"/>
    <xf numFmtId="0" fontId="1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Fill="0" applyBorder="0" applyAlignment="0" applyProtection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3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9" fillId="0" borderId="0"/>
    <xf numFmtId="0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31" fillId="0" borderId="0" applyNumberFormat="0" applyFill="0" applyBorder="0" applyAlignment="0" applyProtection="0"/>
    <xf numFmtId="215" fontId="21" fillId="0" borderId="0" applyFont="0" applyFill="0" applyBorder="0" applyAlignment="0" applyProtection="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0" fontId="41" fillId="0" borderId="0">
      <alignment horizontal="left" indent="1"/>
    </xf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0" fontId="3" fillId="0" borderId="0">
      <alignment horizontal="left" indent="1"/>
    </xf>
    <xf numFmtId="0" fontId="3" fillId="29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9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9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9" fontId="60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0" fontId="55" fillId="0" borderId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10" fontId="3" fillId="0" borderId="0" applyFill="0" applyBorder="0" applyAlignment="0" applyProtection="0"/>
    <xf numFmtId="220" fontId="3" fillId="0" borderId="0" applyFont="0" applyFill="0" applyBorder="0" applyAlignment="0"/>
    <xf numFmtId="221" fontId="21" fillId="0" borderId="0" applyFont="0" applyFill="0" applyBorder="0" applyAlignment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58" fillId="0" borderId="0"/>
    <xf numFmtId="0" fontId="33" fillId="50" borderId="0"/>
    <xf numFmtId="9" fontId="58" fillId="0" borderId="0" applyFont="0" applyFill="0" applyBorder="0" applyAlignment="0" applyProtection="0"/>
    <xf numFmtId="222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0" fontId="3" fillId="53" borderId="16"/>
    <xf numFmtId="0" fontId="3" fillId="53" borderId="16"/>
    <xf numFmtId="0" fontId="3" fillId="53" borderId="16"/>
    <xf numFmtId="0" fontId="3" fillId="53" borderId="16"/>
    <xf numFmtId="190" fontId="85" fillId="0" borderId="0" applyNumberFormat="0" applyFill="0" applyBorder="0" applyAlignment="0" applyProtection="0">
      <alignment horizontal="left"/>
    </xf>
    <xf numFmtId="224" fontId="3" fillId="0" borderId="0" applyNumberFormat="0" applyFill="0" applyBorder="0" applyAlignment="0" applyProtection="0">
      <alignment horizontal="left"/>
    </xf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38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6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27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3" fontId="38" fillId="54" borderId="0">
      <alignment horizontal="left"/>
    </xf>
    <xf numFmtId="0" fontId="3" fillId="0" borderId="0"/>
    <xf numFmtId="0" fontId="3" fillId="0" borderId="0"/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5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44" borderId="0" applyNumberFormat="0" applyBorder="0" applyAlignment="0" applyProtection="0"/>
    <xf numFmtId="0" fontId="89" fillId="43" borderId="0" applyNumberFormat="0" applyBorder="0" applyAlignment="0" applyProtection="0"/>
    <xf numFmtId="0" fontId="31" fillId="0" borderId="15" applyNumberFormat="0" applyFill="0" applyProtection="0">
      <alignment wrapText="1"/>
    </xf>
    <xf numFmtId="0" fontId="41" fillId="0" borderId="0" applyNumberFormat="0" applyFill="0" applyBorder="0" applyProtection="0">
      <alignment wrapText="1"/>
    </xf>
    <xf numFmtId="0" fontId="31" fillId="0" borderId="15" applyNumberFormat="0" applyFill="0" applyProtection="0">
      <alignment horizontal="center" wrapText="1"/>
    </xf>
    <xf numFmtId="230" fontId="31" fillId="0" borderId="0" applyFill="0" applyBorder="0" applyProtection="0">
      <alignment horizontal="center" wrapText="1"/>
    </xf>
    <xf numFmtId="0" fontId="29" fillId="0" borderId="0" applyNumberFormat="0" applyFill="0" applyBorder="0" applyProtection="0">
      <alignment horizontal="justify" wrapText="1"/>
    </xf>
    <xf numFmtId="0" fontId="94" fillId="41" borderId="30" applyNumberFormat="0" applyProtection="0">
      <alignment horizontal="right" vertical="center"/>
    </xf>
    <xf numFmtId="0" fontId="95" fillId="41" borderId="0" applyNumberFormat="0" applyProtection="0">
      <alignment horizontal="right" vertical="center" wrapText="1"/>
    </xf>
    <xf numFmtId="0" fontId="96" fillId="41" borderId="0" applyNumberFormat="0" applyProtection="0">
      <alignment horizontal="left" vertical="center"/>
    </xf>
    <xf numFmtId="0" fontId="97" fillId="41" borderId="0" applyNumberFormat="0" applyProtection="0">
      <alignment horizontal="left" vertical="center"/>
    </xf>
    <xf numFmtId="231" fontId="96" fillId="41" borderId="0" applyProtection="0">
      <alignment horizontal="right" vertical="center"/>
    </xf>
    <xf numFmtId="0" fontId="98" fillId="41" borderId="0" applyNumberFormat="0" applyProtection="0">
      <alignment horizontal="left" vertical="center"/>
    </xf>
    <xf numFmtId="0" fontId="99" fillId="41" borderId="0" applyNumberFormat="0" applyProtection="0">
      <alignment horizontal="center" vertical="center"/>
    </xf>
    <xf numFmtId="4" fontId="100" fillId="41" borderId="0" applyProtection="0">
      <alignment horizontal="center" vertical="center"/>
    </xf>
    <xf numFmtId="0" fontId="101" fillId="57" borderId="0" applyNumberFormat="0" applyProtection="0">
      <alignment horizontal="center" vertical="center"/>
    </xf>
    <xf numFmtId="4" fontId="102" fillId="57" borderId="0" applyProtection="0">
      <alignment horizontal="center" vertical="center"/>
    </xf>
    <xf numFmtId="0" fontId="87" fillId="41" borderId="0" applyNumberFormat="0" applyProtection="0">
      <alignment horizontal="center" vertical="center"/>
    </xf>
    <xf numFmtId="4" fontId="103" fillId="41" borderId="0" applyProtection="0">
      <alignment horizontal="center" vertical="center"/>
    </xf>
    <xf numFmtId="0" fontId="104" fillId="44" borderId="0" applyNumberFormat="0" applyProtection="0">
      <alignment horizontal="center" vertical="center"/>
    </xf>
    <xf numFmtId="231" fontId="105" fillId="41" borderId="31" applyProtection="0">
      <alignment horizontal="right" vertical="center"/>
    </xf>
    <xf numFmtId="0" fontId="106" fillId="41" borderId="0" applyNumberFormat="0" applyProtection="0">
      <alignment horizontal="left" vertical="center"/>
    </xf>
    <xf numFmtId="231" fontId="105" fillId="41" borderId="0" applyProtection="0">
      <alignment horizontal="right" vertical="center"/>
    </xf>
    <xf numFmtId="0" fontId="107" fillId="41" borderId="0" applyNumberFormat="0" applyProtection="0">
      <alignment horizontal="left" vertical="center"/>
    </xf>
    <xf numFmtId="0" fontId="108" fillId="41" borderId="0" applyNumberFormat="0" applyProtection="0">
      <alignment horizontal="left" vertical="center"/>
    </xf>
    <xf numFmtId="231" fontId="96" fillId="41" borderId="0" applyProtection="0">
      <alignment horizontal="right" vertical="center"/>
    </xf>
    <xf numFmtId="231" fontId="96" fillId="41" borderId="32" applyProtection="0">
      <alignment horizontal="left" vertical="center"/>
    </xf>
    <xf numFmtId="0" fontId="109" fillId="41" borderId="0" applyNumberFormat="0" applyProtection="0">
      <alignment horizontal="lef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0" fontId="110" fillId="41" borderId="0" applyNumberFormat="0" applyProtection="0">
      <alignment horizontal="left" vertical="center"/>
    </xf>
    <xf numFmtId="0" fontId="111" fillId="57" borderId="0" applyNumberFormat="0" applyProtection="0">
      <alignment horizontal="center" vertical="center" wrapText="1"/>
    </xf>
    <xf numFmtId="4" fontId="112" fillId="57" borderId="0" applyProtection="0">
      <alignment horizontal="center" vertical="center"/>
    </xf>
    <xf numFmtId="0" fontId="113" fillId="41" borderId="0" applyNumberFormat="0" applyProtection="0">
      <alignment horizontal="center" vertical="center" wrapText="1"/>
    </xf>
    <xf numFmtId="0" fontId="35" fillId="41" borderId="0" applyNumberFormat="0" applyProtection="0">
      <alignment horizontal="center" vertical="center" wrapText="1"/>
    </xf>
    <xf numFmtId="0" fontId="114" fillId="44" borderId="0" applyNumberFormat="0" applyProtection="0">
      <alignment horizontal="center" vertical="center" wrapText="1"/>
    </xf>
    <xf numFmtId="0" fontId="115" fillId="41" borderId="0" applyNumberFormat="0" applyProtection="0">
      <alignment horizontal="center" vertical="center" wrapText="1"/>
    </xf>
    <xf numFmtId="0" fontId="35" fillId="43" borderId="0" applyNumberFormat="0" applyProtection="0">
      <alignment horizontal="center" vertical="center" wrapText="1"/>
    </xf>
    <xf numFmtId="0" fontId="111" fillId="57" borderId="0" applyNumberFormat="0" applyProtection="0">
      <alignment horizontal="center" vertical="center" wrapText="1"/>
    </xf>
    <xf numFmtId="4" fontId="112" fillId="57" borderId="0" applyProtection="0">
      <alignment horizontal="center" vertical="top" wrapText="1"/>
    </xf>
    <xf numFmtId="0" fontId="113" fillId="41" borderId="0" applyNumberFormat="0" applyProtection="0">
      <alignment horizontal="center" vertical="center" wrapText="1"/>
    </xf>
    <xf numFmtId="4" fontId="116" fillId="41" borderId="0" applyProtection="0">
      <alignment horizontal="center" vertical="top" wrapText="1"/>
    </xf>
    <xf numFmtId="0" fontId="114" fillId="44" borderId="0" applyNumberFormat="0" applyProtection="0">
      <alignment horizontal="center" vertical="center" wrapText="1"/>
    </xf>
    <xf numFmtId="4" fontId="117" fillId="44" borderId="0" applyProtection="0">
      <alignment horizontal="center" vertical="top" wrapText="1"/>
    </xf>
    <xf numFmtId="0" fontId="35" fillId="43" borderId="0" applyNumberFormat="0" applyProtection="0">
      <alignment horizontal="center" vertical="center" wrapText="1"/>
    </xf>
    <xf numFmtId="4" fontId="118" fillId="43" borderId="0" applyProtection="0">
      <alignment horizontal="center" vertical="top" wrapText="1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3" fontId="34" fillId="54" borderId="0">
      <alignment horizontal="left"/>
    </xf>
    <xf numFmtId="40" fontId="119" fillId="0" borderId="0" applyBorder="0">
      <alignment horizontal="right"/>
    </xf>
    <xf numFmtId="0" fontId="120" fillId="0" borderId="0" applyFill="0" applyBorder="0" applyProtection="0">
      <alignment horizontal="center" vertical="center"/>
    </xf>
    <xf numFmtId="0" fontId="3" fillId="0" borderId="0" applyBorder="0" applyProtection="0">
      <alignment vertical="center"/>
    </xf>
    <xf numFmtId="0" fontId="31" fillId="0" borderId="0" applyBorder="0" applyProtection="0">
      <alignment horizontal="left"/>
    </xf>
    <xf numFmtId="0" fontId="41" fillId="0" borderId="0" applyFill="0" applyBorder="0" applyProtection="0">
      <alignment horizontal="left"/>
    </xf>
    <xf numFmtId="0" fontId="21" fillId="0" borderId="34" applyFill="0" applyBorder="0" applyProtection="0">
      <alignment horizontal="left" vertical="top"/>
    </xf>
    <xf numFmtId="0" fontId="21" fillId="0" borderId="34" applyFill="0" applyBorder="0" applyProtection="0">
      <alignment horizontal="left" vertical="top"/>
    </xf>
    <xf numFmtId="0" fontId="21" fillId="0" borderId="34" applyFill="0" applyBorder="0" applyProtection="0">
      <alignment horizontal="left" vertical="top"/>
    </xf>
    <xf numFmtId="40" fontId="3" fillId="0" borderId="0">
      <alignment horizontal="left"/>
      <protection locked="0"/>
    </xf>
    <xf numFmtId="3" fontId="47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0" fontId="20" fillId="0" borderId="0" applyNumberFormat="0" applyFill="0" applyBorder="0" applyAlignment="0" applyProtection="0"/>
    <xf numFmtId="3" fontId="121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190" fontId="122" fillId="0" borderId="0" applyFill="0" applyBorder="0" applyAlignment="0" applyProtection="0">
      <alignment horizontal="right"/>
    </xf>
    <xf numFmtId="37" fontId="3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12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0" fontId="124" fillId="0" borderId="0">
      <alignment vertical="center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3" fontId="125" fillId="54" borderId="0">
      <alignment horizontal="center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0" fontId="127" fillId="0" borderId="14" applyNumberFormat="0" applyProtection="0">
      <alignment horizontal="center"/>
    </xf>
    <xf numFmtId="232" fontId="126" fillId="0" borderId="36" applyNumberFormat="0" applyFill="0" applyBorder="0" applyAlignment="0" applyProtection="0">
      <alignment horizontal="left"/>
    </xf>
    <xf numFmtId="3" fontId="77" fillId="42" borderId="14">
      <alignment horizontal="center" vertical="center"/>
    </xf>
    <xf numFmtId="3" fontId="128" fillId="54" borderId="0">
      <alignment horizontal="left"/>
    </xf>
    <xf numFmtId="233" fontId="129" fillId="0" borderId="0"/>
    <xf numFmtId="3" fontId="35" fillId="58" borderId="0">
      <alignment horizontal="right"/>
    </xf>
    <xf numFmtId="37" fontId="21" fillId="50" borderId="0" applyNumberFormat="0" applyBorder="0" applyAlignment="0" applyProtection="0"/>
    <xf numFmtId="37" fontId="21" fillId="0" borderId="0"/>
    <xf numFmtId="3" fontId="61" fillId="0" borderId="28" applyProtection="0"/>
    <xf numFmtId="4" fontId="130" fillId="0" borderId="0">
      <protection locked="0"/>
    </xf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6" fontId="47" fillId="0" borderId="0" applyFont="0" applyFill="0" applyBorder="0" applyAlignment="0" applyProtection="0"/>
    <xf numFmtId="237" fontId="47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Protection="0">
      <alignment horizontal="center" vertical="center" wrapText="1"/>
    </xf>
    <xf numFmtId="1" fontId="131" fillId="0" borderId="0">
      <alignment horizontal="center"/>
    </xf>
    <xf numFmtId="1" fontId="132" fillId="0" borderId="0">
      <alignment horizontal="centerContinuous"/>
    </xf>
    <xf numFmtId="223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33" fillId="0" borderId="0"/>
    <xf numFmtId="40" fontId="9" fillId="0" borderId="0" applyFont="0" applyFill="0" applyBorder="0" applyAlignment="0" applyProtection="0"/>
    <xf numFmtId="37" fontId="133" fillId="0" borderId="0"/>
    <xf numFmtId="40" fontId="9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55" fillId="0" borderId="0"/>
    <xf numFmtId="240" fontId="1" fillId="0" borderId="0" applyFont="0" applyFill="0" applyBorder="0" applyAlignment="0" applyProtection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34" fillId="0" borderId="0"/>
    <xf numFmtId="0" fontId="134" fillId="0" borderId="0"/>
    <xf numFmtId="37" fontId="133" fillId="0" borderId="0"/>
    <xf numFmtId="0" fontId="3" fillId="0" borderId="0"/>
    <xf numFmtId="43" fontId="3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1" fillId="0" borderId="15" applyNumberFormat="0" applyFill="0" applyProtection="0">
      <alignment wrapText="1"/>
    </xf>
    <xf numFmtId="0" fontId="31" fillId="0" borderId="15" applyNumberFormat="0" applyFill="0" applyProtection="0">
      <alignment horizontal="center" wrapText="1"/>
    </xf>
    <xf numFmtId="0" fontId="1" fillId="0" borderId="0"/>
    <xf numFmtId="0" fontId="136" fillId="0" borderId="0"/>
    <xf numFmtId="167" fontId="3" fillId="0" borderId="0" applyFont="0" applyFill="0" applyBorder="0" applyAlignment="0" applyProtection="0"/>
    <xf numFmtId="9" fontId="136" fillId="0" borderId="0" applyFont="0" applyFill="0" applyBorder="0" applyAlignment="0" applyProtection="0"/>
    <xf numFmtId="241" fontId="1" fillId="0" borderId="0" applyFont="0" applyFill="0" applyBorder="0" applyAlignment="0" applyProtection="0"/>
    <xf numFmtId="0" fontId="3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1" fontId="64" fillId="0" borderId="0">
      <protection locked="0"/>
    </xf>
    <xf numFmtId="167" fontId="138" fillId="0" borderId="0" applyNumberFormat="0" applyFont="0" applyAlignment="0">
      <alignment horizontal="left"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3" fillId="0" borderId="0"/>
    <xf numFmtId="0" fontId="3" fillId="0" borderId="0"/>
    <xf numFmtId="242" fontId="64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75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37" fontId="9" fillId="0" borderId="0"/>
    <xf numFmtId="0" fontId="1" fillId="0" borderId="0"/>
    <xf numFmtId="0" fontId="3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243" fontId="141" fillId="0" borderId="0"/>
    <xf numFmtId="37" fontId="9" fillId="0" borderId="0"/>
    <xf numFmtId="0" fontId="4" fillId="0" borderId="0"/>
    <xf numFmtId="0" fontId="41" fillId="0" borderId="0"/>
    <xf numFmtId="0" fontId="137" fillId="0" borderId="0"/>
    <xf numFmtId="0" fontId="2" fillId="0" borderId="0"/>
    <xf numFmtId="0" fontId="137" fillId="0" borderId="0"/>
    <xf numFmtId="0" fontId="4" fillId="0" borderId="0"/>
    <xf numFmtId="0" fontId="142" fillId="0" borderId="0"/>
    <xf numFmtId="171" fontId="14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9" fillId="24" borderId="10" applyNumberFormat="0" applyFont="0" applyAlignment="0" applyProtection="0"/>
    <xf numFmtId="0" fontId="9" fillId="24" borderId="10" applyNumberFormat="0" applyFont="0" applyAlignment="0" applyProtection="0"/>
    <xf numFmtId="0" fontId="4" fillId="2" borderId="1" applyNumberFormat="0" applyFont="0" applyAlignment="0" applyProtection="0"/>
    <xf numFmtId="0" fontId="9" fillId="24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244" fontId="64" fillId="0" borderId="0">
      <protection locked="0"/>
    </xf>
    <xf numFmtId="245" fontId="64" fillId="0" borderId="0">
      <protection locked="0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43" fontId="139" fillId="0" borderId="0" applyFont="0" applyFill="0" applyBorder="0" applyAlignment="0" applyProtection="0"/>
    <xf numFmtId="167" fontId="136" fillId="0" borderId="0" applyFont="0" applyFill="0" applyBorder="0" applyAlignment="0" applyProtection="0"/>
    <xf numFmtId="241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Protection="0"/>
    <xf numFmtId="43" fontId="1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46" fontId="65" fillId="0" borderId="0">
      <protection locked="0"/>
    </xf>
    <xf numFmtId="246" fontId="65" fillId="0" borderId="0">
      <protection locked="0"/>
    </xf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246" fontId="64" fillId="0" borderId="38">
      <protection locked="0"/>
    </xf>
    <xf numFmtId="246" fontId="64" fillId="0" borderId="38">
      <protection locked="0"/>
    </xf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4" fillId="0" borderId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146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4" fillId="0" borderId="0" applyFont="0" applyFill="0" applyBorder="0" applyAlignment="0" applyProtection="0"/>
    <xf numFmtId="0" fontId="144" fillId="0" borderId="0"/>
    <xf numFmtId="9" fontId="1" fillId="0" borderId="0" applyFont="0" applyFill="0" applyBorder="0" applyAlignment="0" applyProtection="0"/>
    <xf numFmtId="0" fontId="144" fillId="0" borderId="0"/>
    <xf numFmtId="9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6" fillId="62" borderId="0" applyNumberFormat="0" applyBorder="0" applyAlignment="0" applyProtection="0"/>
    <xf numFmtId="0" fontId="147" fillId="0" borderId="59" applyNumberFormat="0" applyFill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260" fontId="21" fillId="0" borderId="0" applyFont="0" applyFill="0" applyBorder="0" applyAlignment="0"/>
    <xf numFmtId="254" fontId="3" fillId="0" borderId="0" applyFont="0" applyFill="0" applyBorder="0" applyAlignment="0"/>
    <xf numFmtId="261" fontId="3" fillId="0" borderId="0" applyFont="0" applyFill="0" applyBorder="0" applyAlignment="0" applyProtection="0"/>
    <xf numFmtId="253" fontId="21" fillId="0" borderId="0"/>
    <xf numFmtId="254" fontId="21" fillId="0" borderId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31" fillId="0" borderId="60" applyNumberFormat="0" applyFill="0" applyProtection="0">
      <alignment wrapText="1"/>
    </xf>
    <xf numFmtId="0" fontId="31" fillId="0" borderId="60" applyNumberFormat="0" applyFill="0" applyProtection="0">
      <alignment horizontal="center" wrapTex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54" fillId="0" borderId="0" applyFont="0" applyFill="0" applyBorder="0" applyAlignment="0" applyProtection="0"/>
    <xf numFmtId="263" fontId="55" fillId="0" borderId="0" applyFont="0" applyFill="0" applyBorder="0" applyAlignment="0" applyProtection="0"/>
    <xf numFmtId="264" fontId="55" fillId="0" borderId="0" applyFont="0" applyFill="0" applyBorder="0" applyAlignment="0" applyProtection="0"/>
    <xf numFmtId="265" fontId="55" fillId="0" borderId="0" applyFont="0" applyFill="0" applyBorder="0" applyAlignment="0" applyProtection="0"/>
    <xf numFmtId="266" fontId="3" fillId="0" borderId="0" applyFont="0" applyFill="0" applyBorder="0" applyAlignment="0" applyProtection="0"/>
    <xf numFmtId="267" fontId="55" fillId="0" borderId="0" applyFont="0" applyFill="0" applyBorder="0" applyAlignment="0" applyProtection="0"/>
    <xf numFmtId="268" fontId="55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55" fillId="29" borderId="0" applyNumberFormat="0" applyFont="0" applyAlignment="0" applyProtection="0"/>
    <xf numFmtId="269" fontId="55" fillId="0" borderId="0" applyFont="0" applyFill="0" applyBorder="0" applyAlignment="0" applyProtection="0"/>
    <xf numFmtId="270" fontId="55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0" fontId="176" fillId="0" borderId="0" applyNumberFormat="0" applyFill="0" applyBorder="0" applyProtection="0">
      <alignment vertical="top"/>
    </xf>
    <xf numFmtId="0" fontId="118" fillId="0" borderId="61" applyNumberFormat="0" applyFill="0" applyAlignment="0" applyProtection="0"/>
    <xf numFmtId="0" fontId="177" fillId="0" borderId="62" applyNumberFormat="0" applyFill="0" applyProtection="0">
      <alignment horizontal="center"/>
    </xf>
    <xf numFmtId="0" fontId="177" fillId="0" borderId="0" applyNumberFormat="0" applyFill="0" applyBorder="0" applyProtection="0">
      <alignment horizontal="left"/>
    </xf>
    <xf numFmtId="0" fontId="178" fillId="0" borderId="0" applyNumberFormat="0" applyFill="0" applyBorder="0" applyProtection="0">
      <alignment horizontal="centerContinuous"/>
    </xf>
    <xf numFmtId="0" fontId="22" fillId="0" borderId="0" applyNumberFormat="0" applyFill="0" applyBorder="0" applyAlignment="0" applyProtection="0">
      <alignment vertical="top"/>
      <protection locked="0"/>
    </xf>
    <xf numFmtId="0" fontId="179" fillId="0" borderId="0"/>
    <xf numFmtId="174" fontId="33" fillId="0" borderId="0" applyFont="0" applyFill="0" applyBorder="0" applyAlignment="0" applyProtection="0"/>
    <xf numFmtId="271" fontId="3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" fontId="180" fillId="0" borderId="0" applyFill="0" applyBorder="0" applyProtection="0">
      <alignment horizontal="right" wrapText="1"/>
      <protection locked="0"/>
    </xf>
    <xf numFmtId="258" fontId="3" fillId="0" borderId="0" applyFill="0" applyBorder="0" applyProtection="0">
      <alignment horizontal="right"/>
      <protection locked="0"/>
    </xf>
    <xf numFmtId="0" fontId="181" fillId="0" borderId="0" applyNumberFormat="0" applyFill="0" applyBorder="0" applyProtection="0">
      <protection locked="0"/>
    </xf>
    <xf numFmtId="258" fontId="3" fillId="0" borderId="0">
      <protection locked="0"/>
    </xf>
    <xf numFmtId="0" fontId="182" fillId="0" borderId="0" applyNumberFormat="0" applyFill="0" applyBorder="0" applyAlignment="0" applyProtection="0"/>
    <xf numFmtId="0" fontId="3" fillId="0" borderId="63"/>
    <xf numFmtId="262" fontId="32" fillId="0" borderId="64" applyAlignment="0" applyProtection="0"/>
    <xf numFmtId="0" fontId="3" fillId="0" borderId="0"/>
    <xf numFmtId="0" fontId="3" fillId="0" borderId="0" applyFill="0" applyBorder="0" applyAlignment="0"/>
    <xf numFmtId="272" fontId="3" fillId="0" borderId="0" applyFill="0" applyBorder="0" applyAlignment="0"/>
    <xf numFmtId="273" fontId="3" fillId="0" borderId="0" applyFill="0" applyBorder="0" applyAlignment="0"/>
    <xf numFmtId="274" fontId="3" fillId="0" borderId="0" applyFill="0" applyBorder="0" applyAlignment="0"/>
    <xf numFmtId="275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1" fontId="183" fillId="0" borderId="0">
      <protection locked="0"/>
    </xf>
    <xf numFmtId="0" fontId="31" fillId="0" borderId="0" applyNumberFormat="0" applyFill="0" applyBorder="0" applyProtection="0">
      <alignment wrapText="1"/>
    </xf>
    <xf numFmtId="0" fontId="29" fillId="0" borderId="0" applyNumberFormat="0" applyFill="0" applyBorder="0" applyProtection="0"/>
    <xf numFmtId="0" fontId="184" fillId="0" borderId="0" applyNumberFormat="0" applyFill="0" applyBorder="0" applyProtection="0">
      <alignment horizontal="center" wrapText="1"/>
    </xf>
    <xf numFmtId="0" fontId="31" fillId="0" borderId="14" applyNumberFormat="0" applyFill="0" applyProtection="0">
      <alignment horizontal="right" wrapText="1"/>
    </xf>
    <xf numFmtId="0" fontId="31" fillId="0" borderId="14" applyNumberFormat="0" applyFill="0" applyProtection="0">
      <alignment horizontal="left" wrapText="1"/>
    </xf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14" fontId="3" fillId="0" borderId="0" applyFont="0" applyFill="0" applyBorder="0" applyAlignment="0" applyProtection="0"/>
    <xf numFmtId="0" fontId="186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277" fontId="3" fillId="0" borderId="0" applyFont="0" applyFill="0" applyBorder="0" applyAlignment="0" applyProtection="0">
      <alignment horizontal="right"/>
    </xf>
    <xf numFmtId="0" fontId="186" fillId="0" borderId="0" applyFont="0" applyFill="0" applyBorder="0" applyAlignment="0" applyProtection="0">
      <alignment horizontal="right"/>
    </xf>
    <xf numFmtId="3" fontId="187" fillId="0" borderId="0" applyFont="0" applyFill="0" applyBorder="0" applyAlignment="0" applyProtection="0"/>
    <xf numFmtId="0" fontId="188" fillId="0" borderId="0">
      <alignment horizontal="left"/>
    </xf>
    <xf numFmtId="0" fontId="189" fillId="0" borderId="0"/>
    <xf numFmtId="0" fontId="190" fillId="0" borderId="0">
      <alignment horizontal="left"/>
    </xf>
    <xf numFmtId="272" fontId="3" fillId="0" borderId="0" applyFont="0" applyFill="0" applyBorder="0" applyAlignment="0" applyProtection="0"/>
    <xf numFmtId="0" fontId="186" fillId="0" borderId="0" applyFont="0" applyFill="0" applyBorder="0" applyAlignment="0" applyProtection="0">
      <alignment horizontal="right"/>
    </xf>
    <xf numFmtId="0" fontId="186" fillId="0" borderId="0" applyFont="0" applyFill="0" applyBorder="0" applyAlignment="0" applyProtection="0">
      <alignment horizontal="right"/>
    </xf>
    <xf numFmtId="0" fontId="186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4" fillId="0" borderId="0">
      <protection locked="0"/>
    </xf>
    <xf numFmtId="0" fontId="187" fillId="0" borderId="0" applyFont="0" applyFill="0" applyBorder="0" applyAlignment="0" applyProtection="0"/>
    <xf numFmtId="0" fontId="186" fillId="0" borderId="0" applyFont="0" applyFill="0" applyBorder="0" applyAlignment="0" applyProtection="0"/>
    <xf numFmtId="14" fontId="36" fillId="0" borderId="0" applyFill="0" applyBorder="0" applyAlignment="0"/>
    <xf numFmtId="17" fontId="191" fillId="0" borderId="64" applyFont="0" applyFill="0" applyBorder="0" applyAlignment="0" applyProtection="0"/>
    <xf numFmtId="0" fontId="186" fillId="0" borderId="29" applyNumberFormat="0" applyFont="0" applyFill="0" applyAlignment="0" applyProtection="0"/>
    <xf numFmtId="0" fontId="29" fillId="0" borderId="0" applyNumberFormat="0" applyFill="0" applyBorder="0" applyAlignment="0" applyProtection="0"/>
    <xf numFmtId="14" fontId="3" fillId="0" borderId="0" applyFill="0" applyBorder="0" applyAlignment="0"/>
    <xf numFmtId="272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0" fontId="3" fillId="0" borderId="0">
      <alignment vertical="top"/>
    </xf>
    <xf numFmtId="0" fontId="3" fillId="0" borderId="0">
      <alignment vertical="top"/>
    </xf>
    <xf numFmtId="278" fontId="192" fillId="0" borderId="0" applyFont="0" applyFill="0" applyBorder="0" applyAlignment="0" applyProtection="0"/>
    <xf numFmtId="219" fontId="65" fillId="0" borderId="0">
      <protection locked="0"/>
    </xf>
    <xf numFmtId="219" fontId="64" fillId="0" borderId="0">
      <protection locked="0"/>
    </xf>
    <xf numFmtId="219" fontId="193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194" fillId="0" borderId="0">
      <protection locked="0"/>
    </xf>
    <xf numFmtId="2" fontId="187" fillId="0" borderId="0" applyFont="0" applyFill="0" applyBorder="0" applyAlignment="0" applyProtection="0"/>
    <xf numFmtId="0" fontId="195" fillId="0" borderId="0">
      <alignment horizontal="left"/>
    </xf>
    <xf numFmtId="0" fontId="196" fillId="0" borderId="0">
      <alignment horizontal="left"/>
    </xf>
    <xf numFmtId="0" fontId="197" fillId="0" borderId="0" applyFill="0" applyBorder="0" applyProtection="0">
      <alignment horizontal="left"/>
    </xf>
    <xf numFmtId="0" fontId="197" fillId="0" borderId="0">
      <alignment horizontal="left"/>
    </xf>
    <xf numFmtId="0" fontId="48" fillId="0" borderId="0" applyFill="0" applyBorder="0" applyProtection="0">
      <alignment horizontal="left"/>
    </xf>
    <xf numFmtId="257" fontId="3" fillId="0" borderId="0" applyFont="0" applyFill="0" applyBorder="0" applyAlignment="0" applyProtection="0">
      <protection locked="0"/>
    </xf>
    <xf numFmtId="13" fontId="59" fillId="0" borderId="0" applyFont="0" applyFill="0" applyBorder="0" applyAlignment="0" applyProtection="0">
      <protection locked="0"/>
    </xf>
    <xf numFmtId="0" fontId="21" fillId="0" borderId="0" applyNumberFormat="0" applyFill="0" applyBorder="0" applyProtection="0">
      <alignment wrapText="1"/>
    </xf>
    <xf numFmtId="0" fontId="54" fillId="0" borderId="0" applyNumberFormat="0" applyFill="0" applyBorder="0" applyProtection="0">
      <alignment wrapText="1"/>
    </xf>
    <xf numFmtId="168" fontId="198" fillId="0" borderId="0" applyFill="0" applyBorder="0" applyProtection="0">
      <alignment horizontal="right"/>
      <protection locked="0"/>
    </xf>
    <xf numFmtId="0" fontId="186" fillId="0" borderId="0" applyFont="0" applyFill="0" applyBorder="0" applyAlignment="0" applyProtection="0">
      <alignment horizontal="right"/>
    </xf>
    <xf numFmtId="0" fontId="199" fillId="0" borderId="0" applyProtection="0">
      <alignment horizontal="right"/>
    </xf>
    <xf numFmtId="0" fontId="200" fillId="0" borderId="0">
      <alignment horizontal="left"/>
    </xf>
    <xf numFmtId="0" fontId="200" fillId="0" borderId="0">
      <alignment horizontal="left"/>
    </xf>
    <xf numFmtId="0" fontId="12" fillId="0" borderId="6" applyNumberFormat="0" applyFill="0" applyAlignment="0" applyProtection="0"/>
    <xf numFmtId="0" fontId="201" fillId="0" borderId="0">
      <alignment horizontal="left"/>
    </xf>
    <xf numFmtId="0" fontId="202" fillId="0" borderId="34">
      <alignment horizontal="left" vertical="top"/>
    </xf>
    <xf numFmtId="0" fontId="13" fillId="0" borderId="7" applyNumberFormat="0" applyFill="0" applyAlignment="0" applyProtection="0"/>
    <xf numFmtId="0" fontId="203" fillId="0" borderId="0">
      <alignment horizontal="left"/>
    </xf>
    <xf numFmtId="0" fontId="204" fillId="0" borderId="34">
      <alignment horizontal="left" vertical="top"/>
    </xf>
    <xf numFmtId="0" fontId="205" fillId="0" borderId="0">
      <alignment horizontal="left"/>
    </xf>
    <xf numFmtId="0" fontId="206" fillId="0" borderId="0" applyNumberFormat="0" applyFill="0" applyBorder="0" applyAlignment="0" applyProtection="0">
      <alignment vertical="top"/>
      <protection locked="0"/>
    </xf>
    <xf numFmtId="0" fontId="141" fillId="0" borderId="0"/>
    <xf numFmtId="13" fontId="180" fillId="0" borderId="19" applyNumberFormat="0" applyFont="0" applyFill="0" applyAlignment="0" applyProtection="0">
      <alignment horizontal="right" wrapText="1"/>
      <protection locked="0"/>
    </xf>
    <xf numFmtId="0" fontId="21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14" fontId="3" fillId="0" borderId="0" applyFill="0" applyBorder="0" applyAlignment="0"/>
    <xf numFmtId="272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6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>
      <alignment horizontal="right"/>
    </xf>
    <xf numFmtId="0" fontId="1" fillId="0" borderId="0"/>
    <xf numFmtId="0" fontId="7" fillId="23" borderId="3" applyNumberFormat="0" applyAlignment="0" applyProtection="0"/>
    <xf numFmtId="0" fontId="4" fillId="0" borderId="0"/>
    <xf numFmtId="0" fontId="203" fillId="0" borderId="0"/>
    <xf numFmtId="0" fontId="3" fillId="24" borderId="10" applyNumberFormat="0" applyFont="0" applyAlignment="0" applyProtection="0"/>
    <xf numFmtId="279" fontId="21" fillId="0" borderId="0" applyFill="0" applyBorder="0" applyProtection="0">
      <alignment horizontal="right" wrapText="1"/>
    </xf>
    <xf numFmtId="279" fontId="31" fillId="0" borderId="0" applyFill="0" applyBorder="0" applyProtection="0">
      <alignment horizontal="right" wrapText="1"/>
    </xf>
    <xf numFmtId="280" fontId="21" fillId="0" borderId="0" applyFill="0" applyBorder="0" applyProtection="0">
      <alignment horizontal="right" wrapText="1"/>
    </xf>
    <xf numFmtId="280" fontId="31" fillId="0" borderId="0" applyFill="0" applyBorder="0" applyProtection="0">
      <alignment horizontal="right" wrapText="1"/>
    </xf>
    <xf numFmtId="279" fontId="21" fillId="0" borderId="0" applyFill="0" applyBorder="0" applyProtection="0">
      <alignment horizontal="right" wrapText="1"/>
    </xf>
    <xf numFmtId="279" fontId="31" fillId="0" borderId="0" applyFill="0" applyBorder="0" applyProtection="0">
      <alignment horizontal="right" wrapText="1"/>
    </xf>
    <xf numFmtId="281" fontId="21" fillId="0" borderId="0" applyFill="0" applyBorder="0" applyProtection="0">
      <alignment horizontal="right" wrapText="1"/>
    </xf>
    <xf numFmtId="281" fontId="31" fillId="0" borderId="0" applyFill="0" applyBorder="0" applyProtection="0">
      <alignment horizontal="right" wrapText="1"/>
    </xf>
    <xf numFmtId="3" fontId="3" fillId="0" borderId="0" applyFont="0" applyFill="0" applyBorder="0" applyAlignment="0" applyProtection="0"/>
    <xf numFmtId="1" fontId="207" fillId="0" borderId="0" applyProtection="0">
      <alignment horizontal="right" vertical="center"/>
    </xf>
    <xf numFmtId="275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6" borderId="0" applyNumberFormat="0" applyBorder="0" applyAlignment="0" applyProtection="0"/>
    <xf numFmtId="9" fontId="4" fillId="0" borderId="0" applyFont="0" applyFill="0" applyBorder="0" applyAlignment="0" applyProtection="0"/>
    <xf numFmtId="10" fontId="3" fillId="0" borderId="0" applyFill="0" applyBorder="0" applyAlignment="0" applyProtection="0"/>
    <xf numFmtId="14" fontId="3" fillId="0" borderId="0" applyFill="0" applyBorder="0" applyAlignment="0"/>
    <xf numFmtId="272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37" fontId="3" fillId="0" borderId="0" applyFill="0" applyBorder="0" applyAlignment="0" applyProtection="0"/>
    <xf numFmtId="0" fontId="208" fillId="0" borderId="0" applyNumberFormat="0" applyFill="0" applyBorder="0" applyProtection="0">
      <protection locked="0"/>
    </xf>
    <xf numFmtId="283" fontId="47" fillId="0" borderId="0" applyNumberFormat="0" applyFill="0" applyBorder="0" applyAlignment="0" applyProtection="0">
      <alignment horizontal="left"/>
    </xf>
    <xf numFmtId="0" fontId="196" fillId="0" borderId="65">
      <alignment vertical="center"/>
    </xf>
    <xf numFmtId="0" fontId="3" fillId="49" borderId="66"/>
    <xf numFmtId="43" fontId="4" fillId="0" borderId="0" applyFont="0" applyFill="0" applyBorder="0" applyAlignment="0" applyProtection="0"/>
    <xf numFmtId="258" fontId="3" fillId="79" borderId="0" applyNumberFormat="0" applyFont="0" applyBorder="0" applyAlignment="0" applyProtection="0">
      <protection locked="0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 applyNumberFormat="0" applyFont="0" applyFill="0" applyBorder="0" applyAlignment="0" applyProtection="0"/>
    <xf numFmtId="0" fontId="3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left" vertical="top" wrapText="1"/>
    </xf>
    <xf numFmtId="0" fontId="120" fillId="0" borderId="60" applyNumberFormat="0" applyFill="0" applyProtection="0">
      <alignment horizontal="left" wrapText="1"/>
    </xf>
    <xf numFmtId="0" fontId="120" fillId="0" borderId="0" applyNumberFormat="0" applyFill="0" applyBorder="0" applyProtection="0">
      <alignment horizontal="right" wrapText="1"/>
    </xf>
    <xf numFmtId="284" fontId="21" fillId="0" borderId="0" applyFill="0" applyBorder="0" applyProtection="0">
      <alignment horizontal="right" wrapText="1"/>
    </xf>
    <xf numFmtId="170" fontId="21" fillId="0" borderId="0" applyFill="0" applyBorder="0" applyProtection="0">
      <alignment horizontal="right" wrapText="1"/>
    </xf>
    <xf numFmtId="4" fontId="21" fillId="0" borderId="0" applyFill="0" applyBorder="0" applyProtection="0">
      <alignment horizontal="right" wrapText="1"/>
    </xf>
    <xf numFmtId="170" fontId="21" fillId="0" borderId="0" applyFill="0" applyBorder="0" applyProtection="0">
      <alignment horizontal="right" wrapText="1"/>
    </xf>
    <xf numFmtId="3" fontId="21" fillId="0" borderId="0" applyFill="0" applyBorder="0" applyProtection="0">
      <alignment horizontal="right" wrapText="1"/>
    </xf>
    <xf numFmtId="255" fontId="21" fillId="0" borderId="0" applyFill="0" applyBorder="0" applyProtection="0">
      <alignment horizontal="right" wrapText="1"/>
    </xf>
    <xf numFmtId="255" fontId="31" fillId="0" borderId="0" applyFill="0" applyBorder="0" applyProtection="0">
      <alignment horizontal="right" wrapText="1"/>
    </xf>
    <xf numFmtId="285" fontId="21" fillId="0" borderId="0" applyFill="0" applyBorder="0" applyProtection="0">
      <alignment horizontal="right" wrapText="1"/>
    </xf>
    <xf numFmtId="285" fontId="31" fillId="0" borderId="0" applyFill="0" applyBorder="0" applyProtection="0">
      <alignment horizontal="right" wrapText="1"/>
    </xf>
    <xf numFmtId="255" fontId="209" fillId="0" borderId="0" applyFill="0" applyBorder="0" applyProtection="0">
      <alignment horizontal="right" wrapText="1"/>
    </xf>
    <xf numFmtId="230" fontId="21" fillId="0" borderId="0" applyFill="0" applyBorder="0" applyProtection="0">
      <alignment horizontal="right" wrapText="1"/>
    </xf>
    <xf numFmtId="40" fontId="210" fillId="0" borderId="0" applyBorder="0">
      <alignment horizontal="right"/>
    </xf>
    <xf numFmtId="0" fontId="211" fillId="0" borderId="0" applyBorder="0" applyProtection="0">
      <alignment vertical="center"/>
    </xf>
    <xf numFmtId="0" fontId="211" fillId="0" borderId="14" applyBorder="0" applyProtection="0">
      <alignment horizontal="right" vertical="center"/>
    </xf>
    <xf numFmtId="0" fontId="212" fillId="46" borderId="0" applyBorder="0" applyProtection="0">
      <alignment horizontal="centerContinuous" vertical="center"/>
    </xf>
    <xf numFmtId="0" fontId="212" fillId="44" borderId="14" applyBorder="0" applyProtection="0">
      <alignment horizontal="centerContinuous" vertical="center"/>
    </xf>
    <xf numFmtId="0" fontId="213" fillId="0" borderId="0">
      <alignment horizontal="left"/>
    </xf>
    <xf numFmtId="0" fontId="197" fillId="0" borderId="0">
      <alignment horizontal="left"/>
    </xf>
    <xf numFmtId="0" fontId="203" fillId="0" borderId="0"/>
    <xf numFmtId="0" fontId="214" fillId="0" borderId="0" applyFill="0" applyBorder="0" applyProtection="0">
      <alignment horizontal="left"/>
    </xf>
    <xf numFmtId="0" fontId="197" fillId="0" borderId="34" applyFill="0" applyBorder="0" applyProtection="0">
      <alignment horizontal="left" vertical="top"/>
    </xf>
    <xf numFmtId="0" fontId="215" fillId="0" borderId="0">
      <alignment horizontal="centerContinuous"/>
    </xf>
    <xf numFmtId="0" fontId="216" fillId="0" borderId="0"/>
    <xf numFmtId="0" fontId="216" fillId="0" borderId="0"/>
    <xf numFmtId="0" fontId="217" fillId="0" borderId="0"/>
    <xf numFmtId="0" fontId="217" fillId="0" borderId="0"/>
    <xf numFmtId="0" fontId="216" fillId="0" borderId="0"/>
    <xf numFmtId="0" fontId="216" fillId="0" borderId="0"/>
    <xf numFmtId="49" fontId="36" fillId="0" borderId="0" applyFill="0" applyBorder="0" applyAlignment="0"/>
    <xf numFmtId="286" fontId="3" fillId="0" borderId="0" applyFill="0" applyBorder="0" applyAlignment="0"/>
    <xf numFmtId="193" fontId="3" fillId="0" borderId="0" applyFill="0" applyBorder="0" applyAlignment="0"/>
    <xf numFmtId="0" fontId="217" fillId="0" borderId="0"/>
    <xf numFmtId="0" fontId="216" fillId="0" borderId="0"/>
    <xf numFmtId="0" fontId="218" fillId="0" borderId="0">
      <alignment horizontal="fill"/>
    </xf>
    <xf numFmtId="0" fontId="88" fillId="0" borderId="0"/>
    <xf numFmtId="0" fontId="1" fillId="0" borderId="0"/>
    <xf numFmtId="0" fontId="88" fillId="0" borderId="0"/>
    <xf numFmtId="0" fontId="219" fillId="42" borderId="0">
      <alignment horizontal="center"/>
    </xf>
    <xf numFmtId="0" fontId="59" fillId="80" borderId="0" applyNumberFormat="0" applyFont="0" applyBorder="0" applyAlignment="0" applyProtection="0"/>
    <xf numFmtId="167" fontId="3" fillId="0" borderId="0" applyFont="0" applyFill="0" applyBorder="0" applyAlignment="0" applyProtection="0">
      <alignment horizontal="right"/>
    </xf>
    <xf numFmtId="259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71" fontId="186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220" fillId="0" borderId="0"/>
    <xf numFmtId="0" fontId="221" fillId="0" borderId="0"/>
    <xf numFmtId="9" fontId="1" fillId="0" borderId="0" applyFont="0" applyFill="0" applyBorder="0" applyAlignment="0" applyProtection="0"/>
    <xf numFmtId="0" fontId="8" fillId="34" borderId="4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16" fillId="0" borderId="5" applyNumberFormat="0" applyFill="0" applyAlignment="0" applyProtection="0"/>
    <xf numFmtId="0" fontId="18" fillId="23" borderId="11" applyNumberFormat="0" applyAlignment="0" applyProtection="0"/>
    <xf numFmtId="0" fontId="11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175" fontId="3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6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175" fontId="3" fillId="0" borderId="0" applyFont="0" applyFill="0" applyBorder="0" applyAlignment="0" applyProtection="0"/>
    <xf numFmtId="0" fontId="6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175" fontId="3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5" fillId="36" borderId="0" applyNumberFormat="0" applyBorder="0" applyAlignment="0" applyProtection="0"/>
    <xf numFmtId="0" fontId="3" fillId="24" borderId="10" applyNumberFormat="0" applyFont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3" fillId="24" borderId="10" applyNumberFormat="0" applyFont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3" fillId="24" borderId="10" applyNumberFormat="0" applyFont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18" fillId="23" borderId="11" applyNumberFormat="0" applyAlignment="0" applyProtection="0"/>
    <xf numFmtId="0" fontId="11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8" fillId="23" borderId="11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11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1" fillId="19" borderId="0" applyNumberFormat="0" applyBorder="0" applyAlignment="0" applyProtection="0"/>
    <xf numFmtId="0" fontId="3" fillId="24" borderId="10" applyNumberFormat="0" applyFont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6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6" fillId="18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43" fontId="3" fillId="0" borderId="0" applyFont="0" applyFill="0" applyBorder="0" applyAlignment="0" applyProtection="0"/>
    <xf numFmtId="0" fontId="7" fillId="23" borderId="3" applyNumberForma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24" borderId="10" applyNumberFormat="0" applyFont="0" applyAlignment="0" applyProtection="0"/>
    <xf numFmtId="43" fontId="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43" fontId="3" fillId="0" borderId="0" applyFont="0" applyFill="0" applyBorder="0" applyAlignment="0" applyProtection="0"/>
    <xf numFmtId="0" fontId="18" fillId="23" borderId="11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43" fontId="3" fillId="0" borderId="0" applyFont="0" applyFill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22" fillId="0" borderId="0"/>
    <xf numFmtId="43" fontId="222" fillId="0" borderId="0" applyFont="0" applyFill="0" applyBorder="0" applyAlignment="0" applyProtection="0"/>
    <xf numFmtId="9" fontId="222" fillId="0" borderId="0" applyFont="0" applyFill="0" applyBorder="0" applyAlignment="0" applyProtection="0"/>
    <xf numFmtId="0" fontId="162" fillId="0" borderId="52" applyNumberFormat="0" applyFill="0" applyAlignment="0" applyProtection="0"/>
    <xf numFmtId="0" fontId="163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165" fillId="61" borderId="0" applyNumberFormat="0" applyBorder="0" applyAlignment="0" applyProtection="0"/>
    <xf numFmtId="0" fontId="223" fillId="63" borderId="0" applyNumberFormat="0" applyBorder="0" applyAlignment="0" applyProtection="0"/>
    <xf numFmtId="0" fontId="167" fillId="64" borderId="55" applyNumberFormat="0" applyAlignment="0" applyProtection="0"/>
    <xf numFmtId="0" fontId="168" fillId="65" borderId="56" applyNumberFormat="0" applyAlignment="0" applyProtection="0"/>
    <xf numFmtId="0" fontId="169" fillId="65" borderId="55" applyNumberFormat="0" applyAlignment="0" applyProtection="0"/>
    <xf numFmtId="0" fontId="170" fillId="0" borderId="57" applyNumberFormat="0" applyFill="0" applyAlignment="0" applyProtection="0"/>
    <xf numFmtId="0" fontId="171" fillId="66" borderId="58" applyNumberFormat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74" fillId="68" borderId="0" applyNumberFormat="0" applyBorder="0" applyAlignment="0" applyProtection="0"/>
    <xf numFmtId="0" fontId="174" fillId="6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74" fillId="70" borderId="0" applyNumberFormat="0" applyBorder="0" applyAlignment="0" applyProtection="0"/>
    <xf numFmtId="0" fontId="174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74" fillId="72" borderId="0" applyNumberFormat="0" applyBorder="0" applyAlignment="0" applyProtection="0"/>
    <xf numFmtId="0" fontId="174" fillId="7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4" fillId="74" borderId="0" applyNumberFormat="0" applyBorder="0" applyAlignment="0" applyProtection="0"/>
    <xf numFmtId="0" fontId="174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4" fillId="76" borderId="0" applyNumberFormat="0" applyBorder="0" applyAlignment="0" applyProtection="0"/>
    <xf numFmtId="0" fontId="174" fillId="7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4" fillId="78" borderId="0" applyNumberFormat="0" applyBorder="0" applyAlignment="0" applyProtection="0"/>
    <xf numFmtId="0" fontId="222" fillId="0" borderId="0"/>
    <xf numFmtId="43" fontId="2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224" fillId="0" borderId="0" applyNumberFormat="0" applyFill="0" applyBorder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224" fillId="0" borderId="0" applyNumberFormat="0" applyFill="0" applyBorder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22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187" fillId="0" borderId="0" applyFont="0" applyFill="0" applyBorder="0" applyAlignment="0" applyProtection="0"/>
    <xf numFmtId="2" fontId="187" fillId="0" borderId="0" applyFont="0" applyFill="0" applyBorder="0" applyAlignment="0" applyProtection="0"/>
    <xf numFmtId="0" fontId="1" fillId="0" borderId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2" fontId="187" fillId="0" borderId="0" applyFont="0" applyFill="0" applyBorder="0" applyAlignment="0" applyProtection="0"/>
    <xf numFmtId="0" fontId="1" fillId="0" borderId="0"/>
    <xf numFmtId="2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" fillId="0" borderId="0"/>
    <xf numFmtId="2" fontId="187" fillId="0" borderId="0" applyFont="0" applyFill="0" applyBorder="0" applyAlignment="0" applyProtection="0"/>
    <xf numFmtId="0" fontId="3" fillId="0" borderId="0"/>
    <xf numFmtId="288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0" fontId="1" fillId="0" borderId="0"/>
    <xf numFmtId="0" fontId="3" fillId="0" borderId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92" fontId="31" fillId="0" borderId="14"/>
    <xf numFmtId="192" fontId="31" fillId="0" borderId="14"/>
    <xf numFmtId="0" fontId="3" fillId="0" borderId="0"/>
    <xf numFmtId="0" fontId="1" fillId="0" borderId="0"/>
    <xf numFmtId="190" fontId="3" fillId="0" borderId="0" applyFont="0" applyFill="0" applyBorder="0" applyAlignment="0" applyProtection="0"/>
    <xf numFmtId="3" fontId="77" fillId="45" borderId="14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27" fillId="0" borderId="14" applyNumberFormat="0" applyProtection="0">
      <alignment horizontal="center"/>
    </xf>
    <xf numFmtId="3" fontId="77" fillId="42" borderId="14">
      <alignment horizontal="center"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171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71" fontId="3" fillId="0" borderId="0"/>
    <xf numFmtId="171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3" fillId="0" borderId="0"/>
    <xf numFmtId="0" fontId="3" fillId="0" borderId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5" fillId="22" borderId="3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0" fontId="3" fillId="0" borderId="0"/>
    <xf numFmtId="0" fontId="3" fillId="0" borderId="0"/>
    <xf numFmtId="0" fontId="15" fillId="22" borderId="3" applyNumberFormat="0" applyAlignment="0" applyProtection="0"/>
    <xf numFmtId="0" fontId="15" fillId="22" borderId="3" applyNumberFormat="0" applyAlignment="0" applyProtection="0"/>
    <xf numFmtId="0" fontId="7" fillId="39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8" fillId="39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7" applyNumberFormat="0" applyFill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15" applyNumberFormat="0" applyFill="0" applyProtection="0">
      <alignment wrapText="1"/>
    </xf>
    <xf numFmtId="0" fontId="31" fillId="0" borderId="15" applyNumberFormat="0" applyFill="0" applyProtection="0">
      <alignment horizontal="center" wrapTex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60" fontId="21" fillId="0" borderId="0" applyFont="0" applyFill="0" applyBorder="0" applyAlignment="0"/>
    <xf numFmtId="254" fontId="3" fillId="0" borderId="0" applyFont="0" applyFill="0" applyBorder="0" applyAlignment="0"/>
    <xf numFmtId="261" fontId="3" fillId="0" borderId="0" applyFont="0" applyFill="0" applyBorder="0" applyAlignment="0" applyProtection="0"/>
    <xf numFmtId="253" fontId="21" fillId="0" borderId="0"/>
    <xf numFmtId="0" fontId="15" fillId="22" borderId="3" applyNumberFormat="0" applyAlignment="0" applyProtection="0"/>
    <xf numFmtId="25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Protection="0"/>
    <xf numFmtId="43" fontId="1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15" applyNumberFormat="0" applyFill="0" applyProtection="0">
      <alignment wrapText="1"/>
    </xf>
    <xf numFmtId="0" fontId="31" fillId="0" borderId="15" applyNumberFormat="0" applyFill="0" applyProtection="0">
      <alignment horizontal="center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0" fillId="0" borderId="15" applyNumberFormat="0" applyFill="0" applyProtection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15" borderId="0" xfId="0" applyFill="1"/>
    <xf numFmtId="0" fontId="147" fillId="15" borderId="0" xfId="0" applyFont="1" applyFill="1"/>
    <xf numFmtId="0" fontId="140" fillId="15" borderId="0" xfId="0" applyFont="1" applyFill="1"/>
    <xf numFmtId="0" fontId="150" fillId="0" borderId="0" xfId="0" applyFont="1" applyAlignment="1">
      <alignment horizontal="justify" vertical="center" wrapText="1" readingOrder="1"/>
    </xf>
    <xf numFmtId="0" fontId="137" fillId="15" borderId="0" xfId="0" applyFont="1" applyFill="1"/>
    <xf numFmtId="0" fontId="31" fillId="0" borderId="10" xfId="69" applyFont="1" applyBorder="1" applyAlignment="1">
      <alignment vertical="center"/>
    </xf>
    <xf numFmtId="168" fontId="149" fillId="15" borderId="43" xfId="5263" applyNumberFormat="1" applyFont="1" applyFill="1" applyBorder="1" applyAlignment="1">
      <alignment horizontal="right" vertical="center"/>
    </xf>
    <xf numFmtId="0" fontId="152" fillId="15" borderId="0" xfId="0" applyFont="1" applyFill="1"/>
    <xf numFmtId="0" fontId="21" fillId="0" borderId="10" xfId="69" applyFont="1" applyBorder="1" applyAlignment="1">
      <alignment horizontal="left" vertical="center" indent="2"/>
    </xf>
    <xf numFmtId="249" fontId="150" fillId="15" borderId="42" xfId="0" applyNumberFormat="1" applyFont="1" applyFill="1" applyBorder="1" applyAlignment="1">
      <alignment horizontal="center" vertical="center"/>
    </xf>
    <xf numFmtId="168" fontId="150" fillId="15" borderId="43" xfId="5263" applyNumberFormat="1" applyFont="1" applyFill="1" applyBorder="1" applyAlignment="1">
      <alignment horizontal="right" vertical="center"/>
    </xf>
    <xf numFmtId="0" fontId="153" fillId="15" borderId="0" xfId="0" applyFont="1" applyFill="1"/>
    <xf numFmtId="0" fontId="21" fillId="0" borderId="10" xfId="69" applyFont="1" applyBorder="1" applyAlignment="1">
      <alignment vertical="center"/>
    </xf>
    <xf numFmtId="0" fontId="21" fillId="0" borderId="10" xfId="69" applyFont="1" applyBorder="1" applyAlignment="1">
      <alignment horizontal="left" vertical="center" wrapText="1" indent="2"/>
    </xf>
    <xf numFmtId="0" fontId="153" fillId="15" borderId="10" xfId="0" applyFont="1" applyFill="1" applyBorder="1"/>
    <xf numFmtId="168" fontId="150" fillId="15" borderId="42" xfId="5263" applyNumberFormat="1" applyFont="1" applyFill="1" applyBorder="1" applyAlignment="1">
      <alignment horizontal="right" vertical="center"/>
    </xf>
    <xf numFmtId="0" fontId="151" fillId="15" borderId="0" xfId="0" applyFont="1" applyFill="1" applyAlignment="1">
      <alignment horizontal="center" vertical="center"/>
    </xf>
    <xf numFmtId="0" fontId="151" fillId="15" borderId="0" xfId="0" applyFont="1" applyFill="1" applyAlignment="1">
      <alignment horizontal="center" vertical="center" wrapText="1"/>
    </xf>
    <xf numFmtId="168" fontId="150" fillId="15" borderId="10" xfId="5263" applyNumberFormat="1" applyFont="1" applyFill="1" applyBorder="1" applyAlignment="1">
      <alignment horizontal="right" vertical="center"/>
    </xf>
    <xf numFmtId="0" fontId="31" fillId="0" borderId="10" xfId="69" applyFont="1" applyBorder="1" applyAlignment="1">
      <alignment horizontal="left" vertical="center" indent="2"/>
    </xf>
    <xf numFmtId="248" fontId="155" fillId="15" borderId="0" xfId="0" applyNumberFormat="1" applyFont="1" applyFill="1"/>
    <xf numFmtId="0" fontId="155" fillId="15" borderId="0" xfId="0" applyFont="1" applyFill="1"/>
    <xf numFmtId="0" fontId="31" fillId="60" borderId="10" xfId="69" applyFont="1" applyFill="1" applyBorder="1" applyAlignment="1">
      <alignment vertical="center"/>
    </xf>
    <xf numFmtId="249" fontId="149" fillId="60" borderId="42" xfId="0" applyNumberFormat="1" applyFont="1" applyFill="1" applyBorder="1" applyAlignment="1">
      <alignment horizontal="center" vertical="center"/>
    </xf>
    <xf numFmtId="168" fontId="149" fillId="60" borderId="43" xfId="5263" applyNumberFormat="1" applyFont="1" applyFill="1" applyBorder="1" applyAlignment="1">
      <alignment horizontal="right" vertical="center"/>
    </xf>
    <xf numFmtId="0" fontId="31" fillId="60" borderId="10" xfId="69" applyFont="1" applyFill="1" applyBorder="1" applyAlignment="1">
      <alignment horizontal="left" vertical="center"/>
    </xf>
    <xf numFmtId="168" fontId="149" fillId="60" borderId="42" xfId="5263" applyNumberFormat="1" applyFont="1" applyFill="1" applyBorder="1" applyAlignment="1">
      <alignment horizontal="right" vertical="center"/>
    </xf>
    <xf numFmtId="0" fontId="148" fillId="15" borderId="0" xfId="0" applyFont="1" applyFill="1"/>
    <xf numFmtId="0" fontId="149" fillId="60" borderId="45" xfId="0" applyFont="1" applyFill="1" applyBorder="1" applyAlignment="1">
      <alignment horizontal="justify" vertical="center" wrapText="1" readingOrder="1"/>
    </xf>
    <xf numFmtId="0" fontId="149" fillId="0" borderId="47" xfId="0" applyFont="1" applyBorder="1" applyAlignment="1">
      <alignment horizontal="justify" vertical="center" wrapText="1" readingOrder="1"/>
    </xf>
    <xf numFmtId="0" fontId="21" fillId="0" borderId="10" xfId="69" applyFont="1" applyBorder="1" applyAlignment="1">
      <alignment horizontal="left" vertical="center"/>
    </xf>
    <xf numFmtId="0" fontId="21" fillId="0" borderId="46" xfId="69" applyFont="1" applyBorder="1" applyAlignment="1">
      <alignment horizontal="left" vertical="center" indent="2"/>
    </xf>
    <xf numFmtId="0" fontId="31" fillId="0" borderId="46" xfId="69" applyFont="1" applyBorder="1" applyAlignment="1">
      <alignment horizontal="left" vertical="center"/>
    </xf>
    <xf numFmtId="248" fontId="148" fillId="15" borderId="0" xfId="0" applyNumberFormat="1" applyFont="1" applyFill="1"/>
    <xf numFmtId="250" fontId="149" fillId="15" borderId="42" xfId="0" applyNumberFormat="1" applyFont="1" applyFill="1" applyBorder="1" applyAlignment="1">
      <alignment horizontal="center" vertical="center"/>
    </xf>
    <xf numFmtId="250" fontId="149" fillId="60" borderId="42" xfId="0" applyNumberFormat="1" applyFont="1" applyFill="1" applyBorder="1" applyAlignment="1">
      <alignment horizontal="center" vertical="center"/>
    </xf>
    <xf numFmtId="250" fontId="150" fillId="15" borderId="42" xfId="0" applyNumberFormat="1" applyFont="1" applyFill="1" applyBorder="1" applyAlignment="1">
      <alignment horizontal="center" vertical="center"/>
    </xf>
    <xf numFmtId="248" fontId="140" fillId="15" borderId="0" xfId="0" applyNumberFormat="1" applyFont="1" applyFill="1"/>
    <xf numFmtId="0" fontId="137" fillId="15" borderId="0" xfId="0" applyFont="1" applyFill="1" applyAlignment="1">
      <alignment horizontal="center"/>
    </xf>
    <xf numFmtId="0" fontId="137" fillId="15" borderId="41" xfId="0" applyFont="1" applyFill="1" applyBorder="1"/>
    <xf numFmtId="14" fontId="137" fillId="15" borderId="41" xfId="0" applyNumberFormat="1" applyFont="1" applyFill="1" applyBorder="1"/>
    <xf numFmtId="0" fontId="137" fillId="15" borderId="41" xfId="0" applyFont="1" applyFill="1" applyBorder="1" applyAlignment="1">
      <alignment horizontal="center"/>
    </xf>
    <xf numFmtId="0" fontId="137" fillId="59" borderId="41" xfId="0" applyFont="1" applyFill="1" applyBorder="1"/>
    <xf numFmtId="14" fontId="137" fillId="59" borderId="41" xfId="0" applyNumberFormat="1" applyFont="1" applyFill="1" applyBorder="1"/>
    <xf numFmtId="0" fontId="137" fillId="59" borderId="41" xfId="0" applyFont="1" applyFill="1" applyBorder="1" applyAlignment="1">
      <alignment horizontal="center"/>
    </xf>
    <xf numFmtId="0" fontId="137" fillId="15" borderId="41" xfId="0" applyFont="1" applyFill="1" applyBorder="1" applyAlignment="1">
      <alignment horizontal="left"/>
    </xf>
    <xf numFmtId="250" fontId="150" fillId="0" borderId="42" xfId="0" applyNumberFormat="1" applyFont="1" applyBorder="1" applyAlignment="1">
      <alignment horizontal="center" vertical="center"/>
    </xf>
    <xf numFmtId="168" fontId="153" fillId="15" borderId="0" xfId="5263" applyNumberFormat="1" applyFont="1" applyFill="1"/>
    <xf numFmtId="248" fontId="153" fillId="15" borderId="0" xfId="0" applyNumberFormat="1" applyFont="1" applyFill="1"/>
    <xf numFmtId="0" fontId="156" fillId="15" borderId="0" xfId="0" applyFont="1" applyFill="1"/>
    <xf numFmtId="0" fontId="157" fillId="16" borderId="2" xfId="0" applyFont="1" applyFill="1" applyBorder="1" applyAlignment="1">
      <alignment vertical="center"/>
    </xf>
    <xf numFmtId="0" fontId="157" fillId="16" borderId="39" xfId="0" applyFont="1" applyFill="1" applyBorder="1" applyAlignment="1">
      <alignment horizontal="center" vertical="center"/>
    </xf>
    <xf numFmtId="0" fontId="157" fillId="16" borderId="39" xfId="0" applyFont="1" applyFill="1" applyBorder="1" applyAlignment="1">
      <alignment horizontal="center" vertical="center" wrapText="1"/>
    </xf>
    <xf numFmtId="0" fontId="159" fillId="16" borderId="2" xfId="0" applyFont="1" applyFill="1" applyBorder="1" applyAlignment="1">
      <alignment vertical="center"/>
    </xf>
    <xf numFmtId="0" fontId="157" fillId="16" borderId="40" xfId="0" applyFont="1" applyFill="1" applyBorder="1" applyAlignment="1">
      <alignment vertical="center"/>
    </xf>
    <xf numFmtId="0" fontId="159" fillId="16" borderId="40" xfId="0" applyFont="1" applyFill="1" applyBorder="1" applyAlignment="1">
      <alignment vertical="center"/>
    </xf>
    <xf numFmtId="0" fontId="157" fillId="16" borderId="48" xfId="5261" applyFont="1" applyFill="1" applyBorder="1" applyAlignment="1">
      <alignment horizontal="center" vertical="center" wrapText="1"/>
    </xf>
    <xf numFmtId="0" fontId="157" fillId="16" borderId="49" xfId="5261" applyFont="1" applyFill="1" applyBorder="1" applyAlignment="1">
      <alignment horizontal="center" vertical="center" wrapText="1"/>
    </xf>
    <xf numFmtId="0" fontId="157" fillId="16" borderId="50" xfId="5261" applyFont="1" applyFill="1" applyBorder="1" applyAlignment="1">
      <alignment horizontal="center" vertical="center" wrapText="1"/>
    </xf>
    <xf numFmtId="0" fontId="157" fillId="15" borderId="0" xfId="0" applyFont="1" applyFill="1" applyAlignment="1">
      <alignment wrapText="1"/>
    </xf>
    <xf numFmtId="250" fontId="151" fillId="60" borderId="10" xfId="0" applyNumberFormat="1" applyFont="1" applyFill="1" applyBorder="1"/>
    <xf numFmtId="250" fontId="149" fillId="15" borderId="43" xfId="0" applyNumberFormat="1" applyFont="1" applyFill="1" applyBorder="1" applyAlignment="1">
      <alignment horizontal="center" vertical="center"/>
    </xf>
    <xf numFmtId="250" fontId="149" fillId="0" borderId="43" xfId="0" applyNumberFormat="1" applyFont="1" applyBorder="1" applyAlignment="1">
      <alignment horizontal="center" vertical="center"/>
    </xf>
    <xf numFmtId="250" fontId="149" fillId="0" borderId="42" xfId="0" applyNumberFormat="1" applyFont="1" applyBorder="1" applyAlignment="1">
      <alignment horizontal="center" vertical="center"/>
    </xf>
    <xf numFmtId="0" fontId="137" fillId="59" borderId="0" xfId="0" applyFont="1" applyFill="1"/>
    <xf numFmtId="0" fontId="157" fillId="16" borderId="49" xfId="5261" applyFont="1" applyFill="1" applyBorder="1" applyAlignment="1">
      <alignment horizontal="center" vertical="center"/>
    </xf>
    <xf numFmtId="250" fontId="150" fillId="15" borderId="42" xfId="0" applyNumberFormat="1" applyFont="1" applyFill="1" applyBorder="1" applyAlignment="1">
      <alignment horizontal="right" vertical="center"/>
    </xf>
    <xf numFmtId="0" fontId="21" fillId="0" borderId="0" xfId="69" applyFont="1" applyAlignment="1">
      <alignment horizontal="left" vertical="center" indent="2"/>
    </xf>
    <xf numFmtId="43" fontId="149" fillId="15" borderId="43" xfId="5264" applyFont="1" applyFill="1" applyBorder="1" applyAlignment="1">
      <alignment horizontal="right" vertical="center"/>
    </xf>
    <xf numFmtId="0" fontId="137" fillId="59" borderId="41" xfId="0" applyFont="1" applyFill="1" applyBorder="1" applyAlignment="1">
      <alignment horizontal="left"/>
    </xf>
    <xf numFmtId="168" fontId="149" fillId="60" borderId="51" xfId="5263" applyNumberFormat="1" applyFont="1" applyFill="1" applyBorder="1" applyAlignment="1">
      <alignment horizontal="right" vertical="center"/>
    </xf>
    <xf numFmtId="168" fontId="149" fillId="60" borderId="10" xfId="5263" applyNumberFormat="1" applyFont="1" applyFill="1" applyBorder="1" applyAlignment="1">
      <alignment horizontal="right" vertical="center"/>
    </xf>
    <xf numFmtId="250" fontId="149" fillId="60" borderId="10" xfId="0" applyNumberFormat="1" applyFont="1" applyFill="1" applyBorder="1" applyAlignment="1">
      <alignment horizontal="center" vertical="center"/>
    </xf>
    <xf numFmtId="251" fontId="31" fillId="60" borderId="47" xfId="5264" quotePrefix="1" applyNumberFormat="1" applyFont="1" applyFill="1" applyBorder="1" applyAlignment="1">
      <alignment horizontal="right" vertical="center"/>
    </xf>
    <xf numFmtId="250" fontId="153" fillId="15" borderId="0" xfId="0" applyNumberFormat="1" applyFont="1" applyFill="1"/>
    <xf numFmtId="9" fontId="153" fillId="15" borderId="0" xfId="0" applyNumberFormat="1" applyFont="1" applyFill="1"/>
    <xf numFmtId="0" fontId="161" fillId="0" borderId="0" xfId="0" applyFont="1"/>
    <xf numFmtId="166" fontId="153" fillId="15" borderId="0" xfId="0" applyNumberFormat="1" applyFont="1" applyFill="1"/>
    <xf numFmtId="252" fontId="153" fillId="15" borderId="0" xfId="5264" applyNumberFormat="1" applyFont="1" applyFill="1"/>
    <xf numFmtId="249" fontId="150" fillId="15" borderId="43" xfId="0" applyNumberFormat="1" applyFont="1" applyFill="1" applyBorder="1" applyAlignment="1">
      <alignment horizontal="right" vertical="center"/>
    </xf>
    <xf numFmtId="2" fontId="153" fillId="15" borderId="0" xfId="0" applyNumberFormat="1" applyFont="1" applyFill="1"/>
    <xf numFmtId="250" fontId="0" fillId="15" borderId="0" xfId="0" applyNumberFormat="1" applyFill="1"/>
    <xf numFmtId="0" fontId="21" fillId="15" borderId="10" xfId="69" applyFont="1" applyFill="1" applyBorder="1" applyAlignment="1">
      <alignment vertical="center"/>
    </xf>
    <xf numFmtId="0" fontId="21" fillId="15" borderId="10" xfId="69" applyFont="1" applyFill="1" applyBorder="1" applyAlignment="1">
      <alignment horizontal="left" vertical="center" indent="2"/>
    </xf>
    <xf numFmtId="0" fontId="225" fillId="15" borderId="0" xfId="0" applyFont="1" applyFill="1"/>
    <xf numFmtId="9" fontId="153" fillId="15" borderId="0" xfId="5263" applyFont="1" applyFill="1"/>
    <xf numFmtId="43" fontId="149" fillId="15" borderId="43" xfId="5264" applyFont="1" applyFill="1" applyBorder="1" applyAlignment="1">
      <alignment horizontal="center" vertical="center"/>
    </xf>
    <xf numFmtId="0" fontId="137" fillId="0" borderId="41" xfId="0" applyFont="1" applyBorder="1"/>
    <xf numFmtId="14" fontId="226" fillId="0" borderId="41" xfId="0" applyNumberFormat="1" applyFont="1" applyBorder="1"/>
    <xf numFmtId="0" fontId="226" fillId="0" borderId="41" xfId="0" applyFont="1" applyBorder="1" applyAlignment="1">
      <alignment horizontal="center"/>
    </xf>
    <xf numFmtId="0" fontId="226" fillId="15" borderId="41" xfId="0" applyFont="1" applyFill="1" applyBorder="1" applyAlignment="1">
      <alignment horizontal="left"/>
    </xf>
    <xf numFmtId="0" fontId="226" fillId="15" borderId="41" xfId="0" applyFont="1" applyFill="1" applyBorder="1"/>
    <xf numFmtId="0" fontId="226" fillId="0" borderId="41" xfId="0" applyFont="1" applyBorder="1"/>
    <xf numFmtId="14" fontId="137" fillId="0" borderId="41" xfId="0" applyNumberFormat="1" applyFont="1" applyBorder="1"/>
    <xf numFmtId="0" fontId="137" fillId="0" borderId="41" xfId="0" applyFont="1" applyBorder="1" applyAlignment="1">
      <alignment horizontal="center"/>
    </xf>
    <xf numFmtId="0" fontId="137" fillId="0" borderId="41" xfId="0" applyFont="1" applyBorder="1" applyAlignment="1">
      <alignment wrapText="1"/>
    </xf>
    <xf numFmtId="0" fontId="137" fillId="0" borderId="41" xfId="0" applyFont="1" applyBorder="1" applyAlignment="1">
      <alignment horizontal="left"/>
    </xf>
    <xf numFmtId="0" fontId="137" fillId="0" borderId="0" xfId="0" applyFont="1"/>
    <xf numFmtId="44" fontId="137" fillId="15" borderId="0" xfId="13967" applyFont="1" applyFill="1"/>
    <xf numFmtId="250" fontId="149" fillId="15" borderId="42" xfId="0" applyNumberFormat="1" applyFont="1" applyFill="1" applyBorder="1" applyAlignment="1">
      <alignment horizontal="right" vertical="center"/>
    </xf>
    <xf numFmtId="250" fontId="150" fillId="0" borderId="42" xfId="0" applyNumberFormat="1" applyFont="1" applyBorder="1" applyAlignment="1">
      <alignment horizontal="right" vertical="center"/>
    </xf>
    <xf numFmtId="250" fontId="149" fillId="0" borderId="42" xfId="0" applyNumberFormat="1" applyFont="1" applyBorder="1" applyAlignment="1">
      <alignment horizontal="right" vertical="center"/>
    </xf>
    <xf numFmtId="250" fontId="140" fillId="15" borderId="0" xfId="0" applyNumberFormat="1" applyFont="1" applyFill="1"/>
    <xf numFmtId="252" fontId="140" fillId="15" borderId="0" xfId="5264" applyNumberFormat="1" applyFont="1" applyFill="1"/>
    <xf numFmtId="252" fontId="137" fillId="15" borderId="0" xfId="5264" applyNumberFormat="1" applyFont="1" applyFill="1"/>
    <xf numFmtId="10" fontId="153" fillId="15" borderId="0" xfId="5263" applyNumberFormat="1" applyFont="1" applyFill="1"/>
    <xf numFmtId="247" fontId="137" fillId="15" borderId="0" xfId="0" applyNumberFormat="1" applyFont="1" applyFill="1"/>
    <xf numFmtId="247" fontId="157" fillId="16" borderId="49" xfId="5261" applyNumberFormat="1" applyFont="1" applyFill="1" applyBorder="1" applyAlignment="1">
      <alignment horizontal="center" vertical="center" wrapText="1"/>
    </xf>
    <xf numFmtId="247" fontId="137" fillId="0" borderId="41" xfId="0" applyNumberFormat="1" applyFont="1" applyBorder="1"/>
    <xf numFmtId="247" fontId="137" fillId="15" borderId="41" xfId="0" applyNumberFormat="1" applyFont="1" applyFill="1" applyBorder="1"/>
    <xf numFmtId="247" fontId="137" fillId="59" borderId="41" xfId="0" applyNumberFormat="1" applyFont="1" applyFill="1" applyBorder="1"/>
    <xf numFmtId="0" fontId="157" fillId="16" borderId="49" xfId="5261" quotePrefix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wrapText="1"/>
    </xf>
    <xf numFmtId="0" fontId="31" fillId="15" borderId="0" xfId="0" applyFont="1" applyFill="1"/>
    <xf numFmtId="0" fontId="21" fillId="15" borderId="0" xfId="0" applyFont="1" applyFill="1"/>
    <xf numFmtId="0" fontId="21" fillId="0" borderId="10" xfId="69" applyFont="1" applyBorder="1" applyAlignment="1">
      <alignment horizontal="left" vertical="center" indent="1"/>
    </xf>
    <xf numFmtId="250" fontId="150" fillId="15" borderId="10" xfId="0" applyNumberFormat="1" applyFont="1" applyFill="1" applyBorder="1" applyAlignment="1">
      <alignment horizontal="right" vertical="center"/>
    </xf>
    <xf numFmtId="0" fontId="152" fillId="15" borderId="0" xfId="0" applyFont="1" applyFill="1" applyAlignment="1">
      <alignment horizontal="right"/>
    </xf>
    <xf numFmtId="249" fontId="150" fillId="15" borderId="42" xfId="0" applyNumberFormat="1" applyFont="1" applyFill="1" applyBorder="1" applyAlignment="1">
      <alignment horizontal="right" vertical="center"/>
    </xf>
    <xf numFmtId="0" fontId="153" fillId="15" borderId="0" xfId="0" applyFont="1" applyFill="1" applyAlignment="1">
      <alignment horizontal="right"/>
    </xf>
    <xf numFmtId="0" fontId="21" fillId="0" borderId="10" xfId="69" applyFont="1" applyBorder="1" applyAlignment="1">
      <alignment horizontal="right" vertical="center"/>
    </xf>
    <xf numFmtId="15" fontId="225" fillId="15" borderId="0" xfId="0" applyNumberFormat="1" applyFont="1" applyFill="1"/>
    <xf numFmtId="250" fontId="149" fillId="60" borderId="42" xfId="0" applyNumberFormat="1" applyFont="1" applyFill="1" applyBorder="1" applyAlignment="1">
      <alignment horizontal="right" vertical="center"/>
    </xf>
    <xf numFmtId="2" fontId="137" fillId="0" borderId="41" xfId="0" applyNumberFormat="1" applyFont="1" applyBorder="1"/>
    <xf numFmtId="0" fontId="153" fillId="15" borderId="10" xfId="0" applyFont="1" applyFill="1" applyBorder="1" applyAlignment="1">
      <alignment horizontal="right"/>
    </xf>
    <xf numFmtId="249" fontId="150" fillId="15" borderId="10" xfId="0" applyNumberFormat="1" applyFont="1" applyFill="1" applyBorder="1" applyAlignment="1">
      <alignment horizontal="right" vertical="center"/>
    </xf>
    <xf numFmtId="249" fontId="149" fillId="15" borderId="42" xfId="0" applyNumberFormat="1" applyFont="1" applyFill="1" applyBorder="1" applyAlignment="1">
      <alignment horizontal="right" vertical="center"/>
    </xf>
    <xf numFmtId="249" fontId="150" fillId="15" borderId="44" xfId="0" applyNumberFormat="1" applyFont="1" applyFill="1" applyBorder="1" applyAlignment="1">
      <alignment horizontal="right" vertical="center"/>
    </xf>
    <xf numFmtId="0" fontId="151" fillId="15" borderId="0" xfId="0" applyFont="1" applyFill="1" applyAlignment="1">
      <alignment horizontal="right" vertical="center"/>
    </xf>
    <xf numFmtId="249" fontId="149" fillId="60" borderId="42" xfId="0" applyNumberFormat="1" applyFont="1" applyFill="1" applyBorder="1" applyAlignment="1">
      <alignment horizontal="right" vertical="center"/>
    </xf>
    <xf numFmtId="250" fontId="150" fillId="15" borderId="44" xfId="0" applyNumberFormat="1" applyFont="1" applyFill="1" applyBorder="1" applyAlignment="1">
      <alignment horizontal="right" vertical="center"/>
    </xf>
  </cellXfs>
  <cellStyles count="15197">
    <cellStyle name="_x000a_386grabber=M" xfId="161" xr:uid="{00000000-0005-0000-0000-000000000000}"/>
    <cellStyle name="_x000a_386grabber=M 2" xfId="162" xr:uid="{00000000-0005-0000-0000-000001000000}"/>
    <cellStyle name="_x000a_386grabber=M 2 2" xfId="163" xr:uid="{00000000-0005-0000-0000-000002000000}"/>
    <cellStyle name="_x000a_386grabber=M 3" xfId="164" xr:uid="{00000000-0005-0000-0000-000003000000}"/>
    <cellStyle name="_x000a_386grabber=M 4" xfId="165" xr:uid="{00000000-0005-0000-0000-000004000000}"/>
    <cellStyle name="_x000a_386grabber=M 5" xfId="166" xr:uid="{00000000-0005-0000-0000-000005000000}"/>
    <cellStyle name="(Red)" xfId="5284" xr:uid="{00000000-0005-0000-0000-000006000000}"/>
    <cellStyle name="_%(SignOnly)" xfId="5285" xr:uid="{00000000-0005-0000-0000-000007000000}"/>
    <cellStyle name="_%(SignSpaceOnly)" xfId="5286" xr:uid="{00000000-0005-0000-0000-000008000000}"/>
    <cellStyle name="_Comma" xfId="5287" xr:uid="{00000000-0005-0000-0000-000009000000}"/>
    <cellStyle name="_Currency" xfId="5288" xr:uid="{00000000-0005-0000-0000-00000A000000}"/>
    <cellStyle name="_CurrencySpace" xfId="5289" xr:uid="{00000000-0005-0000-0000-00000B000000}"/>
    <cellStyle name="_Euro" xfId="5290" xr:uid="{00000000-0005-0000-0000-00000C000000}"/>
    <cellStyle name="_Heading" xfId="5291" xr:uid="{00000000-0005-0000-0000-00000D000000}"/>
    <cellStyle name="_Highlight" xfId="5292" xr:uid="{00000000-0005-0000-0000-00000E000000}"/>
    <cellStyle name="_Multiple" xfId="5293" xr:uid="{00000000-0005-0000-0000-00000F000000}"/>
    <cellStyle name="_MultipleSpace" xfId="5294" xr:uid="{00000000-0005-0000-0000-000010000000}"/>
    <cellStyle name="_Percent" xfId="5295" xr:uid="{00000000-0005-0000-0000-000011000000}"/>
    <cellStyle name="_SubHeading" xfId="5296" xr:uid="{00000000-0005-0000-0000-000012000000}"/>
    <cellStyle name="_Table" xfId="5297" xr:uid="{00000000-0005-0000-0000-000013000000}"/>
    <cellStyle name="_TableHead" xfId="5298" xr:uid="{00000000-0005-0000-0000-000014000000}"/>
    <cellStyle name="_TableRowHead" xfId="5299" xr:uid="{00000000-0005-0000-0000-000015000000}"/>
    <cellStyle name="_TableSuperHead" xfId="5300" xr:uid="{00000000-0005-0000-0000-000016000000}"/>
    <cellStyle name="£ BP" xfId="167" xr:uid="{00000000-0005-0000-0000-000017000000}"/>
    <cellStyle name="¥ JY" xfId="168" xr:uid="{00000000-0005-0000-0000-000018000000}"/>
    <cellStyle name="¶W³sµ²" xfId="5301" xr:uid="{00000000-0005-0000-0000-000019000000}"/>
    <cellStyle name="0,0_x000d__x000a_NA_x000d__x000a_" xfId="4914" xr:uid="{00000000-0005-0000-0000-00001A000000}"/>
    <cellStyle name="10" xfId="5302" xr:uid="{00000000-0005-0000-0000-00001B000000}"/>
    <cellStyle name="1o.nível" xfId="169" xr:uid="{00000000-0005-0000-0000-00001C000000}"/>
    <cellStyle name="20% - Accent1" xfId="2" xr:uid="{00000000-0005-0000-0000-00001D000000}"/>
    <cellStyle name="20% - Accent1 2" xfId="98" xr:uid="{00000000-0005-0000-0000-00001E000000}"/>
    <cellStyle name="20% - Accent1 3" xfId="170" xr:uid="{00000000-0005-0000-0000-00001F000000}"/>
    <cellStyle name="20% - Accent1 4" xfId="171" xr:uid="{00000000-0005-0000-0000-000020000000}"/>
    <cellStyle name="20% - Accent1 5" xfId="172" xr:uid="{00000000-0005-0000-0000-000021000000}"/>
    <cellStyle name="20% - Accent1 6" xfId="173" xr:uid="{00000000-0005-0000-0000-000022000000}"/>
    <cellStyle name="20% - Accent1 7" xfId="174" xr:uid="{00000000-0005-0000-0000-000023000000}"/>
    <cellStyle name="20% - Accent2" xfId="3" xr:uid="{00000000-0005-0000-0000-000024000000}"/>
    <cellStyle name="20% - Accent2 2" xfId="99" xr:uid="{00000000-0005-0000-0000-000025000000}"/>
    <cellStyle name="20% - Accent2 3" xfId="175" xr:uid="{00000000-0005-0000-0000-000026000000}"/>
    <cellStyle name="20% - Accent2 4" xfId="176" xr:uid="{00000000-0005-0000-0000-000027000000}"/>
    <cellStyle name="20% - Accent2 5" xfId="177" xr:uid="{00000000-0005-0000-0000-000028000000}"/>
    <cellStyle name="20% - Accent2 6" xfId="178" xr:uid="{00000000-0005-0000-0000-000029000000}"/>
    <cellStyle name="20% - Accent2 7" xfId="179" xr:uid="{00000000-0005-0000-0000-00002A000000}"/>
    <cellStyle name="20% - Accent3" xfId="4" xr:uid="{00000000-0005-0000-0000-00002B000000}"/>
    <cellStyle name="20% - Accent3 2" xfId="100" xr:uid="{00000000-0005-0000-0000-00002C000000}"/>
    <cellStyle name="20% - Accent3 3" xfId="180" xr:uid="{00000000-0005-0000-0000-00002D000000}"/>
    <cellStyle name="20% - Accent3 4" xfId="181" xr:uid="{00000000-0005-0000-0000-00002E000000}"/>
    <cellStyle name="20% - Accent3 5" xfId="182" xr:uid="{00000000-0005-0000-0000-00002F000000}"/>
    <cellStyle name="20% - Accent3 6" xfId="183" xr:uid="{00000000-0005-0000-0000-000030000000}"/>
    <cellStyle name="20% - Accent3 7" xfId="184" xr:uid="{00000000-0005-0000-0000-000031000000}"/>
    <cellStyle name="20% - Accent4" xfId="5" xr:uid="{00000000-0005-0000-0000-000032000000}"/>
    <cellStyle name="20% - Accent4 2" xfId="101" xr:uid="{00000000-0005-0000-0000-000033000000}"/>
    <cellStyle name="20% - Accent4 3" xfId="185" xr:uid="{00000000-0005-0000-0000-000034000000}"/>
    <cellStyle name="20% - Accent4 4" xfId="186" xr:uid="{00000000-0005-0000-0000-000035000000}"/>
    <cellStyle name="20% - Accent4 5" xfId="187" xr:uid="{00000000-0005-0000-0000-000036000000}"/>
    <cellStyle name="20% - Accent4 6" xfId="188" xr:uid="{00000000-0005-0000-0000-000037000000}"/>
    <cellStyle name="20% - Accent4 7" xfId="189" xr:uid="{00000000-0005-0000-0000-000038000000}"/>
    <cellStyle name="20% - Accent5" xfId="6" xr:uid="{00000000-0005-0000-0000-000039000000}"/>
    <cellStyle name="20% - Accent5 2" xfId="102" xr:uid="{00000000-0005-0000-0000-00003A000000}"/>
    <cellStyle name="20% - Accent5 3" xfId="190" xr:uid="{00000000-0005-0000-0000-00003B000000}"/>
    <cellStyle name="20% - Accent5 4" xfId="191" xr:uid="{00000000-0005-0000-0000-00003C000000}"/>
    <cellStyle name="20% - Accent5 5" xfId="192" xr:uid="{00000000-0005-0000-0000-00003D000000}"/>
    <cellStyle name="20% - Accent5 6" xfId="193" xr:uid="{00000000-0005-0000-0000-00003E000000}"/>
    <cellStyle name="20% - Accent5 7" xfId="194" xr:uid="{00000000-0005-0000-0000-00003F000000}"/>
    <cellStyle name="20% - Accent6" xfId="7" xr:uid="{00000000-0005-0000-0000-000040000000}"/>
    <cellStyle name="20% - Accent6 2" xfId="103" xr:uid="{00000000-0005-0000-0000-000041000000}"/>
    <cellStyle name="20% - Accent6 3" xfId="195" xr:uid="{00000000-0005-0000-0000-000042000000}"/>
    <cellStyle name="20% - Accent6 4" xfId="196" xr:uid="{00000000-0005-0000-0000-000043000000}"/>
    <cellStyle name="20% - Accent6 5" xfId="197" xr:uid="{00000000-0005-0000-0000-000044000000}"/>
    <cellStyle name="20% - Accent6 6" xfId="198" xr:uid="{00000000-0005-0000-0000-000045000000}"/>
    <cellStyle name="20% - Accent6 7" xfId="199" xr:uid="{00000000-0005-0000-0000-000046000000}"/>
    <cellStyle name="20% - Ênfase1 10" xfId="5733" xr:uid="{00000000-0005-0000-0000-000047000000}"/>
    <cellStyle name="20% - Ênfase1 11" xfId="5845" xr:uid="{00000000-0005-0000-0000-000048000000}"/>
    <cellStyle name="20% - Ênfase1 12" xfId="5874" xr:uid="{00000000-0005-0000-0000-000049000000}"/>
    <cellStyle name="20% - Ênfase1 13" xfId="5899" xr:uid="{00000000-0005-0000-0000-00004A000000}"/>
    <cellStyle name="20% - Ênfase1 14" xfId="5912" xr:uid="{00000000-0005-0000-0000-00004B000000}"/>
    <cellStyle name="20% - Ênfase1 15" xfId="5927" xr:uid="{00000000-0005-0000-0000-00004C000000}"/>
    <cellStyle name="20% - Ênfase1 16" xfId="5995" xr:uid="{00000000-0005-0000-0000-00004D000000}"/>
    <cellStyle name="20% - Ênfase1 17" xfId="6027" xr:uid="{00000000-0005-0000-0000-00004E000000}"/>
    <cellStyle name="20% - Ênfase1 2" xfId="8" xr:uid="{00000000-0005-0000-0000-00004F000000}"/>
    <cellStyle name="20% - Ênfase1 2 2" xfId="4916" xr:uid="{00000000-0005-0000-0000-000050000000}"/>
    <cellStyle name="20% - Ênfase1 2 2 2" xfId="5244" xr:uid="{00000000-0005-0000-0000-000051000000}"/>
    <cellStyle name="20% - Ênfase1 2 2 2 2" xfId="6055" xr:uid="{00000000-0005-0000-0000-000052000000}"/>
    <cellStyle name="20% - Ênfase1 2 2 2 2 2" xfId="6056" xr:uid="{00000000-0005-0000-0000-000053000000}"/>
    <cellStyle name="20% - Ênfase1 2 2 2 2 2 2" xfId="6057" xr:uid="{00000000-0005-0000-0000-000054000000}"/>
    <cellStyle name="20% - Ênfase1 2 2 2 2 2 2 2" xfId="6058" xr:uid="{00000000-0005-0000-0000-000055000000}"/>
    <cellStyle name="20% - Ênfase1 2 2 2 2 2 2 2 2" xfId="6059" xr:uid="{00000000-0005-0000-0000-000056000000}"/>
    <cellStyle name="20% - Ênfase1 2 2 2 2 2 2 3" xfId="6060" xr:uid="{00000000-0005-0000-0000-000057000000}"/>
    <cellStyle name="20% - Ênfase1 2 2 2 2 2 3" xfId="6061" xr:uid="{00000000-0005-0000-0000-000058000000}"/>
    <cellStyle name="20% - Ênfase1 2 2 2 2 2 3 2" xfId="6062" xr:uid="{00000000-0005-0000-0000-000059000000}"/>
    <cellStyle name="20% - Ênfase1 2 2 2 2 3" xfId="6063" xr:uid="{00000000-0005-0000-0000-00005A000000}"/>
    <cellStyle name="20% - Ênfase1 2 2 2 2 3 2" xfId="6064" xr:uid="{00000000-0005-0000-0000-00005B000000}"/>
    <cellStyle name="20% - Ênfase1 2 2 2 3" xfId="6065" xr:uid="{00000000-0005-0000-0000-00005C000000}"/>
    <cellStyle name="20% - Ênfase1 2 2 2 4" xfId="6066" xr:uid="{00000000-0005-0000-0000-00005D000000}"/>
    <cellStyle name="20% - Ênfase1 2 2 2 4 2" xfId="6067" xr:uid="{00000000-0005-0000-0000-00005E000000}"/>
    <cellStyle name="20% - Ênfase1 2 2 3" xfId="6068" xr:uid="{00000000-0005-0000-0000-00005F000000}"/>
    <cellStyle name="20% - Ênfase1 2 2 4" xfId="6069" xr:uid="{00000000-0005-0000-0000-000060000000}"/>
    <cellStyle name="20% - Ênfase1 2 2 4 2" xfId="6070" xr:uid="{00000000-0005-0000-0000-000061000000}"/>
    <cellStyle name="20% - Ênfase1 2 3" xfId="4917" xr:uid="{00000000-0005-0000-0000-000062000000}"/>
    <cellStyle name="20% - Ênfase1 2 4" xfId="5208" xr:uid="{00000000-0005-0000-0000-000063000000}"/>
    <cellStyle name="20% - Ênfase1 2 4 2" xfId="6071" xr:uid="{00000000-0005-0000-0000-000064000000}"/>
    <cellStyle name="20% - Ênfase1 2 5" xfId="4915" xr:uid="{00000000-0005-0000-0000-000065000000}"/>
    <cellStyle name="20% - Ênfase1 2 6" xfId="6072" xr:uid="{00000000-0005-0000-0000-000066000000}"/>
    <cellStyle name="20% - Ênfase1 2 6 2" xfId="6073" xr:uid="{00000000-0005-0000-0000-000067000000}"/>
    <cellStyle name="20% - Ênfase1 2 7" xfId="6054" xr:uid="{00000000-0005-0000-0000-000068000000}"/>
    <cellStyle name="20% - Ênfase1 3" xfId="4918" xr:uid="{00000000-0005-0000-0000-000069000000}"/>
    <cellStyle name="20% - Ênfase1 3 2" xfId="6075" xr:uid="{00000000-0005-0000-0000-00006A000000}"/>
    <cellStyle name="20% - Ênfase1 3 3" xfId="6076" xr:uid="{00000000-0005-0000-0000-00006B000000}"/>
    <cellStyle name="20% - Ênfase1 3 4" xfId="6077" xr:uid="{00000000-0005-0000-0000-00006C000000}"/>
    <cellStyle name="20% - Ênfase1 3 5" xfId="6074" xr:uid="{00000000-0005-0000-0000-00006D000000}"/>
    <cellStyle name="20% - Ênfase1 4" xfId="4919" xr:uid="{00000000-0005-0000-0000-00006E000000}"/>
    <cellStyle name="20% - Ênfase1 4 2" xfId="6079" xr:uid="{00000000-0005-0000-0000-00006F000000}"/>
    <cellStyle name="20% - Ênfase1 4 3" xfId="6080" xr:uid="{00000000-0005-0000-0000-000070000000}"/>
    <cellStyle name="20% - Ênfase1 4 4" xfId="6078" xr:uid="{00000000-0005-0000-0000-000071000000}"/>
    <cellStyle name="20% - Ênfase1 5" xfId="5618" xr:uid="{00000000-0005-0000-0000-000072000000}"/>
    <cellStyle name="20% - Ênfase1 5 2" xfId="6082" xr:uid="{00000000-0005-0000-0000-000073000000}"/>
    <cellStyle name="20% - Ênfase1 5 3" xfId="6081" xr:uid="{00000000-0005-0000-0000-000074000000}"/>
    <cellStyle name="20% - Ênfase1 6" xfId="5639" xr:uid="{00000000-0005-0000-0000-000075000000}"/>
    <cellStyle name="20% - Ênfase1 6 2" xfId="6084" xr:uid="{00000000-0005-0000-0000-000076000000}"/>
    <cellStyle name="20% - Ênfase1 6 3" xfId="7432" xr:uid="{00000000-0005-0000-0000-000077000000}"/>
    <cellStyle name="20% - Ênfase1 6 4" xfId="6083" xr:uid="{00000000-0005-0000-0000-000078000000}"/>
    <cellStyle name="20% - Ênfase1 7" xfId="5666" xr:uid="{00000000-0005-0000-0000-000079000000}"/>
    <cellStyle name="20% - Ênfase1 7 2" xfId="7433" xr:uid="{00000000-0005-0000-0000-00007A000000}"/>
    <cellStyle name="20% - Ênfase1 7 3" xfId="6085" xr:uid="{00000000-0005-0000-0000-00007B000000}"/>
    <cellStyle name="20% - Ênfase1 8" xfId="5691" xr:uid="{00000000-0005-0000-0000-00007C000000}"/>
    <cellStyle name="20% - Ênfase1 9" xfId="5704" xr:uid="{00000000-0005-0000-0000-00007D000000}"/>
    <cellStyle name="20% - Ênfase2 10" xfId="5734" xr:uid="{00000000-0005-0000-0000-00007E000000}"/>
    <cellStyle name="20% - Ênfase2 11" xfId="5844" xr:uid="{00000000-0005-0000-0000-00007F000000}"/>
    <cellStyle name="20% - Ênfase2 12" xfId="5873" xr:uid="{00000000-0005-0000-0000-000080000000}"/>
    <cellStyle name="20% - Ênfase2 13" xfId="5898" xr:uid="{00000000-0005-0000-0000-000081000000}"/>
    <cellStyle name="20% - Ênfase2 14" xfId="5911" xr:uid="{00000000-0005-0000-0000-000082000000}"/>
    <cellStyle name="20% - Ênfase2 15" xfId="5928" xr:uid="{00000000-0005-0000-0000-000083000000}"/>
    <cellStyle name="20% - Ênfase2 16" xfId="5994" xr:uid="{00000000-0005-0000-0000-000084000000}"/>
    <cellStyle name="20% - Ênfase2 17" xfId="6031" xr:uid="{00000000-0005-0000-0000-000085000000}"/>
    <cellStyle name="20% - Ênfase2 2" xfId="9" xr:uid="{00000000-0005-0000-0000-000086000000}"/>
    <cellStyle name="20% - Ênfase2 2 2" xfId="4921" xr:uid="{00000000-0005-0000-0000-000087000000}"/>
    <cellStyle name="20% - Ênfase2 2 2 2" xfId="5245" xr:uid="{00000000-0005-0000-0000-000088000000}"/>
    <cellStyle name="20% - Ênfase2 2 2 2 2" xfId="6087" xr:uid="{00000000-0005-0000-0000-000089000000}"/>
    <cellStyle name="20% - Ênfase2 2 2 2 2 2" xfId="6088" xr:uid="{00000000-0005-0000-0000-00008A000000}"/>
    <cellStyle name="20% - Ênfase2 2 2 2 2 2 2" xfId="6089" xr:uid="{00000000-0005-0000-0000-00008B000000}"/>
    <cellStyle name="20% - Ênfase2 2 2 2 2 2 2 2" xfId="6090" xr:uid="{00000000-0005-0000-0000-00008C000000}"/>
    <cellStyle name="20% - Ênfase2 2 2 2 2 2 2 2 2" xfId="6091" xr:uid="{00000000-0005-0000-0000-00008D000000}"/>
    <cellStyle name="20% - Ênfase2 2 2 2 2 2 2 3" xfId="6092" xr:uid="{00000000-0005-0000-0000-00008E000000}"/>
    <cellStyle name="20% - Ênfase2 2 2 2 2 2 3" xfId="6093" xr:uid="{00000000-0005-0000-0000-00008F000000}"/>
    <cellStyle name="20% - Ênfase2 2 2 2 2 2 3 2" xfId="6094" xr:uid="{00000000-0005-0000-0000-000090000000}"/>
    <cellStyle name="20% - Ênfase2 2 2 2 2 3" xfId="6095" xr:uid="{00000000-0005-0000-0000-000091000000}"/>
    <cellStyle name="20% - Ênfase2 2 2 2 2 3 2" xfId="6096" xr:uid="{00000000-0005-0000-0000-000092000000}"/>
    <cellStyle name="20% - Ênfase2 2 2 2 3" xfId="6097" xr:uid="{00000000-0005-0000-0000-000093000000}"/>
    <cellStyle name="20% - Ênfase2 2 2 2 4" xfId="6098" xr:uid="{00000000-0005-0000-0000-000094000000}"/>
    <cellStyle name="20% - Ênfase2 2 2 2 4 2" xfId="6099" xr:uid="{00000000-0005-0000-0000-000095000000}"/>
    <cellStyle name="20% - Ênfase2 2 2 3" xfId="6100" xr:uid="{00000000-0005-0000-0000-000096000000}"/>
    <cellStyle name="20% - Ênfase2 2 2 4" xfId="6101" xr:uid="{00000000-0005-0000-0000-000097000000}"/>
    <cellStyle name="20% - Ênfase2 2 2 4 2" xfId="6102" xr:uid="{00000000-0005-0000-0000-000098000000}"/>
    <cellStyle name="20% - Ênfase2 2 3" xfId="4922" xr:uid="{00000000-0005-0000-0000-000099000000}"/>
    <cellStyle name="20% - Ênfase2 2 4" xfId="5209" xr:uid="{00000000-0005-0000-0000-00009A000000}"/>
    <cellStyle name="20% - Ênfase2 2 4 2" xfId="6103" xr:uid="{00000000-0005-0000-0000-00009B000000}"/>
    <cellStyle name="20% - Ênfase2 2 5" xfId="4920" xr:uid="{00000000-0005-0000-0000-00009C000000}"/>
    <cellStyle name="20% - Ênfase2 2 6" xfId="6104" xr:uid="{00000000-0005-0000-0000-00009D000000}"/>
    <cellStyle name="20% - Ênfase2 2 6 2" xfId="6105" xr:uid="{00000000-0005-0000-0000-00009E000000}"/>
    <cellStyle name="20% - Ênfase2 2 7" xfId="6086" xr:uid="{00000000-0005-0000-0000-00009F000000}"/>
    <cellStyle name="20% - Ênfase2 3" xfId="4923" xr:uid="{00000000-0005-0000-0000-0000A0000000}"/>
    <cellStyle name="20% - Ênfase2 3 2" xfId="6107" xr:uid="{00000000-0005-0000-0000-0000A1000000}"/>
    <cellStyle name="20% - Ênfase2 3 3" xfId="6108" xr:uid="{00000000-0005-0000-0000-0000A2000000}"/>
    <cellStyle name="20% - Ênfase2 3 4" xfId="6109" xr:uid="{00000000-0005-0000-0000-0000A3000000}"/>
    <cellStyle name="20% - Ênfase2 3 5" xfId="6106" xr:uid="{00000000-0005-0000-0000-0000A4000000}"/>
    <cellStyle name="20% - Ênfase2 4" xfId="4924" xr:uid="{00000000-0005-0000-0000-0000A5000000}"/>
    <cellStyle name="20% - Ênfase2 4 2" xfId="6111" xr:uid="{00000000-0005-0000-0000-0000A6000000}"/>
    <cellStyle name="20% - Ênfase2 4 3" xfId="6112" xr:uid="{00000000-0005-0000-0000-0000A7000000}"/>
    <cellStyle name="20% - Ênfase2 4 4" xfId="6110" xr:uid="{00000000-0005-0000-0000-0000A8000000}"/>
    <cellStyle name="20% - Ênfase2 5" xfId="5617" xr:uid="{00000000-0005-0000-0000-0000A9000000}"/>
    <cellStyle name="20% - Ênfase2 5 2" xfId="6114" xr:uid="{00000000-0005-0000-0000-0000AA000000}"/>
    <cellStyle name="20% - Ênfase2 5 3" xfId="6113" xr:uid="{00000000-0005-0000-0000-0000AB000000}"/>
    <cellStyle name="20% - Ênfase2 6" xfId="5638" xr:uid="{00000000-0005-0000-0000-0000AC000000}"/>
    <cellStyle name="20% - Ênfase2 6 2" xfId="6116" xr:uid="{00000000-0005-0000-0000-0000AD000000}"/>
    <cellStyle name="20% - Ênfase2 6 3" xfId="7434" xr:uid="{00000000-0005-0000-0000-0000AE000000}"/>
    <cellStyle name="20% - Ênfase2 6 4" xfId="6115" xr:uid="{00000000-0005-0000-0000-0000AF000000}"/>
    <cellStyle name="20% - Ênfase2 7" xfId="5665" xr:uid="{00000000-0005-0000-0000-0000B0000000}"/>
    <cellStyle name="20% - Ênfase2 7 2" xfId="7435" xr:uid="{00000000-0005-0000-0000-0000B1000000}"/>
    <cellStyle name="20% - Ênfase2 7 3" xfId="6117" xr:uid="{00000000-0005-0000-0000-0000B2000000}"/>
    <cellStyle name="20% - Ênfase2 8" xfId="5690" xr:uid="{00000000-0005-0000-0000-0000B3000000}"/>
    <cellStyle name="20% - Ênfase2 9" xfId="5703" xr:uid="{00000000-0005-0000-0000-0000B4000000}"/>
    <cellStyle name="20% - Ênfase3 10" xfId="5735" xr:uid="{00000000-0005-0000-0000-0000B5000000}"/>
    <cellStyle name="20% - Ênfase3 11" xfId="5843" xr:uid="{00000000-0005-0000-0000-0000B6000000}"/>
    <cellStyle name="20% - Ênfase3 12" xfId="5872" xr:uid="{00000000-0005-0000-0000-0000B7000000}"/>
    <cellStyle name="20% - Ênfase3 13" xfId="5897" xr:uid="{00000000-0005-0000-0000-0000B8000000}"/>
    <cellStyle name="20% - Ênfase3 14" xfId="5910" xr:uid="{00000000-0005-0000-0000-0000B9000000}"/>
    <cellStyle name="20% - Ênfase3 15" xfId="5929" xr:uid="{00000000-0005-0000-0000-0000BA000000}"/>
    <cellStyle name="20% - Ênfase3 16" xfId="5993" xr:uid="{00000000-0005-0000-0000-0000BB000000}"/>
    <cellStyle name="20% - Ênfase3 17" xfId="6035" xr:uid="{00000000-0005-0000-0000-0000BC000000}"/>
    <cellStyle name="20% - Ênfase3 2" xfId="10" xr:uid="{00000000-0005-0000-0000-0000BD000000}"/>
    <cellStyle name="20% - Ênfase3 2 2" xfId="4926" xr:uid="{00000000-0005-0000-0000-0000BE000000}"/>
    <cellStyle name="20% - Ênfase3 2 2 2" xfId="5246" xr:uid="{00000000-0005-0000-0000-0000BF000000}"/>
    <cellStyle name="20% - Ênfase3 2 2 2 2" xfId="6119" xr:uid="{00000000-0005-0000-0000-0000C0000000}"/>
    <cellStyle name="20% - Ênfase3 2 2 2 2 2" xfId="6120" xr:uid="{00000000-0005-0000-0000-0000C1000000}"/>
    <cellStyle name="20% - Ênfase3 2 2 2 2 2 2" xfId="6121" xr:uid="{00000000-0005-0000-0000-0000C2000000}"/>
    <cellStyle name="20% - Ênfase3 2 2 2 2 2 2 2" xfId="6122" xr:uid="{00000000-0005-0000-0000-0000C3000000}"/>
    <cellStyle name="20% - Ênfase3 2 2 2 2 2 2 2 2" xfId="6123" xr:uid="{00000000-0005-0000-0000-0000C4000000}"/>
    <cellStyle name="20% - Ênfase3 2 2 2 2 2 2 3" xfId="6124" xr:uid="{00000000-0005-0000-0000-0000C5000000}"/>
    <cellStyle name="20% - Ênfase3 2 2 2 2 2 3" xfId="6125" xr:uid="{00000000-0005-0000-0000-0000C6000000}"/>
    <cellStyle name="20% - Ênfase3 2 2 2 2 2 3 2" xfId="6126" xr:uid="{00000000-0005-0000-0000-0000C7000000}"/>
    <cellStyle name="20% - Ênfase3 2 2 2 2 3" xfId="6127" xr:uid="{00000000-0005-0000-0000-0000C8000000}"/>
    <cellStyle name="20% - Ênfase3 2 2 2 2 3 2" xfId="6128" xr:uid="{00000000-0005-0000-0000-0000C9000000}"/>
    <cellStyle name="20% - Ênfase3 2 2 2 3" xfId="6129" xr:uid="{00000000-0005-0000-0000-0000CA000000}"/>
    <cellStyle name="20% - Ênfase3 2 2 2 4" xfId="6130" xr:uid="{00000000-0005-0000-0000-0000CB000000}"/>
    <cellStyle name="20% - Ênfase3 2 2 2 4 2" xfId="6131" xr:uid="{00000000-0005-0000-0000-0000CC000000}"/>
    <cellStyle name="20% - Ênfase3 2 2 3" xfId="6132" xr:uid="{00000000-0005-0000-0000-0000CD000000}"/>
    <cellStyle name="20% - Ênfase3 2 2 4" xfId="6133" xr:uid="{00000000-0005-0000-0000-0000CE000000}"/>
    <cellStyle name="20% - Ênfase3 2 2 4 2" xfId="6134" xr:uid="{00000000-0005-0000-0000-0000CF000000}"/>
    <cellStyle name="20% - Ênfase3 2 3" xfId="4927" xr:uid="{00000000-0005-0000-0000-0000D0000000}"/>
    <cellStyle name="20% - Ênfase3 2 4" xfId="5210" xr:uid="{00000000-0005-0000-0000-0000D1000000}"/>
    <cellStyle name="20% - Ênfase3 2 4 2" xfId="6135" xr:uid="{00000000-0005-0000-0000-0000D2000000}"/>
    <cellStyle name="20% - Ênfase3 2 5" xfId="4925" xr:uid="{00000000-0005-0000-0000-0000D3000000}"/>
    <cellStyle name="20% - Ênfase3 2 6" xfId="6136" xr:uid="{00000000-0005-0000-0000-0000D4000000}"/>
    <cellStyle name="20% - Ênfase3 2 6 2" xfId="6137" xr:uid="{00000000-0005-0000-0000-0000D5000000}"/>
    <cellStyle name="20% - Ênfase3 2 7" xfId="6118" xr:uid="{00000000-0005-0000-0000-0000D6000000}"/>
    <cellStyle name="20% - Ênfase3 3" xfId="4928" xr:uid="{00000000-0005-0000-0000-0000D7000000}"/>
    <cellStyle name="20% - Ênfase3 3 2" xfId="6139" xr:uid="{00000000-0005-0000-0000-0000D8000000}"/>
    <cellStyle name="20% - Ênfase3 3 3" xfId="6140" xr:uid="{00000000-0005-0000-0000-0000D9000000}"/>
    <cellStyle name="20% - Ênfase3 3 4" xfId="6141" xr:uid="{00000000-0005-0000-0000-0000DA000000}"/>
    <cellStyle name="20% - Ênfase3 3 5" xfId="6138" xr:uid="{00000000-0005-0000-0000-0000DB000000}"/>
    <cellStyle name="20% - Ênfase3 4" xfId="4929" xr:uid="{00000000-0005-0000-0000-0000DC000000}"/>
    <cellStyle name="20% - Ênfase3 4 2" xfId="6143" xr:uid="{00000000-0005-0000-0000-0000DD000000}"/>
    <cellStyle name="20% - Ênfase3 4 3" xfId="6144" xr:uid="{00000000-0005-0000-0000-0000DE000000}"/>
    <cellStyle name="20% - Ênfase3 4 4" xfId="6142" xr:uid="{00000000-0005-0000-0000-0000DF000000}"/>
    <cellStyle name="20% - Ênfase3 5" xfId="5616" xr:uid="{00000000-0005-0000-0000-0000E0000000}"/>
    <cellStyle name="20% - Ênfase3 5 2" xfId="6146" xr:uid="{00000000-0005-0000-0000-0000E1000000}"/>
    <cellStyle name="20% - Ênfase3 5 3" xfId="6145" xr:uid="{00000000-0005-0000-0000-0000E2000000}"/>
    <cellStyle name="20% - Ênfase3 6" xfId="5637" xr:uid="{00000000-0005-0000-0000-0000E3000000}"/>
    <cellStyle name="20% - Ênfase3 6 2" xfId="6148" xr:uid="{00000000-0005-0000-0000-0000E4000000}"/>
    <cellStyle name="20% - Ênfase3 6 3" xfId="7436" xr:uid="{00000000-0005-0000-0000-0000E5000000}"/>
    <cellStyle name="20% - Ênfase3 6 4" xfId="6147" xr:uid="{00000000-0005-0000-0000-0000E6000000}"/>
    <cellStyle name="20% - Ênfase3 7" xfId="5664" xr:uid="{00000000-0005-0000-0000-0000E7000000}"/>
    <cellStyle name="20% - Ênfase3 7 2" xfId="7437" xr:uid="{00000000-0005-0000-0000-0000E8000000}"/>
    <cellStyle name="20% - Ênfase3 7 3" xfId="6149" xr:uid="{00000000-0005-0000-0000-0000E9000000}"/>
    <cellStyle name="20% - Ênfase3 8" xfId="5689" xr:uid="{00000000-0005-0000-0000-0000EA000000}"/>
    <cellStyle name="20% - Ênfase3 9" xfId="5702" xr:uid="{00000000-0005-0000-0000-0000EB000000}"/>
    <cellStyle name="20% - Ênfase4 10" xfId="5736" xr:uid="{00000000-0005-0000-0000-0000EC000000}"/>
    <cellStyle name="20% - Ênfase4 11" xfId="5842" xr:uid="{00000000-0005-0000-0000-0000ED000000}"/>
    <cellStyle name="20% - Ênfase4 12" xfId="5871" xr:uid="{00000000-0005-0000-0000-0000EE000000}"/>
    <cellStyle name="20% - Ênfase4 13" xfId="5896" xr:uid="{00000000-0005-0000-0000-0000EF000000}"/>
    <cellStyle name="20% - Ênfase4 14" xfId="5909" xr:uid="{00000000-0005-0000-0000-0000F0000000}"/>
    <cellStyle name="20% - Ênfase4 15" xfId="5930" xr:uid="{00000000-0005-0000-0000-0000F1000000}"/>
    <cellStyle name="20% - Ênfase4 16" xfId="5992" xr:uid="{00000000-0005-0000-0000-0000F2000000}"/>
    <cellStyle name="20% - Ênfase4 17" xfId="6039" xr:uid="{00000000-0005-0000-0000-0000F3000000}"/>
    <cellStyle name="20% - Ênfase4 2" xfId="11" xr:uid="{00000000-0005-0000-0000-0000F4000000}"/>
    <cellStyle name="20% - Ênfase4 2 2" xfId="4931" xr:uid="{00000000-0005-0000-0000-0000F5000000}"/>
    <cellStyle name="20% - Ênfase4 2 2 2" xfId="5247" xr:uid="{00000000-0005-0000-0000-0000F6000000}"/>
    <cellStyle name="20% - Ênfase4 2 2 2 2" xfId="6151" xr:uid="{00000000-0005-0000-0000-0000F7000000}"/>
    <cellStyle name="20% - Ênfase4 2 2 2 2 2" xfId="6152" xr:uid="{00000000-0005-0000-0000-0000F8000000}"/>
    <cellStyle name="20% - Ênfase4 2 2 2 2 2 2" xfId="6153" xr:uid="{00000000-0005-0000-0000-0000F9000000}"/>
    <cellStyle name="20% - Ênfase4 2 2 2 2 2 2 2" xfId="6154" xr:uid="{00000000-0005-0000-0000-0000FA000000}"/>
    <cellStyle name="20% - Ênfase4 2 2 2 2 2 2 2 2" xfId="6155" xr:uid="{00000000-0005-0000-0000-0000FB000000}"/>
    <cellStyle name="20% - Ênfase4 2 2 2 2 2 2 3" xfId="6156" xr:uid="{00000000-0005-0000-0000-0000FC000000}"/>
    <cellStyle name="20% - Ênfase4 2 2 2 2 2 3" xfId="6157" xr:uid="{00000000-0005-0000-0000-0000FD000000}"/>
    <cellStyle name="20% - Ênfase4 2 2 2 2 2 3 2" xfId="6158" xr:uid="{00000000-0005-0000-0000-0000FE000000}"/>
    <cellStyle name="20% - Ênfase4 2 2 2 2 3" xfId="6159" xr:uid="{00000000-0005-0000-0000-0000FF000000}"/>
    <cellStyle name="20% - Ênfase4 2 2 2 2 3 2" xfId="6160" xr:uid="{00000000-0005-0000-0000-000000010000}"/>
    <cellStyle name="20% - Ênfase4 2 2 2 3" xfId="6161" xr:uid="{00000000-0005-0000-0000-000001010000}"/>
    <cellStyle name="20% - Ênfase4 2 2 2 4" xfId="6162" xr:uid="{00000000-0005-0000-0000-000002010000}"/>
    <cellStyle name="20% - Ênfase4 2 2 2 4 2" xfId="6163" xr:uid="{00000000-0005-0000-0000-000003010000}"/>
    <cellStyle name="20% - Ênfase4 2 2 3" xfId="6164" xr:uid="{00000000-0005-0000-0000-000004010000}"/>
    <cellStyle name="20% - Ênfase4 2 2 4" xfId="6165" xr:uid="{00000000-0005-0000-0000-000005010000}"/>
    <cellStyle name="20% - Ênfase4 2 2 4 2" xfId="6166" xr:uid="{00000000-0005-0000-0000-000006010000}"/>
    <cellStyle name="20% - Ênfase4 2 3" xfId="4932" xr:uid="{00000000-0005-0000-0000-000007010000}"/>
    <cellStyle name="20% - Ênfase4 2 4" xfId="5211" xr:uid="{00000000-0005-0000-0000-000008010000}"/>
    <cellStyle name="20% - Ênfase4 2 4 2" xfId="6167" xr:uid="{00000000-0005-0000-0000-000009010000}"/>
    <cellStyle name="20% - Ênfase4 2 5" xfId="4930" xr:uid="{00000000-0005-0000-0000-00000A010000}"/>
    <cellStyle name="20% - Ênfase4 2 6" xfId="6168" xr:uid="{00000000-0005-0000-0000-00000B010000}"/>
    <cellStyle name="20% - Ênfase4 2 6 2" xfId="6169" xr:uid="{00000000-0005-0000-0000-00000C010000}"/>
    <cellStyle name="20% - Ênfase4 2 7" xfId="6150" xr:uid="{00000000-0005-0000-0000-00000D010000}"/>
    <cellStyle name="20% - Ênfase4 3" xfId="4933" xr:uid="{00000000-0005-0000-0000-00000E010000}"/>
    <cellStyle name="20% - Ênfase4 3 2" xfId="6171" xr:uid="{00000000-0005-0000-0000-00000F010000}"/>
    <cellStyle name="20% - Ênfase4 3 3" xfId="6172" xr:uid="{00000000-0005-0000-0000-000010010000}"/>
    <cellStyle name="20% - Ênfase4 3 4" xfId="6173" xr:uid="{00000000-0005-0000-0000-000011010000}"/>
    <cellStyle name="20% - Ênfase4 3 5" xfId="6170" xr:uid="{00000000-0005-0000-0000-000012010000}"/>
    <cellStyle name="20% - Ênfase4 4" xfId="4934" xr:uid="{00000000-0005-0000-0000-000013010000}"/>
    <cellStyle name="20% - Ênfase4 4 2" xfId="6175" xr:uid="{00000000-0005-0000-0000-000014010000}"/>
    <cellStyle name="20% - Ênfase4 4 3" xfId="6176" xr:uid="{00000000-0005-0000-0000-000015010000}"/>
    <cellStyle name="20% - Ênfase4 4 4" xfId="6174" xr:uid="{00000000-0005-0000-0000-000016010000}"/>
    <cellStyle name="20% - Ênfase4 5" xfId="5615" xr:uid="{00000000-0005-0000-0000-000017010000}"/>
    <cellStyle name="20% - Ênfase4 5 2" xfId="6178" xr:uid="{00000000-0005-0000-0000-000018010000}"/>
    <cellStyle name="20% - Ênfase4 5 3" xfId="6177" xr:uid="{00000000-0005-0000-0000-000019010000}"/>
    <cellStyle name="20% - Ênfase4 6" xfId="5636" xr:uid="{00000000-0005-0000-0000-00001A010000}"/>
    <cellStyle name="20% - Ênfase4 6 2" xfId="6180" xr:uid="{00000000-0005-0000-0000-00001B010000}"/>
    <cellStyle name="20% - Ênfase4 6 3" xfId="7438" xr:uid="{00000000-0005-0000-0000-00001C010000}"/>
    <cellStyle name="20% - Ênfase4 6 4" xfId="6179" xr:uid="{00000000-0005-0000-0000-00001D010000}"/>
    <cellStyle name="20% - Ênfase4 7" xfId="5663" xr:uid="{00000000-0005-0000-0000-00001E010000}"/>
    <cellStyle name="20% - Ênfase4 7 2" xfId="7439" xr:uid="{00000000-0005-0000-0000-00001F010000}"/>
    <cellStyle name="20% - Ênfase4 7 3" xfId="6181" xr:uid="{00000000-0005-0000-0000-000020010000}"/>
    <cellStyle name="20% - Ênfase4 8" xfId="5688" xr:uid="{00000000-0005-0000-0000-000021010000}"/>
    <cellStyle name="20% - Ênfase4 9" xfId="5701" xr:uid="{00000000-0005-0000-0000-000022010000}"/>
    <cellStyle name="20% - Ênfase5 10" xfId="5737" xr:uid="{00000000-0005-0000-0000-000023010000}"/>
    <cellStyle name="20% - Ênfase5 11" xfId="5841" xr:uid="{00000000-0005-0000-0000-000024010000}"/>
    <cellStyle name="20% - Ênfase5 12" xfId="5870" xr:uid="{00000000-0005-0000-0000-000025010000}"/>
    <cellStyle name="20% - Ênfase5 13" xfId="5895" xr:uid="{00000000-0005-0000-0000-000026010000}"/>
    <cellStyle name="20% - Ênfase5 14" xfId="5908" xr:uid="{00000000-0005-0000-0000-000027010000}"/>
    <cellStyle name="20% - Ênfase5 15" xfId="5931" xr:uid="{00000000-0005-0000-0000-000028010000}"/>
    <cellStyle name="20% - Ênfase5 16" xfId="5991" xr:uid="{00000000-0005-0000-0000-000029010000}"/>
    <cellStyle name="20% - Ênfase5 17" xfId="6043" xr:uid="{00000000-0005-0000-0000-00002A010000}"/>
    <cellStyle name="20% - Ênfase5 2" xfId="12" xr:uid="{00000000-0005-0000-0000-00002B010000}"/>
    <cellStyle name="20% - Ênfase5 2 2" xfId="4935" xr:uid="{00000000-0005-0000-0000-00002C010000}"/>
    <cellStyle name="20% - Ênfase5 2 2 2" xfId="5248" xr:uid="{00000000-0005-0000-0000-00002D010000}"/>
    <cellStyle name="20% - Ênfase5 2 2 2 2" xfId="6183" xr:uid="{00000000-0005-0000-0000-00002E010000}"/>
    <cellStyle name="20% - Ênfase5 2 2 2 2 2" xfId="6184" xr:uid="{00000000-0005-0000-0000-00002F010000}"/>
    <cellStyle name="20% - Ênfase5 2 2 2 2 2 2" xfId="6185" xr:uid="{00000000-0005-0000-0000-000030010000}"/>
    <cellStyle name="20% - Ênfase5 2 2 2 2 2 2 2" xfId="6186" xr:uid="{00000000-0005-0000-0000-000031010000}"/>
    <cellStyle name="20% - Ênfase5 2 2 2 2 2 2 2 2" xfId="6187" xr:uid="{00000000-0005-0000-0000-000032010000}"/>
    <cellStyle name="20% - Ênfase5 2 2 2 2 2 2 3" xfId="6188" xr:uid="{00000000-0005-0000-0000-000033010000}"/>
    <cellStyle name="20% - Ênfase5 2 2 2 2 2 3" xfId="6189" xr:uid="{00000000-0005-0000-0000-000034010000}"/>
    <cellStyle name="20% - Ênfase5 2 2 2 2 2 3 2" xfId="6190" xr:uid="{00000000-0005-0000-0000-000035010000}"/>
    <cellStyle name="20% - Ênfase5 2 2 2 2 3" xfId="6191" xr:uid="{00000000-0005-0000-0000-000036010000}"/>
    <cellStyle name="20% - Ênfase5 2 2 2 2 3 2" xfId="6192" xr:uid="{00000000-0005-0000-0000-000037010000}"/>
    <cellStyle name="20% - Ênfase5 2 2 2 3" xfId="6193" xr:uid="{00000000-0005-0000-0000-000038010000}"/>
    <cellStyle name="20% - Ênfase5 2 2 2 4" xfId="6194" xr:uid="{00000000-0005-0000-0000-000039010000}"/>
    <cellStyle name="20% - Ênfase5 2 2 2 4 2" xfId="6195" xr:uid="{00000000-0005-0000-0000-00003A010000}"/>
    <cellStyle name="20% - Ênfase5 2 2 3" xfId="6196" xr:uid="{00000000-0005-0000-0000-00003B010000}"/>
    <cellStyle name="20% - Ênfase5 2 2 4" xfId="6197" xr:uid="{00000000-0005-0000-0000-00003C010000}"/>
    <cellStyle name="20% - Ênfase5 2 2 4 2" xfId="6198" xr:uid="{00000000-0005-0000-0000-00003D010000}"/>
    <cellStyle name="20% - Ênfase5 2 3" xfId="4936" xr:uid="{00000000-0005-0000-0000-00003E010000}"/>
    <cellStyle name="20% - Ênfase5 2 4" xfId="5212" xr:uid="{00000000-0005-0000-0000-00003F010000}"/>
    <cellStyle name="20% - Ênfase5 2 4 2" xfId="6199" xr:uid="{00000000-0005-0000-0000-000040010000}"/>
    <cellStyle name="20% - Ênfase5 2 5" xfId="6200" xr:uid="{00000000-0005-0000-0000-000041010000}"/>
    <cellStyle name="20% - Ênfase5 2 6" xfId="6201" xr:uid="{00000000-0005-0000-0000-000042010000}"/>
    <cellStyle name="20% - Ênfase5 2 6 2" xfId="6202" xr:uid="{00000000-0005-0000-0000-000043010000}"/>
    <cellStyle name="20% - Ênfase5 2 7" xfId="6182" xr:uid="{00000000-0005-0000-0000-000044010000}"/>
    <cellStyle name="20% - Ênfase5 3" xfId="4937" xr:uid="{00000000-0005-0000-0000-000045010000}"/>
    <cellStyle name="20% - Ênfase5 3 2" xfId="6204" xr:uid="{00000000-0005-0000-0000-000046010000}"/>
    <cellStyle name="20% - Ênfase5 3 3" xfId="6205" xr:uid="{00000000-0005-0000-0000-000047010000}"/>
    <cellStyle name="20% - Ênfase5 3 4" xfId="6206" xr:uid="{00000000-0005-0000-0000-000048010000}"/>
    <cellStyle name="20% - Ênfase5 3 5" xfId="6203" xr:uid="{00000000-0005-0000-0000-000049010000}"/>
    <cellStyle name="20% - Ênfase5 4" xfId="4938" xr:uid="{00000000-0005-0000-0000-00004A010000}"/>
    <cellStyle name="20% - Ênfase5 4 2" xfId="6208" xr:uid="{00000000-0005-0000-0000-00004B010000}"/>
    <cellStyle name="20% - Ênfase5 4 3" xfId="6209" xr:uid="{00000000-0005-0000-0000-00004C010000}"/>
    <cellStyle name="20% - Ênfase5 4 4" xfId="6207" xr:uid="{00000000-0005-0000-0000-00004D010000}"/>
    <cellStyle name="20% - Ênfase5 5" xfId="5614" xr:uid="{00000000-0005-0000-0000-00004E010000}"/>
    <cellStyle name="20% - Ênfase5 5 2" xfId="6211" xr:uid="{00000000-0005-0000-0000-00004F010000}"/>
    <cellStyle name="20% - Ênfase5 5 3" xfId="6210" xr:uid="{00000000-0005-0000-0000-000050010000}"/>
    <cellStyle name="20% - Ênfase5 6" xfId="5635" xr:uid="{00000000-0005-0000-0000-000051010000}"/>
    <cellStyle name="20% - Ênfase5 6 2" xfId="6213" xr:uid="{00000000-0005-0000-0000-000052010000}"/>
    <cellStyle name="20% - Ênfase5 6 3" xfId="7440" xr:uid="{00000000-0005-0000-0000-000053010000}"/>
    <cellStyle name="20% - Ênfase5 6 4" xfId="6212" xr:uid="{00000000-0005-0000-0000-000054010000}"/>
    <cellStyle name="20% - Ênfase5 7" xfId="5662" xr:uid="{00000000-0005-0000-0000-000055010000}"/>
    <cellStyle name="20% - Ênfase5 7 2" xfId="7441" xr:uid="{00000000-0005-0000-0000-000056010000}"/>
    <cellStyle name="20% - Ênfase5 7 3" xfId="6214" xr:uid="{00000000-0005-0000-0000-000057010000}"/>
    <cellStyle name="20% - Ênfase5 8" xfId="5687" xr:uid="{00000000-0005-0000-0000-000058010000}"/>
    <cellStyle name="20% - Ênfase5 9" xfId="5700" xr:uid="{00000000-0005-0000-0000-000059010000}"/>
    <cellStyle name="20% - Ênfase6 10" xfId="5738" xr:uid="{00000000-0005-0000-0000-00005A010000}"/>
    <cellStyle name="20% - Ênfase6 11" xfId="5840" xr:uid="{00000000-0005-0000-0000-00005B010000}"/>
    <cellStyle name="20% - Ênfase6 12" xfId="5869" xr:uid="{00000000-0005-0000-0000-00005C010000}"/>
    <cellStyle name="20% - Ênfase6 13" xfId="5894" xr:uid="{00000000-0005-0000-0000-00005D010000}"/>
    <cellStyle name="20% - Ênfase6 14" xfId="5907" xr:uid="{00000000-0005-0000-0000-00005E010000}"/>
    <cellStyle name="20% - Ênfase6 15" xfId="5932" xr:uid="{00000000-0005-0000-0000-00005F010000}"/>
    <cellStyle name="20% - Ênfase6 16" xfId="5990" xr:uid="{00000000-0005-0000-0000-000060010000}"/>
    <cellStyle name="20% - Ênfase6 17" xfId="6047" xr:uid="{00000000-0005-0000-0000-000061010000}"/>
    <cellStyle name="20% - Ênfase6 2" xfId="13" xr:uid="{00000000-0005-0000-0000-000062010000}"/>
    <cellStyle name="20% - Ênfase6 2 2" xfId="4939" xr:uid="{00000000-0005-0000-0000-000063010000}"/>
    <cellStyle name="20% - Ênfase6 2 2 2" xfId="5249" xr:uid="{00000000-0005-0000-0000-000064010000}"/>
    <cellStyle name="20% - Ênfase6 2 2 2 2" xfId="6216" xr:uid="{00000000-0005-0000-0000-000065010000}"/>
    <cellStyle name="20% - Ênfase6 2 2 2 2 2" xfId="6217" xr:uid="{00000000-0005-0000-0000-000066010000}"/>
    <cellStyle name="20% - Ênfase6 2 2 2 2 2 2" xfId="6218" xr:uid="{00000000-0005-0000-0000-000067010000}"/>
    <cellStyle name="20% - Ênfase6 2 2 2 2 2 2 2" xfId="6219" xr:uid="{00000000-0005-0000-0000-000068010000}"/>
    <cellStyle name="20% - Ênfase6 2 2 2 2 2 2 2 2" xfId="6220" xr:uid="{00000000-0005-0000-0000-000069010000}"/>
    <cellStyle name="20% - Ênfase6 2 2 2 2 2 2 3" xfId="6221" xr:uid="{00000000-0005-0000-0000-00006A010000}"/>
    <cellStyle name="20% - Ênfase6 2 2 2 2 2 3" xfId="6222" xr:uid="{00000000-0005-0000-0000-00006B010000}"/>
    <cellStyle name="20% - Ênfase6 2 2 2 2 2 3 2" xfId="6223" xr:uid="{00000000-0005-0000-0000-00006C010000}"/>
    <cellStyle name="20% - Ênfase6 2 2 2 2 3" xfId="6224" xr:uid="{00000000-0005-0000-0000-00006D010000}"/>
    <cellStyle name="20% - Ênfase6 2 2 2 2 3 2" xfId="6225" xr:uid="{00000000-0005-0000-0000-00006E010000}"/>
    <cellStyle name="20% - Ênfase6 2 2 2 3" xfId="6226" xr:uid="{00000000-0005-0000-0000-00006F010000}"/>
    <cellStyle name="20% - Ênfase6 2 2 2 4" xfId="6227" xr:uid="{00000000-0005-0000-0000-000070010000}"/>
    <cellStyle name="20% - Ênfase6 2 2 2 4 2" xfId="6228" xr:uid="{00000000-0005-0000-0000-000071010000}"/>
    <cellStyle name="20% - Ênfase6 2 2 3" xfId="6229" xr:uid="{00000000-0005-0000-0000-000072010000}"/>
    <cellStyle name="20% - Ênfase6 2 2 4" xfId="6230" xr:uid="{00000000-0005-0000-0000-000073010000}"/>
    <cellStyle name="20% - Ênfase6 2 2 4 2" xfId="6231" xr:uid="{00000000-0005-0000-0000-000074010000}"/>
    <cellStyle name="20% - Ênfase6 2 3" xfId="4940" xr:uid="{00000000-0005-0000-0000-000075010000}"/>
    <cellStyle name="20% - Ênfase6 2 4" xfId="5213" xr:uid="{00000000-0005-0000-0000-000076010000}"/>
    <cellStyle name="20% - Ênfase6 2 4 2" xfId="6232" xr:uid="{00000000-0005-0000-0000-000077010000}"/>
    <cellStyle name="20% - Ênfase6 2 5" xfId="6233" xr:uid="{00000000-0005-0000-0000-000078010000}"/>
    <cellStyle name="20% - Ênfase6 2 6" xfId="6234" xr:uid="{00000000-0005-0000-0000-000079010000}"/>
    <cellStyle name="20% - Ênfase6 2 6 2" xfId="6235" xr:uid="{00000000-0005-0000-0000-00007A010000}"/>
    <cellStyle name="20% - Ênfase6 2 7" xfId="6215" xr:uid="{00000000-0005-0000-0000-00007B010000}"/>
    <cellStyle name="20% - Ênfase6 3" xfId="4941" xr:uid="{00000000-0005-0000-0000-00007C010000}"/>
    <cellStyle name="20% - Ênfase6 3 2" xfId="6237" xr:uid="{00000000-0005-0000-0000-00007D010000}"/>
    <cellStyle name="20% - Ênfase6 3 3" xfId="6238" xr:uid="{00000000-0005-0000-0000-00007E010000}"/>
    <cellStyle name="20% - Ênfase6 3 4" xfId="6239" xr:uid="{00000000-0005-0000-0000-00007F010000}"/>
    <cellStyle name="20% - Ênfase6 3 5" xfId="6236" xr:uid="{00000000-0005-0000-0000-000080010000}"/>
    <cellStyle name="20% - Ênfase6 4" xfId="4942" xr:uid="{00000000-0005-0000-0000-000081010000}"/>
    <cellStyle name="20% - Ênfase6 4 2" xfId="6241" xr:uid="{00000000-0005-0000-0000-000082010000}"/>
    <cellStyle name="20% - Ênfase6 4 3" xfId="6242" xr:uid="{00000000-0005-0000-0000-000083010000}"/>
    <cellStyle name="20% - Ênfase6 4 4" xfId="6240" xr:uid="{00000000-0005-0000-0000-000084010000}"/>
    <cellStyle name="20% - Ênfase6 5" xfId="5613" xr:uid="{00000000-0005-0000-0000-000085010000}"/>
    <cellStyle name="20% - Ênfase6 5 2" xfId="6244" xr:uid="{00000000-0005-0000-0000-000086010000}"/>
    <cellStyle name="20% - Ênfase6 5 3" xfId="6243" xr:uid="{00000000-0005-0000-0000-000087010000}"/>
    <cellStyle name="20% - Ênfase6 6" xfId="5634" xr:uid="{00000000-0005-0000-0000-000088010000}"/>
    <cellStyle name="20% - Ênfase6 6 2" xfId="6246" xr:uid="{00000000-0005-0000-0000-000089010000}"/>
    <cellStyle name="20% - Ênfase6 6 3" xfId="7442" xr:uid="{00000000-0005-0000-0000-00008A010000}"/>
    <cellStyle name="20% - Ênfase6 6 4" xfId="6245" xr:uid="{00000000-0005-0000-0000-00008B010000}"/>
    <cellStyle name="20% - Ênfase6 7" xfId="5661" xr:uid="{00000000-0005-0000-0000-00008C010000}"/>
    <cellStyle name="20% - Ênfase6 7 2" xfId="7443" xr:uid="{00000000-0005-0000-0000-00008D010000}"/>
    <cellStyle name="20% - Ênfase6 7 3" xfId="6247" xr:uid="{00000000-0005-0000-0000-00008E010000}"/>
    <cellStyle name="20% - Ênfase6 8" xfId="5686" xr:uid="{00000000-0005-0000-0000-00008F010000}"/>
    <cellStyle name="20% - Ênfase6 9" xfId="5699" xr:uid="{00000000-0005-0000-0000-000090010000}"/>
    <cellStyle name="20% - Énfasis1" xfId="200" xr:uid="{00000000-0005-0000-0000-000091010000}"/>
    <cellStyle name="20% - Énfasis1 2" xfId="201" xr:uid="{00000000-0005-0000-0000-000092010000}"/>
    <cellStyle name="20% - Énfasis1 3" xfId="202" xr:uid="{00000000-0005-0000-0000-000093010000}"/>
    <cellStyle name="20% - Énfasis1 4" xfId="203" xr:uid="{00000000-0005-0000-0000-000094010000}"/>
    <cellStyle name="20% - Énfasis1 5" xfId="204" xr:uid="{00000000-0005-0000-0000-000095010000}"/>
    <cellStyle name="20% - Énfasis1 6" xfId="205" xr:uid="{00000000-0005-0000-0000-000096010000}"/>
    <cellStyle name="20% - Énfasis1 7" xfId="206" xr:uid="{00000000-0005-0000-0000-000097010000}"/>
    <cellStyle name="20% - Énfasis2" xfId="207" xr:uid="{00000000-0005-0000-0000-000098010000}"/>
    <cellStyle name="20% - Énfasis2 2" xfId="208" xr:uid="{00000000-0005-0000-0000-000099010000}"/>
    <cellStyle name="20% - Énfasis2 3" xfId="209" xr:uid="{00000000-0005-0000-0000-00009A010000}"/>
    <cellStyle name="20% - Énfasis2 4" xfId="210" xr:uid="{00000000-0005-0000-0000-00009B010000}"/>
    <cellStyle name="20% - Énfasis2 5" xfId="211" xr:uid="{00000000-0005-0000-0000-00009C010000}"/>
    <cellStyle name="20% - Énfasis2 6" xfId="212" xr:uid="{00000000-0005-0000-0000-00009D010000}"/>
    <cellStyle name="20% - Énfasis2 7" xfId="213" xr:uid="{00000000-0005-0000-0000-00009E010000}"/>
    <cellStyle name="20% - Énfasis3" xfId="214" xr:uid="{00000000-0005-0000-0000-00009F010000}"/>
    <cellStyle name="20% - Énfasis3 2" xfId="215" xr:uid="{00000000-0005-0000-0000-0000A0010000}"/>
    <cellStyle name="20% - Énfasis3 3" xfId="216" xr:uid="{00000000-0005-0000-0000-0000A1010000}"/>
    <cellStyle name="20% - Énfasis3 4" xfId="217" xr:uid="{00000000-0005-0000-0000-0000A2010000}"/>
    <cellStyle name="20% - Énfasis3 5" xfId="218" xr:uid="{00000000-0005-0000-0000-0000A3010000}"/>
    <cellStyle name="20% - Énfasis3 6" xfId="219" xr:uid="{00000000-0005-0000-0000-0000A4010000}"/>
    <cellStyle name="20% - Énfasis3 7" xfId="220" xr:uid="{00000000-0005-0000-0000-0000A5010000}"/>
    <cellStyle name="20% - Énfasis4" xfId="221" xr:uid="{00000000-0005-0000-0000-0000A6010000}"/>
    <cellStyle name="20% - Énfasis4 2" xfId="222" xr:uid="{00000000-0005-0000-0000-0000A7010000}"/>
    <cellStyle name="20% - Énfasis4 3" xfId="223" xr:uid="{00000000-0005-0000-0000-0000A8010000}"/>
    <cellStyle name="20% - Énfasis4 4" xfId="224" xr:uid="{00000000-0005-0000-0000-0000A9010000}"/>
    <cellStyle name="20% - Énfasis4 5" xfId="225" xr:uid="{00000000-0005-0000-0000-0000AA010000}"/>
    <cellStyle name="20% - Énfasis4 6" xfId="226" xr:uid="{00000000-0005-0000-0000-0000AB010000}"/>
    <cellStyle name="20% - Énfasis4 7" xfId="227" xr:uid="{00000000-0005-0000-0000-0000AC010000}"/>
    <cellStyle name="20% - Énfasis5" xfId="228" xr:uid="{00000000-0005-0000-0000-0000AD010000}"/>
    <cellStyle name="20% - Énfasis5 2" xfId="229" xr:uid="{00000000-0005-0000-0000-0000AE010000}"/>
    <cellStyle name="20% - Énfasis5 3" xfId="230" xr:uid="{00000000-0005-0000-0000-0000AF010000}"/>
    <cellStyle name="20% - Énfasis5 4" xfId="231" xr:uid="{00000000-0005-0000-0000-0000B0010000}"/>
    <cellStyle name="20% - Énfasis5 5" xfId="232" xr:uid="{00000000-0005-0000-0000-0000B1010000}"/>
    <cellStyle name="20% - Énfasis5 6" xfId="233" xr:uid="{00000000-0005-0000-0000-0000B2010000}"/>
    <cellStyle name="20% - Énfasis5 7" xfId="234" xr:uid="{00000000-0005-0000-0000-0000B3010000}"/>
    <cellStyle name="20% - Énfasis6" xfId="235" xr:uid="{00000000-0005-0000-0000-0000B4010000}"/>
    <cellStyle name="20% - Énfasis6 2" xfId="236" xr:uid="{00000000-0005-0000-0000-0000B5010000}"/>
    <cellStyle name="20% - Énfasis6 3" xfId="237" xr:uid="{00000000-0005-0000-0000-0000B6010000}"/>
    <cellStyle name="20% - Énfasis6 4" xfId="238" xr:uid="{00000000-0005-0000-0000-0000B7010000}"/>
    <cellStyle name="20% - Énfasis6 5" xfId="239" xr:uid="{00000000-0005-0000-0000-0000B8010000}"/>
    <cellStyle name="20% - Énfasis6 6" xfId="240" xr:uid="{00000000-0005-0000-0000-0000B9010000}"/>
    <cellStyle name="20% - Énfasis6 7" xfId="241" xr:uid="{00000000-0005-0000-0000-0000BA010000}"/>
    <cellStyle name="2o.nível" xfId="242" xr:uid="{00000000-0005-0000-0000-0000BB010000}"/>
    <cellStyle name="³f¹ô [0]_ATT4" xfId="5303" xr:uid="{00000000-0005-0000-0000-0000BC010000}"/>
    <cellStyle name="³f¹ô[0]_Template 12 - Bank (3)" xfId="5304" xr:uid="{00000000-0005-0000-0000-0000BD010000}"/>
    <cellStyle name="³f¹ô_ATT4" xfId="5305" xr:uid="{00000000-0005-0000-0000-0000BE010000}"/>
    <cellStyle name="40% - Accent1" xfId="14" xr:uid="{00000000-0005-0000-0000-0000BF010000}"/>
    <cellStyle name="40% - Accent1 2" xfId="104" xr:uid="{00000000-0005-0000-0000-0000C0010000}"/>
    <cellStyle name="40% - Accent1 3" xfId="243" xr:uid="{00000000-0005-0000-0000-0000C1010000}"/>
    <cellStyle name="40% - Accent1 4" xfId="244" xr:uid="{00000000-0005-0000-0000-0000C2010000}"/>
    <cellStyle name="40% - Accent1 5" xfId="245" xr:uid="{00000000-0005-0000-0000-0000C3010000}"/>
    <cellStyle name="40% - Accent1 6" xfId="246" xr:uid="{00000000-0005-0000-0000-0000C4010000}"/>
    <cellStyle name="40% - Accent1 7" xfId="247" xr:uid="{00000000-0005-0000-0000-0000C5010000}"/>
    <cellStyle name="40% - Accent2" xfId="15" xr:uid="{00000000-0005-0000-0000-0000C6010000}"/>
    <cellStyle name="40% - Accent2 2" xfId="105" xr:uid="{00000000-0005-0000-0000-0000C7010000}"/>
    <cellStyle name="40% - Accent2 3" xfId="248" xr:uid="{00000000-0005-0000-0000-0000C8010000}"/>
    <cellStyle name="40% - Accent2 4" xfId="249" xr:uid="{00000000-0005-0000-0000-0000C9010000}"/>
    <cellStyle name="40% - Accent2 5" xfId="250" xr:uid="{00000000-0005-0000-0000-0000CA010000}"/>
    <cellStyle name="40% - Accent2 6" xfId="251" xr:uid="{00000000-0005-0000-0000-0000CB010000}"/>
    <cellStyle name="40% - Accent2 7" xfId="252" xr:uid="{00000000-0005-0000-0000-0000CC010000}"/>
    <cellStyle name="40% - Accent3" xfId="16" xr:uid="{00000000-0005-0000-0000-0000CD010000}"/>
    <cellStyle name="40% - Accent3 2" xfId="106" xr:uid="{00000000-0005-0000-0000-0000CE010000}"/>
    <cellStyle name="40% - Accent3 3" xfId="253" xr:uid="{00000000-0005-0000-0000-0000CF010000}"/>
    <cellStyle name="40% - Accent3 4" xfId="254" xr:uid="{00000000-0005-0000-0000-0000D0010000}"/>
    <cellStyle name="40% - Accent3 5" xfId="255" xr:uid="{00000000-0005-0000-0000-0000D1010000}"/>
    <cellStyle name="40% - Accent3 6" xfId="256" xr:uid="{00000000-0005-0000-0000-0000D2010000}"/>
    <cellStyle name="40% - Accent3 7" xfId="257" xr:uid="{00000000-0005-0000-0000-0000D3010000}"/>
    <cellStyle name="40% - Accent4" xfId="17" xr:uid="{00000000-0005-0000-0000-0000D4010000}"/>
    <cellStyle name="40% - Accent4 2" xfId="107" xr:uid="{00000000-0005-0000-0000-0000D5010000}"/>
    <cellStyle name="40% - Accent4 3" xfId="258" xr:uid="{00000000-0005-0000-0000-0000D6010000}"/>
    <cellStyle name="40% - Accent4 4" xfId="259" xr:uid="{00000000-0005-0000-0000-0000D7010000}"/>
    <cellStyle name="40% - Accent4 5" xfId="260" xr:uid="{00000000-0005-0000-0000-0000D8010000}"/>
    <cellStyle name="40% - Accent4 6" xfId="261" xr:uid="{00000000-0005-0000-0000-0000D9010000}"/>
    <cellStyle name="40% - Accent4 7" xfId="262" xr:uid="{00000000-0005-0000-0000-0000DA010000}"/>
    <cellStyle name="40% - Accent5" xfId="18" xr:uid="{00000000-0005-0000-0000-0000DB010000}"/>
    <cellStyle name="40% - Accent5 2" xfId="108" xr:uid="{00000000-0005-0000-0000-0000DC010000}"/>
    <cellStyle name="40% - Accent5 3" xfId="263" xr:uid="{00000000-0005-0000-0000-0000DD010000}"/>
    <cellStyle name="40% - Accent5 4" xfId="264" xr:uid="{00000000-0005-0000-0000-0000DE010000}"/>
    <cellStyle name="40% - Accent5 5" xfId="265" xr:uid="{00000000-0005-0000-0000-0000DF010000}"/>
    <cellStyle name="40% - Accent5 6" xfId="266" xr:uid="{00000000-0005-0000-0000-0000E0010000}"/>
    <cellStyle name="40% - Accent5 7" xfId="267" xr:uid="{00000000-0005-0000-0000-0000E1010000}"/>
    <cellStyle name="40% - Accent6" xfId="19" xr:uid="{00000000-0005-0000-0000-0000E2010000}"/>
    <cellStyle name="40% - Accent6 2" xfId="109" xr:uid="{00000000-0005-0000-0000-0000E3010000}"/>
    <cellStyle name="40% - Accent6 3" xfId="268" xr:uid="{00000000-0005-0000-0000-0000E4010000}"/>
    <cellStyle name="40% - Accent6 4" xfId="269" xr:uid="{00000000-0005-0000-0000-0000E5010000}"/>
    <cellStyle name="40% - Accent6 5" xfId="270" xr:uid="{00000000-0005-0000-0000-0000E6010000}"/>
    <cellStyle name="40% - Accent6 6" xfId="271" xr:uid="{00000000-0005-0000-0000-0000E7010000}"/>
    <cellStyle name="40% - Accent6 7" xfId="272" xr:uid="{00000000-0005-0000-0000-0000E8010000}"/>
    <cellStyle name="40% - Ênfase1 10" xfId="5743" xr:uid="{00000000-0005-0000-0000-0000E9010000}"/>
    <cellStyle name="40% - Ênfase1 11" xfId="5839" xr:uid="{00000000-0005-0000-0000-0000EA010000}"/>
    <cellStyle name="40% - Ênfase1 12" xfId="5719" xr:uid="{00000000-0005-0000-0000-0000EB010000}"/>
    <cellStyle name="40% - Ênfase1 13" xfId="5865" xr:uid="{00000000-0005-0000-0000-0000EC010000}"/>
    <cellStyle name="40% - Ênfase1 14" xfId="5893" xr:uid="{00000000-0005-0000-0000-0000ED010000}"/>
    <cellStyle name="40% - Ênfase1 15" xfId="5935" xr:uid="{00000000-0005-0000-0000-0000EE010000}"/>
    <cellStyle name="40% - Ênfase1 16" xfId="5989" xr:uid="{00000000-0005-0000-0000-0000EF010000}"/>
    <cellStyle name="40% - Ênfase1 17" xfId="6028" xr:uid="{00000000-0005-0000-0000-0000F0010000}"/>
    <cellStyle name="40% - Ênfase1 2" xfId="20" xr:uid="{00000000-0005-0000-0000-0000F1010000}"/>
    <cellStyle name="40% - Ênfase1 2 2" xfId="4944" xr:uid="{00000000-0005-0000-0000-0000F2010000}"/>
    <cellStyle name="40% - Ênfase1 2 2 2" xfId="5250" xr:uid="{00000000-0005-0000-0000-0000F3010000}"/>
    <cellStyle name="40% - Ênfase1 2 2 2 2" xfId="6249" xr:uid="{00000000-0005-0000-0000-0000F4010000}"/>
    <cellStyle name="40% - Ênfase1 2 2 2 2 2" xfId="6250" xr:uid="{00000000-0005-0000-0000-0000F5010000}"/>
    <cellStyle name="40% - Ênfase1 2 2 2 2 2 2" xfId="6251" xr:uid="{00000000-0005-0000-0000-0000F6010000}"/>
    <cellStyle name="40% - Ênfase1 2 2 2 2 2 2 2" xfId="6252" xr:uid="{00000000-0005-0000-0000-0000F7010000}"/>
    <cellStyle name="40% - Ênfase1 2 2 2 2 2 2 2 2" xfId="6253" xr:uid="{00000000-0005-0000-0000-0000F8010000}"/>
    <cellStyle name="40% - Ênfase1 2 2 2 2 2 2 3" xfId="6254" xr:uid="{00000000-0005-0000-0000-0000F9010000}"/>
    <cellStyle name="40% - Ênfase1 2 2 2 2 2 3" xfId="6255" xr:uid="{00000000-0005-0000-0000-0000FA010000}"/>
    <cellStyle name="40% - Ênfase1 2 2 2 2 2 3 2" xfId="6256" xr:uid="{00000000-0005-0000-0000-0000FB010000}"/>
    <cellStyle name="40% - Ênfase1 2 2 2 2 3" xfId="6257" xr:uid="{00000000-0005-0000-0000-0000FC010000}"/>
    <cellStyle name="40% - Ênfase1 2 2 2 2 3 2" xfId="6258" xr:uid="{00000000-0005-0000-0000-0000FD010000}"/>
    <cellStyle name="40% - Ênfase1 2 2 2 3" xfId="6259" xr:uid="{00000000-0005-0000-0000-0000FE010000}"/>
    <cellStyle name="40% - Ênfase1 2 2 2 4" xfId="6260" xr:uid="{00000000-0005-0000-0000-0000FF010000}"/>
    <cellStyle name="40% - Ênfase1 2 2 2 4 2" xfId="6261" xr:uid="{00000000-0005-0000-0000-000000020000}"/>
    <cellStyle name="40% - Ênfase1 2 2 3" xfId="6262" xr:uid="{00000000-0005-0000-0000-000001020000}"/>
    <cellStyle name="40% - Ênfase1 2 2 4" xfId="6263" xr:uid="{00000000-0005-0000-0000-000002020000}"/>
    <cellStyle name="40% - Ênfase1 2 2 4 2" xfId="6264" xr:uid="{00000000-0005-0000-0000-000003020000}"/>
    <cellStyle name="40% - Ênfase1 2 3" xfId="4945" xr:uid="{00000000-0005-0000-0000-000004020000}"/>
    <cellStyle name="40% - Ênfase1 2 4" xfId="5214" xr:uid="{00000000-0005-0000-0000-000005020000}"/>
    <cellStyle name="40% - Ênfase1 2 4 2" xfId="6265" xr:uid="{00000000-0005-0000-0000-000006020000}"/>
    <cellStyle name="40% - Ênfase1 2 5" xfId="4943" xr:uid="{00000000-0005-0000-0000-000007020000}"/>
    <cellStyle name="40% - Ênfase1 2 6" xfId="6266" xr:uid="{00000000-0005-0000-0000-000008020000}"/>
    <cellStyle name="40% - Ênfase1 2 6 2" xfId="6267" xr:uid="{00000000-0005-0000-0000-000009020000}"/>
    <cellStyle name="40% - Ênfase1 2 7" xfId="6248" xr:uid="{00000000-0005-0000-0000-00000A020000}"/>
    <cellStyle name="40% - Ênfase1 3" xfId="4946" xr:uid="{00000000-0005-0000-0000-00000B020000}"/>
    <cellStyle name="40% - Ênfase1 3 2" xfId="6269" xr:uid="{00000000-0005-0000-0000-00000C020000}"/>
    <cellStyle name="40% - Ênfase1 3 3" xfId="6270" xr:uid="{00000000-0005-0000-0000-00000D020000}"/>
    <cellStyle name="40% - Ênfase1 3 4" xfId="6271" xr:uid="{00000000-0005-0000-0000-00000E020000}"/>
    <cellStyle name="40% - Ênfase1 3 5" xfId="6268" xr:uid="{00000000-0005-0000-0000-00000F020000}"/>
    <cellStyle name="40% - Ênfase1 4" xfId="4947" xr:uid="{00000000-0005-0000-0000-000010020000}"/>
    <cellStyle name="40% - Ênfase1 4 2" xfId="6273" xr:uid="{00000000-0005-0000-0000-000011020000}"/>
    <cellStyle name="40% - Ênfase1 4 3" xfId="6274" xr:uid="{00000000-0005-0000-0000-000012020000}"/>
    <cellStyle name="40% - Ênfase1 4 4" xfId="6272" xr:uid="{00000000-0005-0000-0000-000013020000}"/>
    <cellStyle name="40% - Ênfase1 5" xfId="5513" xr:uid="{00000000-0005-0000-0000-000014020000}"/>
    <cellStyle name="40% - Ênfase1 5 2" xfId="6276" xr:uid="{00000000-0005-0000-0000-000015020000}"/>
    <cellStyle name="40% - Ênfase1 5 3" xfId="6275" xr:uid="{00000000-0005-0000-0000-000016020000}"/>
    <cellStyle name="40% - Ênfase1 6" xfId="5610" xr:uid="{00000000-0005-0000-0000-000017020000}"/>
    <cellStyle name="40% - Ênfase1 6 2" xfId="6278" xr:uid="{00000000-0005-0000-0000-000018020000}"/>
    <cellStyle name="40% - Ênfase1 6 3" xfId="7444" xr:uid="{00000000-0005-0000-0000-000019020000}"/>
    <cellStyle name="40% - Ênfase1 6 4" xfId="6277" xr:uid="{00000000-0005-0000-0000-00001A020000}"/>
    <cellStyle name="40% - Ênfase1 7" xfId="5632" xr:uid="{00000000-0005-0000-0000-00001B020000}"/>
    <cellStyle name="40% - Ênfase1 7 2" xfId="7445" xr:uid="{00000000-0005-0000-0000-00001C020000}"/>
    <cellStyle name="40% - Ênfase1 7 3" xfId="6279" xr:uid="{00000000-0005-0000-0000-00001D020000}"/>
    <cellStyle name="40% - Ênfase1 8" xfId="5659" xr:uid="{00000000-0005-0000-0000-00001E020000}"/>
    <cellStyle name="40% - Ênfase1 9" xfId="5685" xr:uid="{00000000-0005-0000-0000-00001F020000}"/>
    <cellStyle name="40% - Ênfase2 10" xfId="5744" xr:uid="{00000000-0005-0000-0000-000020020000}"/>
    <cellStyle name="40% - Ênfase2 11" xfId="5838" xr:uid="{00000000-0005-0000-0000-000021020000}"/>
    <cellStyle name="40% - Ênfase2 12" xfId="5720" xr:uid="{00000000-0005-0000-0000-000022020000}"/>
    <cellStyle name="40% - Ênfase2 13" xfId="5864" xr:uid="{00000000-0005-0000-0000-000023020000}"/>
    <cellStyle name="40% - Ênfase2 14" xfId="5892" xr:uid="{00000000-0005-0000-0000-000024020000}"/>
    <cellStyle name="40% - Ênfase2 15" xfId="5936" xr:uid="{00000000-0005-0000-0000-000025020000}"/>
    <cellStyle name="40% - Ênfase2 16" xfId="5988" xr:uid="{00000000-0005-0000-0000-000026020000}"/>
    <cellStyle name="40% - Ênfase2 17" xfId="6032" xr:uid="{00000000-0005-0000-0000-000027020000}"/>
    <cellStyle name="40% - Ênfase2 2" xfId="21" xr:uid="{00000000-0005-0000-0000-000028020000}"/>
    <cellStyle name="40% - Ênfase2 2 2" xfId="4948" xr:uid="{00000000-0005-0000-0000-000029020000}"/>
    <cellStyle name="40% - Ênfase2 2 2 2" xfId="5251" xr:uid="{00000000-0005-0000-0000-00002A020000}"/>
    <cellStyle name="40% - Ênfase2 2 2 2 2" xfId="6281" xr:uid="{00000000-0005-0000-0000-00002B020000}"/>
    <cellStyle name="40% - Ênfase2 2 2 2 2 2" xfId="6282" xr:uid="{00000000-0005-0000-0000-00002C020000}"/>
    <cellStyle name="40% - Ênfase2 2 2 2 2 2 2" xfId="6283" xr:uid="{00000000-0005-0000-0000-00002D020000}"/>
    <cellStyle name="40% - Ênfase2 2 2 2 2 2 2 2" xfId="6284" xr:uid="{00000000-0005-0000-0000-00002E020000}"/>
    <cellStyle name="40% - Ênfase2 2 2 2 2 2 2 2 2" xfId="6285" xr:uid="{00000000-0005-0000-0000-00002F020000}"/>
    <cellStyle name="40% - Ênfase2 2 2 2 2 2 2 3" xfId="6286" xr:uid="{00000000-0005-0000-0000-000030020000}"/>
    <cellStyle name="40% - Ênfase2 2 2 2 2 2 3" xfId="6287" xr:uid="{00000000-0005-0000-0000-000031020000}"/>
    <cellStyle name="40% - Ênfase2 2 2 2 2 2 3 2" xfId="6288" xr:uid="{00000000-0005-0000-0000-000032020000}"/>
    <cellStyle name="40% - Ênfase2 2 2 2 2 3" xfId="6289" xr:uid="{00000000-0005-0000-0000-000033020000}"/>
    <cellStyle name="40% - Ênfase2 2 2 2 2 3 2" xfId="6290" xr:uid="{00000000-0005-0000-0000-000034020000}"/>
    <cellStyle name="40% - Ênfase2 2 2 2 3" xfId="6291" xr:uid="{00000000-0005-0000-0000-000035020000}"/>
    <cellStyle name="40% - Ênfase2 2 2 2 4" xfId="6292" xr:uid="{00000000-0005-0000-0000-000036020000}"/>
    <cellStyle name="40% - Ênfase2 2 2 2 4 2" xfId="6293" xr:uid="{00000000-0005-0000-0000-000037020000}"/>
    <cellStyle name="40% - Ênfase2 2 2 3" xfId="6294" xr:uid="{00000000-0005-0000-0000-000038020000}"/>
    <cellStyle name="40% - Ênfase2 2 2 4" xfId="6295" xr:uid="{00000000-0005-0000-0000-000039020000}"/>
    <cellStyle name="40% - Ênfase2 2 2 4 2" xfId="6296" xr:uid="{00000000-0005-0000-0000-00003A020000}"/>
    <cellStyle name="40% - Ênfase2 2 3" xfId="4949" xr:uid="{00000000-0005-0000-0000-00003B020000}"/>
    <cellStyle name="40% - Ênfase2 2 4" xfId="5215" xr:uid="{00000000-0005-0000-0000-00003C020000}"/>
    <cellStyle name="40% - Ênfase2 2 4 2" xfId="6297" xr:uid="{00000000-0005-0000-0000-00003D020000}"/>
    <cellStyle name="40% - Ênfase2 2 5" xfId="6298" xr:uid="{00000000-0005-0000-0000-00003E020000}"/>
    <cellStyle name="40% - Ênfase2 2 6" xfId="6299" xr:uid="{00000000-0005-0000-0000-00003F020000}"/>
    <cellStyle name="40% - Ênfase2 2 6 2" xfId="6300" xr:uid="{00000000-0005-0000-0000-000040020000}"/>
    <cellStyle name="40% - Ênfase2 2 7" xfId="6280" xr:uid="{00000000-0005-0000-0000-000041020000}"/>
    <cellStyle name="40% - Ênfase2 3" xfId="4950" xr:uid="{00000000-0005-0000-0000-000042020000}"/>
    <cellStyle name="40% - Ênfase2 3 2" xfId="6302" xr:uid="{00000000-0005-0000-0000-000043020000}"/>
    <cellStyle name="40% - Ênfase2 3 3" xfId="6303" xr:uid="{00000000-0005-0000-0000-000044020000}"/>
    <cellStyle name="40% - Ênfase2 3 4" xfId="6304" xr:uid="{00000000-0005-0000-0000-000045020000}"/>
    <cellStyle name="40% - Ênfase2 3 5" xfId="6301" xr:uid="{00000000-0005-0000-0000-000046020000}"/>
    <cellStyle name="40% - Ênfase2 4" xfId="4951" xr:uid="{00000000-0005-0000-0000-000047020000}"/>
    <cellStyle name="40% - Ênfase2 4 2" xfId="6306" xr:uid="{00000000-0005-0000-0000-000048020000}"/>
    <cellStyle name="40% - Ênfase2 4 3" xfId="6307" xr:uid="{00000000-0005-0000-0000-000049020000}"/>
    <cellStyle name="40% - Ênfase2 4 4" xfId="6305" xr:uid="{00000000-0005-0000-0000-00004A020000}"/>
    <cellStyle name="40% - Ênfase2 5" xfId="5514" xr:uid="{00000000-0005-0000-0000-00004B020000}"/>
    <cellStyle name="40% - Ênfase2 5 2" xfId="6309" xr:uid="{00000000-0005-0000-0000-00004C020000}"/>
    <cellStyle name="40% - Ênfase2 5 3" xfId="6308" xr:uid="{00000000-0005-0000-0000-00004D020000}"/>
    <cellStyle name="40% - Ênfase2 6" xfId="5609" xr:uid="{00000000-0005-0000-0000-00004E020000}"/>
    <cellStyle name="40% - Ênfase2 6 2" xfId="6311" xr:uid="{00000000-0005-0000-0000-00004F020000}"/>
    <cellStyle name="40% - Ênfase2 6 3" xfId="7446" xr:uid="{00000000-0005-0000-0000-000050020000}"/>
    <cellStyle name="40% - Ênfase2 6 4" xfId="6310" xr:uid="{00000000-0005-0000-0000-000051020000}"/>
    <cellStyle name="40% - Ênfase2 7" xfId="5631" xr:uid="{00000000-0005-0000-0000-000052020000}"/>
    <cellStyle name="40% - Ênfase2 7 2" xfId="7447" xr:uid="{00000000-0005-0000-0000-000053020000}"/>
    <cellStyle name="40% - Ênfase2 7 3" xfId="6312" xr:uid="{00000000-0005-0000-0000-000054020000}"/>
    <cellStyle name="40% - Ênfase2 8" xfId="5658" xr:uid="{00000000-0005-0000-0000-000055020000}"/>
    <cellStyle name="40% - Ênfase2 9" xfId="5684" xr:uid="{00000000-0005-0000-0000-000056020000}"/>
    <cellStyle name="40% - Ênfase3 10" xfId="5745" xr:uid="{00000000-0005-0000-0000-000057020000}"/>
    <cellStyle name="40% - Ênfase3 11" xfId="5837" xr:uid="{00000000-0005-0000-0000-000058020000}"/>
    <cellStyle name="40% - Ênfase3 12" xfId="5721" xr:uid="{00000000-0005-0000-0000-000059020000}"/>
    <cellStyle name="40% - Ênfase3 13" xfId="5863" xr:uid="{00000000-0005-0000-0000-00005A020000}"/>
    <cellStyle name="40% - Ênfase3 14" xfId="5891" xr:uid="{00000000-0005-0000-0000-00005B020000}"/>
    <cellStyle name="40% - Ênfase3 15" xfId="5937" xr:uid="{00000000-0005-0000-0000-00005C020000}"/>
    <cellStyle name="40% - Ênfase3 16" xfId="5987" xr:uid="{00000000-0005-0000-0000-00005D020000}"/>
    <cellStyle name="40% - Ênfase3 17" xfId="6036" xr:uid="{00000000-0005-0000-0000-00005E020000}"/>
    <cellStyle name="40% - Ênfase3 2" xfId="22" xr:uid="{00000000-0005-0000-0000-00005F020000}"/>
    <cellStyle name="40% - Ênfase3 2 2" xfId="4953" xr:uid="{00000000-0005-0000-0000-000060020000}"/>
    <cellStyle name="40% - Ênfase3 2 2 2" xfId="5252" xr:uid="{00000000-0005-0000-0000-000061020000}"/>
    <cellStyle name="40% - Ênfase3 2 2 2 2" xfId="6314" xr:uid="{00000000-0005-0000-0000-000062020000}"/>
    <cellStyle name="40% - Ênfase3 2 2 2 2 2" xfId="6315" xr:uid="{00000000-0005-0000-0000-000063020000}"/>
    <cellStyle name="40% - Ênfase3 2 2 2 2 2 2" xfId="6316" xr:uid="{00000000-0005-0000-0000-000064020000}"/>
    <cellStyle name="40% - Ênfase3 2 2 2 2 2 2 2" xfId="6317" xr:uid="{00000000-0005-0000-0000-000065020000}"/>
    <cellStyle name="40% - Ênfase3 2 2 2 2 2 2 2 2" xfId="6318" xr:uid="{00000000-0005-0000-0000-000066020000}"/>
    <cellStyle name="40% - Ênfase3 2 2 2 2 2 2 3" xfId="6319" xr:uid="{00000000-0005-0000-0000-000067020000}"/>
    <cellStyle name="40% - Ênfase3 2 2 2 2 2 3" xfId="6320" xr:uid="{00000000-0005-0000-0000-000068020000}"/>
    <cellStyle name="40% - Ênfase3 2 2 2 2 2 3 2" xfId="6321" xr:uid="{00000000-0005-0000-0000-000069020000}"/>
    <cellStyle name="40% - Ênfase3 2 2 2 2 3" xfId="6322" xr:uid="{00000000-0005-0000-0000-00006A020000}"/>
    <cellStyle name="40% - Ênfase3 2 2 2 2 3 2" xfId="6323" xr:uid="{00000000-0005-0000-0000-00006B020000}"/>
    <cellStyle name="40% - Ênfase3 2 2 2 3" xfId="6324" xr:uid="{00000000-0005-0000-0000-00006C020000}"/>
    <cellStyle name="40% - Ênfase3 2 2 2 4" xfId="6325" xr:uid="{00000000-0005-0000-0000-00006D020000}"/>
    <cellStyle name="40% - Ênfase3 2 2 2 4 2" xfId="6326" xr:uid="{00000000-0005-0000-0000-00006E020000}"/>
    <cellStyle name="40% - Ênfase3 2 2 3" xfId="6327" xr:uid="{00000000-0005-0000-0000-00006F020000}"/>
    <cellStyle name="40% - Ênfase3 2 2 4" xfId="6328" xr:uid="{00000000-0005-0000-0000-000070020000}"/>
    <cellStyle name="40% - Ênfase3 2 2 4 2" xfId="6329" xr:uid="{00000000-0005-0000-0000-000071020000}"/>
    <cellStyle name="40% - Ênfase3 2 3" xfId="4954" xr:uid="{00000000-0005-0000-0000-000072020000}"/>
    <cellStyle name="40% - Ênfase3 2 4" xfId="5216" xr:uid="{00000000-0005-0000-0000-000073020000}"/>
    <cellStyle name="40% - Ênfase3 2 4 2" xfId="6330" xr:uid="{00000000-0005-0000-0000-000074020000}"/>
    <cellStyle name="40% - Ênfase3 2 5" xfId="4952" xr:uid="{00000000-0005-0000-0000-000075020000}"/>
    <cellStyle name="40% - Ênfase3 2 6" xfId="6331" xr:uid="{00000000-0005-0000-0000-000076020000}"/>
    <cellStyle name="40% - Ênfase3 2 6 2" xfId="6332" xr:uid="{00000000-0005-0000-0000-000077020000}"/>
    <cellStyle name="40% - Ênfase3 2 7" xfId="6313" xr:uid="{00000000-0005-0000-0000-000078020000}"/>
    <cellStyle name="40% - Ênfase3 3" xfId="4955" xr:uid="{00000000-0005-0000-0000-000079020000}"/>
    <cellStyle name="40% - Ênfase3 3 2" xfId="6334" xr:uid="{00000000-0005-0000-0000-00007A020000}"/>
    <cellStyle name="40% - Ênfase3 3 3" xfId="6335" xr:uid="{00000000-0005-0000-0000-00007B020000}"/>
    <cellStyle name="40% - Ênfase3 3 4" xfId="6336" xr:uid="{00000000-0005-0000-0000-00007C020000}"/>
    <cellStyle name="40% - Ênfase3 3 5" xfId="6333" xr:uid="{00000000-0005-0000-0000-00007D020000}"/>
    <cellStyle name="40% - Ênfase3 4" xfId="4956" xr:uid="{00000000-0005-0000-0000-00007E020000}"/>
    <cellStyle name="40% - Ênfase3 4 2" xfId="6338" xr:uid="{00000000-0005-0000-0000-00007F020000}"/>
    <cellStyle name="40% - Ênfase3 4 3" xfId="6339" xr:uid="{00000000-0005-0000-0000-000080020000}"/>
    <cellStyle name="40% - Ênfase3 4 4" xfId="6337" xr:uid="{00000000-0005-0000-0000-000081020000}"/>
    <cellStyle name="40% - Ênfase3 5" xfId="5515" xr:uid="{00000000-0005-0000-0000-000082020000}"/>
    <cellStyle name="40% - Ênfase3 5 2" xfId="6341" xr:uid="{00000000-0005-0000-0000-000083020000}"/>
    <cellStyle name="40% - Ênfase3 5 3" xfId="6340" xr:uid="{00000000-0005-0000-0000-000084020000}"/>
    <cellStyle name="40% - Ênfase3 6" xfId="5608" xr:uid="{00000000-0005-0000-0000-000085020000}"/>
    <cellStyle name="40% - Ênfase3 6 2" xfId="6343" xr:uid="{00000000-0005-0000-0000-000086020000}"/>
    <cellStyle name="40% - Ênfase3 6 3" xfId="7448" xr:uid="{00000000-0005-0000-0000-000087020000}"/>
    <cellStyle name="40% - Ênfase3 6 4" xfId="6342" xr:uid="{00000000-0005-0000-0000-000088020000}"/>
    <cellStyle name="40% - Ênfase3 7" xfId="5630" xr:uid="{00000000-0005-0000-0000-000089020000}"/>
    <cellStyle name="40% - Ênfase3 7 2" xfId="7449" xr:uid="{00000000-0005-0000-0000-00008A020000}"/>
    <cellStyle name="40% - Ênfase3 7 3" xfId="6344" xr:uid="{00000000-0005-0000-0000-00008B020000}"/>
    <cellStyle name="40% - Ênfase3 8" xfId="5657" xr:uid="{00000000-0005-0000-0000-00008C020000}"/>
    <cellStyle name="40% - Ênfase3 9" xfId="5683" xr:uid="{00000000-0005-0000-0000-00008D020000}"/>
    <cellStyle name="40% - Ênfase4 10" xfId="5746" xr:uid="{00000000-0005-0000-0000-00008E020000}"/>
    <cellStyle name="40% - Ênfase4 11" xfId="5836" xr:uid="{00000000-0005-0000-0000-00008F020000}"/>
    <cellStyle name="40% - Ênfase4 12" xfId="5722" xr:uid="{00000000-0005-0000-0000-000090020000}"/>
    <cellStyle name="40% - Ênfase4 13" xfId="5862" xr:uid="{00000000-0005-0000-0000-000091020000}"/>
    <cellStyle name="40% - Ênfase4 14" xfId="5890" xr:uid="{00000000-0005-0000-0000-000092020000}"/>
    <cellStyle name="40% - Ênfase4 15" xfId="5938" xr:uid="{00000000-0005-0000-0000-000093020000}"/>
    <cellStyle name="40% - Ênfase4 16" xfId="5986" xr:uid="{00000000-0005-0000-0000-000094020000}"/>
    <cellStyle name="40% - Ênfase4 17" xfId="6040" xr:uid="{00000000-0005-0000-0000-000095020000}"/>
    <cellStyle name="40% - Ênfase4 2" xfId="23" xr:uid="{00000000-0005-0000-0000-000096020000}"/>
    <cellStyle name="40% - Ênfase4 2 2" xfId="4958" xr:uid="{00000000-0005-0000-0000-000097020000}"/>
    <cellStyle name="40% - Ênfase4 2 2 2" xfId="5253" xr:uid="{00000000-0005-0000-0000-000098020000}"/>
    <cellStyle name="40% - Ênfase4 2 2 2 2" xfId="6346" xr:uid="{00000000-0005-0000-0000-000099020000}"/>
    <cellStyle name="40% - Ênfase4 2 2 2 2 2" xfId="6347" xr:uid="{00000000-0005-0000-0000-00009A020000}"/>
    <cellStyle name="40% - Ênfase4 2 2 2 2 2 2" xfId="6348" xr:uid="{00000000-0005-0000-0000-00009B020000}"/>
    <cellStyle name="40% - Ênfase4 2 2 2 2 2 2 2" xfId="6349" xr:uid="{00000000-0005-0000-0000-00009C020000}"/>
    <cellStyle name="40% - Ênfase4 2 2 2 2 2 2 2 2" xfId="6350" xr:uid="{00000000-0005-0000-0000-00009D020000}"/>
    <cellStyle name="40% - Ênfase4 2 2 2 2 2 2 3" xfId="6351" xr:uid="{00000000-0005-0000-0000-00009E020000}"/>
    <cellStyle name="40% - Ênfase4 2 2 2 2 2 3" xfId="6352" xr:uid="{00000000-0005-0000-0000-00009F020000}"/>
    <cellStyle name="40% - Ênfase4 2 2 2 2 2 3 2" xfId="6353" xr:uid="{00000000-0005-0000-0000-0000A0020000}"/>
    <cellStyle name="40% - Ênfase4 2 2 2 2 3" xfId="6354" xr:uid="{00000000-0005-0000-0000-0000A1020000}"/>
    <cellStyle name="40% - Ênfase4 2 2 2 2 3 2" xfId="6355" xr:uid="{00000000-0005-0000-0000-0000A2020000}"/>
    <cellStyle name="40% - Ênfase4 2 2 2 3" xfId="6356" xr:uid="{00000000-0005-0000-0000-0000A3020000}"/>
    <cellStyle name="40% - Ênfase4 2 2 2 4" xfId="6357" xr:uid="{00000000-0005-0000-0000-0000A4020000}"/>
    <cellStyle name="40% - Ênfase4 2 2 2 4 2" xfId="6358" xr:uid="{00000000-0005-0000-0000-0000A5020000}"/>
    <cellStyle name="40% - Ênfase4 2 2 3" xfId="6359" xr:uid="{00000000-0005-0000-0000-0000A6020000}"/>
    <cellStyle name="40% - Ênfase4 2 2 4" xfId="6360" xr:uid="{00000000-0005-0000-0000-0000A7020000}"/>
    <cellStyle name="40% - Ênfase4 2 2 4 2" xfId="6361" xr:uid="{00000000-0005-0000-0000-0000A8020000}"/>
    <cellStyle name="40% - Ênfase4 2 3" xfId="4959" xr:uid="{00000000-0005-0000-0000-0000A9020000}"/>
    <cellStyle name="40% - Ênfase4 2 4" xfId="5217" xr:uid="{00000000-0005-0000-0000-0000AA020000}"/>
    <cellStyle name="40% - Ênfase4 2 4 2" xfId="6362" xr:uid="{00000000-0005-0000-0000-0000AB020000}"/>
    <cellStyle name="40% - Ênfase4 2 5" xfId="4957" xr:uid="{00000000-0005-0000-0000-0000AC020000}"/>
    <cellStyle name="40% - Ênfase4 2 6" xfId="6363" xr:uid="{00000000-0005-0000-0000-0000AD020000}"/>
    <cellStyle name="40% - Ênfase4 2 6 2" xfId="6364" xr:uid="{00000000-0005-0000-0000-0000AE020000}"/>
    <cellStyle name="40% - Ênfase4 2 7" xfId="6345" xr:uid="{00000000-0005-0000-0000-0000AF020000}"/>
    <cellStyle name="40% - Ênfase4 3" xfId="4960" xr:uid="{00000000-0005-0000-0000-0000B0020000}"/>
    <cellStyle name="40% - Ênfase4 3 2" xfId="6366" xr:uid="{00000000-0005-0000-0000-0000B1020000}"/>
    <cellStyle name="40% - Ênfase4 3 3" xfId="6367" xr:uid="{00000000-0005-0000-0000-0000B2020000}"/>
    <cellStyle name="40% - Ênfase4 3 4" xfId="6368" xr:uid="{00000000-0005-0000-0000-0000B3020000}"/>
    <cellStyle name="40% - Ênfase4 3 5" xfId="6365" xr:uid="{00000000-0005-0000-0000-0000B4020000}"/>
    <cellStyle name="40% - Ênfase4 4" xfId="4961" xr:uid="{00000000-0005-0000-0000-0000B5020000}"/>
    <cellStyle name="40% - Ênfase4 4 2" xfId="6370" xr:uid="{00000000-0005-0000-0000-0000B6020000}"/>
    <cellStyle name="40% - Ênfase4 4 3" xfId="6371" xr:uid="{00000000-0005-0000-0000-0000B7020000}"/>
    <cellStyle name="40% - Ênfase4 4 4" xfId="6369" xr:uid="{00000000-0005-0000-0000-0000B8020000}"/>
    <cellStyle name="40% - Ênfase4 5" xfId="5516" xr:uid="{00000000-0005-0000-0000-0000B9020000}"/>
    <cellStyle name="40% - Ênfase4 5 2" xfId="6373" xr:uid="{00000000-0005-0000-0000-0000BA020000}"/>
    <cellStyle name="40% - Ênfase4 5 3" xfId="6372" xr:uid="{00000000-0005-0000-0000-0000BB020000}"/>
    <cellStyle name="40% - Ênfase4 6" xfId="5607" xr:uid="{00000000-0005-0000-0000-0000BC020000}"/>
    <cellStyle name="40% - Ênfase4 6 2" xfId="6375" xr:uid="{00000000-0005-0000-0000-0000BD020000}"/>
    <cellStyle name="40% - Ênfase4 6 3" xfId="7450" xr:uid="{00000000-0005-0000-0000-0000BE020000}"/>
    <cellStyle name="40% - Ênfase4 6 4" xfId="6374" xr:uid="{00000000-0005-0000-0000-0000BF020000}"/>
    <cellStyle name="40% - Ênfase4 7" xfId="5629" xr:uid="{00000000-0005-0000-0000-0000C0020000}"/>
    <cellStyle name="40% - Ênfase4 7 2" xfId="7451" xr:uid="{00000000-0005-0000-0000-0000C1020000}"/>
    <cellStyle name="40% - Ênfase4 7 3" xfId="6376" xr:uid="{00000000-0005-0000-0000-0000C2020000}"/>
    <cellStyle name="40% - Ênfase4 8" xfId="5656" xr:uid="{00000000-0005-0000-0000-0000C3020000}"/>
    <cellStyle name="40% - Ênfase4 9" xfId="5682" xr:uid="{00000000-0005-0000-0000-0000C4020000}"/>
    <cellStyle name="40% - Ênfase5 10" xfId="5747" xr:uid="{00000000-0005-0000-0000-0000C5020000}"/>
    <cellStyle name="40% - Ênfase5 11" xfId="5835" xr:uid="{00000000-0005-0000-0000-0000C6020000}"/>
    <cellStyle name="40% - Ênfase5 12" xfId="5723" xr:uid="{00000000-0005-0000-0000-0000C7020000}"/>
    <cellStyle name="40% - Ênfase5 13" xfId="5861" xr:uid="{00000000-0005-0000-0000-0000C8020000}"/>
    <cellStyle name="40% - Ênfase5 14" xfId="5889" xr:uid="{00000000-0005-0000-0000-0000C9020000}"/>
    <cellStyle name="40% - Ênfase5 15" xfId="5939" xr:uid="{00000000-0005-0000-0000-0000CA020000}"/>
    <cellStyle name="40% - Ênfase5 16" xfId="5985" xr:uid="{00000000-0005-0000-0000-0000CB020000}"/>
    <cellStyle name="40% - Ênfase5 17" xfId="6044" xr:uid="{00000000-0005-0000-0000-0000CC020000}"/>
    <cellStyle name="40% - Ênfase5 2" xfId="24" xr:uid="{00000000-0005-0000-0000-0000CD020000}"/>
    <cellStyle name="40% - Ênfase5 2 2" xfId="4962" xr:uid="{00000000-0005-0000-0000-0000CE020000}"/>
    <cellStyle name="40% - Ênfase5 2 2 2" xfId="5254" xr:uid="{00000000-0005-0000-0000-0000CF020000}"/>
    <cellStyle name="40% - Ênfase5 2 2 2 2" xfId="6378" xr:uid="{00000000-0005-0000-0000-0000D0020000}"/>
    <cellStyle name="40% - Ênfase5 2 2 2 2 2" xfId="6379" xr:uid="{00000000-0005-0000-0000-0000D1020000}"/>
    <cellStyle name="40% - Ênfase5 2 2 2 2 2 2" xfId="6380" xr:uid="{00000000-0005-0000-0000-0000D2020000}"/>
    <cellStyle name="40% - Ênfase5 2 2 2 2 2 2 2" xfId="6381" xr:uid="{00000000-0005-0000-0000-0000D3020000}"/>
    <cellStyle name="40% - Ênfase5 2 2 2 2 2 2 2 2" xfId="6382" xr:uid="{00000000-0005-0000-0000-0000D4020000}"/>
    <cellStyle name="40% - Ênfase5 2 2 2 2 2 2 3" xfId="6383" xr:uid="{00000000-0005-0000-0000-0000D5020000}"/>
    <cellStyle name="40% - Ênfase5 2 2 2 2 2 3" xfId="6384" xr:uid="{00000000-0005-0000-0000-0000D6020000}"/>
    <cellStyle name="40% - Ênfase5 2 2 2 2 2 3 2" xfId="6385" xr:uid="{00000000-0005-0000-0000-0000D7020000}"/>
    <cellStyle name="40% - Ênfase5 2 2 2 2 3" xfId="6386" xr:uid="{00000000-0005-0000-0000-0000D8020000}"/>
    <cellStyle name="40% - Ênfase5 2 2 2 2 3 2" xfId="6387" xr:uid="{00000000-0005-0000-0000-0000D9020000}"/>
    <cellStyle name="40% - Ênfase5 2 2 2 3" xfId="6388" xr:uid="{00000000-0005-0000-0000-0000DA020000}"/>
    <cellStyle name="40% - Ênfase5 2 2 2 4" xfId="6389" xr:uid="{00000000-0005-0000-0000-0000DB020000}"/>
    <cellStyle name="40% - Ênfase5 2 2 2 4 2" xfId="6390" xr:uid="{00000000-0005-0000-0000-0000DC020000}"/>
    <cellStyle name="40% - Ênfase5 2 2 3" xfId="6391" xr:uid="{00000000-0005-0000-0000-0000DD020000}"/>
    <cellStyle name="40% - Ênfase5 2 2 4" xfId="6392" xr:uid="{00000000-0005-0000-0000-0000DE020000}"/>
    <cellStyle name="40% - Ênfase5 2 2 4 2" xfId="6393" xr:uid="{00000000-0005-0000-0000-0000DF020000}"/>
    <cellStyle name="40% - Ênfase5 2 3" xfId="4963" xr:uid="{00000000-0005-0000-0000-0000E0020000}"/>
    <cellStyle name="40% - Ênfase5 2 4" xfId="5218" xr:uid="{00000000-0005-0000-0000-0000E1020000}"/>
    <cellStyle name="40% - Ênfase5 2 4 2" xfId="6394" xr:uid="{00000000-0005-0000-0000-0000E2020000}"/>
    <cellStyle name="40% - Ênfase5 2 5" xfId="6395" xr:uid="{00000000-0005-0000-0000-0000E3020000}"/>
    <cellStyle name="40% - Ênfase5 2 6" xfId="6396" xr:uid="{00000000-0005-0000-0000-0000E4020000}"/>
    <cellStyle name="40% - Ênfase5 2 6 2" xfId="6397" xr:uid="{00000000-0005-0000-0000-0000E5020000}"/>
    <cellStyle name="40% - Ênfase5 2 7" xfId="6377" xr:uid="{00000000-0005-0000-0000-0000E6020000}"/>
    <cellStyle name="40% - Ênfase5 3" xfId="4964" xr:uid="{00000000-0005-0000-0000-0000E7020000}"/>
    <cellStyle name="40% - Ênfase5 3 2" xfId="6399" xr:uid="{00000000-0005-0000-0000-0000E8020000}"/>
    <cellStyle name="40% - Ênfase5 3 3" xfId="6400" xr:uid="{00000000-0005-0000-0000-0000E9020000}"/>
    <cellStyle name="40% - Ênfase5 3 4" xfId="6401" xr:uid="{00000000-0005-0000-0000-0000EA020000}"/>
    <cellStyle name="40% - Ênfase5 3 5" xfId="6398" xr:uid="{00000000-0005-0000-0000-0000EB020000}"/>
    <cellStyle name="40% - Ênfase5 4" xfId="4965" xr:uid="{00000000-0005-0000-0000-0000EC020000}"/>
    <cellStyle name="40% - Ênfase5 4 2" xfId="6403" xr:uid="{00000000-0005-0000-0000-0000ED020000}"/>
    <cellStyle name="40% - Ênfase5 4 3" xfId="6404" xr:uid="{00000000-0005-0000-0000-0000EE020000}"/>
    <cellStyle name="40% - Ênfase5 4 4" xfId="6402" xr:uid="{00000000-0005-0000-0000-0000EF020000}"/>
    <cellStyle name="40% - Ênfase5 5" xfId="5517" xr:uid="{00000000-0005-0000-0000-0000F0020000}"/>
    <cellStyle name="40% - Ênfase5 5 2" xfId="6406" xr:uid="{00000000-0005-0000-0000-0000F1020000}"/>
    <cellStyle name="40% - Ênfase5 5 3" xfId="6405" xr:uid="{00000000-0005-0000-0000-0000F2020000}"/>
    <cellStyle name="40% - Ênfase5 6" xfId="5606" xr:uid="{00000000-0005-0000-0000-0000F3020000}"/>
    <cellStyle name="40% - Ênfase5 6 2" xfId="6408" xr:uid="{00000000-0005-0000-0000-0000F4020000}"/>
    <cellStyle name="40% - Ênfase5 6 3" xfId="7452" xr:uid="{00000000-0005-0000-0000-0000F5020000}"/>
    <cellStyle name="40% - Ênfase5 6 4" xfId="6407" xr:uid="{00000000-0005-0000-0000-0000F6020000}"/>
    <cellStyle name="40% - Ênfase5 7" xfId="5628" xr:uid="{00000000-0005-0000-0000-0000F7020000}"/>
    <cellStyle name="40% - Ênfase5 7 2" xfId="7453" xr:uid="{00000000-0005-0000-0000-0000F8020000}"/>
    <cellStyle name="40% - Ênfase5 7 3" xfId="6409" xr:uid="{00000000-0005-0000-0000-0000F9020000}"/>
    <cellStyle name="40% - Ênfase5 8" xfId="5655" xr:uid="{00000000-0005-0000-0000-0000FA020000}"/>
    <cellStyle name="40% - Ênfase5 9" xfId="5681" xr:uid="{00000000-0005-0000-0000-0000FB020000}"/>
    <cellStyle name="40% - Ênfase6 10" xfId="5748" xr:uid="{00000000-0005-0000-0000-0000FC020000}"/>
    <cellStyle name="40% - Ênfase6 11" xfId="5834" xr:uid="{00000000-0005-0000-0000-0000FD020000}"/>
    <cellStyle name="40% - Ênfase6 12" xfId="5724" xr:uid="{00000000-0005-0000-0000-0000FE020000}"/>
    <cellStyle name="40% - Ênfase6 13" xfId="5860" xr:uid="{00000000-0005-0000-0000-0000FF020000}"/>
    <cellStyle name="40% - Ênfase6 14" xfId="5888" xr:uid="{00000000-0005-0000-0000-000000030000}"/>
    <cellStyle name="40% - Ênfase6 15" xfId="5940" xr:uid="{00000000-0005-0000-0000-000001030000}"/>
    <cellStyle name="40% - Ênfase6 16" xfId="5984" xr:uid="{00000000-0005-0000-0000-000002030000}"/>
    <cellStyle name="40% - Ênfase6 17" xfId="6048" xr:uid="{00000000-0005-0000-0000-000003030000}"/>
    <cellStyle name="40% - Ênfase6 2" xfId="25" xr:uid="{00000000-0005-0000-0000-000004030000}"/>
    <cellStyle name="40% - Ênfase6 2 2" xfId="4967" xr:uid="{00000000-0005-0000-0000-000005030000}"/>
    <cellStyle name="40% - Ênfase6 2 2 2" xfId="5255" xr:uid="{00000000-0005-0000-0000-000006030000}"/>
    <cellStyle name="40% - Ênfase6 2 2 2 2" xfId="6411" xr:uid="{00000000-0005-0000-0000-000007030000}"/>
    <cellStyle name="40% - Ênfase6 2 2 2 2 2" xfId="6412" xr:uid="{00000000-0005-0000-0000-000008030000}"/>
    <cellStyle name="40% - Ênfase6 2 2 2 2 2 2" xfId="6413" xr:uid="{00000000-0005-0000-0000-000009030000}"/>
    <cellStyle name="40% - Ênfase6 2 2 2 2 2 2 2" xfId="6414" xr:uid="{00000000-0005-0000-0000-00000A030000}"/>
    <cellStyle name="40% - Ênfase6 2 2 2 2 2 2 2 2" xfId="6415" xr:uid="{00000000-0005-0000-0000-00000B030000}"/>
    <cellStyle name="40% - Ênfase6 2 2 2 2 2 2 3" xfId="6416" xr:uid="{00000000-0005-0000-0000-00000C030000}"/>
    <cellStyle name="40% - Ênfase6 2 2 2 2 2 3" xfId="6417" xr:uid="{00000000-0005-0000-0000-00000D030000}"/>
    <cellStyle name="40% - Ênfase6 2 2 2 2 2 3 2" xfId="6418" xr:uid="{00000000-0005-0000-0000-00000E030000}"/>
    <cellStyle name="40% - Ênfase6 2 2 2 2 3" xfId="6419" xr:uid="{00000000-0005-0000-0000-00000F030000}"/>
    <cellStyle name="40% - Ênfase6 2 2 2 2 3 2" xfId="6420" xr:uid="{00000000-0005-0000-0000-000010030000}"/>
    <cellStyle name="40% - Ênfase6 2 2 2 3" xfId="6421" xr:uid="{00000000-0005-0000-0000-000011030000}"/>
    <cellStyle name="40% - Ênfase6 2 2 2 4" xfId="6422" xr:uid="{00000000-0005-0000-0000-000012030000}"/>
    <cellStyle name="40% - Ênfase6 2 2 2 4 2" xfId="6423" xr:uid="{00000000-0005-0000-0000-000013030000}"/>
    <cellStyle name="40% - Ênfase6 2 2 3" xfId="6424" xr:uid="{00000000-0005-0000-0000-000014030000}"/>
    <cellStyle name="40% - Ênfase6 2 2 4" xfId="6425" xr:uid="{00000000-0005-0000-0000-000015030000}"/>
    <cellStyle name="40% - Ênfase6 2 2 4 2" xfId="6426" xr:uid="{00000000-0005-0000-0000-000016030000}"/>
    <cellStyle name="40% - Ênfase6 2 3" xfId="4968" xr:uid="{00000000-0005-0000-0000-000017030000}"/>
    <cellStyle name="40% - Ênfase6 2 4" xfId="5219" xr:uid="{00000000-0005-0000-0000-000018030000}"/>
    <cellStyle name="40% - Ênfase6 2 4 2" xfId="6427" xr:uid="{00000000-0005-0000-0000-000019030000}"/>
    <cellStyle name="40% - Ênfase6 2 5" xfId="4966" xr:uid="{00000000-0005-0000-0000-00001A030000}"/>
    <cellStyle name="40% - Ênfase6 2 6" xfId="6428" xr:uid="{00000000-0005-0000-0000-00001B030000}"/>
    <cellStyle name="40% - Ênfase6 2 6 2" xfId="6429" xr:uid="{00000000-0005-0000-0000-00001C030000}"/>
    <cellStyle name="40% - Ênfase6 2 7" xfId="6410" xr:uid="{00000000-0005-0000-0000-00001D030000}"/>
    <cellStyle name="40% - Ênfase6 3" xfId="4969" xr:uid="{00000000-0005-0000-0000-00001E030000}"/>
    <cellStyle name="40% - Ênfase6 3 2" xfId="6431" xr:uid="{00000000-0005-0000-0000-00001F030000}"/>
    <cellStyle name="40% - Ênfase6 3 3" xfId="6432" xr:uid="{00000000-0005-0000-0000-000020030000}"/>
    <cellStyle name="40% - Ênfase6 3 4" xfId="6433" xr:uid="{00000000-0005-0000-0000-000021030000}"/>
    <cellStyle name="40% - Ênfase6 3 5" xfId="6430" xr:uid="{00000000-0005-0000-0000-000022030000}"/>
    <cellStyle name="40% - Ênfase6 4" xfId="4970" xr:uid="{00000000-0005-0000-0000-000023030000}"/>
    <cellStyle name="40% - Ênfase6 4 2" xfId="6435" xr:uid="{00000000-0005-0000-0000-000024030000}"/>
    <cellStyle name="40% - Ênfase6 4 3" xfId="6436" xr:uid="{00000000-0005-0000-0000-000025030000}"/>
    <cellStyle name="40% - Ênfase6 4 4" xfId="6434" xr:uid="{00000000-0005-0000-0000-000026030000}"/>
    <cellStyle name="40% - Ênfase6 5" xfId="5518" xr:uid="{00000000-0005-0000-0000-000027030000}"/>
    <cellStyle name="40% - Ênfase6 5 2" xfId="6438" xr:uid="{00000000-0005-0000-0000-000028030000}"/>
    <cellStyle name="40% - Ênfase6 5 3" xfId="6437" xr:uid="{00000000-0005-0000-0000-000029030000}"/>
    <cellStyle name="40% - Ênfase6 6" xfId="5605" xr:uid="{00000000-0005-0000-0000-00002A030000}"/>
    <cellStyle name="40% - Ênfase6 6 2" xfId="6440" xr:uid="{00000000-0005-0000-0000-00002B030000}"/>
    <cellStyle name="40% - Ênfase6 6 3" xfId="7454" xr:uid="{00000000-0005-0000-0000-00002C030000}"/>
    <cellStyle name="40% - Ênfase6 6 4" xfId="6439" xr:uid="{00000000-0005-0000-0000-00002D030000}"/>
    <cellStyle name="40% - Ênfase6 7" xfId="5627" xr:uid="{00000000-0005-0000-0000-00002E030000}"/>
    <cellStyle name="40% - Ênfase6 7 2" xfId="7455" xr:uid="{00000000-0005-0000-0000-00002F030000}"/>
    <cellStyle name="40% - Ênfase6 7 3" xfId="6441" xr:uid="{00000000-0005-0000-0000-000030030000}"/>
    <cellStyle name="40% - Ênfase6 8" xfId="5654" xr:uid="{00000000-0005-0000-0000-000031030000}"/>
    <cellStyle name="40% - Ênfase6 9" xfId="5680" xr:uid="{00000000-0005-0000-0000-000032030000}"/>
    <cellStyle name="40% - Énfasis1" xfId="273" xr:uid="{00000000-0005-0000-0000-000033030000}"/>
    <cellStyle name="40% - Énfasis1 2" xfId="274" xr:uid="{00000000-0005-0000-0000-000034030000}"/>
    <cellStyle name="40% - Énfasis1 3" xfId="275" xr:uid="{00000000-0005-0000-0000-000035030000}"/>
    <cellStyle name="40% - Énfasis1 4" xfId="276" xr:uid="{00000000-0005-0000-0000-000036030000}"/>
    <cellStyle name="40% - Énfasis1 5" xfId="277" xr:uid="{00000000-0005-0000-0000-000037030000}"/>
    <cellStyle name="40% - Énfasis1 6" xfId="278" xr:uid="{00000000-0005-0000-0000-000038030000}"/>
    <cellStyle name="40% - Énfasis1 7" xfId="279" xr:uid="{00000000-0005-0000-0000-000039030000}"/>
    <cellStyle name="40% - Énfasis2" xfId="280" xr:uid="{00000000-0005-0000-0000-00003A030000}"/>
    <cellStyle name="40% - Énfasis2 2" xfId="281" xr:uid="{00000000-0005-0000-0000-00003B030000}"/>
    <cellStyle name="40% - Énfasis2 3" xfId="282" xr:uid="{00000000-0005-0000-0000-00003C030000}"/>
    <cellStyle name="40% - Énfasis2 4" xfId="283" xr:uid="{00000000-0005-0000-0000-00003D030000}"/>
    <cellStyle name="40% - Énfasis2 5" xfId="284" xr:uid="{00000000-0005-0000-0000-00003E030000}"/>
    <cellStyle name="40% - Énfasis2 6" xfId="285" xr:uid="{00000000-0005-0000-0000-00003F030000}"/>
    <cellStyle name="40% - Énfasis2 7" xfId="286" xr:uid="{00000000-0005-0000-0000-000040030000}"/>
    <cellStyle name="40% - Énfasis3" xfId="287" xr:uid="{00000000-0005-0000-0000-000041030000}"/>
    <cellStyle name="40% - Énfasis3 2" xfId="288" xr:uid="{00000000-0005-0000-0000-000042030000}"/>
    <cellStyle name="40% - Énfasis3 3" xfId="289" xr:uid="{00000000-0005-0000-0000-000043030000}"/>
    <cellStyle name="40% - Énfasis3 4" xfId="290" xr:uid="{00000000-0005-0000-0000-000044030000}"/>
    <cellStyle name="40% - Énfasis3 5" xfId="291" xr:uid="{00000000-0005-0000-0000-000045030000}"/>
    <cellStyle name="40% - Énfasis3 6" xfId="292" xr:uid="{00000000-0005-0000-0000-000046030000}"/>
    <cellStyle name="40% - Énfasis3 7" xfId="293" xr:uid="{00000000-0005-0000-0000-000047030000}"/>
    <cellStyle name="40% - Énfasis4" xfId="294" xr:uid="{00000000-0005-0000-0000-000048030000}"/>
    <cellStyle name="40% - Énfasis4 2" xfId="295" xr:uid="{00000000-0005-0000-0000-000049030000}"/>
    <cellStyle name="40% - Énfasis4 3" xfId="296" xr:uid="{00000000-0005-0000-0000-00004A030000}"/>
    <cellStyle name="40% - Énfasis4 4" xfId="297" xr:uid="{00000000-0005-0000-0000-00004B030000}"/>
    <cellStyle name="40% - Énfasis4 5" xfId="298" xr:uid="{00000000-0005-0000-0000-00004C030000}"/>
    <cellStyle name="40% - Énfasis4 6" xfId="299" xr:uid="{00000000-0005-0000-0000-00004D030000}"/>
    <cellStyle name="40% - Énfasis4 7" xfId="300" xr:uid="{00000000-0005-0000-0000-00004E030000}"/>
    <cellStyle name="40% - Énfasis5" xfId="301" xr:uid="{00000000-0005-0000-0000-00004F030000}"/>
    <cellStyle name="40% - Énfasis5 2" xfId="302" xr:uid="{00000000-0005-0000-0000-000050030000}"/>
    <cellStyle name="40% - Énfasis5 3" xfId="303" xr:uid="{00000000-0005-0000-0000-000051030000}"/>
    <cellStyle name="40% - Énfasis5 4" xfId="304" xr:uid="{00000000-0005-0000-0000-000052030000}"/>
    <cellStyle name="40% - Énfasis5 5" xfId="305" xr:uid="{00000000-0005-0000-0000-000053030000}"/>
    <cellStyle name="40% - Énfasis5 6" xfId="306" xr:uid="{00000000-0005-0000-0000-000054030000}"/>
    <cellStyle name="40% - Énfasis5 7" xfId="307" xr:uid="{00000000-0005-0000-0000-000055030000}"/>
    <cellStyle name="40% - Énfasis6" xfId="308" xr:uid="{00000000-0005-0000-0000-000056030000}"/>
    <cellStyle name="40% - Énfasis6 2" xfId="309" xr:uid="{00000000-0005-0000-0000-000057030000}"/>
    <cellStyle name="40% - Énfasis6 3" xfId="310" xr:uid="{00000000-0005-0000-0000-000058030000}"/>
    <cellStyle name="40% - Énfasis6 4" xfId="311" xr:uid="{00000000-0005-0000-0000-000059030000}"/>
    <cellStyle name="40% - Énfasis6 5" xfId="312" xr:uid="{00000000-0005-0000-0000-00005A030000}"/>
    <cellStyle name="40% - Énfasis6 6" xfId="313" xr:uid="{00000000-0005-0000-0000-00005B030000}"/>
    <cellStyle name="40% - Énfasis6 7" xfId="314" xr:uid="{00000000-0005-0000-0000-00005C030000}"/>
    <cellStyle name="60% - Accent1" xfId="26" xr:uid="{00000000-0005-0000-0000-00005D030000}"/>
    <cellStyle name="60% - Accent2" xfId="27" xr:uid="{00000000-0005-0000-0000-00005E030000}"/>
    <cellStyle name="60% - Accent3" xfId="28" xr:uid="{00000000-0005-0000-0000-00005F030000}"/>
    <cellStyle name="60% - Accent4" xfId="29" xr:uid="{00000000-0005-0000-0000-000060030000}"/>
    <cellStyle name="60% - Accent5" xfId="30" xr:uid="{00000000-0005-0000-0000-000061030000}"/>
    <cellStyle name="60% - Accent6" xfId="31" xr:uid="{00000000-0005-0000-0000-000062030000}"/>
    <cellStyle name="60% - Ênfase1 10" xfId="5750" xr:uid="{00000000-0005-0000-0000-000063030000}"/>
    <cellStyle name="60% - Ênfase1 11" xfId="5831" xr:uid="{00000000-0005-0000-0000-000064030000}"/>
    <cellStyle name="60% - Ênfase1 12" xfId="5727" xr:uid="{00000000-0005-0000-0000-000065030000}"/>
    <cellStyle name="60% - Ênfase1 13" xfId="5853" xr:uid="{00000000-0005-0000-0000-000066030000}"/>
    <cellStyle name="60% - Ênfase1 14" xfId="5882" xr:uid="{00000000-0005-0000-0000-000067030000}"/>
    <cellStyle name="60% - Ênfase1 15" xfId="5941" xr:uid="{00000000-0005-0000-0000-000068030000}"/>
    <cellStyle name="60% - Ênfase1 16" xfId="5983" xr:uid="{00000000-0005-0000-0000-000069030000}"/>
    <cellStyle name="60% - Ênfase1 17" xfId="6029" xr:uid="{00000000-0005-0000-0000-00006A030000}"/>
    <cellStyle name="60% - Ênfase1 2" xfId="32" xr:uid="{00000000-0005-0000-0000-00006B030000}"/>
    <cellStyle name="60% - Ênfase1 2 2" xfId="4972" xr:uid="{00000000-0005-0000-0000-00006C030000}"/>
    <cellStyle name="60% - Ênfase1 2 2 2" xfId="6443" xr:uid="{00000000-0005-0000-0000-00006D030000}"/>
    <cellStyle name="60% - Ênfase1 2 2 2 2" xfId="6444" xr:uid="{00000000-0005-0000-0000-00006E030000}"/>
    <cellStyle name="60% - Ênfase1 2 2 2 2 2" xfId="6445" xr:uid="{00000000-0005-0000-0000-00006F030000}"/>
    <cellStyle name="60% - Ênfase1 2 2 2 2 2 2" xfId="6446" xr:uid="{00000000-0005-0000-0000-000070030000}"/>
    <cellStyle name="60% - Ênfase1 2 2 2 2 2 2 2" xfId="6447" xr:uid="{00000000-0005-0000-0000-000071030000}"/>
    <cellStyle name="60% - Ênfase1 2 2 2 2 2 2 2 2" xfId="6448" xr:uid="{00000000-0005-0000-0000-000072030000}"/>
    <cellStyle name="60% - Ênfase1 2 2 2 2 2 2 3" xfId="6449" xr:uid="{00000000-0005-0000-0000-000073030000}"/>
    <cellStyle name="60% - Ênfase1 2 2 2 2 2 3" xfId="6450" xr:uid="{00000000-0005-0000-0000-000074030000}"/>
    <cellStyle name="60% - Ênfase1 2 2 2 2 2 3 2" xfId="6451" xr:uid="{00000000-0005-0000-0000-000075030000}"/>
    <cellStyle name="60% - Ênfase1 2 2 2 2 3" xfId="6452" xr:uid="{00000000-0005-0000-0000-000076030000}"/>
    <cellStyle name="60% - Ênfase1 2 2 2 2 3 2" xfId="6453" xr:uid="{00000000-0005-0000-0000-000077030000}"/>
    <cellStyle name="60% - Ênfase1 2 2 2 3" xfId="6454" xr:uid="{00000000-0005-0000-0000-000078030000}"/>
    <cellStyle name="60% - Ênfase1 2 2 2 4" xfId="6455" xr:uid="{00000000-0005-0000-0000-000079030000}"/>
    <cellStyle name="60% - Ênfase1 2 2 2 4 2" xfId="6456" xr:uid="{00000000-0005-0000-0000-00007A030000}"/>
    <cellStyle name="60% - Ênfase1 2 2 3" xfId="6457" xr:uid="{00000000-0005-0000-0000-00007B030000}"/>
    <cellStyle name="60% - Ênfase1 2 2 4" xfId="6458" xr:uid="{00000000-0005-0000-0000-00007C030000}"/>
    <cellStyle name="60% - Ênfase1 2 2 4 2" xfId="6459" xr:uid="{00000000-0005-0000-0000-00007D030000}"/>
    <cellStyle name="60% - Ênfase1 2 3" xfId="4973" xr:uid="{00000000-0005-0000-0000-00007E030000}"/>
    <cellStyle name="60% - Ênfase1 2 4" xfId="4971" xr:uid="{00000000-0005-0000-0000-00007F030000}"/>
    <cellStyle name="60% - Ênfase1 2 5" xfId="6460" xr:uid="{00000000-0005-0000-0000-000080030000}"/>
    <cellStyle name="60% - Ênfase1 2 6" xfId="6461" xr:uid="{00000000-0005-0000-0000-000081030000}"/>
    <cellStyle name="60% - Ênfase1 2 6 2" xfId="6462" xr:uid="{00000000-0005-0000-0000-000082030000}"/>
    <cellStyle name="60% - Ênfase1 2 7" xfId="6442" xr:uid="{00000000-0005-0000-0000-000083030000}"/>
    <cellStyle name="60% - Ênfase1 3" xfId="4974" xr:uid="{00000000-0005-0000-0000-000084030000}"/>
    <cellStyle name="60% - Ênfase1 3 2" xfId="6464" xr:uid="{00000000-0005-0000-0000-000085030000}"/>
    <cellStyle name="60% - Ênfase1 3 3" xfId="6465" xr:uid="{00000000-0005-0000-0000-000086030000}"/>
    <cellStyle name="60% - Ênfase1 3 4" xfId="6466" xr:uid="{00000000-0005-0000-0000-000087030000}"/>
    <cellStyle name="60% - Ênfase1 3 5" xfId="6463" xr:uid="{00000000-0005-0000-0000-000088030000}"/>
    <cellStyle name="60% - Ênfase1 4" xfId="4975" xr:uid="{00000000-0005-0000-0000-000089030000}"/>
    <cellStyle name="60% - Ênfase1 4 2" xfId="6468" xr:uid="{00000000-0005-0000-0000-00008A030000}"/>
    <cellStyle name="60% - Ênfase1 4 3" xfId="6469" xr:uid="{00000000-0005-0000-0000-00008B030000}"/>
    <cellStyle name="60% - Ênfase1 4 4" xfId="6467" xr:uid="{00000000-0005-0000-0000-00008C030000}"/>
    <cellStyle name="60% - Ênfase1 5" xfId="5522" xr:uid="{00000000-0005-0000-0000-00008D030000}"/>
    <cellStyle name="60% - Ênfase1 5 2" xfId="6471" xr:uid="{00000000-0005-0000-0000-00008E030000}"/>
    <cellStyle name="60% - Ênfase1 5 3" xfId="6470" xr:uid="{00000000-0005-0000-0000-00008F030000}"/>
    <cellStyle name="60% - Ênfase1 6" xfId="5602" xr:uid="{00000000-0005-0000-0000-000090030000}"/>
    <cellStyle name="60% - Ênfase1 6 2" xfId="6473" xr:uid="{00000000-0005-0000-0000-000091030000}"/>
    <cellStyle name="60% - Ênfase1 6 3" xfId="7456" xr:uid="{00000000-0005-0000-0000-000092030000}"/>
    <cellStyle name="60% - Ênfase1 6 4" xfId="6472" xr:uid="{00000000-0005-0000-0000-000093030000}"/>
    <cellStyle name="60% - Ênfase1 7" xfId="5624" xr:uid="{00000000-0005-0000-0000-000094030000}"/>
    <cellStyle name="60% - Ênfase1 7 2" xfId="7457" xr:uid="{00000000-0005-0000-0000-000095030000}"/>
    <cellStyle name="60% - Ênfase1 7 3" xfId="6474" xr:uid="{00000000-0005-0000-0000-000096030000}"/>
    <cellStyle name="60% - Ênfase1 8" xfId="5647" xr:uid="{00000000-0005-0000-0000-000097030000}"/>
    <cellStyle name="60% - Ênfase1 9" xfId="5674" xr:uid="{00000000-0005-0000-0000-000098030000}"/>
    <cellStyle name="60% - Ênfase2 10" xfId="5751" xr:uid="{00000000-0005-0000-0000-000099030000}"/>
    <cellStyle name="60% - Ênfase2 11" xfId="5830" xr:uid="{00000000-0005-0000-0000-00009A030000}"/>
    <cellStyle name="60% - Ênfase2 12" xfId="5728" xr:uid="{00000000-0005-0000-0000-00009B030000}"/>
    <cellStyle name="60% - Ênfase2 13" xfId="5850" xr:uid="{00000000-0005-0000-0000-00009C030000}"/>
    <cellStyle name="60% - Ênfase2 14" xfId="5879" xr:uid="{00000000-0005-0000-0000-00009D030000}"/>
    <cellStyle name="60% - Ênfase2 15" xfId="5942" xr:uid="{00000000-0005-0000-0000-00009E030000}"/>
    <cellStyle name="60% - Ênfase2 16" xfId="5982" xr:uid="{00000000-0005-0000-0000-00009F030000}"/>
    <cellStyle name="60% - Ênfase2 17" xfId="6033" xr:uid="{00000000-0005-0000-0000-0000A0030000}"/>
    <cellStyle name="60% - Ênfase2 2" xfId="33" xr:uid="{00000000-0005-0000-0000-0000A1030000}"/>
    <cellStyle name="60% - Ênfase2 2 2" xfId="4976" xr:uid="{00000000-0005-0000-0000-0000A2030000}"/>
    <cellStyle name="60% - Ênfase2 2 2 2" xfId="6476" xr:uid="{00000000-0005-0000-0000-0000A3030000}"/>
    <cellStyle name="60% - Ênfase2 2 2 2 2" xfId="6477" xr:uid="{00000000-0005-0000-0000-0000A4030000}"/>
    <cellStyle name="60% - Ênfase2 2 2 2 2 2" xfId="6478" xr:uid="{00000000-0005-0000-0000-0000A5030000}"/>
    <cellStyle name="60% - Ênfase2 2 2 2 2 2 2" xfId="6479" xr:uid="{00000000-0005-0000-0000-0000A6030000}"/>
    <cellStyle name="60% - Ênfase2 2 2 2 2 2 2 2" xfId="6480" xr:uid="{00000000-0005-0000-0000-0000A7030000}"/>
    <cellStyle name="60% - Ênfase2 2 2 2 2 2 2 2 2" xfId="6481" xr:uid="{00000000-0005-0000-0000-0000A8030000}"/>
    <cellStyle name="60% - Ênfase2 2 2 2 2 2 2 3" xfId="6482" xr:uid="{00000000-0005-0000-0000-0000A9030000}"/>
    <cellStyle name="60% - Ênfase2 2 2 2 2 2 3" xfId="6483" xr:uid="{00000000-0005-0000-0000-0000AA030000}"/>
    <cellStyle name="60% - Ênfase2 2 2 2 2 2 3 2" xfId="6484" xr:uid="{00000000-0005-0000-0000-0000AB030000}"/>
    <cellStyle name="60% - Ênfase2 2 2 2 2 3" xfId="6485" xr:uid="{00000000-0005-0000-0000-0000AC030000}"/>
    <cellStyle name="60% - Ênfase2 2 2 2 2 3 2" xfId="6486" xr:uid="{00000000-0005-0000-0000-0000AD030000}"/>
    <cellStyle name="60% - Ênfase2 2 2 2 3" xfId="6487" xr:uid="{00000000-0005-0000-0000-0000AE030000}"/>
    <cellStyle name="60% - Ênfase2 2 2 2 4" xfId="6488" xr:uid="{00000000-0005-0000-0000-0000AF030000}"/>
    <cellStyle name="60% - Ênfase2 2 2 2 4 2" xfId="6489" xr:uid="{00000000-0005-0000-0000-0000B0030000}"/>
    <cellStyle name="60% - Ênfase2 2 2 3" xfId="6490" xr:uid="{00000000-0005-0000-0000-0000B1030000}"/>
    <cellStyle name="60% - Ênfase2 2 2 4" xfId="6491" xr:uid="{00000000-0005-0000-0000-0000B2030000}"/>
    <cellStyle name="60% - Ênfase2 2 2 4 2" xfId="6492" xr:uid="{00000000-0005-0000-0000-0000B3030000}"/>
    <cellStyle name="60% - Ênfase2 2 3" xfId="4977" xr:uid="{00000000-0005-0000-0000-0000B4030000}"/>
    <cellStyle name="60% - Ênfase2 2 4" xfId="6493" xr:uid="{00000000-0005-0000-0000-0000B5030000}"/>
    <cellStyle name="60% - Ênfase2 2 5" xfId="6494" xr:uid="{00000000-0005-0000-0000-0000B6030000}"/>
    <cellStyle name="60% - Ênfase2 2 6" xfId="6495" xr:uid="{00000000-0005-0000-0000-0000B7030000}"/>
    <cellStyle name="60% - Ênfase2 2 6 2" xfId="6496" xr:uid="{00000000-0005-0000-0000-0000B8030000}"/>
    <cellStyle name="60% - Ênfase2 2 7" xfId="6475" xr:uid="{00000000-0005-0000-0000-0000B9030000}"/>
    <cellStyle name="60% - Ênfase2 3" xfId="4978" xr:uid="{00000000-0005-0000-0000-0000BA030000}"/>
    <cellStyle name="60% - Ênfase2 3 2" xfId="6498" xr:uid="{00000000-0005-0000-0000-0000BB030000}"/>
    <cellStyle name="60% - Ênfase2 3 3" xfId="6499" xr:uid="{00000000-0005-0000-0000-0000BC030000}"/>
    <cellStyle name="60% - Ênfase2 3 4" xfId="6500" xr:uid="{00000000-0005-0000-0000-0000BD030000}"/>
    <cellStyle name="60% - Ênfase2 3 5" xfId="6497" xr:uid="{00000000-0005-0000-0000-0000BE030000}"/>
    <cellStyle name="60% - Ênfase2 4" xfId="4979" xr:uid="{00000000-0005-0000-0000-0000BF030000}"/>
    <cellStyle name="60% - Ênfase2 4 2" xfId="6502" xr:uid="{00000000-0005-0000-0000-0000C0030000}"/>
    <cellStyle name="60% - Ênfase2 4 3" xfId="6503" xr:uid="{00000000-0005-0000-0000-0000C1030000}"/>
    <cellStyle name="60% - Ênfase2 4 4" xfId="6501" xr:uid="{00000000-0005-0000-0000-0000C2030000}"/>
    <cellStyle name="60% - Ênfase2 5" xfId="5523" xr:uid="{00000000-0005-0000-0000-0000C3030000}"/>
    <cellStyle name="60% - Ênfase2 5 2" xfId="6505" xr:uid="{00000000-0005-0000-0000-0000C4030000}"/>
    <cellStyle name="60% - Ênfase2 5 3" xfId="6504" xr:uid="{00000000-0005-0000-0000-0000C5030000}"/>
    <cellStyle name="60% - Ênfase2 6" xfId="5601" xr:uid="{00000000-0005-0000-0000-0000C6030000}"/>
    <cellStyle name="60% - Ênfase2 6 2" xfId="6507" xr:uid="{00000000-0005-0000-0000-0000C7030000}"/>
    <cellStyle name="60% - Ênfase2 6 3" xfId="7458" xr:uid="{00000000-0005-0000-0000-0000C8030000}"/>
    <cellStyle name="60% - Ênfase2 6 4" xfId="6506" xr:uid="{00000000-0005-0000-0000-0000C9030000}"/>
    <cellStyle name="60% - Ênfase2 7" xfId="5623" xr:uid="{00000000-0005-0000-0000-0000CA030000}"/>
    <cellStyle name="60% - Ênfase2 7 2" xfId="7459" xr:uid="{00000000-0005-0000-0000-0000CB030000}"/>
    <cellStyle name="60% - Ênfase2 7 3" xfId="6508" xr:uid="{00000000-0005-0000-0000-0000CC030000}"/>
    <cellStyle name="60% - Ênfase2 8" xfId="5644" xr:uid="{00000000-0005-0000-0000-0000CD030000}"/>
    <cellStyle name="60% - Ênfase2 9" xfId="5671" xr:uid="{00000000-0005-0000-0000-0000CE030000}"/>
    <cellStyle name="60% - Ênfase3 10" xfId="5752" xr:uid="{00000000-0005-0000-0000-0000CF030000}"/>
    <cellStyle name="60% - Ênfase3 11" xfId="5829" xr:uid="{00000000-0005-0000-0000-0000D0030000}"/>
    <cellStyle name="60% - Ênfase3 12" xfId="5729" xr:uid="{00000000-0005-0000-0000-0000D1030000}"/>
    <cellStyle name="60% - Ênfase3 13" xfId="5849" xr:uid="{00000000-0005-0000-0000-0000D2030000}"/>
    <cellStyle name="60% - Ênfase3 14" xfId="5878" xr:uid="{00000000-0005-0000-0000-0000D3030000}"/>
    <cellStyle name="60% - Ênfase3 15" xfId="5943" xr:uid="{00000000-0005-0000-0000-0000D4030000}"/>
    <cellStyle name="60% - Ênfase3 16" xfId="5981" xr:uid="{00000000-0005-0000-0000-0000D5030000}"/>
    <cellStyle name="60% - Ênfase3 17" xfId="6037" xr:uid="{00000000-0005-0000-0000-0000D6030000}"/>
    <cellStyle name="60% - Ênfase3 2" xfId="34" xr:uid="{00000000-0005-0000-0000-0000D7030000}"/>
    <cellStyle name="60% - Ênfase3 2 2" xfId="4981" xr:uid="{00000000-0005-0000-0000-0000D8030000}"/>
    <cellStyle name="60% - Ênfase3 2 2 2" xfId="6510" xr:uid="{00000000-0005-0000-0000-0000D9030000}"/>
    <cellStyle name="60% - Ênfase3 2 2 2 2" xfId="6511" xr:uid="{00000000-0005-0000-0000-0000DA030000}"/>
    <cellStyle name="60% - Ênfase3 2 2 2 2 2" xfId="6512" xr:uid="{00000000-0005-0000-0000-0000DB030000}"/>
    <cellStyle name="60% - Ênfase3 2 2 2 2 2 2" xfId="6513" xr:uid="{00000000-0005-0000-0000-0000DC030000}"/>
    <cellStyle name="60% - Ênfase3 2 2 2 2 2 2 2" xfId="6514" xr:uid="{00000000-0005-0000-0000-0000DD030000}"/>
    <cellStyle name="60% - Ênfase3 2 2 2 2 2 2 2 2" xfId="6515" xr:uid="{00000000-0005-0000-0000-0000DE030000}"/>
    <cellStyle name="60% - Ênfase3 2 2 2 2 2 2 3" xfId="6516" xr:uid="{00000000-0005-0000-0000-0000DF030000}"/>
    <cellStyle name="60% - Ênfase3 2 2 2 2 2 3" xfId="6517" xr:uid="{00000000-0005-0000-0000-0000E0030000}"/>
    <cellStyle name="60% - Ênfase3 2 2 2 2 2 3 2" xfId="6518" xr:uid="{00000000-0005-0000-0000-0000E1030000}"/>
    <cellStyle name="60% - Ênfase3 2 2 2 2 3" xfId="6519" xr:uid="{00000000-0005-0000-0000-0000E2030000}"/>
    <cellStyle name="60% - Ênfase3 2 2 2 2 3 2" xfId="6520" xr:uid="{00000000-0005-0000-0000-0000E3030000}"/>
    <cellStyle name="60% - Ênfase3 2 2 2 3" xfId="6521" xr:uid="{00000000-0005-0000-0000-0000E4030000}"/>
    <cellStyle name="60% - Ênfase3 2 2 2 4" xfId="6522" xr:uid="{00000000-0005-0000-0000-0000E5030000}"/>
    <cellStyle name="60% - Ênfase3 2 2 2 4 2" xfId="6523" xr:uid="{00000000-0005-0000-0000-0000E6030000}"/>
    <cellStyle name="60% - Ênfase3 2 2 3" xfId="6524" xr:uid="{00000000-0005-0000-0000-0000E7030000}"/>
    <cellStyle name="60% - Ênfase3 2 2 4" xfId="6525" xr:uid="{00000000-0005-0000-0000-0000E8030000}"/>
    <cellStyle name="60% - Ênfase3 2 2 4 2" xfId="6526" xr:uid="{00000000-0005-0000-0000-0000E9030000}"/>
    <cellStyle name="60% - Ênfase3 2 3" xfId="4982" xr:uid="{00000000-0005-0000-0000-0000EA030000}"/>
    <cellStyle name="60% - Ênfase3 2 4" xfId="4980" xr:uid="{00000000-0005-0000-0000-0000EB030000}"/>
    <cellStyle name="60% - Ênfase3 2 5" xfId="6527" xr:uid="{00000000-0005-0000-0000-0000EC030000}"/>
    <cellStyle name="60% - Ênfase3 2 6" xfId="6528" xr:uid="{00000000-0005-0000-0000-0000ED030000}"/>
    <cellStyle name="60% - Ênfase3 2 6 2" xfId="6529" xr:uid="{00000000-0005-0000-0000-0000EE030000}"/>
    <cellStyle name="60% - Ênfase3 2 7" xfId="6509" xr:uid="{00000000-0005-0000-0000-0000EF030000}"/>
    <cellStyle name="60% - Ênfase3 3" xfId="4983" xr:uid="{00000000-0005-0000-0000-0000F0030000}"/>
    <cellStyle name="60% - Ênfase3 3 2" xfId="6531" xr:uid="{00000000-0005-0000-0000-0000F1030000}"/>
    <cellStyle name="60% - Ênfase3 3 3" xfId="6532" xr:uid="{00000000-0005-0000-0000-0000F2030000}"/>
    <cellStyle name="60% - Ênfase3 3 4" xfId="6533" xr:uid="{00000000-0005-0000-0000-0000F3030000}"/>
    <cellStyle name="60% - Ênfase3 3 5" xfId="6530" xr:uid="{00000000-0005-0000-0000-0000F4030000}"/>
    <cellStyle name="60% - Ênfase3 4" xfId="4984" xr:uid="{00000000-0005-0000-0000-0000F5030000}"/>
    <cellStyle name="60% - Ênfase3 4 2" xfId="6535" xr:uid="{00000000-0005-0000-0000-0000F6030000}"/>
    <cellStyle name="60% - Ênfase3 4 3" xfId="6536" xr:uid="{00000000-0005-0000-0000-0000F7030000}"/>
    <cellStyle name="60% - Ênfase3 4 4" xfId="6534" xr:uid="{00000000-0005-0000-0000-0000F8030000}"/>
    <cellStyle name="60% - Ênfase3 5" xfId="5524" xr:uid="{00000000-0005-0000-0000-0000F9030000}"/>
    <cellStyle name="60% - Ênfase3 5 2" xfId="6538" xr:uid="{00000000-0005-0000-0000-0000FA030000}"/>
    <cellStyle name="60% - Ênfase3 5 3" xfId="6537" xr:uid="{00000000-0005-0000-0000-0000FB030000}"/>
    <cellStyle name="60% - Ênfase3 6" xfId="5600" xr:uid="{00000000-0005-0000-0000-0000FC030000}"/>
    <cellStyle name="60% - Ênfase3 6 2" xfId="6540" xr:uid="{00000000-0005-0000-0000-0000FD030000}"/>
    <cellStyle name="60% - Ênfase3 6 3" xfId="7460" xr:uid="{00000000-0005-0000-0000-0000FE030000}"/>
    <cellStyle name="60% - Ênfase3 6 4" xfId="6539" xr:uid="{00000000-0005-0000-0000-0000FF030000}"/>
    <cellStyle name="60% - Ênfase3 7" xfId="5622" xr:uid="{00000000-0005-0000-0000-000000040000}"/>
    <cellStyle name="60% - Ênfase3 7 2" xfId="7461" xr:uid="{00000000-0005-0000-0000-000001040000}"/>
    <cellStyle name="60% - Ênfase3 7 3" xfId="6541" xr:uid="{00000000-0005-0000-0000-000002040000}"/>
    <cellStyle name="60% - Ênfase3 8" xfId="5643" xr:uid="{00000000-0005-0000-0000-000003040000}"/>
    <cellStyle name="60% - Ênfase3 9" xfId="5670" xr:uid="{00000000-0005-0000-0000-000004040000}"/>
    <cellStyle name="60% - Ênfase4 10" xfId="5753" xr:uid="{00000000-0005-0000-0000-000005040000}"/>
    <cellStyle name="60% - Ênfase4 11" xfId="5828" xr:uid="{00000000-0005-0000-0000-000006040000}"/>
    <cellStyle name="60% - Ênfase4 12" xfId="5730" xr:uid="{00000000-0005-0000-0000-000007040000}"/>
    <cellStyle name="60% - Ênfase4 13" xfId="5848" xr:uid="{00000000-0005-0000-0000-000008040000}"/>
    <cellStyle name="60% - Ênfase4 14" xfId="5877" xr:uid="{00000000-0005-0000-0000-000009040000}"/>
    <cellStyle name="60% - Ênfase4 15" xfId="5944" xr:uid="{00000000-0005-0000-0000-00000A040000}"/>
    <cellStyle name="60% - Ênfase4 16" xfId="5980" xr:uid="{00000000-0005-0000-0000-00000B040000}"/>
    <cellStyle name="60% - Ênfase4 17" xfId="6041" xr:uid="{00000000-0005-0000-0000-00000C040000}"/>
    <cellStyle name="60% - Ênfase4 2" xfId="35" xr:uid="{00000000-0005-0000-0000-00000D040000}"/>
    <cellStyle name="60% - Ênfase4 2 2" xfId="4986" xr:uid="{00000000-0005-0000-0000-00000E040000}"/>
    <cellStyle name="60% - Ênfase4 2 2 2" xfId="6543" xr:uid="{00000000-0005-0000-0000-00000F040000}"/>
    <cellStyle name="60% - Ênfase4 2 2 2 2" xfId="6544" xr:uid="{00000000-0005-0000-0000-000010040000}"/>
    <cellStyle name="60% - Ênfase4 2 2 2 2 2" xfId="6545" xr:uid="{00000000-0005-0000-0000-000011040000}"/>
    <cellStyle name="60% - Ênfase4 2 2 2 2 2 2" xfId="6546" xr:uid="{00000000-0005-0000-0000-000012040000}"/>
    <cellStyle name="60% - Ênfase4 2 2 2 2 2 2 2" xfId="6547" xr:uid="{00000000-0005-0000-0000-000013040000}"/>
    <cellStyle name="60% - Ênfase4 2 2 2 2 2 2 2 2" xfId="6548" xr:uid="{00000000-0005-0000-0000-000014040000}"/>
    <cellStyle name="60% - Ênfase4 2 2 2 2 2 2 3" xfId="6549" xr:uid="{00000000-0005-0000-0000-000015040000}"/>
    <cellStyle name="60% - Ênfase4 2 2 2 2 2 3" xfId="6550" xr:uid="{00000000-0005-0000-0000-000016040000}"/>
    <cellStyle name="60% - Ênfase4 2 2 2 2 2 3 2" xfId="6551" xr:uid="{00000000-0005-0000-0000-000017040000}"/>
    <cellStyle name="60% - Ênfase4 2 2 2 2 3" xfId="6552" xr:uid="{00000000-0005-0000-0000-000018040000}"/>
    <cellStyle name="60% - Ênfase4 2 2 2 2 3 2" xfId="6553" xr:uid="{00000000-0005-0000-0000-000019040000}"/>
    <cellStyle name="60% - Ênfase4 2 2 2 3" xfId="6554" xr:uid="{00000000-0005-0000-0000-00001A040000}"/>
    <cellStyle name="60% - Ênfase4 2 2 2 4" xfId="6555" xr:uid="{00000000-0005-0000-0000-00001B040000}"/>
    <cellStyle name="60% - Ênfase4 2 2 2 4 2" xfId="6556" xr:uid="{00000000-0005-0000-0000-00001C040000}"/>
    <cellStyle name="60% - Ênfase4 2 2 3" xfId="6557" xr:uid="{00000000-0005-0000-0000-00001D040000}"/>
    <cellStyle name="60% - Ênfase4 2 2 4" xfId="6558" xr:uid="{00000000-0005-0000-0000-00001E040000}"/>
    <cellStyle name="60% - Ênfase4 2 2 4 2" xfId="6559" xr:uid="{00000000-0005-0000-0000-00001F040000}"/>
    <cellStyle name="60% - Ênfase4 2 3" xfId="4987" xr:uid="{00000000-0005-0000-0000-000020040000}"/>
    <cellStyle name="60% - Ênfase4 2 4" xfId="4985" xr:uid="{00000000-0005-0000-0000-000021040000}"/>
    <cellStyle name="60% - Ênfase4 2 5" xfId="6560" xr:uid="{00000000-0005-0000-0000-000022040000}"/>
    <cellStyle name="60% - Ênfase4 2 6" xfId="6561" xr:uid="{00000000-0005-0000-0000-000023040000}"/>
    <cellStyle name="60% - Ênfase4 2 6 2" xfId="6562" xr:uid="{00000000-0005-0000-0000-000024040000}"/>
    <cellStyle name="60% - Ênfase4 2 7" xfId="6542" xr:uid="{00000000-0005-0000-0000-000025040000}"/>
    <cellStyle name="60% - Ênfase4 3" xfId="4988" xr:uid="{00000000-0005-0000-0000-000026040000}"/>
    <cellStyle name="60% - Ênfase4 3 2" xfId="6564" xr:uid="{00000000-0005-0000-0000-000027040000}"/>
    <cellStyle name="60% - Ênfase4 3 3" xfId="6565" xr:uid="{00000000-0005-0000-0000-000028040000}"/>
    <cellStyle name="60% - Ênfase4 3 4" xfId="6566" xr:uid="{00000000-0005-0000-0000-000029040000}"/>
    <cellStyle name="60% - Ênfase4 3 5" xfId="6563" xr:uid="{00000000-0005-0000-0000-00002A040000}"/>
    <cellStyle name="60% - Ênfase4 4" xfId="4989" xr:uid="{00000000-0005-0000-0000-00002B040000}"/>
    <cellStyle name="60% - Ênfase4 4 2" xfId="6568" xr:uid="{00000000-0005-0000-0000-00002C040000}"/>
    <cellStyle name="60% - Ênfase4 4 3" xfId="6569" xr:uid="{00000000-0005-0000-0000-00002D040000}"/>
    <cellStyle name="60% - Ênfase4 4 4" xfId="6567" xr:uid="{00000000-0005-0000-0000-00002E040000}"/>
    <cellStyle name="60% - Ênfase4 5" xfId="5525" xr:uid="{00000000-0005-0000-0000-00002F040000}"/>
    <cellStyle name="60% - Ênfase4 5 2" xfId="6571" xr:uid="{00000000-0005-0000-0000-000030040000}"/>
    <cellStyle name="60% - Ênfase4 5 3" xfId="6570" xr:uid="{00000000-0005-0000-0000-000031040000}"/>
    <cellStyle name="60% - Ênfase4 6" xfId="5599" xr:uid="{00000000-0005-0000-0000-000032040000}"/>
    <cellStyle name="60% - Ênfase4 6 2" xfId="6573" xr:uid="{00000000-0005-0000-0000-000033040000}"/>
    <cellStyle name="60% - Ênfase4 6 3" xfId="7462" xr:uid="{00000000-0005-0000-0000-000034040000}"/>
    <cellStyle name="60% - Ênfase4 6 4" xfId="6572" xr:uid="{00000000-0005-0000-0000-000035040000}"/>
    <cellStyle name="60% - Ênfase4 7" xfId="5621" xr:uid="{00000000-0005-0000-0000-000036040000}"/>
    <cellStyle name="60% - Ênfase4 7 2" xfId="7463" xr:uid="{00000000-0005-0000-0000-000037040000}"/>
    <cellStyle name="60% - Ênfase4 7 3" xfId="6574" xr:uid="{00000000-0005-0000-0000-000038040000}"/>
    <cellStyle name="60% - Ênfase4 8" xfId="5642" xr:uid="{00000000-0005-0000-0000-000039040000}"/>
    <cellStyle name="60% - Ênfase4 9" xfId="5669" xr:uid="{00000000-0005-0000-0000-00003A040000}"/>
    <cellStyle name="60% - Ênfase5 10" xfId="5754" xr:uid="{00000000-0005-0000-0000-00003B040000}"/>
    <cellStyle name="60% - Ênfase5 11" xfId="5827" xr:uid="{00000000-0005-0000-0000-00003C040000}"/>
    <cellStyle name="60% - Ênfase5 12" xfId="5731" xr:uid="{00000000-0005-0000-0000-00003D040000}"/>
    <cellStyle name="60% - Ênfase5 13" xfId="5847" xr:uid="{00000000-0005-0000-0000-00003E040000}"/>
    <cellStyle name="60% - Ênfase5 14" xfId="5876" xr:uid="{00000000-0005-0000-0000-00003F040000}"/>
    <cellStyle name="60% - Ênfase5 15" xfId="5945" xr:uid="{00000000-0005-0000-0000-000040040000}"/>
    <cellStyle name="60% - Ênfase5 16" xfId="5979" xr:uid="{00000000-0005-0000-0000-000041040000}"/>
    <cellStyle name="60% - Ênfase5 17" xfId="6045" xr:uid="{00000000-0005-0000-0000-000042040000}"/>
    <cellStyle name="60% - Ênfase5 2" xfId="36" xr:uid="{00000000-0005-0000-0000-000043040000}"/>
    <cellStyle name="60% - Ênfase5 2 2" xfId="4990" xr:uid="{00000000-0005-0000-0000-000044040000}"/>
    <cellStyle name="60% - Ênfase5 2 2 2" xfId="6576" xr:uid="{00000000-0005-0000-0000-000045040000}"/>
    <cellStyle name="60% - Ênfase5 2 2 2 2" xfId="6577" xr:uid="{00000000-0005-0000-0000-000046040000}"/>
    <cellStyle name="60% - Ênfase5 2 2 2 2 2" xfId="6578" xr:uid="{00000000-0005-0000-0000-000047040000}"/>
    <cellStyle name="60% - Ênfase5 2 2 2 2 2 2" xfId="6579" xr:uid="{00000000-0005-0000-0000-000048040000}"/>
    <cellStyle name="60% - Ênfase5 2 2 2 2 2 2 2" xfId="6580" xr:uid="{00000000-0005-0000-0000-000049040000}"/>
    <cellStyle name="60% - Ênfase5 2 2 2 2 2 2 2 2" xfId="6581" xr:uid="{00000000-0005-0000-0000-00004A040000}"/>
    <cellStyle name="60% - Ênfase5 2 2 2 2 2 2 3" xfId="6582" xr:uid="{00000000-0005-0000-0000-00004B040000}"/>
    <cellStyle name="60% - Ênfase5 2 2 2 2 2 3" xfId="6583" xr:uid="{00000000-0005-0000-0000-00004C040000}"/>
    <cellStyle name="60% - Ênfase5 2 2 2 2 2 3 2" xfId="6584" xr:uid="{00000000-0005-0000-0000-00004D040000}"/>
    <cellStyle name="60% - Ênfase5 2 2 2 2 3" xfId="6585" xr:uid="{00000000-0005-0000-0000-00004E040000}"/>
    <cellStyle name="60% - Ênfase5 2 2 2 2 3 2" xfId="6586" xr:uid="{00000000-0005-0000-0000-00004F040000}"/>
    <cellStyle name="60% - Ênfase5 2 2 2 3" xfId="6587" xr:uid="{00000000-0005-0000-0000-000050040000}"/>
    <cellStyle name="60% - Ênfase5 2 2 2 4" xfId="6588" xr:uid="{00000000-0005-0000-0000-000051040000}"/>
    <cellStyle name="60% - Ênfase5 2 2 2 4 2" xfId="6589" xr:uid="{00000000-0005-0000-0000-000052040000}"/>
    <cellStyle name="60% - Ênfase5 2 2 3" xfId="6590" xr:uid="{00000000-0005-0000-0000-000053040000}"/>
    <cellStyle name="60% - Ênfase5 2 2 4" xfId="6591" xr:uid="{00000000-0005-0000-0000-000054040000}"/>
    <cellStyle name="60% - Ênfase5 2 2 4 2" xfId="6592" xr:uid="{00000000-0005-0000-0000-000055040000}"/>
    <cellStyle name="60% - Ênfase5 2 3" xfId="4991" xr:uid="{00000000-0005-0000-0000-000056040000}"/>
    <cellStyle name="60% - Ênfase5 2 4" xfId="6593" xr:uid="{00000000-0005-0000-0000-000057040000}"/>
    <cellStyle name="60% - Ênfase5 2 5" xfId="6594" xr:uid="{00000000-0005-0000-0000-000058040000}"/>
    <cellStyle name="60% - Ênfase5 2 6" xfId="6595" xr:uid="{00000000-0005-0000-0000-000059040000}"/>
    <cellStyle name="60% - Ênfase5 2 6 2" xfId="6596" xr:uid="{00000000-0005-0000-0000-00005A040000}"/>
    <cellStyle name="60% - Ênfase5 2 7" xfId="6575" xr:uid="{00000000-0005-0000-0000-00005B040000}"/>
    <cellStyle name="60% - Ênfase5 3" xfId="4992" xr:uid="{00000000-0005-0000-0000-00005C040000}"/>
    <cellStyle name="60% - Ênfase5 3 2" xfId="6598" xr:uid="{00000000-0005-0000-0000-00005D040000}"/>
    <cellStyle name="60% - Ênfase5 3 3" xfId="6599" xr:uid="{00000000-0005-0000-0000-00005E040000}"/>
    <cellStyle name="60% - Ênfase5 3 4" xfId="6600" xr:uid="{00000000-0005-0000-0000-00005F040000}"/>
    <cellStyle name="60% - Ênfase5 3 5" xfId="6597" xr:uid="{00000000-0005-0000-0000-000060040000}"/>
    <cellStyle name="60% - Ênfase5 4" xfId="4993" xr:uid="{00000000-0005-0000-0000-000061040000}"/>
    <cellStyle name="60% - Ênfase5 4 2" xfId="6602" xr:uid="{00000000-0005-0000-0000-000062040000}"/>
    <cellStyle name="60% - Ênfase5 4 3" xfId="6603" xr:uid="{00000000-0005-0000-0000-000063040000}"/>
    <cellStyle name="60% - Ênfase5 4 4" xfId="6601" xr:uid="{00000000-0005-0000-0000-000064040000}"/>
    <cellStyle name="60% - Ênfase5 5" xfId="5526" xr:uid="{00000000-0005-0000-0000-000065040000}"/>
    <cellStyle name="60% - Ênfase5 5 2" xfId="6605" xr:uid="{00000000-0005-0000-0000-000066040000}"/>
    <cellStyle name="60% - Ênfase5 5 3" xfId="6604" xr:uid="{00000000-0005-0000-0000-000067040000}"/>
    <cellStyle name="60% - Ênfase5 6" xfId="5598" xr:uid="{00000000-0005-0000-0000-000068040000}"/>
    <cellStyle name="60% - Ênfase5 6 2" xfId="6607" xr:uid="{00000000-0005-0000-0000-000069040000}"/>
    <cellStyle name="60% - Ênfase5 6 3" xfId="7464" xr:uid="{00000000-0005-0000-0000-00006A040000}"/>
    <cellStyle name="60% - Ênfase5 6 4" xfId="6606" xr:uid="{00000000-0005-0000-0000-00006B040000}"/>
    <cellStyle name="60% - Ênfase5 7" xfId="5620" xr:uid="{00000000-0005-0000-0000-00006C040000}"/>
    <cellStyle name="60% - Ênfase5 7 2" xfId="7465" xr:uid="{00000000-0005-0000-0000-00006D040000}"/>
    <cellStyle name="60% - Ênfase5 7 3" xfId="6608" xr:uid="{00000000-0005-0000-0000-00006E040000}"/>
    <cellStyle name="60% - Ênfase5 8" xfId="5641" xr:uid="{00000000-0005-0000-0000-00006F040000}"/>
    <cellStyle name="60% - Ênfase5 9" xfId="5668" xr:uid="{00000000-0005-0000-0000-000070040000}"/>
    <cellStyle name="60% - Ênfase6 10" xfId="5755" xr:uid="{00000000-0005-0000-0000-000071040000}"/>
    <cellStyle name="60% - Ênfase6 11" xfId="5826" xr:uid="{00000000-0005-0000-0000-000072040000}"/>
    <cellStyle name="60% - Ênfase6 12" xfId="5732" xr:uid="{00000000-0005-0000-0000-000073040000}"/>
    <cellStyle name="60% - Ênfase6 13" xfId="5846" xr:uid="{00000000-0005-0000-0000-000074040000}"/>
    <cellStyle name="60% - Ênfase6 14" xfId="5875" xr:uid="{00000000-0005-0000-0000-000075040000}"/>
    <cellStyle name="60% - Ênfase6 15" xfId="5946" xr:uid="{00000000-0005-0000-0000-000076040000}"/>
    <cellStyle name="60% - Ênfase6 16" xfId="5978" xr:uid="{00000000-0005-0000-0000-000077040000}"/>
    <cellStyle name="60% - Ênfase6 17" xfId="6049" xr:uid="{00000000-0005-0000-0000-000078040000}"/>
    <cellStyle name="60% - Ênfase6 2" xfId="37" xr:uid="{00000000-0005-0000-0000-000079040000}"/>
    <cellStyle name="60% - Ênfase6 2 2" xfId="4995" xr:uid="{00000000-0005-0000-0000-00007A040000}"/>
    <cellStyle name="60% - Ênfase6 2 2 2" xfId="6610" xr:uid="{00000000-0005-0000-0000-00007B040000}"/>
    <cellStyle name="60% - Ênfase6 2 2 2 2" xfId="6611" xr:uid="{00000000-0005-0000-0000-00007C040000}"/>
    <cellStyle name="60% - Ênfase6 2 2 2 2 2" xfId="6612" xr:uid="{00000000-0005-0000-0000-00007D040000}"/>
    <cellStyle name="60% - Ênfase6 2 2 2 2 2 2" xfId="6613" xr:uid="{00000000-0005-0000-0000-00007E040000}"/>
    <cellStyle name="60% - Ênfase6 2 2 2 2 2 2 2" xfId="6614" xr:uid="{00000000-0005-0000-0000-00007F040000}"/>
    <cellStyle name="60% - Ênfase6 2 2 2 2 2 2 2 2" xfId="6615" xr:uid="{00000000-0005-0000-0000-000080040000}"/>
    <cellStyle name="60% - Ênfase6 2 2 2 2 2 2 3" xfId="6616" xr:uid="{00000000-0005-0000-0000-000081040000}"/>
    <cellStyle name="60% - Ênfase6 2 2 2 2 2 3" xfId="6617" xr:uid="{00000000-0005-0000-0000-000082040000}"/>
    <cellStyle name="60% - Ênfase6 2 2 2 2 2 3 2" xfId="6618" xr:uid="{00000000-0005-0000-0000-000083040000}"/>
    <cellStyle name="60% - Ênfase6 2 2 2 2 3" xfId="6619" xr:uid="{00000000-0005-0000-0000-000084040000}"/>
    <cellStyle name="60% - Ênfase6 2 2 2 2 3 2" xfId="6620" xr:uid="{00000000-0005-0000-0000-000085040000}"/>
    <cellStyle name="60% - Ênfase6 2 2 2 3" xfId="6621" xr:uid="{00000000-0005-0000-0000-000086040000}"/>
    <cellStyle name="60% - Ênfase6 2 2 2 4" xfId="6622" xr:uid="{00000000-0005-0000-0000-000087040000}"/>
    <cellStyle name="60% - Ênfase6 2 2 2 4 2" xfId="6623" xr:uid="{00000000-0005-0000-0000-000088040000}"/>
    <cellStyle name="60% - Ênfase6 2 2 3" xfId="6624" xr:uid="{00000000-0005-0000-0000-000089040000}"/>
    <cellStyle name="60% - Ênfase6 2 2 4" xfId="6625" xr:uid="{00000000-0005-0000-0000-00008A040000}"/>
    <cellStyle name="60% - Ênfase6 2 2 4 2" xfId="6626" xr:uid="{00000000-0005-0000-0000-00008B040000}"/>
    <cellStyle name="60% - Ênfase6 2 3" xfId="4996" xr:uid="{00000000-0005-0000-0000-00008C040000}"/>
    <cellStyle name="60% - Ênfase6 2 4" xfId="4994" xr:uid="{00000000-0005-0000-0000-00008D040000}"/>
    <cellStyle name="60% - Ênfase6 2 5" xfId="6627" xr:uid="{00000000-0005-0000-0000-00008E040000}"/>
    <cellStyle name="60% - Ênfase6 2 6" xfId="6628" xr:uid="{00000000-0005-0000-0000-00008F040000}"/>
    <cellStyle name="60% - Ênfase6 2 6 2" xfId="6629" xr:uid="{00000000-0005-0000-0000-000090040000}"/>
    <cellStyle name="60% - Ênfase6 2 7" xfId="6609" xr:uid="{00000000-0005-0000-0000-000091040000}"/>
    <cellStyle name="60% - Ênfase6 3" xfId="4997" xr:uid="{00000000-0005-0000-0000-000092040000}"/>
    <cellStyle name="60% - Ênfase6 3 2" xfId="6631" xr:uid="{00000000-0005-0000-0000-000093040000}"/>
    <cellStyle name="60% - Ênfase6 3 3" xfId="6632" xr:uid="{00000000-0005-0000-0000-000094040000}"/>
    <cellStyle name="60% - Ênfase6 3 4" xfId="6633" xr:uid="{00000000-0005-0000-0000-000095040000}"/>
    <cellStyle name="60% - Ênfase6 3 5" xfId="6630" xr:uid="{00000000-0005-0000-0000-000096040000}"/>
    <cellStyle name="60% - Ênfase6 4" xfId="4998" xr:uid="{00000000-0005-0000-0000-000097040000}"/>
    <cellStyle name="60% - Ênfase6 4 2" xfId="6635" xr:uid="{00000000-0005-0000-0000-000098040000}"/>
    <cellStyle name="60% - Ênfase6 4 3" xfId="6636" xr:uid="{00000000-0005-0000-0000-000099040000}"/>
    <cellStyle name="60% - Ênfase6 4 4" xfId="6634" xr:uid="{00000000-0005-0000-0000-00009A040000}"/>
    <cellStyle name="60% - Ênfase6 5" xfId="5527" xr:uid="{00000000-0005-0000-0000-00009B040000}"/>
    <cellStyle name="60% - Ênfase6 5 2" xfId="6638" xr:uid="{00000000-0005-0000-0000-00009C040000}"/>
    <cellStyle name="60% - Ênfase6 5 3" xfId="6637" xr:uid="{00000000-0005-0000-0000-00009D040000}"/>
    <cellStyle name="60% - Ênfase6 6" xfId="5597" xr:uid="{00000000-0005-0000-0000-00009E040000}"/>
    <cellStyle name="60% - Ênfase6 6 2" xfId="6640" xr:uid="{00000000-0005-0000-0000-00009F040000}"/>
    <cellStyle name="60% - Ênfase6 6 3" xfId="7466" xr:uid="{00000000-0005-0000-0000-0000A0040000}"/>
    <cellStyle name="60% - Ênfase6 6 4" xfId="6639" xr:uid="{00000000-0005-0000-0000-0000A1040000}"/>
    <cellStyle name="60% - Ênfase6 7" xfId="5619" xr:uid="{00000000-0005-0000-0000-0000A2040000}"/>
    <cellStyle name="60% - Ênfase6 7 2" xfId="7467" xr:uid="{00000000-0005-0000-0000-0000A3040000}"/>
    <cellStyle name="60% - Ênfase6 7 3" xfId="6641" xr:uid="{00000000-0005-0000-0000-0000A4040000}"/>
    <cellStyle name="60% - Ênfase6 8" xfId="5640" xr:uid="{00000000-0005-0000-0000-0000A5040000}"/>
    <cellStyle name="60% - Ênfase6 9" xfId="5667" xr:uid="{00000000-0005-0000-0000-0000A6040000}"/>
    <cellStyle name="60% - Énfasis1" xfId="315" xr:uid="{00000000-0005-0000-0000-0000A7040000}"/>
    <cellStyle name="60% - Énfasis2" xfId="316" xr:uid="{00000000-0005-0000-0000-0000A8040000}"/>
    <cellStyle name="60% - Énfasis3" xfId="317" xr:uid="{00000000-0005-0000-0000-0000A9040000}"/>
    <cellStyle name="60% - Énfasis4" xfId="318" xr:uid="{00000000-0005-0000-0000-0000AA040000}"/>
    <cellStyle name="60% - Énfasis5" xfId="319" xr:uid="{00000000-0005-0000-0000-0000AB040000}"/>
    <cellStyle name="60% - Énfasis6" xfId="320" xr:uid="{00000000-0005-0000-0000-0000AC040000}"/>
    <cellStyle name="a_Divisão" xfId="321" xr:uid="{00000000-0005-0000-0000-0000AD040000}"/>
    <cellStyle name="a_normal" xfId="322" xr:uid="{00000000-0005-0000-0000-0000AE040000}"/>
    <cellStyle name="a_quebra_1" xfId="323" xr:uid="{00000000-0005-0000-0000-0000AF040000}"/>
    <cellStyle name="a_quebra_2" xfId="324" xr:uid="{00000000-0005-0000-0000-0000B0040000}"/>
    <cellStyle name="A3 297 x 420 mm" xfId="325" xr:uid="{00000000-0005-0000-0000-0000B1040000}"/>
    <cellStyle name="A3 297 x 420 mm 10" xfId="326" xr:uid="{00000000-0005-0000-0000-0000B2040000}"/>
    <cellStyle name="A3 297 x 420 mm 11" xfId="327" xr:uid="{00000000-0005-0000-0000-0000B3040000}"/>
    <cellStyle name="A3 297 x 420 mm 12" xfId="328" xr:uid="{00000000-0005-0000-0000-0000B4040000}"/>
    <cellStyle name="A3 297 x 420 mm 13" xfId="329" xr:uid="{00000000-0005-0000-0000-0000B5040000}"/>
    <cellStyle name="A3 297 x 420 mm 14" xfId="330" xr:uid="{00000000-0005-0000-0000-0000B6040000}"/>
    <cellStyle name="A3 297 x 420 mm 15" xfId="331" xr:uid="{00000000-0005-0000-0000-0000B7040000}"/>
    <cellStyle name="A3 297 x 420 mm 16" xfId="332" xr:uid="{00000000-0005-0000-0000-0000B8040000}"/>
    <cellStyle name="A3 297 x 420 mm 17" xfId="333" xr:uid="{00000000-0005-0000-0000-0000B9040000}"/>
    <cellStyle name="A3 297 x 420 mm 18" xfId="334" xr:uid="{00000000-0005-0000-0000-0000BA040000}"/>
    <cellStyle name="A3 297 x 420 mm 19" xfId="335" xr:uid="{00000000-0005-0000-0000-0000BB040000}"/>
    <cellStyle name="A3 297 x 420 mm 2" xfId="336" xr:uid="{00000000-0005-0000-0000-0000BC040000}"/>
    <cellStyle name="A3 297 x 420 mm 2 10" xfId="337" xr:uid="{00000000-0005-0000-0000-0000BD040000}"/>
    <cellStyle name="A3 297 x 420 mm 2 11" xfId="338" xr:uid="{00000000-0005-0000-0000-0000BE040000}"/>
    <cellStyle name="A3 297 x 420 mm 2 12" xfId="339" xr:uid="{00000000-0005-0000-0000-0000BF040000}"/>
    <cellStyle name="A3 297 x 420 mm 2 13" xfId="340" xr:uid="{00000000-0005-0000-0000-0000C0040000}"/>
    <cellStyle name="A3 297 x 420 mm 2 14" xfId="341" xr:uid="{00000000-0005-0000-0000-0000C1040000}"/>
    <cellStyle name="A3 297 x 420 mm 2 15" xfId="342" xr:uid="{00000000-0005-0000-0000-0000C2040000}"/>
    <cellStyle name="A3 297 x 420 mm 2 16" xfId="343" xr:uid="{00000000-0005-0000-0000-0000C3040000}"/>
    <cellStyle name="A3 297 x 420 mm 2 17" xfId="344" xr:uid="{00000000-0005-0000-0000-0000C4040000}"/>
    <cellStyle name="A3 297 x 420 mm 2 18" xfId="345" xr:uid="{00000000-0005-0000-0000-0000C5040000}"/>
    <cellStyle name="A3 297 x 420 mm 2 19" xfId="346" xr:uid="{00000000-0005-0000-0000-0000C6040000}"/>
    <cellStyle name="A3 297 x 420 mm 2 2" xfId="347" xr:uid="{00000000-0005-0000-0000-0000C7040000}"/>
    <cellStyle name="A3 297 x 420 mm 2 2 10" xfId="348" xr:uid="{00000000-0005-0000-0000-0000C8040000}"/>
    <cellStyle name="A3 297 x 420 mm 2 2 11" xfId="349" xr:uid="{00000000-0005-0000-0000-0000C9040000}"/>
    <cellStyle name="A3 297 x 420 mm 2 2 12" xfId="350" xr:uid="{00000000-0005-0000-0000-0000CA040000}"/>
    <cellStyle name="A3 297 x 420 mm 2 2 13" xfId="351" xr:uid="{00000000-0005-0000-0000-0000CB040000}"/>
    <cellStyle name="A3 297 x 420 mm 2 2 14" xfId="352" xr:uid="{00000000-0005-0000-0000-0000CC040000}"/>
    <cellStyle name="A3 297 x 420 mm 2 2 15" xfId="353" xr:uid="{00000000-0005-0000-0000-0000CD040000}"/>
    <cellStyle name="A3 297 x 420 mm 2 2 16" xfId="354" xr:uid="{00000000-0005-0000-0000-0000CE040000}"/>
    <cellStyle name="A3 297 x 420 mm 2 2 17" xfId="355" xr:uid="{00000000-0005-0000-0000-0000CF040000}"/>
    <cellStyle name="A3 297 x 420 mm 2 2 18" xfId="356" xr:uid="{00000000-0005-0000-0000-0000D0040000}"/>
    <cellStyle name="A3 297 x 420 mm 2 2 19" xfId="357" xr:uid="{00000000-0005-0000-0000-0000D1040000}"/>
    <cellStyle name="A3 297 x 420 mm 2 2 2" xfId="358" xr:uid="{00000000-0005-0000-0000-0000D2040000}"/>
    <cellStyle name="A3 297 x 420 mm 2 2 20" xfId="359" xr:uid="{00000000-0005-0000-0000-0000D3040000}"/>
    <cellStyle name="A3 297 x 420 mm 2 2 21" xfId="360" xr:uid="{00000000-0005-0000-0000-0000D4040000}"/>
    <cellStyle name="A3 297 x 420 mm 2 2 22" xfId="361" xr:uid="{00000000-0005-0000-0000-0000D5040000}"/>
    <cellStyle name="A3 297 x 420 mm 2 2 23" xfId="362" xr:uid="{00000000-0005-0000-0000-0000D6040000}"/>
    <cellStyle name="A3 297 x 420 mm 2 2 24" xfId="363" xr:uid="{00000000-0005-0000-0000-0000D7040000}"/>
    <cellStyle name="A3 297 x 420 mm 2 2 25" xfId="364" xr:uid="{00000000-0005-0000-0000-0000D8040000}"/>
    <cellStyle name="A3 297 x 420 mm 2 2 26" xfId="365" xr:uid="{00000000-0005-0000-0000-0000D9040000}"/>
    <cellStyle name="A3 297 x 420 mm 2 2 27" xfId="366" xr:uid="{00000000-0005-0000-0000-0000DA040000}"/>
    <cellStyle name="A3 297 x 420 mm 2 2 28" xfId="367" xr:uid="{00000000-0005-0000-0000-0000DB040000}"/>
    <cellStyle name="A3 297 x 420 mm 2 2 29" xfId="368" xr:uid="{00000000-0005-0000-0000-0000DC040000}"/>
    <cellStyle name="A3 297 x 420 mm 2 2 3" xfId="369" xr:uid="{00000000-0005-0000-0000-0000DD040000}"/>
    <cellStyle name="A3 297 x 420 mm 2 2 30" xfId="370" xr:uid="{00000000-0005-0000-0000-0000DE040000}"/>
    <cellStyle name="A3 297 x 420 mm 2 2 31" xfId="371" xr:uid="{00000000-0005-0000-0000-0000DF040000}"/>
    <cellStyle name="A3 297 x 420 mm 2 2 32" xfId="372" xr:uid="{00000000-0005-0000-0000-0000E0040000}"/>
    <cellStyle name="A3 297 x 420 mm 2 2 33" xfId="373" xr:uid="{00000000-0005-0000-0000-0000E1040000}"/>
    <cellStyle name="A3 297 x 420 mm 2 2 34" xfId="374" xr:uid="{00000000-0005-0000-0000-0000E2040000}"/>
    <cellStyle name="A3 297 x 420 mm 2 2 35" xfId="375" xr:uid="{00000000-0005-0000-0000-0000E3040000}"/>
    <cellStyle name="A3 297 x 420 mm 2 2 36" xfId="376" xr:uid="{00000000-0005-0000-0000-0000E4040000}"/>
    <cellStyle name="A3 297 x 420 mm 2 2 37" xfId="377" xr:uid="{00000000-0005-0000-0000-0000E5040000}"/>
    <cellStyle name="A3 297 x 420 mm 2 2 38" xfId="378" xr:uid="{00000000-0005-0000-0000-0000E6040000}"/>
    <cellStyle name="A3 297 x 420 mm 2 2 39" xfId="379" xr:uid="{00000000-0005-0000-0000-0000E7040000}"/>
    <cellStyle name="A3 297 x 420 mm 2 2 4" xfId="380" xr:uid="{00000000-0005-0000-0000-0000E8040000}"/>
    <cellStyle name="A3 297 x 420 mm 2 2 40" xfId="381" xr:uid="{00000000-0005-0000-0000-0000E9040000}"/>
    <cellStyle name="A3 297 x 420 mm 2 2 5" xfId="382" xr:uid="{00000000-0005-0000-0000-0000EA040000}"/>
    <cellStyle name="A3 297 x 420 mm 2 2 6" xfId="383" xr:uid="{00000000-0005-0000-0000-0000EB040000}"/>
    <cellStyle name="A3 297 x 420 mm 2 2 7" xfId="384" xr:uid="{00000000-0005-0000-0000-0000EC040000}"/>
    <cellStyle name="A3 297 x 420 mm 2 2 8" xfId="385" xr:uid="{00000000-0005-0000-0000-0000ED040000}"/>
    <cellStyle name="A3 297 x 420 mm 2 2 9" xfId="386" xr:uid="{00000000-0005-0000-0000-0000EE040000}"/>
    <cellStyle name="A3 297 x 420 mm 2 20" xfId="387" xr:uid="{00000000-0005-0000-0000-0000EF040000}"/>
    <cellStyle name="A3 297 x 420 mm 2 21" xfId="388" xr:uid="{00000000-0005-0000-0000-0000F0040000}"/>
    <cellStyle name="A3 297 x 420 mm 2 22" xfId="389" xr:uid="{00000000-0005-0000-0000-0000F1040000}"/>
    <cellStyle name="A3 297 x 420 mm 2 23" xfId="390" xr:uid="{00000000-0005-0000-0000-0000F2040000}"/>
    <cellStyle name="A3 297 x 420 mm 2 24" xfId="391" xr:uid="{00000000-0005-0000-0000-0000F3040000}"/>
    <cellStyle name="A3 297 x 420 mm 2 25" xfId="392" xr:uid="{00000000-0005-0000-0000-0000F4040000}"/>
    <cellStyle name="A3 297 x 420 mm 2 26" xfId="393" xr:uid="{00000000-0005-0000-0000-0000F5040000}"/>
    <cellStyle name="A3 297 x 420 mm 2 27" xfId="394" xr:uid="{00000000-0005-0000-0000-0000F6040000}"/>
    <cellStyle name="A3 297 x 420 mm 2 28" xfId="395" xr:uid="{00000000-0005-0000-0000-0000F7040000}"/>
    <cellStyle name="A3 297 x 420 mm 2 29" xfId="396" xr:uid="{00000000-0005-0000-0000-0000F8040000}"/>
    <cellStyle name="A3 297 x 420 mm 2 3" xfId="397" xr:uid="{00000000-0005-0000-0000-0000F9040000}"/>
    <cellStyle name="A3 297 x 420 mm 2 30" xfId="398" xr:uid="{00000000-0005-0000-0000-0000FA040000}"/>
    <cellStyle name="A3 297 x 420 mm 2 31" xfId="399" xr:uid="{00000000-0005-0000-0000-0000FB040000}"/>
    <cellStyle name="A3 297 x 420 mm 2 32" xfId="400" xr:uid="{00000000-0005-0000-0000-0000FC040000}"/>
    <cellStyle name="A3 297 x 420 mm 2 33" xfId="401" xr:uid="{00000000-0005-0000-0000-0000FD040000}"/>
    <cellStyle name="A3 297 x 420 mm 2 34" xfId="402" xr:uid="{00000000-0005-0000-0000-0000FE040000}"/>
    <cellStyle name="A3 297 x 420 mm 2 35" xfId="403" xr:uid="{00000000-0005-0000-0000-0000FF040000}"/>
    <cellStyle name="A3 297 x 420 mm 2 36" xfId="404" xr:uid="{00000000-0005-0000-0000-000000050000}"/>
    <cellStyle name="A3 297 x 420 mm 2 37" xfId="405" xr:uid="{00000000-0005-0000-0000-000001050000}"/>
    <cellStyle name="A3 297 x 420 mm 2 38" xfId="406" xr:uid="{00000000-0005-0000-0000-000002050000}"/>
    <cellStyle name="A3 297 x 420 mm 2 39" xfId="407" xr:uid="{00000000-0005-0000-0000-000003050000}"/>
    <cellStyle name="A3 297 x 420 mm 2 4" xfId="408" xr:uid="{00000000-0005-0000-0000-000004050000}"/>
    <cellStyle name="A3 297 x 420 mm 2 40" xfId="409" xr:uid="{00000000-0005-0000-0000-000005050000}"/>
    <cellStyle name="A3 297 x 420 mm 2 41" xfId="410" xr:uid="{00000000-0005-0000-0000-000006050000}"/>
    <cellStyle name="A3 297 x 420 mm 2 5" xfId="411" xr:uid="{00000000-0005-0000-0000-000007050000}"/>
    <cellStyle name="A3 297 x 420 mm 2 6" xfId="412" xr:uid="{00000000-0005-0000-0000-000008050000}"/>
    <cellStyle name="A3 297 x 420 mm 2 7" xfId="413" xr:uid="{00000000-0005-0000-0000-000009050000}"/>
    <cellStyle name="A3 297 x 420 mm 2 8" xfId="414" xr:uid="{00000000-0005-0000-0000-00000A050000}"/>
    <cellStyle name="A3 297 x 420 mm 2 9" xfId="415" xr:uid="{00000000-0005-0000-0000-00000B050000}"/>
    <cellStyle name="A3 297 x 420 mm 20" xfId="416" xr:uid="{00000000-0005-0000-0000-00000C050000}"/>
    <cellStyle name="A3 297 x 420 mm 21" xfId="417" xr:uid="{00000000-0005-0000-0000-00000D050000}"/>
    <cellStyle name="A3 297 x 420 mm 22" xfId="418" xr:uid="{00000000-0005-0000-0000-00000E050000}"/>
    <cellStyle name="A3 297 x 420 mm 23" xfId="419" xr:uid="{00000000-0005-0000-0000-00000F050000}"/>
    <cellStyle name="A3 297 x 420 mm 24" xfId="420" xr:uid="{00000000-0005-0000-0000-000010050000}"/>
    <cellStyle name="A3 297 x 420 mm 25" xfId="421" xr:uid="{00000000-0005-0000-0000-000011050000}"/>
    <cellStyle name="A3 297 x 420 mm 26" xfId="422" xr:uid="{00000000-0005-0000-0000-000012050000}"/>
    <cellStyle name="A3 297 x 420 mm 27" xfId="423" xr:uid="{00000000-0005-0000-0000-000013050000}"/>
    <cellStyle name="A3 297 x 420 mm 28" xfId="424" xr:uid="{00000000-0005-0000-0000-000014050000}"/>
    <cellStyle name="A3 297 x 420 mm 29" xfId="425" xr:uid="{00000000-0005-0000-0000-000015050000}"/>
    <cellStyle name="A3 297 x 420 mm 3" xfId="426" xr:uid="{00000000-0005-0000-0000-000016050000}"/>
    <cellStyle name="A3 297 x 420 mm 3 2" xfId="427" xr:uid="{00000000-0005-0000-0000-000017050000}"/>
    <cellStyle name="A3 297 x 420 mm 30" xfId="428" xr:uid="{00000000-0005-0000-0000-000018050000}"/>
    <cellStyle name="A3 297 x 420 mm 31" xfId="429" xr:uid="{00000000-0005-0000-0000-000019050000}"/>
    <cellStyle name="A3 297 x 420 mm 32" xfId="430" xr:uid="{00000000-0005-0000-0000-00001A050000}"/>
    <cellStyle name="A3 297 x 420 mm 33" xfId="431" xr:uid="{00000000-0005-0000-0000-00001B050000}"/>
    <cellStyle name="A3 297 x 420 mm 34" xfId="432" xr:uid="{00000000-0005-0000-0000-00001C050000}"/>
    <cellStyle name="A3 297 x 420 mm 35" xfId="433" xr:uid="{00000000-0005-0000-0000-00001D050000}"/>
    <cellStyle name="A3 297 x 420 mm 36" xfId="434" xr:uid="{00000000-0005-0000-0000-00001E050000}"/>
    <cellStyle name="A3 297 x 420 mm 37" xfId="435" xr:uid="{00000000-0005-0000-0000-00001F050000}"/>
    <cellStyle name="A3 297 x 420 mm 38" xfId="436" xr:uid="{00000000-0005-0000-0000-000020050000}"/>
    <cellStyle name="A3 297 x 420 mm 39" xfId="437" xr:uid="{00000000-0005-0000-0000-000021050000}"/>
    <cellStyle name="A3 297 x 420 mm 4" xfId="438" xr:uid="{00000000-0005-0000-0000-000022050000}"/>
    <cellStyle name="A3 297 x 420 mm 4 2" xfId="439" xr:uid="{00000000-0005-0000-0000-000023050000}"/>
    <cellStyle name="A3 297 x 420 mm 40" xfId="440" xr:uid="{00000000-0005-0000-0000-000024050000}"/>
    <cellStyle name="A3 297 x 420 mm 41" xfId="441" xr:uid="{00000000-0005-0000-0000-000025050000}"/>
    <cellStyle name="A3 297 x 420 mm 42" xfId="442" xr:uid="{00000000-0005-0000-0000-000026050000}"/>
    <cellStyle name="A3 297 x 420 mm 43" xfId="443" xr:uid="{00000000-0005-0000-0000-000027050000}"/>
    <cellStyle name="A3 297 x 420 mm 5" xfId="444" xr:uid="{00000000-0005-0000-0000-000028050000}"/>
    <cellStyle name="A3 297 x 420 mm 5 2" xfId="445" xr:uid="{00000000-0005-0000-0000-000029050000}"/>
    <cellStyle name="A3 297 x 420 mm 6" xfId="446" xr:uid="{00000000-0005-0000-0000-00002A050000}"/>
    <cellStyle name="A3 297 x 420 mm 7" xfId="447" xr:uid="{00000000-0005-0000-0000-00002B050000}"/>
    <cellStyle name="A3 297 x 420 mm 8" xfId="448" xr:uid="{00000000-0005-0000-0000-00002C050000}"/>
    <cellStyle name="A3 297 x 420 mm 9" xfId="449" xr:uid="{00000000-0005-0000-0000-00002D050000}"/>
    <cellStyle name="A3 297 x 420 mm_Base_PA_2009-2011_Dem_Financeiros_CL" xfId="450" xr:uid="{00000000-0005-0000-0000-00002E050000}"/>
    <cellStyle name="Accent1" xfId="38" xr:uid="{00000000-0005-0000-0000-00002F050000}"/>
    <cellStyle name="Accent2" xfId="39" xr:uid="{00000000-0005-0000-0000-000030050000}"/>
    <cellStyle name="Accent3" xfId="40" xr:uid="{00000000-0005-0000-0000-000031050000}"/>
    <cellStyle name="Accent4" xfId="41" xr:uid="{00000000-0005-0000-0000-000032050000}"/>
    <cellStyle name="Accent5" xfId="42" xr:uid="{00000000-0005-0000-0000-000033050000}"/>
    <cellStyle name="Accent6" xfId="43" xr:uid="{00000000-0005-0000-0000-000034050000}"/>
    <cellStyle name="Actual Date" xfId="451" xr:uid="{00000000-0005-0000-0000-000035050000}"/>
    <cellStyle name="AFE" xfId="452" xr:uid="{00000000-0005-0000-0000-000036050000}"/>
    <cellStyle name="AFE 2" xfId="453" xr:uid="{00000000-0005-0000-0000-000037050000}"/>
    <cellStyle name="ÀH«áªº¶W³sµ²" xfId="5306" xr:uid="{00000000-0005-0000-0000-000038050000}"/>
    <cellStyle name="Anos" xfId="454" xr:uid="{00000000-0005-0000-0000-000039050000}"/>
    <cellStyle name="Anos 10" xfId="455" xr:uid="{00000000-0005-0000-0000-00003A050000}"/>
    <cellStyle name="Anos 11" xfId="456" xr:uid="{00000000-0005-0000-0000-00003B050000}"/>
    <cellStyle name="Anos 12" xfId="457" xr:uid="{00000000-0005-0000-0000-00003C050000}"/>
    <cellStyle name="Anos 13" xfId="458" xr:uid="{00000000-0005-0000-0000-00003D050000}"/>
    <cellStyle name="Anos 14" xfId="459" xr:uid="{00000000-0005-0000-0000-00003E050000}"/>
    <cellStyle name="Anos 15" xfId="460" xr:uid="{00000000-0005-0000-0000-00003F050000}"/>
    <cellStyle name="Anos 16" xfId="461" xr:uid="{00000000-0005-0000-0000-000040050000}"/>
    <cellStyle name="Anos 17" xfId="462" xr:uid="{00000000-0005-0000-0000-000041050000}"/>
    <cellStyle name="Anos 18" xfId="463" xr:uid="{00000000-0005-0000-0000-000042050000}"/>
    <cellStyle name="Anos 19" xfId="464" xr:uid="{00000000-0005-0000-0000-000043050000}"/>
    <cellStyle name="anos 2" xfId="465" xr:uid="{00000000-0005-0000-0000-000044050000}"/>
    <cellStyle name="Anos 2 2" xfId="466" xr:uid="{00000000-0005-0000-0000-000045050000}"/>
    <cellStyle name="Anos 20" xfId="467" xr:uid="{00000000-0005-0000-0000-000046050000}"/>
    <cellStyle name="Anos 21" xfId="468" xr:uid="{00000000-0005-0000-0000-000047050000}"/>
    <cellStyle name="Anos 22" xfId="469" xr:uid="{00000000-0005-0000-0000-000048050000}"/>
    <cellStyle name="Anos 23" xfId="470" xr:uid="{00000000-0005-0000-0000-000049050000}"/>
    <cellStyle name="Anos 24" xfId="471" xr:uid="{00000000-0005-0000-0000-00004A050000}"/>
    <cellStyle name="Anos 25" xfId="472" xr:uid="{00000000-0005-0000-0000-00004B050000}"/>
    <cellStyle name="Anos 26" xfId="473" xr:uid="{00000000-0005-0000-0000-00004C050000}"/>
    <cellStyle name="Anos 27" xfId="474" xr:uid="{00000000-0005-0000-0000-00004D050000}"/>
    <cellStyle name="Anos 28" xfId="475" xr:uid="{00000000-0005-0000-0000-00004E050000}"/>
    <cellStyle name="Anos 29" xfId="476" xr:uid="{00000000-0005-0000-0000-00004F050000}"/>
    <cellStyle name="Anos 3" xfId="477" xr:uid="{00000000-0005-0000-0000-000050050000}"/>
    <cellStyle name="Anos 30" xfId="478" xr:uid="{00000000-0005-0000-0000-000051050000}"/>
    <cellStyle name="Anos 31" xfId="479" xr:uid="{00000000-0005-0000-0000-000052050000}"/>
    <cellStyle name="Anos 32" xfId="480" xr:uid="{00000000-0005-0000-0000-000053050000}"/>
    <cellStyle name="Anos 33" xfId="481" xr:uid="{00000000-0005-0000-0000-000054050000}"/>
    <cellStyle name="Anos 34" xfId="482" xr:uid="{00000000-0005-0000-0000-000055050000}"/>
    <cellStyle name="Anos 35" xfId="483" xr:uid="{00000000-0005-0000-0000-000056050000}"/>
    <cellStyle name="Anos 36" xfId="484" xr:uid="{00000000-0005-0000-0000-000057050000}"/>
    <cellStyle name="Anos 37" xfId="485" xr:uid="{00000000-0005-0000-0000-000058050000}"/>
    <cellStyle name="Anos 38" xfId="486" xr:uid="{00000000-0005-0000-0000-000059050000}"/>
    <cellStyle name="Anos 39" xfId="487" xr:uid="{00000000-0005-0000-0000-00005A050000}"/>
    <cellStyle name="Anos 4" xfId="488" xr:uid="{00000000-0005-0000-0000-00005B050000}"/>
    <cellStyle name="Anos 40" xfId="489" xr:uid="{00000000-0005-0000-0000-00005C050000}"/>
    <cellStyle name="Anos 5" xfId="490" xr:uid="{00000000-0005-0000-0000-00005D050000}"/>
    <cellStyle name="Anos 6" xfId="491" xr:uid="{00000000-0005-0000-0000-00005E050000}"/>
    <cellStyle name="Anos 7" xfId="492" xr:uid="{00000000-0005-0000-0000-00005F050000}"/>
    <cellStyle name="Anos 8" xfId="493" xr:uid="{00000000-0005-0000-0000-000060050000}"/>
    <cellStyle name="Anos 9" xfId="494" xr:uid="{00000000-0005-0000-0000-000061050000}"/>
    <cellStyle name="Arial 10" xfId="495" xr:uid="{00000000-0005-0000-0000-000062050000}"/>
    <cellStyle name="Arial 10 10" xfId="496" xr:uid="{00000000-0005-0000-0000-000063050000}"/>
    <cellStyle name="Arial 10 11" xfId="497" xr:uid="{00000000-0005-0000-0000-000064050000}"/>
    <cellStyle name="Arial 10 12" xfId="498" xr:uid="{00000000-0005-0000-0000-000065050000}"/>
    <cellStyle name="Arial 10 13" xfId="499" xr:uid="{00000000-0005-0000-0000-000066050000}"/>
    <cellStyle name="Arial 10 14" xfId="500" xr:uid="{00000000-0005-0000-0000-000067050000}"/>
    <cellStyle name="Arial 10 15" xfId="501" xr:uid="{00000000-0005-0000-0000-000068050000}"/>
    <cellStyle name="Arial 10 16" xfId="502" xr:uid="{00000000-0005-0000-0000-000069050000}"/>
    <cellStyle name="Arial 10 17" xfId="503" xr:uid="{00000000-0005-0000-0000-00006A050000}"/>
    <cellStyle name="Arial 10 18" xfId="504" xr:uid="{00000000-0005-0000-0000-00006B050000}"/>
    <cellStyle name="Arial 10 19" xfId="505" xr:uid="{00000000-0005-0000-0000-00006C050000}"/>
    <cellStyle name="Arial 10 2" xfId="506" xr:uid="{00000000-0005-0000-0000-00006D050000}"/>
    <cellStyle name="Arial 10 2 2" xfId="507" xr:uid="{00000000-0005-0000-0000-00006E050000}"/>
    <cellStyle name="Arial 10 20" xfId="508" xr:uid="{00000000-0005-0000-0000-00006F050000}"/>
    <cellStyle name="Arial 10 21" xfId="509" xr:uid="{00000000-0005-0000-0000-000070050000}"/>
    <cellStyle name="Arial 10 22" xfId="510" xr:uid="{00000000-0005-0000-0000-000071050000}"/>
    <cellStyle name="Arial 10 23" xfId="511" xr:uid="{00000000-0005-0000-0000-000072050000}"/>
    <cellStyle name="Arial 10 24" xfId="512" xr:uid="{00000000-0005-0000-0000-000073050000}"/>
    <cellStyle name="Arial 10 25" xfId="513" xr:uid="{00000000-0005-0000-0000-000074050000}"/>
    <cellStyle name="Arial 10 26" xfId="514" xr:uid="{00000000-0005-0000-0000-000075050000}"/>
    <cellStyle name="Arial 10 27" xfId="515" xr:uid="{00000000-0005-0000-0000-000076050000}"/>
    <cellStyle name="Arial 10 28" xfId="516" xr:uid="{00000000-0005-0000-0000-000077050000}"/>
    <cellStyle name="Arial 10 29" xfId="517" xr:uid="{00000000-0005-0000-0000-000078050000}"/>
    <cellStyle name="Arial 10 3" xfId="518" xr:uid="{00000000-0005-0000-0000-000079050000}"/>
    <cellStyle name="Arial 10 3 2" xfId="519" xr:uid="{00000000-0005-0000-0000-00007A050000}"/>
    <cellStyle name="Arial 10 30" xfId="520" xr:uid="{00000000-0005-0000-0000-00007B050000}"/>
    <cellStyle name="Arial 10 31" xfId="521" xr:uid="{00000000-0005-0000-0000-00007C050000}"/>
    <cellStyle name="Arial 10 32" xfId="522" xr:uid="{00000000-0005-0000-0000-00007D050000}"/>
    <cellStyle name="Arial 10 33" xfId="523" xr:uid="{00000000-0005-0000-0000-00007E050000}"/>
    <cellStyle name="Arial 10 34" xfId="524" xr:uid="{00000000-0005-0000-0000-00007F050000}"/>
    <cellStyle name="Arial 10 35" xfId="525" xr:uid="{00000000-0005-0000-0000-000080050000}"/>
    <cellStyle name="Arial 10 36" xfId="526" xr:uid="{00000000-0005-0000-0000-000081050000}"/>
    <cellStyle name="Arial 10 37" xfId="527" xr:uid="{00000000-0005-0000-0000-000082050000}"/>
    <cellStyle name="Arial 10 38" xfId="528" xr:uid="{00000000-0005-0000-0000-000083050000}"/>
    <cellStyle name="Arial 10 39" xfId="529" xr:uid="{00000000-0005-0000-0000-000084050000}"/>
    <cellStyle name="Arial 10 4" xfId="530" xr:uid="{00000000-0005-0000-0000-000085050000}"/>
    <cellStyle name="Arial 10 4 2" xfId="531" xr:uid="{00000000-0005-0000-0000-000086050000}"/>
    <cellStyle name="Arial 10 40" xfId="532" xr:uid="{00000000-0005-0000-0000-000087050000}"/>
    <cellStyle name="Arial 10 41" xfId="533" xr:uid="{00000000-0005-0000-0000-000088050000}"/>
    <cellStyle name="Arial 10 5" xfId="534" xr:uid="{00000000-0005-0000-0000-000089050000}"/>
    <cellStyle name="Arial 10 6" xfId="535" xr:uid="{00000000-0005-0000-0000-00008A050000}"/>
    <cellStyle name="Arial 10 7" xfId="536" xr:uid="{00000000-0005-0000-0000-00008B050000}"/>
    <cellStyle name="Arial 10 8" xfId="537" xr:uid="{00000000-0005-0000-0000-00008C050000}"/>
    <cellStyle name="Arial 10 9" xfId="538" xr:uid="{00000000-0005-0000-0000-00008D050000}"/>
    <cellStyle name="Arial 24" xfId="539" xr:uid="{00000000-0005-0000-0000-00008E050000}"/>
    <cellStyle name="Arial 24 10" xfId="540" xr:uid="{00000000-0005-0000-0000-00008F050000}"/>
    <cellStyle name="Arial 24 11" xfId="541" xr:uid="{00000000-0005-0000-0000-000090050000}"/>
    <cellStyle name="Arial 24 12" xfId="542" xr:uid="{00000000-0005-0000-0000-000091050000}"/>
    <cellStyle name="Arial 24 13" xfId="543" xr:uid="{00000000-0005-0000-0000-000092050000}"/>
    <cellStyle name="Arial 24 14" xfId="544" xr:uid="{00000000-0005-0000-0000-000093050000}"/>
    <cellStyle name="Arial 24 15" xfId="545" xr:uid="{00000000-0005-0000-0000-000094050000}"/>
    <cellStyle name="Arial 24 16" xfId="546" xr:uid="{00000000-0005-0000-0000-000095050000}"/>
    <cellStyle name="Arial 24 17" xfId="547" xr:uid="{00000000-0005-0000-0000-000096050000}"/>
    <cellStyle name="Arial 24 18" xfId="548" xr:uid="{00000000-0005-0000-0000-000097050000}"/>
    <cellStyle name="Arial 24 19" xfId="549" xr:uid="{00000000-0005-0000-0000-000098050000}"/>
    <cellStyle name="Arial 24 2" xfId="550" xr:uid="{00000000-0005-0000-0000-000099050000}"/>
    <cellStyle name="Arial 24 20" xfId="551" xr:uid="{00000000-0005-0000-0000-00009A050000}"/>
    <cellStyle name="Arial 24 21" xfId="552" xr:uid="{00000000-0005-0000-0000-00009B050000}"/>
    <cellStyle name="Arial 24 22" xfId="553" xr:uid="{00000000-0005-0000-0000-00009C050000}"/>
    <cellStyle name="Arial 24 23" xfId="554" xr:uid="{00000000-0005-0000-0000-00009D050000}"/>
    <cellStyle name="Arial 24 24" xfId="555" xr:uid="{00000000-0005-0000-0000-00009E050000}"/>
    <cellStyle name="Arial 24 25" xfId="556" xr:uid="{00000000-0005-0000-0000-00009F050000}"/>
    <cellStyle name="Arial 24 26" xfId="557" xr:uid="{00000000-0005-0000-0000-0000A0050000}"/>
    <cellStyle name="Arial 24 27" xfId="558" xr:uid="{00000000-0005-0000-0000-0000A1050000}"/>
    <cellStyle name="Arial 24 28" xfId="559" xr:uid="{00000000-0005-0000-0000-0000A2050000}"/>
    <cellStyle name="Arial 24 29" xfId="560" xr:uid="{00000000-0005-0000-0000-0000A3050000}"/>
    <cellStyle name="Arial 24 3" xfId="561" xr:uid="{00000000-0005-0000-0000-0000A4050000}"/>
    <cellStyle name="Arial 24 30" xfId="562" xr:uid="{00000000-0005-0000-0000-0000A5050000}"/>
    <cellStyle name="Arial 24 31" xfId="563" xr:uid="{00000000-0005-0000-0000-0000A6050000}"/>
    <cellStyle name="Arial 24 32" xfId="564" xr:uid="{00000000-0005-0000-0000-0000A7050000}"/>
    <cellStyle name="Arial 24 33" xfId="565" xr:uid="{00000000-0005-0000-0000-0000A8050000}"/>
    <cellStyle name="Arial 24 34" xfId="566" xr:uid="{00000000-0005-0000-0000-0000A9050000}"/>
    <cellStyle name="Arial 24 35" xfId="567" xr:uid="{00000000-0005-0000-0000-0000AA050000}"/>
    <cellStyle name="Arial 24 36" xfId="568" xr:uid="{00000000-0005-0000-0000-0000AB050000}"/>
    <cellStyle name="Arial 24 37" xfId="569" xr:uid="{00000000-0005-0000-0000-0000AC050000}"/>
    <cellStyle name="Arial 24 38" xfId="570" xr:uid="{00000000-0005-0000-0000-0000AD050000}"/>
    <cellStyle name="Arial 24 39" xfId="571" xr:uid="{00000000-0005-0000-0000-0000AE050000}"/>
    <cellStyle name="Arial 24 4" xfId="572" xr:uid="{00000000-0005-0000-0000-0000AF050000}"/>
    <cellStyle name="Arial 24 40" xfId="573" xr:uid="{00000000-0005-0000-0000-0000B0050000}"/>
    <cellStyle name="Arial 24 5" xfId="574" xr:uid="{00000000-0005-0000-0000-0000B1050000}"/>
    <cellStyle name="Arial 24 6" xfId="575" xr:uid="{00000000-0005-0000-0000-0000B2050000}"/>
    <cellStyle name="Arial 24 7" xfId="576" xr:uid="{00000000-0005-0000-0000-0000B3050000}"/>
    <cellStyle name="Arial 24 8" xfId="577" xr:uid="{00000000-0005-0000-0000-0000B4050000}"/>
    <cellStyle name="Arial 24 9" xfId="578" xr:uid="{00000000-0005-0000-0000-0000B5050000}"/>
    <cellStyle name="Azul&amp;Vermelho" xfId="579" xr:uid="{00000000-0005-0000-0000-0000B6050000}"/>
    <cellStyle name="Azul&amp;Vermelho 10" xfId="580" xr:uid="{00000000-0005-0000-0000-0000B7050000}"/>
    <cellStyle name="Azul&amp;Vermelho 11" xfId="581" xr:uid="{00000000-0005-0000-0000-0000B8050000}"/>
    <cellStyle name="Azul&amp;Vermelho 12" xfId="582" xr:uid="{00000000-0005-0000-0000-0000B9050000}"/>
    <cellStyle name="Azul&amp;Vermelho 13" xfId="583" xr:uid="{00000000-0005-0000-0000-0000BA050000}"/>
    <cellStyle name="Azul&amp;Vermelho 14" xfId="584" xr:uid="{00000000-0005-0000-0000-0000BB050000}"/>
    <cellStyle name="Azul&amp;Vermelho 15" xfId="585" xr:uid="{00000000-0005-0000-0000-0000BC050000}"/>
    <cellStyle name="Azul&amp;Vermelho 16" xfId="586" xr:uid="{00000000-0005-0000-0000-0000BD050000}"/>
    <cellStyle name="Azul&amp;Vermelho 17" xfId="587" xr:uid="{00000000-0005-0000-0000-0000BE050000}"/>
    <cellStyle name="Azul&amp;Vermelho 18" xfId="588" xr:uid="{00000000-0005-0000-0000-0000BF050000}"/>
    <cellStyle name="Azul&amp;Vermelho 19" xfId="589" xr:uid="{00000000-0005-0000-0000-0000C0050000}"/>
    <cellStyle name="Azul&amp;Vermelho 2" xfId="590" xr:uid="{00000000-0005-0000-0000-0000C1050000}"/>
    <cellStyle name="Azul&amp;Vermelho 2 2" xfId="591" xr:uid="{00000000-0005-0000-0000-0000C2050000}"/>
    <cellStyle name="Azul&amp;Vermelho 20" xfId="592" xr:uid="{00000000-0005-0000-0000-0000C3050000}"/>
    <cellStyle name="Azul&amp;Vermelho 21" xfId="593" xr:uid="{00000000-0005-0000-0000-0000C4050000}"/>
    <cellStyle name="Azul&amp;Vermelho 22" xfId="594" xr:uid="{00000000-0005-0000-0000-0000C5050000}"/>
    <cellStyle name="Azul&amp;Vermelho 23" xfId="595" xr:uid="{00000000-0005-0000-0000-0000C6050000}"/>
    <cellStyle name="Azul&amp;Vermelho 24" xfId="596" xr:uid="{00000000-0005-0000-0000-0000C7050000}"/>
    <cellStyle name="Azul&amp;Vermelho 25" xfId="597" xr:uid="{00000000-0005-0000-0000-0000C8050000}"/>
    <cellStyle name="Azul&amp;Vermelho 26" xfId="598" xr:uid="{00000000-0005-0000-0000-0000C9050000}"/>
    <cellStyle name="Azul&amp;Vermelho 27" xfId="599" xr:uid="{00000000-0005-0000-0000-0000CA050000}"/>
    <cellStyle name="Azul&amp;Vermelho 28" xfId="600" xr:uid="{00000000-0005-0000-0000-0000CB050000}"/>
    <cellStyle name="Azul&amp;Vermelho 29" xfId="601" xr:uid="{00000000-0005-0000-0000-0000CC050000}"/>
    <cellStyle name="Azul&amp;Vermelho 3" xfId="602" xr:uid="{00000000-0005-0000-0000-0000CD050000}"/>
    <cellStyle name="Azul&amp;Vermelho 3 2" xfId="603" xr:uid="{00000000-0005-0000-0000-0000CE050000}"/>
    <cellStyle name="Azul&amp;Vermelho 30" xfId="604" xr:uid="{00000000-0005-0000-0000-0000CF050000}"/>
    <cellStyle name="Azul&amp;Vermelho 31" xfId="605" xr:uid="{00000000-0005-0000-0000-0000D0050000}"/>
    <cellStyle name="Azul&amp;Vermelho 32" xfId="606" xr:uid="{00000000-0005-0000-0000-0000D1050000}"/>
    <cellStyle name="Azul&amp;Vermelho 33" xfId="607" xr:uid="{00000000-0005-0000-0000-0000D2050000}"/>
    <cellStyle name="Azul&amp;Vermelho 34" xfId="608" xr:uid="{00000000-0005-0000-0000-0000D3050000}"/>
    <cellStyle name="Azul&amp;Vermelho 35" xfId="609" xr:uid="{00000000-0005-0000-0000-0000D4050000}"/>
    <cellStyle name="Azul&amp;Vermelho 36" xfId="610" xr:uid="{00000000-0005-0000-0000-0000D5050000}"/>
    <cellStyle name="Azul&amp;Vermelho 37" xfId="611" xr:uid="{00000000-0005-0000-0000-0000D6050000}"/>
    <cellStyle name="Azul&amp;Vermelho 38" xfId="612" xr:uid="{00000000-0005-0000-0000-0000D7050000}"/>
    <cellStyle name="Azul&amp;Vermelho 39" xfId="613" xr:uid="{00000000-0005-0000-0000-0000D8050000}"/>
    <cellStyle name="Azul&amp;Vermelho 4" xfId="614" xr:uid="{00000000-0005-0000-0000-0000D9050000}"/>
    <cellStyle name="Azul&amp;Vermelho 4 2" xfId="615" xr:uid="{00000000-0005-0000-0000-0000DA050000}"/>
    <cellStyle name="Azul&amp;Vermelho 40" xfId="616" xr:uid="{00000000-0005-0000-0000-0000DB050000}"/>
    <cellStyle name="Azul&amp;Vermelho 41" xfId="617" xr:uid="{00000000-0005-0000-0000-0000DC050000}"/>
    <cellStyle name="Azul&amp;Vermelho 5" xfId="618" xr:uid="{00000000-0005-0000-0000-0000DD050000}"/>
    <cellStyle name="Azul&amp;Vermelho 6" xfId="619" xr:uid="{00000000-0005-0000-0000-0000DE050000}"/>
    <cellStyle name="Azul&amp;Vermelho 7" xfId="620" xr:uid="{00000000-0005-0000-0000-0000DF050000}"/>
    <cellStyle name="Azul&amp;Vermelho 8" xfId="621" xr:uid="{00000000-0005-0000-0000-0000E0050000}"/>
    <cellStyle name="Azul&amp;Vermelho 9" xfId="622" xr:uid="{00000000-0005-0000-0000-0000E1050000}"/>
    <cellStyle name="Bad" xfId="44" xr:uid="{00000000-0005-0000-0000-0000E2050000}"/>
    <cellStyle name="Black Text" xfId="5307" xr:uid="{00000000-0005-0000-0000-0000E3050000}"/>
    <cellStyle name="Black Text (No Wrap)" xfId="5308" xr:uid="{00000000-0005-0000-0000-0000E4050000}"/>
    <cellStyle name="Blue Text" xfId="5309" xr:uid="{00000000-0005-0000-0000-0000E5050000}"/>
    <cellStyle name="Blue Text - Ariel 10" xfId="5310" xr:uid="{00000000-0005-0000-0000-0000E6050000}"/>
    <cellStyle name="Body" xfId="5311" xr:uid="{00000000-0005-0000-0000-0000E7050000}"/>
    <cellStyle name="Bold/Border" xfId="623" xr:uid="{00000000-0005-0000-0000-0000E8050000}"/>
    <cellStyle name="Bold/Border 2" xfId="624" xr:uid="{00000000-0005-0000-0000-0000E9050000}"/>
    <cellStyle name="Bold/Border 2 2" xfId="7546" xr:uid="{00000000-0005-0000-0000-0000EA050000}"/>
    <cellStyle name="Bold/Border 3" xfId="7545" xr:uid="{00000000-0005-0000-0000-0000EB050000}"/>
    <cellStyle name="bolet" xfId="5312" xr:uid="{00000000-0005-0000-0000-0000EC050000}"/>
    <cellStyle name="Bom 10" xfId="5759" xr:uid="{00000000-0005-0000-0000-0000ED050000}"/>
    <cellStyle name="Bom 11" xfId="5820" xr:uid="{00000000-0005-0000-0000-0000EE050000}"/>
    <cellStyle name="Bom 12" xfId="5749" xr:uid="{00000000-0005-0000-0000-0000EF050000}"/>
    <cellStyle name="Bom 13" xfId="5832" xr:uid="{00000000-0005-0000-0000-0000F0050000}"/>
    <cellStyle name="Bom 14" xfId="5726" xr:uid="{00000000-0005-0000-0000-0000F1050000}"/>
    <cellStyle name="Bom 15" xfId="5947" xr:uid="{00000000-0005-0000-0000-0000F2050000}"/>
    <cellStyle name="Bom 16" xfId="5975" xr:uid="{00000000-0005-0000-0000-0000F3050000}"/>
    <cellStyle name="Bom 17" xfId="6017" xr:uid="{00000000-0005-0000-0000-0000F4050000}"/>
    <cellStyle name="Bom 2" xfId="45" xr:uid="{00000000-0005-0000-0000-0000F5050000}"/>
    <cellStyle name="Bom 2 2" xfId="4999" xr:uid="{00000000-0005-0000-0000-0000F6050000}"/>
    <cellStyle name="Bom 2 2 2" xfId="6643" xr:uid="{00000000-0005-0000-0000-0000F7050000}"/>
    <cellStyle name="Bom 2 2 2 2" xfId="6644" xr:uid="{00000000-0005-0000-0000-0000F8050000}"/>
    <cellStyle name="Bom 2 2 2 2 2" xfId="6645" xr:uid="{00000000-0005-0000-0000-0000F9050000}"/>
    <cellStyle name="Bom 2 2 2 2 2 2" xfId="6646" xr:uid="{00000000-0005-0000-0000-0000FA050000}"/>
    <cellStyle name="Bom 2 2 2 2 2 2 2" xfId="6647" xr:uid="{00000000-0005-0000-0000-0000FB050000}"/>
    <cellStyle name="Bom 2 2 2 2 2 2 2 2" xfId="6648" xr:uid="{00000000-0005-0000-0000-0000FC050000}"/>
    <cellStyle name="Bom 2 2 2 2 2 2 3" xfId="6649" xr:uid="{00000000-0005-0000-0000-0000FD050000}"/>
    <cellStyle name="Bom 2 2 2 2 2 3" xfId="6650" xr:uid="{00000000-0005-0000-0000-0000FE050000}"/>
    <cellStyle name="Bom 2 2 2 2 2 3 2" xfId="6651" xr:uid="{00000000-0005-0000-0000-0000FF050000}"/>
    <cellStyle name="Bom 2 2 2 2 3" xfId="6652" xr:uid="{00000000-0005-0000-0000-000000060000}"/>
    <cellStyle name="Bom 2 2 2 2 3 2" xfId="6653" xr:uid="{00000000-0005-0000-0000-000001060000}"/>
    <cellStyle name="Bom 2 2 2 3" xfId="6654" xr:uid="{00000000-0005-0000-0000-000002060000}"/>
    <cellStyle name="Bom 2 2 2 4" xfId="6655" xr:uid="{00000000-0005-0000-0000-000003060000}"/>
    <cellStyle name="Bom 2 2 2 4 2" xfId="6656" xr:uid="{00000000-0005-0000-0000-000004060000}"/>
    <cellStyle name="Bom 2 2 3" xfId="6657" xr:uid="{00000000-0005-0000-0000-000005060000}"/>
    <cellStyle name="Bom 2 2 4" xfId="6658" xr:uid="{00000000-0005-0000-0000-000006060000}"/>
    <cellStyle name="Bom 2 2 4 2" xfId="6659" xr:uid="{00000000-0005-0000-0000-000007060000}"/>
    <cellStyle name="Bom 2 3" xfId="5000" xr:uid="{00000000-0005-0000-0000-000008060000}"/>
    <cellStyle name="Bom 2 4" xfId="6660" xr:uid="{00000000-0005-0000-0000-000009060000}"/>
    <cellStyle name="Bom 2 5" xfId="6661" xr:uid="{00000000-0005-0000-0000-00000A060000}"/>
    <cellStyle name="Bom 2 6" xfId="6662" xr:uid="{00000000-0005-0000-0000-00000B060000}"/>
    <cellStyle name="Bom 2 6 2" xfId="6663" xr:uid="{00000000-0005-0000-0000-00000C060000}"/>
    <cellStyle name="Bom 2 7" xfId="6642" xr:uid="{00000000-0005-0000-0000-00000D060000}"/>
    <cellStyle name="Bom 3" xfId="5001" xr:uid="{00000000-0005-0000-0000-00000E060000}"/>
    <cellStyle name="Bom 3 2" xfId="6665" xr:uid="{00000000-0005-0000-0000-00000F060000}"/>
    <cellStyle name="Bom 3 3" xfId="6666" xr:uid="{00000000-0005-0000-0000-000010060000}"/>
    <cellStyle name="Bom 3 4" xfId="6667" xr:uid="{00000000-0005-0000-0000-000011060000}"/>
    <cellStyle name="Bom 3 5" xfId="6664" xr:uid="{00000000-0005-0000-0000-000012060000}"/>
    <cellStyle name="Bom 4" xfId="5002" xr:uid="{00000000-0005-0000-0000-000013060000}"/>
    <cellStyle name="Bom 4 2" xfId="6669" xr:uid="{00000000-0005-0000-0000-000014060000}"/>
    <cellStyle name="Bom 4 3" xfId="6670" xr:uid="{00000000-0005-0000-0000-000015060000}"/>
    <cellStyle name="Bom 4 4" xfId="6668" xr:uid="{00000000-0005-0000-0000-000016060000}"/>
    <cellStyle name="Bom 5" xfId="5531" xr:uid="{00000000-0005-0000-0000-000017060000}"/>
    <cellStyle name="Bom 5 2" xfId="6672" xr:uid="{00000000-0005-0000-0000-000018060000}"/>
    <cellStyle name="Bom 5 3" xfId="6671" xr:uid="{00000000-0005-0000-0000-000019060000}"/>
    <cellStyle name="Bom 6" xfId="5592" xr:uid="{00000000-0005-0000-0000-00001A060000}"/>
    <cellStyle name="Bom 6 2" xfId="6674" xr:uid="{00000000-0005-0000-0000-00001B060000}"/>
    <cellStyle name="Bom 6 3" xfId="7468" xr:uid="{00000000-0005-0000-0000-00001C060000}"/>
    <cellStyle name="Bom 6 4" xfId="6673" xr:uid="{00000000-0005-0000-0000-00001D060000}"/>
    <cellStyle name="Bom 7" xfId="5521" xr:uid="{00000000-0005-0000-0000-00001E060000}"/>
    <cellStyle name="Bom 7 2" xfId="7469" xr:uid="{00000000-0005-0000-0000-00001F060000}"/>
    <cellStyle name="Bom 7 3" xfId="6675" xr:uid="{00000000-0005-0000-0000-000020060000}"/>
    <cellStyle name="Bom 8" xfId="5603" xr:uid="{00000000-0005-0000-0000-000021060000}"/>
    <cellStyle name="Bom 9" xfId="5625" xr:uid="{00000000-0005-0000-0000-000022060000}"/>
    <cellStyle name="BORDA" xfId="625" xr:uid="{00000000-0005-0000-0000-000023060000}"/>
    <cellStyle name="BORDA 10" xfId="626" xr:uid="{00000000-0005-0000-0000-000024060000}"/>
    <cellStyle name="BORDA 11" xfId="627" xr:uid="{00000000-0005-0000-0000-000025060000}"/>
    <cellStyle name="BORDA 12" xfId="628" xr:uid="{00000000-0005-0000-0000-000026060000}"/>
    <cellStyle name="BORDA 13" xfId="629" xr:uid="{00000000-0005-0000-0000-000027060000}"/>
    <cellStyle name="BORDA 14" xfId="630" xr:uid="{00000000-0005-0000-0000-000028060000}"/>
    <cellStyle name="BORDA 15" xfId="631" xr:uid="{00000000-0005-0000-0000-000029060000}"/>
    <cellStyle name="BORDA 16" xfId="632" xr:uid="{00000000-0005-0000-0000-00002A060000}"/>
    <cellStyle name="BORDA 17" xfId="633" xr:uid="{00000000-0005-0000-0000-00002B060000}"/>
    <cellStyle name="BORDA 18" xfId="634" xr:uid="{00000000-0005-0000-0000-00002C060000}"/>
    <cellStyle name="BORDA 19" xfId="635" xr:uid="{00000000-0005-0000-0000-00002D060000}"/>
    <cellStyle name="BORDA 2" xfId="636" xr:uid="{00000000-0005-0000-0000-00002E060000}"/>
    <cellStyle name="BORDA 20" xfId="637" xr:uid="{00000000-0005-0000-0000-00002F060000}"/>
    <cellStyle name="BORDA 21" xfId="638" xr:uid="{00000000-0005-0000-0000-000030060000}"/>
    <cellStyle name="BORDA 22" xfId="639" xr:uid="{00000000-0005-0000-0000-000031060000}"/>
    <cellStyle name="BORDA 23" xfId="640" xr:uid="{00000000-0005-0000-0000-000032060000}"/>
    <cellStyle name="BORDA 24" xfId="641" xr:uid="{00000000-0005-0000-0000-000033060000}"/>
    <cellStyle name="BORDA 25" xfId="642" xr:uid="{00000000-0005-0000-0000-000034060000}"/>
    <cellStyle name="BORDA 26" xfId="643" xr:uid="{00000000-0005-0000-0000-000035060000}"/>
    <cellStyle name="BORDA 27" xfId="644" xr:uid="{00000000-0005-0000-0000-000036060000}"/>
    <cellStyle name="BORDA 28" xfId="645" xr:uid="{00000000-0005-0000-0000-000037060000}"/>
    <cellStyle name="BORDA 29" xfId="646" xr:uid="{00000000-0005-0000-0000-000038060000}"/>
    <cellStyle name="BORDA 3" xfId="647" xr:uid="{00000000-0005-0000-0000-000039060000}"/>
    <cellStyle name="BORDA 30" xfId="648" xr:uid="{00000000-0005-0000-0000-00003A060000}"/>
    <cellStyle name="BORDA 31" xfId="649" xr:uid="{00000000-0005-0000-0000-00003B060000}"/>
    <cellStyle name="BORDA 32" xfId="650" xr:uid="{00000000-0005-0000-0000-00003C060000}"/>
    <cellStyle name="BORDA 33" xfId="651" xr:uid="{00000000-0005-0000-0000-00003D060000}"/>
    <cellStyle name="BORDA 34" xfId="652" xr:uid="{00000000-0005-0000-0000-00003E060000}"/>
    <cellStyle name="BORDA 35" xfId="653" xr:uid="{00000000-0005-0000-0000-00003F060000}"/>
    <cellStyle name="BORDA 36" xfId="654" xr:uid="{00000000-0005-0000-0000-000040060000}"/>
    <cellStyle name="BORDA 37" xfId="655" xr:uid="{00000000-0005-0000-0000-000041060000}"/>
    <cellStyle name="BORDA 38" xfId="656" xr:uid="{00000000-0005-0000-0000-000042060000}"/>
    <cellStyle name="BORDA 39" xfId="657" xr:uid="{00000000-0005-0000-0000-000043060000}"/>
    <cellStyle name="BORDA 4" xfId="658" xr:uid="{00000000-0005-0000-0000-000044060000}"/>
    <cellStyle name="BORDA 40" xfId="659" xr:uid="{00000000-0005-0000-0000-000045060000}"/>
    <cellStyle name="BORDA 5" xfId="660" xr:uid="{00000000-0005-0000-0000-000046060000}"/>
    <cellStyle name="BORDA 6" xfId="661" xr:uid="{00000000-0005-0000-0000-000047060000}"/>
    <cellStyle name="BORDA 7" xfId="662" xr:uid="{00000000-0005-0000-0000-000048060000}"/>
    <cellStyle name="BORDA 8" xfId="663" xr:uid="{00000000-0005-0000-0000-000049060000}"/>
    <cellStyle name="BORDA 9" xfId="664" xr:uid="{00000000-0005-0000-0000-00004A060000}"/>
    <cellStyle name="Border" xfId="5313" xr:uid="{00000000-0005-0000-0000-00004B060000}"/>
    <cellStyle name="Border Heavy" xfId="665" xr:uid="{00000000-0005-0000-0000-00004C060000}"/>
    <cellStyle name="Border Heavy 2" xfId="666" xr:uid="{00000000-0005-0000-0000-00004D060000}"/>
    <cellStyle name="Brand Align Left Text" xfId="667" xr:uid="{00000000-0005-0000-0000-00004E060000}"/>
    <cellStyle name="Brand Default" xfId="668" xr:uid="{00000000-0005-0000-0000-00004F060000}"/>
    <cellStyle name="Brand Percent" xfId="669" xr:uid="{00000000-0005-0000-0000-000050060000}"/>
    <cellStyle name="Brand Source" xfId="670" xr:uid="{00000000-0005-0000-0000-000051060000}"/>
    <cellStyle name="Brand Subtitle with Underline" xfId="671" xr:uid="{00000000-0005-0000-0000-000052060000}"/>
    <cellStyle name="Brand Subtitle with Underline 2" xfId="672" xr:uid="{00000000-0005-0000-0000-000053060000}"/>
    <cellStyle name="Brand Subtitle with Underline 3" xfId="673" xr:uid="{00000000-0005-0000-0000-000054060000}"/>
    <cellStyle name="Brand Subtitle with Underline 4" xfId="674" xr:uid="{00000000-0005-0000-0000-000055060000}"/>
    <cellStyle name="Brand Subtitle with Underline 5" xfId="675" xr:uid="{00000000-0005-0000-0000-000056060000}"/>
    <cellStyle name="Brand Subtitle without Underline" xfId="676" xr:uid="{00000000-0005-0000-0000-000057060000}"/>
    <cellStyle name="Brand Title" xfId="677" xr:uid="{00000000-0005-0000-0000-000058060000}"/>
    <cellStyle name="Buena" xfId="678" xr:uid="{00000000-0005-0000-0000-000059060000}"/>
    <cellStyle name="Bullet" xfId="679" xr:uid="{00000000-0005-0000-0000-00005A060000}"/>
    <cellStyle name="Ç¥ÁØ_P&amp;L Hyperion" xfId="5314" xr:uid="{00000000-0005-0000-0000-00005B060000}"/>
    <cellStyle name="CabRo - Estilo1" xfId="680" xr:uid="{00000000-0005-0000-0000-00005C060000}"/>
    <cellStyle name="Calc Currency (0)" xfId="681" xr:uid="{00000000-0005-0000-0000-00005D060000}"/>
    <cellStyle name="Calc Currency (0) 2" xfId="5315" xr:uid="{00000000-0005-0000-0000-00005E060000}"/>
    <cellStyle name="Calc Currency (2)" xfId="5316" xr:uid="{00000000-0005-0000-0000-00005F060000}"/>
    <cellStyle name="Calc Percent (0)" xfId="5317" xr:uid="{00000000-0005-0000-0000-000060060000}"/>
    <cellStyle name="Calc Percent (1)" xfId="5318" xr:uid="{00000000-0005-0000-0000-000061060000}"/>
    <cellStyle name="Calc Percent (2)" xfId="5319" xr:uid="{00000000-0005-0000-0000-000062060000}"/>
    <cellStyle name="Calc Units (0)" xfId="5320" xr:uid="{00000000-0005-0000-0000-000063060000}"/>
    <cellStyle name="Calc Units (1)" xfId="5321" xr:uid="{00000000-0005-0000-0000-000064060000}"/>
    <cellStyle name="Calc Units (2)" xfId="5322" xr:uid="{00000000-0005-0000-0000-000065060000}"/>
    <cellStyle name="Calculation" xfId="46" xr:uid="{00000000-0005-0000-0000-000066060000}"/>
    <cellStyle name="Calculation 2" xfId="682" xr:uid="{00000000-0005-0000-0000-000067060000}"/>
    <cellStyle name="Calculation 2 2" xfId="683" xr:uid="{00000000-0005-0000-0000-000068060000}"/>
    <cellStyle name="Calculation 2 2 2" xfId="10621" xr:uid="{00000000-0005-0000-0000-000069060000}"/>
    <cellStyle name="Calculation 2 3" xfId="684" xr:uid="{00000000-0005-0000-0000-00006A060000}"/>
    <cellStyle name="Calculation 2 3 2" xfId="10622" xr:uid="{00000000-0005-0000-0000-00006B060000}"/>
    <cellStyle name="Calculation 2 4" xfId="10620" xr:uid="{00000000-0005-0000-0000-00006C060000}"/>
    <cellStyle name="Calculation 3" xfId="685" xr:uid="{00000000-0005-0000-0000-00006D060000}"/>
    <cellStyle name="Calculation 3 2" xfId="686" xr:uid="{00000000-0005-0000-0000-00006E060000}"/>
    <cellStyle name="Calculation 3 2 2" xfId="10624" xr:uid="{00000000-0005-0000-0000-00006F060000}"/>
    <cellStyle name="Calculation 3 3" xfId="687" xr:uid="{00000000-0005-0000-0000-000070060000}"/>
    <cellStyle name="Calculation 3 3 2" xfId="10625" xr:uid="{00000000-0005-0000-0000-000071060000}"/>
    <cellStyle name="Calculation 3 4" xfId="10623" xr:uid="{00000000-0005-0000-0000-000072060000}"/>
    <cellStyle name="Calculation 4" xfId="688" xr:uid="{00000000-0005-0000-0000-000073060000}"/>
    <cellStyle name="Calculation 4 2" xfId="10626" xr:uid="{00000000-0005-0000-0000-000074060000}"/>
    <cellStyle name="Calculation 5" xfId="689" xr:uid="{00000000-0005-0000-0000-000075060000}"/>
    <cellStyle name="Calculation 5 2" xfId="10627" xr:uid="{00000000-0005-0000-0000-000076060000}"/>
    <cellStyle name="Calculation 6" xfId="690" xr:uid="{00000000-0005-0000-0000-000077060000}"/>
    <cellStyle name="Calculation 6 2" xfId="10628" xr:uid="{00000000-0005-0000-0000-000078060000}"/>
    <cellStyle name="Calculation 7" xfId="691" xr:uid="{00000000-0005-0000-0000-000079060000}"/>
    <cellStyle name="Calculation 7 2" xfId="10629" xr:uid="{00000000-0005-0000-0000-00007A060000}"/>
    <cellStyle name="Calculation 8" xfId="10619" xr:uid="{00000000-0005-0000-0000-00007B060000}"/>
    <cellStyle name="Cálculo 10" xfId="5761" xr:uid="{00000000-0005-0000-0000-00007C060000}"/>
    <cellStyle name="Cálculo 11" xfId="5819" xr:uid="{00000000-0005-0000-0000-00007D060000}"/>
    <cellStyle name="Cálculo 12" xfId="5756" xr:uid="{00000000-0005-0000-0000-00007E060000}"/>
    <cellStyle name="Cálculo 13" xfId="5825" xr:uid="{00000000-0005-0000-0000-00007F060000}"/>
    <cellStyle name="Cálculo 14" xfId="5739" xr:uid="{00000000-0005-0000-0000-000080060000}"/>
    <cellStyle name="Cálculo 15" xfId="5948" xr:uid="{00000000-0005-0000-0000-000081060000}"/>
    <cellStyle name="Cálculo 16" xfId="5974" xr:uid="{00000000-0005-0000-0000-000082060000}"/>
    <cellStyle name="Cálculo 17" xfId="6021" xr:uid="{00000000-0005-0000-0000-000083060000}"/>
    <cellStyle name="Cálculo 18" xfId="10709" xr:uid="{00000000-0005-0000-0000-000084060000}"/>
    <cellStyle name="Cálculo 2" xfId="47" xr:uid="{00000000-0005-0000-0000-000085060000}"/>
    <cellStyle name="Cálculo 2 2" xfId="5004" xr:uid="{00000000-0005-0000-0000-000086060000}"/>
    <cellStyle name="Cálculo 2 2 2" xfId="6677" xr:uid="{00000000-0005-0000-0000-000087060000}"/>
    <cellStyle name="Cálculo 2 2 2 2" xfId="6678" xr:uid="{00000000-0005-0000-0000-000088060000}"/>
    <cellStyle name="Cálculo 2 2 2 2 2" xfId="6679" xr:uid="{00000000-0005-0000-0000-000089060000}"/>
    <cellStyle name="Cálculo 2 2 2 2 2 2" xfId="6680" xr:uid="{00000000-0005-0000-0000-00008A060000}"/>
    <cellStyle name="Cálculo 2 2 2 2 2 2 2" xfId="6681" xr:uid="{00000000-0005-0000-0000-00008B060000}"/>
    <cellStyle name="Cálculo 2 2 2 2 2 2 2 2" xfId="6682" xr:uid="{00000000-0005-0000-0000-00008C060000}"/>
    <cellStyle name="Cálculo 2 2 2 2 2 2 3" xfId="6683" xr:uid="{00000000-0005-0000-0000-00008D060000}"/>
    <cellStyle name="Cálculo 2 2 2 2 2 3" xfId="6684" xr:uid="{00000000-0005-0000-0000-00008E060000}"/>
    <cellStyle name="Cálculo 2 2 2 2 2 3 2" xfId="6685" xr:uid="{00000000-0005-0000-0000-00008F060000}"/>
    <cellStyle name="Cálculo 2 2 2 2 3" xfId="6686" xr:uid="{00000000-0005-0000-0000-000090060000}"/>
    <cellStyle name="Cálculo 2 2 2 2 3 2" xfId="6687" xr:uid="{00000000-0005-0000-0000-000091060000}"/>
    <cellStyle name="Cálculo 2 2 2 3" xfId="6688" xr:uid="{00000000-0005-0000-0000-000092060000}"/>
    <cellStyle name="Cálculo 2 2 2 4" xfId="6689" xr:uid="{00000000-0005-0000-0000-000093060000}"/>
    <cellStyle name="Cálculo 2 2 2 4 2" xfId="6690" xr:uid="{00000000-0005-0000-0000-000094060000}"/>
    <cellStyle name="Cálculo 2 2 3" xfId="6691" xr:uid="{00000000-0005-0000-0000-000095060000}"/>
    <cellStyle name="Cálculo 2 2 4" xfId="6692" xr:uid="{00000000-0005-0000-0000-000096060000}"/>
    <cellStyle name="Cálculo 2 2 4 2" xfId="6693" xr:uid="{00000000-0005-0000-0000-000097060000}"/>
    <cellStyle name="Cálculo 2 3" xfId="5005" xr:uid="{00000000-0005-0000-0000-000098060000}"/>
    <cellStyle name="Cálculo 2 4" xfId="5003" xr:uid="{00000000-0005-0000-0000-000099060000}"/>
    <cellStyle name="Cálculo 2 5" xfId="6694" xr:uid="{00000000-0005-0000-0000-00009A060000}"/>
    <cellStyle name="Cálculo 2 6" xfId="6695" xr:uid="{00000000-0005-0000-0000-00009B060000}"/>
    <cellStyle name="Cálculo 2 6 2" xfId="6696" xr:uid="{00000000-0005-0000-0000-00009C060000}"/>
    <cellStyle name="Cálculo 2 7" xfId="6676" xr:uid="{00000000-0005-0000-0000-00009D060000}"/>
    <cellStyle name="Cálculo 3" xfId="5006" xr:uid="{00000000-0005-0000-0000-00009E060000}"/>
    <cellStyle name="Cálculo 3 2" xfId="6698" xr:uid="{00000000-0005-0000-0000-00009F060000}"/>
    <cellStyle name="Cálculo 3 3" xfId="6699" xr:uid="{00000000-0005-0000-0000-0000A0060000}"/>
    <cellStyle name="Cálculo 3 4" xfId="6700" xr:uid="{00000000-0005-0000-0000-0000A1060000}"/>
    <cellStyle name="Cálculo 3 5" xfId="6697" xr:uid="{00000000-0005-0000-0000-0000A2060000}"/>
    <cellStyle name="Cálculo 4" xfId="5007" xr:uid="{00000000-0005-0000-0000-0000A3060000}"/>
    <cellStyle name="Cálculo 4 2" xfId="6702" xr:uid="{00000000-0005-0000-0000-0000A4060000}"/>
    <cellStyle name="Cálculo 4 3" xfId="6703" xr:uid="{00000000-0005-0000-0000-0000A5060000}"/>
    <cellStyle name="Cálculo 4 4" xfId="6701" xr:uid="{00000000-0005-0000-0000-0000A6060000}"/>
    <cellStyle name="Cálculo 5" xfId="5532" xr:uid="{00000000-0005-0000-0000-0000A7060000}"/>
    <cellStyle name="Cálculo 5 2" xfId="6705" xr:uid="{00000000-0005-0000-0000-0000A8060000}"/>
    <cellStyle name="Cálculo 5 3" xfId="6704" xr:uid="{00000000-0005-0000-0000-0000A9060000}"/>
    <cellStyle name="Cálculo 6" xfId="5591" xr:uid="{00000000-0005-0000-0000-0000AA060000}"/>
    <cellStyle name="Cálculo 6 2" xfId="6707" xr:uid="{00000000-0005-0000-0000-0000AB060000}"/>
    <cellStyle name="Cálculo 6 3" xfId="7470" xr:uid="{00000000-0005-0000-0000-0000AC060000}"/>
    <cellStyle name="Cálculo 6 4" xfId="6706" xr:uid="{00000000-0005-0000-0000-0000AD060000}"/>
    <cellStyle name="Cálculo 7" xfId="5528" xr:uid="{00000000-0005-0000-0000-0000AE060000}"/>
    <cellStyle name="Cálculo 7 2" xfId="7471" xr:uid="{00000000-0005-0000-0000-0000AF060000}"/>
    <cellStyle name="Cálculo 7 3" xfId="6708" xr:uid="{00000000-0005-0000-0000-0000B0060000}"/>
    <cellStyle name="Cálculo 8" xfId="5596" xr:uid="{00000000-0005-0000-0000-0000B1060000}"/>
    <cellStyle name="Cálculo 9" xfId="5421" xr:uid="{00000000-0005-0000-0000-0000B2060000}"/>
    <cellStyle name="Celda de comprobación" xfId="692" xr:uid="{00000000-0005-0000-0000-0000B3060000}"/>
    <cellStyle name="Celda vinculada" xfId="693" xr:uid="{00000000-0005-0000-0000-0000B4060000}"/>
    <cellStyle name="Célula de Verificação 10" xfId="5762" xr:uid="{00000000-0005-0000-0000-0000B5060000}"/>
    <cellStyle name="Célula de Verificação 11" xfId="5818" xr:uid="{00000000-0005-0000-0000-0000B6060000}"/>
    <cellStyle name="Célula de Verificação 12" xfId="5757" xr:uid="{00000000-0005-0000-0000-0000B7060000}"/>
    <cellStyle name="Célula de Verificação 13" xfId="5823" xr:uid="{00000000-0005-0000-0000-0000B8060000}"/>
    <cellStyle name="Célula de Verificação 14" xfId="5740" xr:uid="{00000000-0005-0000-0000-0000B9060000}"/>
    <cellStyle name="Célula de Verificação 15" xfId="5949" xr:uid="{00000000-0005-0000-0000-0000BA060000}"/>
    <cellStyle name="Célula de Verificação 16" xfId="5973" xr:uid="{00000000-0005-0000-0000-0000BB060000}"/>
    <cellStyle name="Célula de Verificação 17" xfId="6023" xr:uid="{00000000-0005-0000-0000-0000BC060000}"/>
    <cellStyle name="Célula de Verificação 2" xfId="48" xr:uid="{00000000-0005-0000-0000-0000BD060000}"/>
    <cellStyle name="Célula de Verificação 2 2" xfId="5008" xr:uid="{00000000-0005-0000-0000-0000BE060000}"/>
    <cellStyle name="Célula de Verificação 2 2 2" xfId="6710" xr:uid="{00000000-0005-0000-0000-0000BF060000}"/>
    <cellStyle name="Célula de Verificação 2 2 2 2" xfId="6711" xr:uid="{00000000-0005-0000-0000-0000C0060000}"/>
    <cellStyle name="Célula de Verificação 2 2 2 2 2" xfId="6712" xr:uid="{00000000-0005-0000-0000-0000C1060000}"/>
    <cellStyle name="Célula de Verificação 2 2 2 2 2 2" xfId="6713" xr:uid="{00000000-0005-0000-0000-0000C2060000}"/>
    <cellStyle name="Célula de Verificação 2 2 2 2 2 2 2" xfId="6714" xr:uid="{00000000-0005-0000-0000-0000C3060000}"/>
    <cellStyle name="Célula de Verificação 2 2 2 2 2 2 2 2" xfId="6715" xr:uid="{00000000-0005-0000-0000-0000C4060000}"/>
    <cellStyle name="Célula de Verificação 2 2 2 2 2 2 3" xfId="6716" xr:uid="{00000000-0005-0000-0000-0000C5060000}"/>
    <cellStyle name="Célula de Verificação 2 2 2 2 2 3" xfId="6717" xr:uid="{00000000-0005-0000-0000-0000C6060000}"/>
    <cellStyle name="Célula de Verificação 2 2 2 2 2 3 2" xfId="6718" xr:uid="{00000000-0005-0000-0000-0000C7060000}"/>
    <cellStyle name="Célula de Verificação 2 2 2 2 3" xfId="6719" xr:uid="{00000000-0005-0000-0000-0000C8060000}"/>
    <cellStyle name="Célula de Verificação 2 2 2 2 3 2" xfId="6720" xr:uid="{00000000-0005-0000-0000-0000C9060000}"/>
    <cellStyle name="Célula de Verificação 2 2 2 3" xfId="6721" xr:uid="{00000000-0005-0000-0000-0000CA060000}"/>
    <cellStyle name="Célula de Verificação 2 2 2 4" xfId="6722" xr:uid="{00000000-0005-0000-0000-0000CB060000}"/>
    <cellStyle name="Célula de Verificação 2 2 2 4 2" xfId="6723" xr:uid="{00000000-0005-0000-0000-0000CC060000}"/>
    <cellStyle name="Célula de Verificação 2 2 3" xfId="6724" xr:uid="{00000000-0005-0000-0000-0000CD060000}"/>
    <cellStyle name="Célula de Verificação 2 2 4" xfId="6725" xr:uid="{00000000-0005-0000-0000-0000CE060000}"/>
    <cellStyle name="Célula de Verificação 2 2 4 2" xfId="6726" xr:uid="{00000000-0005-0000-0000-0000CF060000}"/>
    <cellStyle name="Célula de Verificação 2 3" xfId="5009" xr:uid="{00000000-0005-0000-0000-0000D0060000}"/>
    <cellStyle name="Célula de Verificação 2 4" xfId="6727" xr:uid="{00000000-0005-0000-0000-0000D1060000}"/>
    <cellStyle name="Célula de Verificação 2 5" xfId="6728" xr:uid="{00000000-0005-0000-0000-0000D2060000}"/>
    <cellStyle name="Célula de Verificação 2 6" xfId="6729" xr:uid="{00000000-0005-0000-0000-0000D3060000}"/>
    <cellStyle name="Célula de Verificação 2 6 2" xfId="6730" xr:uid="{00000000-0005-0000-0000-0000D4060000}"/>
    <cellStyle name="Célula de Verificação 2 7" xfId="6709" xr:uid="{00000000-0005-0000-0000-0000D5060000}"/>
    <cellStyle name="Célula de Verificação 3" xfId="5010" xr:uid="{00000000-0005-0000-0000-0000D6060000}"/>
    <cellStyle name="Célula de Verificação 3 2" xfId="6732" xr:uid="{00000000-0005-0000-0000-0000D7060000}"/>
    <cellStyle name="Célula de Verificação 3 3" xfId="6733" xr:uid="{00000000-0005-0000-0000-0000D8060000}"/>
    <cellStyle name="Célula de Verificação 3 4" xfId="6734" xr:uid="{00000000-0005-0000-0000-0000D9060000}"/>
    <cellStyle name="Célula de Verificação 3 5" xfId="6731" xr:uid="{00000000-0005-0000-0000-0000DA060000}"/>
    <cellStyle name="Célula de Verificação 4" xfId="5011" xr:uid="{00000000-0005-0000-0000-0000DB060000}"/>
    <cellStyle name="Célula de Verificação 4 2" xfId="6736" xr:uid="{00000000-0005-0000-0000-0000DC060000}"/>
    <cellStyle name="Célula de Verificação 4 3" xfId="6737" xr:uid="{00000000-0005-0000-0000-0000DD060000}"/>
    <cellStyle name="Célula de Verificação 4 4" xfId="6735" xr:uid="{00000000-0005-0000-0000-0000DE060000}"/>
    <cellStyle name="Célula de Verificação 5" xfId="5533" xr:uid="{00000000-0005-0000-0000-0000DF060000}"/>
    <cellStyle name="Célula de Verificação 5 2" xfId="6739" xr:uid="{00000000-0005-0000-0000-0000E0060000}"/>
    <cellStyle name="Célula de Verificação 5 3" xfId="6738" xr:uid="{00000000-0005-0000-0000-0000E1060000}"/>
    <cellStyle name="Célula de Verificação 6" xfId="5590" xr:uid="{00000000-0005-0000-0000-0000E2060000}"/>
    <cellStyle name="Célula de Verificação 6 2" xfId="6741" xr:uid="{00000000-0005-0000-0000-0000E3060000}"/>
    <cellStyle name="Célula de Verificação 6 3" xfId="7472" xr:uid="{00000000-0005-0000-0000-0000E4060000}"/>
    <cellStyle name="Célula de Verificação 6 4" xfId="6740" xr:uid="{00000000-0005-0000-0000-0000E5060000}"/>
    <cellStyle name="Célula de Verificação 7" xfId="5529" xr:uid="{00000000-0005-0000-0000-0000E6060000}"/>
    <cellStyle name="Célula de Verificação 7 2" xfId="7473" xr:uid="{00000000-0005-0000-0000-0000E7060000}"/>
    <cellStyle name="Célula de Verificação 7 3" xfId="6742" xr:uid="{00000000-0005-0000-0000-0000E8060000}"/>
    <cellStyle name="Célula de Verificação 8" xfId="5595" xr:uid="{00000000-0005-0000-0000-0000E9060000}"/>
    <cellStyle name="Célula de Verificação 9" xfId="5512" xr:uid="{00000000-0005-0000-0000-0000EA060000}"/>
    <cellStyle name="Célula Vinculada 10" xfId="5763" xr:uid="{00000000-0005-0000-0000-0000EB060000}"/>
    <cellStyle name="Célula Vinculada 11" xfId="5817" xr:uid="{00000000-0005-0000-0000-0000EC060000}"/>
    <cellStyle name="Célula Vinculada 12" xfId="5758" xr:uid="{00000000-0005-0000-0000-0000ED060000}"/>
    <cellStyle name="Célula Vinculada 13" xfId="5822" xr:uid="{00000000-0005-0000-0000-0000EE060000}"/>
    <cellStyle name="Célula Vinculada 14" xfId="5741" xr:uid="{00000000-0005-0000-0000-0000EF060000}"/>
    <cellStyle name="Célula Vinculada 15" xfId="5950" xr:uid="{00000000-0005-0000-0000-0000F0060000}"/>
    <cellStyle name="Célula Vinculada 16" xfId="5972" xr:uid="{00000000-0005-0000-0000-0000F1060000}"/>
    <cellStyle name="Célula Vinculada 17" xfId="6022" xr:uid="{00000000-0005-0000-0000-0000F2060000}"/>
    <cellStyle name="Célula Vinculada 2" xfId="49" xr:uid="{00000000-0005-0000-0000-0000F3060000}"/>
    <cellStyle name="Célula Vinculada 2 2" xfId="5012" xr:uid="{00000000-0005-0000-0000-0000F4060000}"/>
    <cellStyle name="Célula Vinculada 2 2 2" xfId="6744" xr:uid="{00000000-0005-0000-0000-0000F5060000}"/>
    <cellStyle name="Célula Vinculada 2 2 2 2" xfId="6745" xr:uid="{00000000-0005-0000-0000-0000F6060000}"/>
    <cellStyle name="Célula Vinculada 2 2 2 2 2" xfId="6746" xr:uid="{00000000-0005-0000-0000-0000F7060000}"/>
    <cellStyle name="Célula Vinculada 2 2 2 2 2 2" xfId="6747" xr:uid="{00000000-0005-0000-0000-0000F8060000}"/>
    <cellStyle name="Célula Vinculada 2 2 2 2 2 2 2" xfId="6748" xr:uid="{00000000-0005-0000-0000-0000F9060000}"/>
    <cellStyle name="Célula Vinculada 2 2 2 2 2 2 2 2" xfId="6749" xr:uid="{00000000-0005-0000-0000-0000FA060000}"/>
    <cellStyle name="Célula Vinculada 2 2 2 2 2 2 3" xfId="6750" xr:uid="{00000000-0005-0000-0000-0000FB060000}"/>
    <cellStyle name="Célula Vinculada 2 2 2 2 2 3" xfId="6751" xr:uid="{00000000-0005-0000-0000-0000FC060000}"/>
    <cellStyle name="Célula Vinculada 2 2 2 2 2 3 2" xfId="6752" xr:uid="{00000000-0005-0000-0000-0000FD060000}"/>
    <cellStyle name="Célula Vinculada 2 2 2 2 3" xfId="6753" xr:uid="{00000000-0005-0000-0000-0000FE060000}"/>
    <cellStyle name="Célula Vinculada 2 2 2 2 3 2" xfId="6754" xr:uid="{00000000-0005-0000-0000-0000FF060000}"/>
    <cellStyle name="Célula Vinculada 2 2 2 3" xfId="6755" xr:uid="{00000000-0005-0000-0000-000000070000}"/>
    <cellStyle name="Célula Vinculada 2 2 2 4" xfId="6756" xr:uid="{00000000-0005-0000-0000-000001070000}"/>
    <cellStyle name="Célula Vinculada 2 2 2 4 2" xfId="6757" xr:uid="{00000000-0005-0000-0000-000002070000}"/>
    <cellStyle name="Célula Vinculada 2 2 3" xfId="6758" xr:uid="{00000000-0005-0000-0000-000003070000}"/>
    <cellStyle name="Célula Vinculada 2 2 4" xfId="6759" xr:uid="{00000000-0005-0000-0000-000004070000}"/>
    <cellStyle name="Célula Vinculada 2 2 4 2" xfId="6760" xr:uid="{00000000-0005-0000-0000-000005070000}"/>
    <cellStyle name="Célula Vinculada 2 3" xfId="5013" xr:uid="{00000000-0005-0000-0000-000006070000}"/>
    <cellStyle name="Célula Vinculada 2 4" xfId="6761" xr:uid="{00000000-0005-0000-0000-000007070000}"/>
    <cellStyle name="Célula Vinculada 2 5" xfId="6762" xr:uid="{00000000-0005-0000-0000-000008070000}"/>
    <cellStyle name="Célula Vinculada 2 6" xfId="6763" xr:uid="{00000000-0005-0000-0000-000009070000}"/>
    <cellStyle name="Célula Vinculada 2 6 2" xfId="6764" xr:uid="{00000000-0005-0000-0000-00000A070000}"/>
    <cellStyle name="Célula Vinculada 2 7" xfId="6743" xr:uid="{00000000-0005-0000-0000-00000B070000}"/>
    <cellStyle name="Célula Vinculada 3" xfId="5014" xr:uid="{00000000-0005-0000-0000-00000C070000}"/>
    <cellStyle name="Célula Vinculada 3 2" xfId="6766" xr:uid="{00000000-0005-0000-0000-00000D070000}"/>
    <cellStyle name="Célula Vinculada 3 3" xfId="6767" xr:uid="{00000000-0005-0000-0000-00000E070000}"/>
    <cellStyle name="Célula Vinculada 3 4" xfId="6768" xr:uid="{00000000-0005-0000-0000-00000F070000}"/>
    <cellStyle name="Célula Vinculada 3 5" xfId="6765" xr:uid="{00000000-0005-0000-0000-000010070000}"/>
    <cellStyle name="Célula Vinculada 4" xfId="5015" xr:uid="{00000000-0005-0000-0000-000011070000}"/>
    <cellStyle name="Célula Vinculada 4 2" xfId="6770" xr:uid="{00000000-0005-0000-0000-000012070000}"/>
    <cellStyle name="Célula Vinculada 4 3" xfId="6771" xr:uid="{00000000-0005-0000-0000-000013070000}"/>
    <cellStyle name="Célula Vinculada 4 4" xfId="6769" xr:uid="{00000000-0005-0000-0000-000014070000}"/>
    <cellStyle name="Célula Vinculada 5" xfId="5534" xr:uid="{00000000-0005-0000-0000-000015070000}"/>
    <cellStyle name="Célula Vinculada 5 2" xfId="6773" xr:uid="{00000000-0005-0000-0000-000016070000}"/>
    <cellStyle name="Célula Vinculada 5 3" xfId="6772" xr:uid="{00000000-0005-0000-0000-000017070000}"/>
    <cellStyle name="Célula Vinculada 6" xfId="5589" xr:uid="{00000000-0005-0000-0000-000018070000}"/>
    <cellStyle name="Célula Vinculada 6 2" xfId="6775" xr:uid="{00000000-0005-0000-0000-000019070000}"/>
    <cellStyle name="Célula Vinculada 6 3" xfId="7474" xr:uid="{00000000-0005-0000-0000-00001A070000}"/>
    <cellStyle name="Célula Vinculada 6 4" xfId="6774" xr:uid="{00000000-0005-0000-0000-00001B070000}"/>
    <cellStyle name="Célula Vinculada 7" xfId="5530" xr:uid="{00000000-0005-0000-0000-00001C070000}"/>
    <cellStyle name="Célula Vinculada 7 2" xfId="7475" xr:uid="{00000000-0005-0000-0000-00001D070000}"/>
    <cellStyle name="Célula Vinculada 7 3" xfId="6776" xr:uid="{00000000-0005-0000-0000-00001E070000}"/>
    <cellStyle name="Célula Vinculada 8" xfId="5594" xr:uid="{00000000-0005-0000-0000-00001F070000}"/>
    <cellStyle name="Célula Vinculada 9" xfId="5519" xr:uid="{00000000-0005-0000-0000-000020070000}"/>
    <cellStyle name="Check Cell" xfId="50" xr:uid="{00000000-0005-0000-0000-000021070000}"/>
    <cellStyle name="CLEAR" xfId="5323" xr:uid="{00000000-0005-0000-0000-000022070000}"/>
    <cellStyle name="column1" xfId="5324" xr:uid="{00000000-0005-0000-0000-000023070000}"/>
    <cellStyle name="column1BigNoWrap" xfId="5325" xr:uid="{00000000-0005-0000-0000-000024070000}"/>
    <cellStyle name="column1Date" xfId="5326" xr:uid="{00000000-0005-0000-0000-000025070000}"/>
    <cellStyle name="column2Date" xfId="5327" xr:uid="{00000000-0005-0000-0000-000026070000}"/>
    <cellStyle name="column3Date" xfId="5328" xr:uid="{00000000-0005-0000-0000-000027070000}"/>
    <cellStyle name="Comma" xfId="694" xr:uid="{00000000-0005-0000-0000-000028070000}"/>
    <cellStyle name="Comma  - Estilo1" xfId="5329" xr:uid="{00000000-0005-0000-0000-000029070000}"/>
    <cellStyle name="Comma  - Estilo2" xfId="5330" xr:uid="{00000000-0005-0000-0000-00002A070000}"/>
    <cellStyle name="Comma  - Estilo3" xfId="5331" xr:uid="{00000000-0005-0000-0000-00002B070000}"/>
    <cellStyle name="Comma  - Estilo4" xfId="5332" xr:uid="{00000000-0005-0000-0000-00002C070000}"/>
    <cellStyle name="Comma  - Estilo5" xfId="5333" xr:uid="{00000000-0005-0000-0000-00002D070000}"/>
    <cellStyle name="Comma  - Estilo6" xfId="5334" xr:uid="{00000000-0005-0000-0000-00002E070000}"/>
    <cellStyle name="Comma  - Estilo7" xfId="5335" xr:uid="{00000000-0005-0000-0000-00002F070000}"/>
    <cellStyle name="Comma  - Estilo8" xfId="5336" xr:uid="{00000000-0005-0000-0000-000030070000}"/>
    <cellStyle name="Comma  - Style1" xfId="5337" xr:uid="{00000000-0005-0000-0000-000031070000}"/>
    <cellStyle name="Comma  - Style2" xfId="5338" xr:uid="{00000000-0005-0000-0000-000032070000}"/>
    <cellStyle name="Comma  - Style3" xfId="5339" xr:uid="{00000000-0005-0000-0000-000033070000}"/>
    <cellStyle name="Comma  - Style4" xfId="5340" xr:uid="{00000000-0005-0000-0000-000034070000}"/>
    <cellStyle name="Comma  - Style5" xfId="5341" xr:uid="{00000000-0005-0000-0000-000035070000}"/>
    <cellStyle name="Comma  - Style6" xfId="5342" xr:uid="{00000000-0005-0000-0000-000036070000}"/>
    <cellStyle name="Comma  - Style7" xfId="5343" xr:uid="{00000000-0005-0000-0000-000037070000}"/>
    <cellStyle name="Comma  - Style8" xfId="5344" xr:uid="{00000000-0005-0000-0000-000038070000}"/>
    <cellStyle name="Comma [0]" xfId="695" xr:uid="{00000000-0005-0000-0000-000039070000}"/>
    <cellStyle name="Comma [0] 10" xfId="696" xr:uid="{00000000-0005-0000-0000-00003A070000}"/>
    <cellStyle name="Comma [0] 11" xfId="697" xr:uid="{00000000-0005-0000-0000-00003B070000}"/>
    <cellStyle name="Comma [0] 12" xfId="698" xr:uid="{00000000-0005-0000-0000-00003C070000}"/>
    <cellStyle name="Comma [0] 13" xfId="699" xr:uid="{00000000-0005-0000-0000-00003D070000}"/>
    <cellStyle name="Comma [0] 14" xfId="700" xr:uid="{00000000-0005-0000-0000-00003E070000}"/>
    <cellStyle name="Comma [0] 15" xfId="701" xr:uid="{00000000-0005-0000-0000-00003F070000}"/>
    <cellStyle name="Comma [0] 16" xfId="702" xr:uid="{00000000-0005-0000-0000-000040070000}"/>
    <cellStyle name="Comma [0] 17" xfId="703" xr:uid="{00000000-0005-0000-0000-000041070000}"/>
    <cellStyle name="Comma [0] 18" xfId="704" xr:uid="{00000000-0005-0000-0000-000042070000}"/>
    <cellStyle name="Comma [0] 19" xfId="705" xr:uid="{00000000-0005-0000-0000-000043070000}"/>
    <cellStyle name="Comma [0] 2" xfId="706" xr:uid="{00000000-0005-0000-0000-000044070000}"/>
    <cellStyle name="Comma [0] 20" xfId="707" xr:uid="{00000000-0005-0000-0000-000045070000}"/>
    <cellStyle name="Comma [0] 21" xfId="708" xr:uid="{00000000-0005-0000-0000-000046070000}"/>
    <cellStyle name="Comma [0] 22" xfId="709" xr:uid="{00000000-0005-0000-0000-000047070000}"/>
    <cellStyle name="Comma [0] 23" xfId="710" xr:uid="{00000000-0005-0000-0000-000048070000}"/>
    <cellStyle name="Comma [0] 24" xfId="711" xr:uid="{00000000-0005-0000-0000-000049070000}"/>
    <cellStyle name="Comma [0] 25" xfId="712" xr:uid="{00000000-0005-0000-0000-00004A070000}"/>
    <cellStyle name="Comma [0] 26" xfId="713" xr:uid="{00000000-0005-0000-0000-00004B070000}"/>
    <cellStyle name="Comma [0] 27" xfId="714" xr:uid="{00000000-0005-0000-0000-00004C070000}"/>
    <cellStyle name="Comma [0] 28" xfId="715" xr:uid="{00000000-0005-0000-0000-00004D070000}"/>
    <cellStyle name="Comma [0] 29" xfId="716" xr:uid="{00000000-0005-0000-0000-00004E070000}"/>
    <cellStyle name="Comma [0] 3" xfId="717" xr:uid="{00000000-0005-0000-0000-00004F070000}"/>
    <cellStyle name="Comma [0] 30" xfId="718" xr:uid="{00000000-0005-0000-0000-000050070000}"/>
    <cellStyle name="Comma [0] 31" xfId="719" xr:uid="{00000000-0005-0000-0000-000051070000}"/>
    <cellStyle name="Comma [0] 32" xfId="720" xr:uid="{00000000-0005-0000-0000-000052070000}"/>
    <cellStyle name="Comma [0] 33" xfId="721" xr:uid="{00000000-0005-0000-0000-000053070000}"/>
    <cellStyle name="Comma [0] 34" xfId="722" xr:uid="{00000000-0005-0000-0000-000054070000}"/>
    <cellStyle name="Comma [0] 35" xfId="723" xr:uid="{00000000-0005-0000-0000-000055070000}"/>
    <cellStyle name="Comma [0] 36" xfId="724" xr:uid="{00000000-0005-0000-0000-000056070000}"/>
    <cellStyle name="Comma [0] 37" xfId="725" xr:uid="{00000000-0005-0000-0000-000057070000}"/>
    <cellStyle name="Comma [0] 38" xfId="726" xr:uid="{00000000-0005-0000-0000-000058070000}"/>
    <cellStyle name="Comma [0] 39" xfId="727" xr:uid="{00000000-0005-0000-0000-000059070000}"/>
    <cellStyle name="Comma [0] 4" xfId="728" xr:uid="{00000000-0005-0000-0000-00005A070000}"/>
    <cellStyle name="Comma [0] 40" xfId="729" xr:uid="{00000000-0005-0000-0000-00005B070000}"/>
    <cellStyle name="Comma [0] 5" xfId="730" xr:uid="{00000000-0005-0000-0000-00005C070000}"/>
    <cellStyle name="Comma [0] 6" xfId="731" xr:uid="{00000000-0005-0000-0000-00005D070000}"/>
    <cellStyle name="Comma [0] 7" xfId="732" xr:uid="{00000000-0005-0000-0000-00005E070000}"/>
    <cellStyle name="Comma [0] 8" xfId="733" xr:uid="{00000000-0005-0000-0000-00005F070000}"/>
    <cellStyle name="Comma [0] 9" xfId="734" xr:uid="{00000000-0005-0000-0000-000060070000}"/>
    <cellStyle name="Comma [00]" xfId="5345" xr:uid="{00000000-0005-0000-0000-000061070000}"/>
    <cellStyle name="Comma 0" xfId="5346" xr:uid="{00000000-0005-0000-0000-000062070000}"/>
    <cellStyle name="Comma 0*" xfId="5347" xr:uid="{00000000-0005-0000-0000-000063070000}"/>
    <cellStyle name="Comma 0_2004.10.04 - Cortez Zip Model2" xfId="5348" xr:uid="{00000000-0005-0000-0000-000064070000}"/>
    <cellStyle name="Comma 2" xfId="735" xr:uid="{00000000-0005-0000-0000-000065070000}"/>
    <cellStyle name="Comma 2 2" xfId="736" xr:uid="{00000000-0005-0000-0000-000066070000}"/>
    <cellStyle name="Comma 2 2 2" xfId="737" xr:uid="{00000000-0005-0000-0000-000067070000}"/>
    <cellStyle name="Comma 2 2 2 2" xfId="9162" xr:uid="{00000000-0005-0000-0000-000068070000}"/>
    <cellStyle name="Comma 2 2 2 2 2" xfId="14574" xr:uid="{9C78A210-C1BB-404E-BA23-CF368F2C09D3}"/>
    <cellStyle name="Comma 2 2 2 3" xfId="7549" xr:uid="{00000000-0005-0000-0000-000069070000}"/>
    <cellStyle name="Comma 2 2 2 3 2" xfId="14314" xr:uid="{045EF063-C518-45E7-A9AC-79AD0DD6D4C3}"/>
    <cellStyle name="Comma 2 2 2 4" xfId="10760" xr:uid="{00000000-0005-0000-0000-00006A070000}"/>
    <cellStyle name="Comma 2 2 2 4 2" xfId="14666" xr:uid="{3575C56E-547D-4536-B336-69CC308703EF}"/>
    <cellStyle name="Comma 2 2 2 5" xfId="12361" xr:uid="{00000000-0005-0000-0000-00006B070000}"/>
    <cellStyle name="Comma 2 2 2 5 2" xfId="14930" xr:uid="{0098A4F3-0E50-463A-8A79-14F1B650E2AE}"/>
    <cellStyle name="Comma 2 2 2 6" xfId="13986" xr:uid="{BA760196-D1E9-4DE6-8844-F8DD9E723462}"/>
    <cellStyle name="Comma 2 2 3" xfId="738" xr:uid="{00000000-0005-0000-0000-00006C070000}"/>
    <cellStyle name="Comma 2 2 3 2" xfId="7550" xr:uid="{00000000-0005-0000-0000-00006D070000}"/>
    <cellStyle name="Comma 2 2 3 2 2" xfId="14315" xr:uid="{9B4DAB0A-FA0F-44EE-B16D-8B1167665F20}"/>
    <cellStyle name="Comma 2 2 3 3" xfId="10761" xr:uid="{00000000-0005-0000-0000-00006E070000}"/>
    <cellStyle name="Comma 2 2 3 3 2" xfId="14667" xr:uid="{CC0B7FC5-A6ED-4901-8E1F-BDD965A5A102}"/>
    <cellStyle name="Comma 2 2 3 4" xfId="12362" xr:uid="{00000000-0005-0000-0000-00006F070000}"/>
    <cellStyle name="Comma 2 2 3 4 2" xfId="14931" xr:uid="{27CAE9EE-9000-4234-B376-E95D5C01C6A8}"/>
    <cellStyle name="Comma 2 2 3 5" xfId="13987" xr:uid="{410B5A33-ECD9-4E85-97A2-462070A24321}"/>
    <cellStyle name="Comma 2 2 4" xfId="9161" xr:uid="{00000000-0005-0000-0000-000070070000}"/>
    <cellStyle name="Comma 2 2 4 2" xfId="14573" xr:uid="{45D5F7EF-465C-462B-A13A-086B4C82B1F9}"/>
    <cellStyle name="Comma 2 2 5" xfId="7548" xr:uid="{00000000-0005-0000-0000-000071070000}"/>
    <cellStyle name="Comma 2 2 5 2" xfId="14313" xr:uid="{EAF55738-16AC-491D-B9A3-BDBFE7DCF251}"/>
    <cellStyle name="Comma 2 2 6" xfId="10759" xr:uid="{00000000-0005-0000-0000-000072070000}"/>
    <cellStyle name="Comma 2 2 6 2" xfId="14665" xr:uid="{321A27E5-E70B-4825-A74A-6B727E69BDFD}"/>
    <cellStyle name="Comma 2 2 7" xfId="12360" xr:uid="{00000000-0005-0000-0000-000073070000}"/>
    <cellStyle name="Comma 2 2 7 2" xfId="14929" xr:uid="{986C225F-947D-4913-AA37-81FD7D6262CB}"/>
    <cellStyle name="Comma 2 2 8" xfId="13985" xr:uid="{8FD85737-8D3F-4191-BB5F-65B83960211D}"/>
    <cellStyle name="Comma 2 3" xfId="739" xr:uid="{00000000-0005-0000-0000-000074070000}"/>
    <cellStyle name="Comma 2 3 2" xfId="7551" xr:uid="{00000000-0005-0000-0000-000075070000}"/>
    <cellStyle name="Comma 2 3 2 2" xfId="14316" xr:uid="{6E60E42C-013B-4262-9AA9-A7A354359021}"/>
    <cellStyle name="Comma 2 3 3" xfId="10762" xr:uid="{00000000-0005-0000-0000-000076070000}"/>
    <cellStyle name="Comma 2 3 3 2" xfId="14668" xr:uid="{DCF5D7F8-2C6D-4ED8-8B21-55CD5962E868}"/>
    <cellStyle name="Comma 2 3 4" xfId="12363" xr:uid="{00000000-0005-0000-0000-000077070000}"/>
    <cellStyle name="Comma 2 3 4 2" xfId="14932" xr:uid="{6C9DA2C2-78F5-4821-9A3B-BB353B56BC96}"/>
    <cellStyle name="Comma 2 3 5" xfId="13988" xr:uid="{E9521386-FE39-4868-8B9E-530B37BCC7D9}"/>
    <cellStyle name="Comma 2 4" xfId="5349" xr:uid="{00000000-0005-0000-0000-000078070000}"/>
    <cellStyle name="Comma 2 4 2" xfId="9160" xr:uid="{00000000-0005-0000-0000-000079070000}"/>
    <cellStyle name="Comma 2 4 2 2" xfId="14572" xr:uid="{428F4AEA-5B6C-4B4A-B3B4-ACCCFE1B0CEB}"/>
    <cellStyle name="Comma 2 5" xfId="7547" xr:uid="{00000000-0005-0000-0000-00007A070000}"/>
    <cellStyle name="Comma 2 5 2" xfId="14312" xr:uid="{84A93E84-99BA-4DF1-AA8F-452190CDDFDD}"/>
    <cellStyle name="Comma 2 6" xfId="10758" xr:uid="{00000000-0005-0000-0000-00007B070000}"/>
    <cellStyle name="Comma 2 6 2" xfId="14664" xr:uid="{F88F1A64-7EBD-4434-A732-EE657C238411}"/>
    <cellStyle name="Comma 2 7" xfId="12359" xr:uid="{00000000-0005-0000-0000-00007C070000}"/>
    <cellStyle name="Comma 2 7 2" xfId="14928" xr:uid="{E6D889EF-A76E-47D9-A926-34083029EEFA}"/>
    <cellStyle name="Comma 2 8" xfId="13984" xr:uid="{B5E4A6D8-B61E-4D76-8803-DD24E7C80EE6}"/>
    <cellStyle name="Comma 3" xfId="740" xr:uid="{00000000-0005-0000-0000-00007D070000}"/>
    <cellStyle name="Comma 3 2" xfId="741" xr:uid="{00000000-0005-0000-0000-00007E070000}"/>
    <cellStyle name="Comma 3 2 2" xfId="9163" xr:uid="{00000000-0005-0000-0000-00007F070000}"/>
    <cellStyle name="Comma 3 2 2 2" xfId="14575" xr:uid="{B0EFEED1-0F5B-48C0-A882-01C0E0866D8E}"/>
    <cellStyle name="Comma 3 2 3" xfId="7553" xr:uid="{00000000-0005-0000-0000-000080070000}"/>
    <cellStyle name="Comma 3 2 3 2" xfId="14318" xr:uid="{3EE6175A-272E-4362-B7E2-8221AFDD23EB}"/>
    <cellStyle name="Comma 3 2 4" xfId="10764" xr:uid="{00000000-0005-0000-0000-000081070000}"/>
    <cellStyle name="Comma 3 2 4 2" xfId="14670" xr:uid="{D6818DD4-38DE-4529-83F9-3602F0246600}"/>
    <cellStyle name="Comma 3 2 5" xfId="12365" xr:uid="{00000000-0005-0000-0000-000082070000}"/>
    <cellStyle name="Comma 3 2 5 2" xfId="14934" xr:uid="{D8781D92-C276-486F-801C-70D06BFC92BE}"/>
    <cellStyle name="Comma 3 2 6" xfId="13990" xr:uid="{70591A4B-9CA7-4AA3-8E29-09E1EB51C48F}"/>
    <cellStyle name="Comma 3 3" xfId="5191" xr:uid="{00000000-0005-0000-0000-000083070000}"/>
    <cellStyle name="Comma 3 3 2" xfId="14265" xr:uid="{01A7CFAD-4C24-49AC-BEA5-40CE866B2DC1}"/>
    <cellStyle name="Comma 3 4" xfId="7552" xr:uid="{00000000-0005-0000-0000-000084070000}"/>
    <cellStyle name="Comma 3 4 2" xfId="14317" xr:uid="{3614A09C-4A3B-43A0-BD57-322334E931E7}"/>
    <cellStyle name="Comma 3 5" xfId="10763" xr:uid="{00000000-0005-0000-0000-000085070000}"/>
    <cellStyle name="Comma 3 5 2" xfId="14669" xr:uid="{FB827208-1FAE-4759-9A9F-17CCC9067F46}"/>
    <cellStyle name="Comma 3 6" xfId="12364" xr:uid="{00000000-0005-0000-0000-000086070000}"/>
    <cellStyle name="Comma 3 6 2" xfId="14933" xr:uid="{57A84AD7-1812-4C8A-8272-2CD1D2069F88}"/>
    <cellStyle name="Comma 3 7" xfId="13989" xr:uid="{80D470AD-DFF2-4D72-8B08-2C3433E159B8}"/>
    <cellStyle name="Comma 4" xfId="742" xr:uid="{00000000-0005-0000-0000-000087070000}"/>
    <cellStyle name="Comma 4 2" xfId="743" xr:uid="{00000000-0005-0000-0000-000088070000}"/>
    <cellStyle name="Comma 4 2 2" xfId="7555" xr:uid="{00000000-0005-0000-0000-000089070000}"/>
    <cellStyle name="Comma 4 2 2 2" xfId="14320" xr:uid="{C77A3FE0-0589-4689-B4E3-1D0A5124AFE9}"/>
    <cellStyle name="Comma 4 2 3" xfId="10766" xr:uid="{00000000-0005-0000-0000-00008A070000}"/>
    <cellStyle name="Comma 4 2 3 2" xfId="14672" xr:uid="{C772369C-3175-4461-A6EC-CC6E373B4459}"/>
    <cellStyle name="Comma 4 2 4" xfId="12367" xr:uid="{00000000-0005-0000-0000-00008B070000}"/>
    <cellStyle name="Comma 4 2 4 2" xfId="14936" xr:uid="{EE1ED60B-1543-42D5-9C1C-61C067F9028E}"/>
    <cellStyle name="Comma 4 2 5" xfId="13992" xr:uid="{F32C69C1-2CC0-4BA1-B4ED-61B8F0F765EA}"/>
    <cellStyle name="Comma 4 3" xfId="7554" xr:uid="{00000000-0005-0000-0000-00008C070000}"/>
    <cellStyle name="Comma 4 3 2" xfId="14319" xr:uid="{1639AA83-72D7-41B8-AA20-EE33A3B1CCB2}"/>
    <cellStyle name="Comma 4 4" xfId="10765" xr:uid="{00000000-0005-0000-0000-00008D070000}"/>
    <cellStyle name="Comma 4 4 2" xfId="14671" xr:uid="{E2964BC4-2EE4-4C75-99B6-134482742827}"/>
    <cellStyle name="Comma 4 5" xfId="12366" xr:uid="{00000000-0005-0000-0000-00008E070000}"/>
    <cellStyle name="Comma 4 5 2" xfId="14935" xr:uid="{2F0D2025-D8B9-4CCE-878C-E9CA5936EDDA}"/>
    <cellStyle name="Comma 4 6" xfId="13991" xr:uid="{528F887D-FE39-41FC-B55D-EDC980E550A3}"/>
    <cellStyle name="Comma 5" xfId="744" xr:uid="{00000000-0005-0000-0000-00008F070000}"/>
    <cellStyle name="Comma 5 2" xfId="7556" xr:uid="{00000000-0005-0000-0000-000090070000}"/>
    <cellStyle name="Comma 5 2 2" xfId="14321" xr:uid="{690490F0-1DCD-4044-895B-123C27B626C8}"/>
    <cellStyle name="Comma 5 3" xfId="10767" xr:uid="{00000000-0005-0000-0000-000091070000}"/>
    <cellStyle name="Comma 5 3 2" xfId="14673" xr:uid="{F5E12196-4E31-4AE4-8B93-305FFE750130}"/>
    <cellStyle name="Comma 5 4" xfId="12368" xr:uid="{00000000-0005-0000-0000-000092070000}"/>
    <cellStyle name="Comma 5 4 2" xfId="14937" xr:uid="{FD94F9E7-C8E3-4901-BD7E-6C96A008F599}"/>
    <cellStyle name="Comma 5 5" xfId="13993" xr:uid="{23A1AC4A-533A-4126-AAF9-3153E99A6FAD}"/>
    <cellStyle name="Comma 6" xfId="745" xr:uid="{00000000-0005-0000-0000-000093070000}"/>
    <cellStyle name="Comma 6 2" xfId="7557" xr:uid="{00000000-0005-0000-0000-000094070000}"/>
    <cellStyle name="Comma 6 2 2" xfId="14322" xr:uid="{C7B99BCF-F5BE-4D13-8EB8-7CF60BA99E27}"/>
    <cellStyle name="Comma 6 3" xfId="10768" xr:uid="{00000000-0005-0000-0000-000095070000}"/>
    <cellStyle name="Comma 6 3 2" xfId="14674" xr:uid="{2FBD2AEA-D4BB-4240-BDCE-4CE302730762}"/>
    <cellStyle name="Comma 6 4" xfId="12369" xr:uid="{00000000-0005-0000-0000-000096070000}"/>
    <cellStyle name="Comma 6 4 2" xfId="14938" xr:uid="{05A36C74-9F49-42F0-B259-8F22801174FC}"/>
    <cellStyle name="Comma 6 5" xfId="13994" xr:uid="{197C623C-F43C-4B7B-8817-D6F25FF9014D}"/>
    <cellStyle name="Comma 7" xfId="746" xr:uid="{00000000-0005-0000-0000-000097070000}"/>
    <cellStyle name="Comma 7 2" xfId="7558" xr:uid="{00000000-0005-0000-0000-000098070000}"/>
    <cellStyle name="Comma 7 2 2" xfId="14323" xr:uid="{008AFEEF-3553-4F01-AA85-35483852CCF0}"/>
    <cellStyle name="Comma 7 3" xfId="10769" xr:uid="{00000000-0005-0000-0000-000099070000}"/>
    <cellStyle name="Comma 7 3 2" xfId="14675" xr:uid="{023D6B75-7A94-4428-9AEA-D82E78904327}"/>
    <cellStyle name="Comma 7 4" xfId="12370" xr:uid="{00000000-0005-0000-0000-00009A070000}"/>
    <cellStyle name="Comma 7 4 2" xfId="14939" xr:uid="{6A89447D-5066-45EC-99CA-1B1AC9C4FC70}"/>
    <cellStyle name="Comma 7 5" xfId="13995" xr:uid="{CA541E99-5FEE-4F9E-ADDF-4DC696ADA737}"/>
    <cellStyle name="Comma 8" xfId="747" xr:uid="{00000000-0005-0000-0000-00009B070000}"/>
    <cellStyle name="Comma 8 2" xfId="9164" xr:uid="{00000000-0005-0000-0000-00009C070000}"/>
    <cellStyle name="Comma 8 2 2" xfId="14576" xr:uid="{99F1AC7D-745A-4E4F-9FF6-4AC5426D0988}"/>
    <cellStyle name="Comma 8 3" xfId="7559" xr:uid="{00000000-0005-0000-0000-00009D070000}"/>
    <cellStyle name="Comma 8 3 2" xfId="14324" xr:uid="{92C9BFE3-BDC2-47B4-AD1C-FEE76F183602}"/>
    <cellStyle name="Comma 8 4" xfId="10770" xr:uid="{00000000-0005-0000-0000-00009E070000}"/>
    <cellStyle name="Comma 8 4 2" xfId="14676" xr:uid="{F9EEFEE9-FB58-4952-9BCC-8334E02B1022}"/>
    <cellStyle name="Comma 8 5" xfId="12371" xr:uid="{00000000-0005-0000-0000-00009F070000}"/>
    <cellStyle name="Comma 8 5 2" xfId="14940" xr:uid="{A0590392-B0C1-4317-86DB-D1E223C3212F}"/>
    <cellStyle name="Comma 8 6" xfId="13996" xr:uid="{DA044CF9-E16F-4B96-864B-20AC3264A970}"/>
    <cellStyle name="Comma_DD_HE" xfId="748" xr:uid="{00000000-0005-0000-0000-0000A0070000}"/>
    <cellStyle name="Comma0" xfId="749" xr:uid="{00000000-0005-0000-0000-0000A1070000}"/>
    <cellStyle name="Comma0 10" xfId="750" xr:uid="{00000000-0005-0000-0000-0000A2070000}"/>
    <cellStyle name="Comma0 11" xfId="751" xr:uid="{00000000-0005-0000-0000-0000A3070000}"/>
    <cellStyle name="Comma0 12" xfId="752" xr:uid="{00000000-0005-0000-0000-0000A4070000}"/>
    <cellStyle name="Comma0 13" xfId="753" xr:uid="{00000000-0005-0000-0000-0000A5070000}"/>
    <cellStyle name="Comma0 14" xfId="754" xr:uid="{00000000-0005-0000-0000-0000A6070000}"/>
    <cellStyle name="Comma0 15" xfId="755" xr:uid="{00000000-0005-0000-0000-0000A7070000}"/>
    <cellStyle name="Comma0 16" xfId="756" xr:uid="{00000000-0005-0000-0000-0000A8070000}"/>
    <cellStyle name="Comma0 17" xfId="757" xr:uid="{00000000-0005-0000-0000-0000A9070000}"/>
    <cellStyle name="Comma0 18" xfId="758" xr:uid="{00000000-0005-0000-0000-0000AA070000}"/>
    <cellStyle name="Comma0 19" xfId="759" xr:uid="{00000000-0005-0000-0000-0000AB070000}"/>
    <cellStyle name="Comma0 2" xfId="760" xr:uid="{00000000-0005-0000-0000-0000AC070000}"/>
    <cellStyle name="Comma0 2 2" xfId="761" xr:uid="{00000000-0005-0000-0000-0000AD070000}"/>
    <cellStyle name="Comma0 20" xfId="762" xr:uid="{00000000-0005-0000-0000-0000AE070000}"/>
    <cellStyle name="Comma0 21" xfId="763" xr:uid="{00000000-0005-0000-0000-0000AF070000}"/>
    <cellStyle name="Comma0 22" xfId="764" xr:uid="{00000000-0005-0000-0000-0000B0070000}"/>
    <cellStyle name="Comma0 23" xfId="765" xr:uid="{00000000-0005-0000-0000-0000B1070000}"/>
    <cellStyle name="Comma0 24" xfId="766" xr:uid="{00000000-0005-0000-0000-0000B2070000}"/>
    <cellStyle name="Comma0 25" xfId="767" xr:uid="{00000000-0005-0000-0000-0000B3070000}"/>
    <cellStyle name="Comma0 26" xfId="768" xr:uid="{00000000-0005-0000-0000-0000B4070000}"/>
    <cellStyle name="Comma0 27" xfId="769" xr:uid="{00000000-0005-0000-0000-0000B5070000}"/>
    <cellStyle name="Comma0 28" xfId="770" xr:uid="{00000000-0005-0000-0000-0000B6070000}"/>
    <cellStyle name="Comma0 29" xfId="771" xr:uid="{00000000-0005-0000-0000-0000B7070000}"/>
    <cellStyle name="Comma0 3" xfId="772" xr:uid="{00000000-0005-0000-0000-0000B8070000}"/>
    <cellStyle name="Comma0 3 2" xfId="773" xr:uid="{00000000-0005-0000-0000-0000B9070000}"/>
    <cellStyle name="Comma0 30" xfId="774" xr:uid="{00000000-0005-0000-0000-0000BA070000}"/>
    <cellStyle name="Comma0 31" xfId="775" xr:uid="{00000000-0005-0000-0000-0000BB070000}"/>
    <cellStyle name="Comma0 32" xfId="776" xr:uid="{00000000-0005-0000-0000-0000BC070000}"/>
    <cellStyle name="Comma0 33" xfId="777" xr:uid="{00000000-0005-0000-0000-0000BD070000}"/>
    <cellStyle name="Comma0 34" xfId="778" xr:uid="{00000000-0005-0000-0000-0000BE070000}"/>
    <cellStyle name="Comma0 35" xfId="779" xr:uid="{00000000-0005-0000-0000-0000BF070000}"/>
    <cellStyle name="Comma0 36" xfId="780" xr:uid="{00000000-0005-0000-0000-0000C0070000}"/>
    <cellStyle name="Comma0 37" xfId="781" xr:uid="{00000000-0005-0000-0000-0000C1070000}"/>
    <cellStyle name="Comma0 38" xfId="782" xr:uid="{00000000-0005-0000-0000-0000C2070000}"/>
    <cellStyle name="Comma0 39" xfId="783" xr:uid="{00000000-0005-0000-0000-0000C3070000}"/>
    <cellStyle name="Comma0 4" xfId="784" xr:uid="{00000000-0005-0000-0000-0000C4070000}"/>
    <cellStyle name="Comma0 4 2" xfId="785" xr:uid="{00000000-0005-0000-0000-0000C5070000}"/>
    <cellStyle name="Comma0 40" xfId="786" xr:uid="{00000000-0005-0000-0000-0000C6070000}"/>
    <cellStyle name="Comma0 41" xfId="5350" xr:uid="{00000000-0005-0000-0000-0000C7070000}"/>
    <cellStyle name="Comma0 5" xfId="787" xr:uid="{00000000-0005-0000-0000-0000C8070000}"/>
    <cellStyle name="Comma0 6" xfId="788" xr:uid="{00000000-0005-0000-0000-0000C9070000}"/>
    <cellStyle name="Comma0 7" xfId="789" xr:uid="{00000000-0005-0000-0000-0000CA070000}"/>
    <cellStyle name="Comma0 8" xfId="790" xr:uid="{00000000-0005-0000-0000-0000CB070000}"/>
    <cellStyle name="Comma0 9" xfId="791" xr:uid="{00000000-0005-0000-0000-0000CC070000}"/>
    <cellStyle name="Copied" xfId="792" xr:uid="{00000000-0005-0000-0000-0000CD070000}"/>
    <cellStyle name="Corpo" xfId="793" xr:uid="{00000000-0005-0000-0000-0000CE070000}"/>
    <cellStyle name="Corpo 10" xfId="794" xr:uid="{00000000-0005-0000-0000-0000CF070000}"/>
    <cellStyle name="Corpo 11" xfId="795" xr:uid="{00000000-0005-0000-0000-0000D0070000}"/>
    <cellStyle name="Corpo 12" xfId="796" xr:uid="{00000000-0005-0000-0000-0000D1070000}"/>
    <cellStyle name="Corpo 13" xfId="797" xr:uid="{00000000-0005-0000-0000-0000D2070000}"/>
    <cellStyle name="Corpo 14" xfId="798" xr:uid="{00000000-0005-0000-0000-0000D3070000}"/>
    <cellStyle name="Corpo 15" xfId="799" xr:uid="{00000000-0005-0000-0000-0000D4070000}"/>
    <cellStyle name="Corpo 16" xfId="800" xr:uid="{00000000-0005-0000-0000-0000D5070000}"/>
    <cellStyle name="Corpo 17" xfId="801" xr:uid="{00000000-0005-0000-0000-0000D6070000}"/>
    <cellStyle name="Corpo 18" xfId="802" xr:uid="{00000000-0005-0000-0000-0000D7070000}"/>
    <cellStyle name="Corpo 19" xfId="803" xr:uid="{00000000-0005-0000-0000-0000D8070000}"/>
    <cellStyle name="Corpo 2" xfId="804" xr:uid="{00000000-0005-0000-0000-0000D9070000}"/>
    <cellStyle name="Corpo 2 10" xfId="805" xr:uid="{00000000-0005-0000-0000-0000DA070000}"/>
    <cellStyle name="Corpo 2 11" xfId="806" xr:uid="{00000000-0005-0000-0000-0000DB070000}"/>
    <cellStyle name="Corpo 2 12" xfId="807" xr:uid="{00000000-0005-0000-0000-0000DC070000}"/>
    <cellStyle name="Corpo 2 13" xfId="808" xr:uid="{00000000-0005-0000-0000-0000DD070000}"/>
    <cellStyle name="Corpo 2 14" xfId="809" xr:uid="{00000000-0005-0000-0000-0000DE070000}"/>
    <cellStyle name="Corpo 2 15" xfId="810" xr:uid="{00000000-0005-0000-0000-0000DF070000}"/>
    <cellStyle name="Corpo 2 16" xfId="811" xr:uid="{00000000-0005-0000-0000-0000E0070000}"/>
    <cellStyle name="Corpo 2 17" xfId="812" xr:uid="{00000000-0005-0000-0000-0000E1070000}"/>
    <cellStyle name="Corpo 2 18" xfId="813" xr:uid="{00000000-0005-0000-0000-0000E2070000}"/>
    <cellStyle name="Corpo 2 19" xfId="814" xr:uid="{00000000-0005-0000-0000-0000E3070000}"/>
    <cellStyle name="Corpo 2 2" xfId="815" xr:uid="{00000000-0005-0000-0000-0000E4070000}"/>
    <cellStyle name="Corpo 2 20" xfId="816" xr:uid="{00000000-0005-0000-0000-0000E5070000}"/>
    <cellStyle name="Corpo 2 21" xfId="817" xr:uid="{00000000-0005-0000-0000-0000E6070000}"/>
    <cellStyle name="Corpo 2 22" xfId="818" xr:uid="{00000000-0005-0000-0000-0000E7070000}"/>
    <cellStyle name="Corpo 2 23" xfId="819" xr:uid="{00000000-0005-0000-0000-0000E8070000}"/>
    <cellStyle name="Corpo 2 24" xfId="820" xr:uid="{00000000-0005-0000-0000-0000E9070000}"/>
    <cellStyle name="Corpo 2 25" xfId="821" xr:uid="{00000000-0005-0000-0000-0000EA070000}"/>
    <cellStyle name="Corpo 2 26" xfId="822" xr:uid="{00000000-0005-0000-0000-0000EB070000}"/>
    <cellStyle name="Corpo 2 27" xfId="823" xr:uid="{00000000-0005-0000-0000-0000EC070000}"/>
    <cellStyle name="Corpo 2 28" xfId="824" xr:uid="{00000000-0005-0000-0000-0000ED070000}"/>
    <cellStyle name="Corpo 2 29" xfId="825" xr:uid="{00000000-0005-0000-0000-0000EE070000}"/>
    <cellStyle name="Corpo 2 3" xfId="826" xr:uid="{00000000-0005-0000-0000-0000EF070000}"/>
    <cellStyle name="Corpo 2 30" xfId="827" xr:uid="{00000000-0005-0000-0000-0000F0070000}"/>
    <cellStyle name="Corpo 2 31" xfId="828" xr:uid="{00000000-0005-0000-0000-0000F1070000}"/>
    <cellStyle name="Corpo 2 32" xfId="829" xr:uid="{00000000-0005-0000-0000-0000F2070000}"/>
    <cellStyle name="Corpo 2 33" xfId="830" xr:uid="{00000000-0005-0000-0000-0000F3070000}"/>
    <cellStyle name="Corpo 2 34" xfId="831" xr:uid="{00000000-0005-0000-0000-0000F4070000}"/>
    <cellStyle name="Corpo 2 35" xfId="832" xr:uid="{00000000-0005-0000-0000-0000F5070000}"/>
    <cellStyle name="Corpo 2 36" xfId="833" xr:uid="{00000000-0005-0000-0000-0000F6070000}"/>
    <cellStyle name="Corpo 2 37" xfId="834" xr:uid="{00000000-0005-0000-0000-0000F7070000}"/>
    <cellStyle name="Corpo 2 38" xfId="835" xr:uid="{00000000-0005-0000-0000-0000F8070000}"/>
    <cellStyle name="Corpo 2 39" xfId="836" xr:uid="{00000000-0005-0000-0000-0000F9070000}"/>
    <cellStyle name="Corpo 2 4" xfId="837" xr:uid="{00000000-0005-0000-0000-0000FA070000}"/>
    <cellStyle name="Corpo 2 40" xfId="838" xr:uid="{00000000-0005-0000-0000-0000FB070000}"/>
    <cellStyle name="Corpo 2 5" xfId="839" xr:uid="{00000000-0005-0000-0000-0000FC070000}"/>
    <cellStyle name="Corpo 2 6" xfId="840" xr:uid="{00000000-0005-0000-0000-0000FD070000}"/>
    <cellStyle name="Corpo 2 7" xfId="841" xr:uid="{00000000-0005-0000-0000-0000FE070000}"/>
    <cellStyle name="Corpo 2 8" xfId="842" xr:uid="{00000000-0005-0000-0000-0000FF070000}"/>
    <cellStyle name="Corpo 2 9" xfId="843" xr:uid="{00000000-0005-0000-0000-000000080000}"/>
    <cellStyle name="Corpo 20" xfId="844" xr:uid="{00000000-0005-0000-0000-000001080000}"/>
    <cellStyle name="Corpo 21" xfId="845" xr:uid="{00000000-0005-0000-0000-000002080000}"/>
    <cellStyle name="Corpo 22" xfId="846" xr:uid="{00000000-0005-0000-0000-000003080000}"/>
    <cellStyle name="Corpo 23" xfId="847" xr:uid="{00000000-0005-0000-0000-000004080000}"/>
    <cellStyle name="Corpo 24" xfId="848" xr:uid="{00000000-0005-0000-0000-000005080000}"/>
    <cellStyle name="Corpo 25" xfId="849" xr:uid="{00000000-0005-0000-0000-000006080000}"/>
    <cellStyle name="Corpo 26" xfId="850" xr:uid="{00000000-0005-0000-0000-000007080000}"/>
    <cellStyle name="Corpo 27" xfId="851" xr:uid="{00000000-0005-0000-0000-000008080000}"/>
    <cellStyle name="Corpo 28" xfId="852" xr:uid="{00000000-0005-0000-0000-000009080000}"/>
    <cellStyle name="Corpo 29" xfId="853" xr:uid="{00000000-0005-0000-0000-00000A080000}"/>
    <cellStyle name="Corpo 3" xfId="854" xr:uid="{00000000-0005-0000-0000-00000B080000}"/>
    <cellStyle name="Corpo 30" xfId="855" xr:uid="{00000000-0005-0000-0000-00000C080000}"/>
    <cellStyle name="Corpo 31" xfId="856" xr:uid="{00000000-0005-0000-0000-00000D080000}"/>
    <cellStyle name="Corpo 32" xfId="857" xr:uid="{00000000-0005-0000-0000-00000E080000}"/>
    <cellStyle name="Corpo 33" xfId="858" xr:uid="{00000000-0005-0000-0000-00000F080000}"/>
    <cellStyle name="Corpo 34" xfId="859" xr:uid="{00000000-0005-0000-0000-000010080000}"/>
    <cellStyle name="Corpo 35" xfId="860" xr:uid="{00000000-0005-0000-0000-000011080000}"/>
    <cellStyle name="Corpo 36" xfId="861" xr:uid="{00000000-0005-0000-0000-000012080000}"/>
    <cellStyle name="Corpo 37" xfId="862" xr:uid="{00000000-0005-0000-0000-000013080000}"/>
    <cellStyle name="Corpo 38" xfId="863" xr:uid="{00000000-0005-0000-0000-000014080000}"/>
    <cellStyle name="Corpo 39" xfId="864" xr:uid="{00000000-0005-0000-0000-000015080000}"/>
    <cellStyle name="Corpo 4" xfId="865" xr:uid="{00000000-0005-0000-0000-000016080000}"/>
    <cellStyle name="Corpo 40" xfId="866" xr:uid="{00000000-0005-0000-0000-000017080000}"/>
    <cellStyle name="Corpo 41" xfId="867" xr:uid="{00000000-0005-0000-0000-000018080000}"/>
    <cellStyle name="Corpo 5" xfId="868" xr:uid="{00000000-0005-0000-0000-000019080000}"/>
    <cellStyle name="Corpo 6" xfId="869" xr:uid="{00000000-0005-0000-0000-00001A080000}"/>
    <cellStyle name="Corpo 7" xfId="870" xr:uid="{00000000-0005-0000-0000-00001B080000}"/>
    <cellStyle name="Corpo 8" xfId="871" xr:uid="{00000000-0005-0000-0000-00001C080000}"/>
    <cellStyle name="Corpo 9" xfId="872" xr:uid="{00000000-0005-0000-0000-00001D080000}"/>
    <cellStyle name="Corpo_Consolidado Angola_Mineração_SDM" xfId="873" xr:uid="{00000000-0005-0000-0000-00001E080000}"/>
    <cellStyle name="Cover Date" xfId="5351" xr:uid="{00000000-0005-0000-0000-00001F080000}"/>
    <cellStyle name="Cover Subtitle" xfId="5352" xr:uid="{00000000-0005-0000-0000-000020080000}"/>
    <cellStyle name="Cover Title" xfId="5353" xr:uid="{00000000-0005-0000-0000-000021080000}"/>
    <cellStyle name="Currency" xfId="874" xr:uid="{00000000-0005-0000-0000-000022080000}"/>
    <cellStyle name="Currency [0]" xfId="875" xr:uid="{00000000-0005-0000-0000-000023080000}"/>
    <cellStyle name="Currency [0] 10" xfId="876" xr:uid="{00000000-0005-0000-0000-000024080000}"/>
    <cellStyle name="Currency [0] 11" xfId="877" xr:uid="{00000000-0005-0000-0000-000025080000}"/>
    <cellStyle name="Currency [0] 12" xfId="878" xr:uid="{00000000-0005-0000-0000-000026080000}"/>
    <cellStyle name="Currency [0] 13" xfId="879" xr:uid="{00000000-0005-0000-0000-000027080000}"/>
    <cellStyle name="Currency [0] 14" xfId="880" xr:uid="{00000000-0005-0000-0000-000028080000}"/>
    <cellStyle name="Currency [0] 15" xfId="881" xr:uid="{00000000-0005-0000-0000-000029080000}"/>
    <cellStyle name="Currency [0] 16" xfId="882" xr:uid="{00000000-0005-0000-0000-00002A080000}"/>
    <cellStyle name="Currency [0] 17" xfId="883" xr:uid="{00000000-0005-0000-0000-00002B080000}"/>
    <cellStyle name="Currency [0] 18" xfId="884" xr:uid="{00000000-0005-0000-0000-00002C080000}"/>
    <cellStyle name="Currency [0] 19" xfId="885" xr:uid="{00000000-0005-0000-0000-00002D080000}"/>
    <cellStyle name="Currency [0] 2" xfId="886" xr:uid="{00000000-0005-0000-0000-00002E080000}"/>
    <cellStyle name="Currency [0] 20" xfId="887" xr:uid="{00000000-0005-0000-0000-00002F080000}"/>
    <cellStyle name="Currency [0] 21" xfId="888" xr:uid="{00000000-0005-0000-0000-000030080000}"/>
    <cellStyle name="Currency [0] 22" xfId="889" xr:uid="{00000000-0005-0000-0000-000031080000}"/>
    <cellStyle name="Currency [0] 23" xfId="890" xr:uid="{00000000-0005-0000-0000-000032080000}"/>
    <cellStyle name="Currency [0] 24" xfId="891" xr:uid="{00000000-0005-0000-0000-000033080000}"/>
    <cellStyle name="Currency [0] 25" xfId="892" xr:uid="{00000000-0005-0000-0000-000034080000}"/>
    <cellStyle name="Currency [0] 26" xfId="893" xr:uid="{00000000-0005-0000-0000-000035080000}"/>
    <cellStyle name="Currency [0] 27" xfId="894" xr:uid="{00000000-0005-0000-0000-000036080000}"/>
    <cellStyle name="Currency [0] 28" xfId="895" xr:uid="{00000000-0005-0000-0000-000037080000}"/>
    <cellStyle name="Currency [0] 29" xfId="896" xr:uid="{00000000-0005-0000-0000-000038080000}"/>
    <cellStyle name="Currency [0] 3" xfId="897" xr:uid="{00000000-0005-0000-0000-000039080000}"/>
    <cellStyle name="Currency [0] 30" xfId="898" xr:uid="{00000000-0005-0000-0000-00003A080000}"/>
    <cellStyle name="Currency [0] 31" xfId="899" xr:uid="{00000000-0005-0000-0000-00003B080000}"/>
    <cellStyle name="Currency [0] 32" xfId="900" xr:uid="{00000000-0005-0000-0000-00003C080000}"/>
    <cellStyle name="Currency [0] 33" xfId="901" xr:uid="{00000000-0005-0000-0000-00003D080000}"/>
    <cellStyle name="Currency [0] 34" xfId="902" xr:uid="{00000000-0005-0000-0000-00003E080000}"/>
    <cellStyle name="Currency [0] 35" xfId="903" xr:uid="{00000000-0005-0000-0000-00003F080000}"/>
    <cellStyle name="Currency [0] 36" xfId="904" xr:uid="{00000000-0005-0000-0000-000040080000}"/>
    <cellStyle name="Currency [0] 37" xfId="905" xr:uid="{00000000-0005-0000-0000-000041080000}"/>
    <cellStyle name="Currency [0] 38" xfId="906" xr:uid="{00000000-0005-0000-0000-000042080000}"/>
    <cellStyle name="Currency [0] 39" xfId="907" xr:uid="{00000000-0005-0000-0000-000043080000}"/>
    <cellStyle name="Currency [0] 4" xfId="908" xr:uid="{00000000-0005-0000-0000-000044080000}"/>
    <cellStyle name="Currency [0] 40" xfId="909" xr:uid="{00000000-0005-0000-0000-000045080000}"/>
    <cellStyle name="Currency [0] 5" xfId="910" xr:uid="{00000000-0005-0000-0000-000046080000}"/>
    <cellStyle name="Currency [0] 6" xfId="911" xr:uid="{00000000-0005-0000-0000-000047080000}"/>
    <cellStyle name="Currency [0] 7" xfId="912" xr:uid="{00000000-0005-0000-0000-000048080000}"/>
    <cellStyle name="Currency [0] 8" xfId="913" xr:uid="{00000000-0005-0000-0000-000049080000}"/>
    <cellStyle name="Currency [0] 9" xfId="914" xr:uid="{00000000-0005-0000-0000-00004A080000}"/>
    <cellStyle name="Currency [00]" xfId="5354" xr:uid="{00000000-0005-0000-0000-00004B080000}"/>
    <cellStyle name="Currency [1]" xfId="915" xr:uid="{00000000-0005-0000-0000-00004C080000}"/>
    <cellStyle name="Currency [1] 2" xfId="12372" xr:uid="{00000000-0005-0000-0000-00004D080000}"/>
    <cellStyle name="Currency [1] 3" xfId="5270" xr:uid="{00000000-0005-0000-0000-00004E080000}"/>
    <cellStyle name="Currency [2]" xfId="916" xr:uid="{00000000-0005-0000-0000-00004F080000}"/>
    <cellStyle name="Currency [2] 2" xfId="12373" xr:uid="{00000000-0005-0000-0000-000050080000}"/>
    <cellStyle name="Currency [2] 3" xfId="5271" xr:uid="{00000000-0005-0000-0000-000051080000}"/>
    <cellStyle name="Currency 0" xfId="5355" xr:uid="{00000000-0005-0000-0000-000052080000}"/>
    <cellStyle name="Currency 2" xfId="5356" xr:uid="{00000000-0005-0000-0000-000053080000}"/>
    <cellStyle name="Currency 3*" xfId="5357" xr:uid="{00000000-0005-0000-0000-000054080000}"/>
    <cellStyle name="Currency0" xfId="917" xr:uid="{00000000-0005-0000-0000-000055080000}"/>
    <cellStyle name="Currency0 2" xfId="918" xr:uid="{00000000-0005-0000-0000-000056080000}"/>
    <cellStyle name="Currency0 3" xfId="5358" xr:uid="{00000000-0005-0000-0000-000057080000}"/>
    <cellStyle name="Currency0 4" xfId="12374" xr:uid="{00000000-0005-0000-0000-000058080000}"/>
    <cellStyle name="Currency0 5" xfId="5272" xr:uid="{00000000-0005-0000-0000-000059080000}"/>
    <cellStyle name="Cur㟲ency_DemFin Cesp 99 0600 Legis_OPPV28" xfId="919" xr:uid="{00000000-0005-0000-0000-00005A080000}"/>
    <cellStyle name="Dash" xfId="920" xr:uid="{00000000-0005-0000-0000-00005B080000}"/>
    <cellStyle name="Data" xfId="921" xr:uid="{00000000-0005-0000-0000-00005C080000}"/>
    <cellStyle name="Data 10" xfId="922" xr:uid="{00000000-0005-0000-0000-00005D080000}"/>
    <cellStyle name="Data 11" xfId="923" xr:uid="{00000000-0005-0000-0000-00005E080000}"/>
    <cellStyle name="Data 12" xfId="924" xr:uid="{00000000-0005-0000-0000-00005F080000}"/>
    <cellStyle name="Data 13" xfId="925" xr:uid="{00000000-0005-0000-0000-000060080000}"/>
    <cellStyle name="Data 14" xfId="926" xr:uid="{00000000-0005-0000-0000-000061080000}"/>
    <cellStyle name="Data 15" xfId="927" xr:uid="{00000000-0005-0000-0000-000062080000}"/>
    <cellStyle name="Data 16" xfId="928" xr:uid="{00000000-0005-0000-0000-000063080000}"/>
    <cellStyle name="Data 17" xfId="929" xr:uid="{00000000-0005-0000-0000-000064080000}"/>
    <cellStyle name="Data 18" xfId="930" xr:uid="{00000000-0005-0000-0000-000065080000}"/>
    <cellStyle name="Data 19" xfId="931" xr:uid="{00000000-0005-0000-0000-000066080000}"/>
    <cellStyle name="Data 2" xfId="932" xr:uid="{00000000-0005-0000-0000-000067080000}"/>
    <cellStyle name="Data 2 2" xfId="5205" xr:uid="{00000000-0005-0000-0000-000068080000}"/>
    <cellStyle name="Data 20" xfId="933" xr:uid="{00000000-0005-0000-0000-000069080000}"/>
    <cellStyle name="Data 21" xfId="934" xr:uid="{00000000-0005-0000-0000-00006A080000}"/>
    <cellStyle name="Data 22" xfId="935" xr:uid="{00000000-0005-0000-0000-00006B080000}"/>
    <cellStyle name="Data 23" xfId="936" xr:uid="{00000000-0005-0000-0000-00006C080000}"/>
    <cellStyle name="Data 24" xfId="937" xr:uid="{00000000-0005-0000-0000-00006D080000}"/>
    <cellStyle name="Data 25" xfId="938" xr:uid="{00000000-0005-0000-0000-00006E080000}"/>
    <cellStyle name="Data 26" xfId="939" xr:uid="{00000000-0005-0000-0000-00006F080000}"/>
    <cellStyle name="Data 27" xfId="940" xr:uid="{00000000-0005-0000-0000-000070080000}"/>
    <cellStyle name="Data 28" xfId="941" xr:uid="{00000000-0005-0000-0000-000071080000}"/>
    <cellStyle name="Data 29" xfId="942" xr:uid="{00000000-0005-0000-0000-000072080000}"/>
    <cellStyle name="Data 3" xfId="943" xr:uid="{00000000-0005-0000-0000-000073080000}"/>
    <cellStyle name="Data 30" xfId="944" xr:uid="{00000000-0005-0000-0000-000074080000}"/>
    <cellStyle name="Data 31" xfId="945" xr:uid="{00000000-0005-0000-0000-000075080000}"/>
    <cellStyle name="Data 32" xfId="946" xr:uid="{00000000-0005-0000-0000-000076080000}"/>
    <cellStyle name="Data 33" xfId="947" xr:uid="{00000000-0005-0000-0000-000077080000}"/>
    <cellStyle name="Data 34" xfId="948" xr:uid="{00000000-0005-0000-0000-000078080000}"/>
    <cellStyle name="Data 35" xfId="949" xr:uid="{00000000-0005-0000-0000-000079080000}"/>
    <cellStyle name="Data 36" xfId="950" xr:uid="{00000000-0005-0000-0000-00007A080000}"/>
    <cellStyle name="Data 37" xfId="951" xr:uid="{00000000-0005-0000-0000-00007B080000}"/>
    <cellStyle name="Data 38" xfId="952" xr:uid="{00000000-0005-0000-0000-00007C080000}"/>
    <cellStyle name="Data 39" xfId="953" xr:uid="{00000000-0005-0000-0000-00007D080000}"/>
    <cellStyle name="Data 4" xfId="954" xr:uid="{00000000-0005-0000-0000-00007E080000}"/>
    <cellStyle name="Data 40" xfId="955" xr:uid="{00000000-0005-0000-0000-00007F080000}"/>
    <cellStyle name="Data 41" xfId="5016" xr:uid="{00000000-0005-0000-0000-000080080000}"/>
    <cellStyle name="Data 41 2" xfId="5359" xr:uid="{00000000-0005-0000-0000-000081080000}"/>
    <cellStyle name="Data 5" xfId="956" xr:uid="{00000000-0005-0000-0000-000082080000}"/>
    <cellStyle name="Data 6" xfId="957" xr:uid="{00000000-0005-0000-0000-000083080000}"/>
    <cellStyle name="Data 7" xfId="958" xr:uid="{00000000-0005-0000-0000-000084080000}"/>
    <cellStyle name="Data 8" xfId="959" xr:uid="{00000000-0005-0000-0000-000085080000}"/>
    <cellStyle name="Data 9" xfId="960" xr:uid="{00000000-0005-0000-0000-000086080000}"/>
    <cellStyle name="Date" xfId="961" xr:uid="{00000000-0005-0000-0000-000087080000}"/>
    <cellStyle name="Date [d-mmm-yy]" xfId="962" xr:uid="{00000000-0005-0000-0000-000088080000}"/>
    <cellStyle name="Date [mm-d-yy]" xfId="963" xr:uid="{00000000-0005-0000-0000-000089080000}"/>
    <cellStyle name="Date [mm-d-yyyy]" xfId="964" xr:uid="{00000000-0005-0000-0000-00008A080000}"/>
    <cellStyle name="Date [mmm-d-yyyy]" xfId="965" xr:uid="{00000000-0005-0000-0000-00008B080000}"/>
    <cellStyle name="Date [mmm-yy]" xfId="966" xr:uid="{00000000-0005-0000-0000-00008C080000}"/>
    <cellStyle name="Date [mmm-yyyy]" xfId="967" xr:uid="{00000000-0005-0000-0000-00008D080000}"/>
    <cellStyle name="Date [mmm-yyyy] 2" xfId="968" xr:uid="{00000000-0005-0000-0000-00008E080000}"/>
    <cellStyle name="Date [mmm-yyyy] 2 2" xfId="7563" xr:uid="{00000000-0005-0000-0000-00008F080000}"/>
    <cellStyle name="Date [mmm-yyyy] 3" xfId="7562" xr:uid="{00000000-0005-0000-0000-000090080000}"/>
    <cellStyle name="Date 10" xfId="969" xr:uid="{00000000-0005-0000-0000-000091080000}"/>
    <cellStyle name="Date 11" xfId="970" xr:uid="{00000000-0005-0000-0000-000092080000}"/>
    <cellStyle name="Date 12" xfId="971" xr:uid="{00000000-0005-0000-0000-000093080000}"/>
    <cellStyle name="Date 13" xfId="972" xr:uid="{00000000-0005-0000-0000-000094080000}"/>
    <cellStyle name="Date 14" xfId="973" xr:uid="{00000000-0005-0000-0000-000095080000}"/>
    <cellStyle name="Date 15" xfId="974" xr:uid="{00000000-0005-0000-0000-000096080000}"/>
    <cellStyle name="Date 16" xfId="975" xr:uid="{00000000-0005-0000-0000-000097080000}"/>
    <cellStyle name="Date 17" xfId="976" xr:uid="{00000000-0005-0000-0000-000098080000}"/>
    <cellStyle name="Date 18" xfId="5360" xr:uid="{00000000-0005-0000-0000-000099080000}"/>
    <cellStyle name="Date 19" xfId="7524" xr:uid="{00000000-0005-0000-0000-00009A080000}"/>
    <cellStyle name="Date 2" xfId="977" xr:uid="{00000000-0005-0000-0000-00009B080000}"/>
    <cellStyle name="Date 20" xfId="7532" xr:uid="{00000000-0005-0000-0000-00009C080000}"/>
    <cellStyle name="Date 21" xfId="7527" xr:uid="{00000000-0005-0000-0000-00009D080000}"/>
    <cellStyle name="Date 22" xfId="7528" xr:uid="{00000000-0005-0000-0000-00009E080000}"/>
    <cellStyle name="Date 3" xfId="978" xr:uid="{00000000-0005-0000-0000-00009F080000}"/>
    <cellStyle name="Date 4" xfId="979" xr:uid="{00000000-0005-0000-0000-0000A0080000}"/>
    <cellStyle name="Date 5" xfId="980" xr:uid="{00000000-0005-0000-0000-0000A1080000}"/>
    <cellStyle name="Date 6" xfId="981" xr:uid="{00000000-0005-0000-0000-0000A2080000}"/>
    <cellStyle name="Date 7" xfId="982" xr:uid="{00000000-0005-0000-0000-0000A3080000}"/>
    <cellStyle name="Date 8" xfId="983" xr:uid="{00000000-0005-0000-0000-0000A4080000}"/>
    <cellStyle name="Date 9" xfId="984" xr:uid="{00000000-0005-0000-0000-0000A5080000}"/>
    <cellStyle name="Date Aligned" xfId="5361" xr:uid="{00000000-0005-0000-0000-0000A6080000}"/>
    <cellStyle name="Date Short" xfId="5362" xr:uid="{00000000-0005-0000-0000-0000A7080000}"/>
    <cellStyle name="Date, mmm-yy" xfId="5363" xr:uid="{00000000-0005-0000-0000-0000A8080000}"/>
    <cellStyle name="Date_Valuation Negocio PET_ posCE18_04_06" xfId="985" xr:uid="{00000000-0005-0000-0000-0000A9080000}"/>
    <cellStyle name="Date2" xfId="986" xr:uid="{00000000-0005-0000-0000-0000AA080000}"/>
    <cellStyle name="Date2h" xfId="987" xr:uid="{00000000-0005-0000-0000-0000AB080000}"/>
    <cellStyle name="DateLong" xfId="988" xr:uid="{00000000-0005-0000-0000-0000AC080000}"/>
    <cellStyle name="DateShort" xfId="989" xr:uid="{00000000-0005-0000-0000-0000AD080000}"/>
    <cellStyle name="Dezimal [0]_Anlagenbuchhaltung" xfId="990" xr:uid="{00000000-0005-0000-0000-0000AE080000}"/>
    <cellStyle name="Dezimal_Anlagenbuchhaltung" xfId="991" xr:uid="{00000000-0005-0000-0000-0000AF080000}"/>
    <cellStyle name="dollars" xfId="992" xr:uid="{00000000-0005-0000-0000-0000B0080000}"/>
    <cellStyle name="dollars 2" xfId="12375" xr:uid="{00000000-0005-0000-0000-0000B1080000}"/>
    <cellStyle name="dollars 3" xfId="5273" xr:uid="{00000000-0005-0000-0000-0000B2080000}"/>
    <cellStyle name="Dotted Line" xfId="5364" xr:uid="{00000000-0005-0000-0000-0000B3080000}"/>
    <cellStyle name="EISH" xfId="5017" xr:uid="{00000000-0005-0000-0000-0000B4080000}"/>
    <cellStyle name="Encabezado 2" xfId="5365" xr:uid="{00000000-0005-0000-0000-0000B5080000}"/>
    <cellStyle name="Encabezado 4" xfId="993" xr:uid="{00000000-0005-0000-0000-0000B6080000}"/>
    <cellStyle name="Ênfase1 10" xfId="5783" xr:uid="{00000000-0005-0000-0000-0000B7080000}"/>
    <cellStyle name="Ênfase1 11" xfId="5800" xr:uid="{00000000-0005-0000-0000-0000B8080000}"/>
    <cellStyle name="Ênfase1 12" xfId="5776" xr:uid="{00000000-0005-0000-0000-0000B9080000}"/>
    <cellStyle name="Ênfase1 13" xfId="5807" xr:uid="{00000000-0005-0000-0000-0000BA080000}"/>
    <cellStyle name="Ênfase1 14" xfId="5769" xr:uid="{00000000-0005-0000-0000-0000BB080000}"/>
    <cellStyle name="Ênfase1 15" xfId="5954" xr:uid="{00000000-0005-0000-0000-0000BC080000}"/>
    <cellStyle name="Ênfase1 16" xfId="5968" xr:uid="{00000000-0005-0000-0000-0000BD080000}"/>
    <cellStyle name="Ênfase1 17" xfId="6026" xr:uid="{00000000-0005-0000-0000-0000BE080000}"/>
    <cellStyle name="Ênfase1 2" xfId="51" xr:uid="{00000000-0005-0000-0000-0000BF080000}"/>
    <cellStyle name="Ênfase1 2 2" xfId="5019" xr:uid="{00000000-0005-0000-0000-0000C0080000}"/>
    <cellStyle name="Ênfase1 2 2 2" xfId="6778" xr:uid="{00000000-0005-0000-0000-0000C1080000}"/>
    <cellStyle name="Ênfase1 2 2 2 2" xfId="6779" xr:uid="{00000000-0005-0000-0000-0000C2080000}"/>
    <cellStyle name="Ênfase1 2 2 2 2 2" xfId="6780" xr:uid="{00000000-0005-0000-0000-0000C3080000}"/>
    <cellStyle name="Ênfase1 2 2 2 2 2 2" xfId="6781" xr:uid="{00000000-0005-0000-0000-0000C4080000}"/>
    <cellStyle name="Ênfase1 2 2 2 2 2 2 2" xfId="6782" xr:uid="{00000000-0005-0000-0000-0000C5080000}"/>
    <cellStyle name="Ênfase1 2 2 2 2 2 2 2 2" xfId="6783" xr:uid="{00000000-0005-0000-0000-0000C6080000}"/>
    <cellStyle name="Ênfase1 2 2 2 2 2 2 3" xfId="6784" xr:uid="{00000000-0005-0000-0000-0000C7080000}"/>
    <cellStyle name="Ênfase1 2 2 2 2 2 3" xfId="6785" xr:uid="{00000000-0005-0000-0000-0000C8080000}"/>
    <cellStyle name="Ênfase1 2 2 2 2 2 3 2" xfId="6786" xr:uid="{00000000-0005-0000-0000-0000C9080000}"/>
    <cellStyle name="Ênfase1 2 2 2 2 3" xfId="6787" xr:uid="{00000000-0005-0000-0000-0000CA080000}"/>
    <cellStyle name="Ênfase1 2 2 2 2 3 2" xfId="6788" xr:uid="{00000000-0005-0000-0000-0000CB080000}"/>
    <cellStyle name="Ênfase1 2 2 2 3" xfId="6789" xr:uid="{00000000-0005-0000-0000-0000CC080000}"/>
    <cellStyle name="Ênfase1 2 2 2 4" xfId="6790" xr:uid="{00000000-0005-0000-0000-0000CD080000}"/>
    <cellStyle name="Ênfase1 2 2 2 4 2" xfId="6791" xr:uid="{00000000-0005-0000-0000-0000CE080000}"/>
    <cellStyle name="Ênfase1 2 2 3" xfId="6792" xr:uid="{00000000-0005-0000-0000-0000CF080000}"/>
    <cellStyle name="Ênfase1 2 2 4" xfId="6793" xr:uid="{00000000-0005-0000-0000-0000D0080000}"/>
    <cellStyle name="Ênfase1 2 2 4 2" xfId="6794" xr:uid="{00000000-0005-0000-0000-0000D1080000}"/>
    <cellStyle name="Ênfase1 2 3" xfId="5020" xr:uid="{00000000-0005-0000-0000-0000D2080000}"/>
    <cellStyle name="Ênfase1 2 4" xfId="5018" xr:uid="{00000000-0005-0000-0000-0000D3080000}"/>
    <cellStyle name="Ênfase1 2 5" xfId="6795" xr:uid="{00000000-0005-0000-0000-0000D4080000}"/>
    <cellStyle name="Ênfase1 2 6" xfId="6796" xr:uid="{00000000-0005-0000-0000-0000D5080000}"/>
    <cellStyle name="Ênfase1 2 6 2" xfId="6797" xr:uid="{00000000-0005-0000-0000-0000D6080000}"/>
    <cellStyle name="Ênfase1 2 7" xfId="6777" xr:uid="{00000000-0005-0000-0000-0000D7080000}"/>
    <cellStyle name="Ênfase1 3" xfId="5021" xr:uid="{00000000-0005-0000-0000-0000D8080000}"/>
    <cellStyle name="Ênfase1 3 2" xfId="6799" xr:uid="{00000000-0005-0000-0000-0000D9080000}"/>
    <cellStyle name="Ênfase1 3 3" xfId="6800" xr:uid="{00000000-0005-0000-0000-0000DA080000}"/>
    <cellStyle name="Ênfase1 3 4" xfId="6801" xr:uid="{00000000-0005-0000-0000-0000DB080000}"/>
    <cellStyle name="Ênfase1 3 5" xfId="6798" xr:uid="{00000000-0005-0000-0000-0000DC080000}"/>
    <cellStyle name="Ênfase1 4" xfId="5022" xr:uid="{00000000-0005-0000-0000-0000DD080000}"/>
    <cellStyle name="Ênfase1 4 2" xfId="6803" xr:uid="{00000000-0005-0000-0000-0000DE080000}"/>
    <cellStyle name="Ênfase1 4 3" xfId="6804" xr:uid="{00000000-0005-0000-0000-0000DF080000}"/>
    <cellStyle name="Ênfase1 4 4" xfId="6802" xr:uid="{00000000-0005-0000-0000-0000E0080000}"/>
    <cellStyle name="Ênfase1 5" xfId="5555" xr:uid="{00000000-0005-0000-0000-0000E1080000}"/>
    <cellStyle name="Ênfase1 5 2" xfId="6806" xr:uid="{00000000-0005-0000-0000-0000E2080000}"/>
    <cellStyle name="Ênfase1 5 3" xfId="6805" xr:uid="{00000000-0005-0000-0000-0000E3080000}"/>
    <cellStyle name="Ênfase1 6" xfId="5572" xr:uid="{00000000-0005-0000-0000-0000E4080000}"/>
    <cellStyle name="Ênfase1 6 2" xfId="6808" xr:uid="{00000000-0005-0000-0000-0000E5080000}"/>
    <cellStyle name="Ênfase1 6 3" xfId="7476" xr:uid="{00000000-0005-0000-0000-0000E6080000}"/>
    <cellStyle name="Ênfase1 6 4" xfId="6807" xr:uid="{00000000-0005-0000-0000-0000E7080000}"/>
    <cellStyle name="Ênfase1 7" xfId="5548" xr:uid="{00000000-0005-0000-0000-0000E8080000}"/>
    <cellStyle name="Ênfase1 7 2" xfId="7477" xr:uid="{00000000-0005-0000-0000-0000E9080000}"/>
    <cellStyle name="Ênfase1 7 3" xfId="6809" xr:uid="{00000000-0005-0000-0000-0000EA080000}"/>
    <cellStyle name="Ênfase1 8" xfId="5579" xr:uid="{00000000-0005-0000-0000-0000EB080000}"/>
    <cellStyle name="Ênfase1 9" xfId="5541" xr:uid="{00000000-0005-0000-0000-0000EC080000}"/>
    <cellStyle name="Ênfase2 10" xfId="5784" xr:uid="{00000000-0005-0000-0000-0000ED080000}"/>
    <cellStyle name="Ênfase2 11" xfId="5799" xr:uid="{00000000-0005-0000-0000-0000EE080000}"/>
    <cellStyle name="Ênfase2 12" xfId="5777" xr:uid="{00000000-0005-0000-0000-0000EF080000}"/>
    <cellStyle name="Ênfase2 13" xfId="5806" xr:uid="{00000000-0005-0000-0000-0000F0080000}"/>
    <cellStyle name="Ênfase2 14" xfId="5770" xr:uid="{00000000-0005-0000-0000-0000F1080000}"/>
    <cellStyle name="Ênfase2 15" xfId="5955" xr:uid="{00000000-0005-0000-0000-0000F2080000}"/>
    <cellStyle name="Ênfase2 16" xfId="5967" xr:uid="{00000000-0005-0000-0000-0000F3080000}"/>
    <cellStyle name="Ênfase2 17" xfId="6030" xr:uid="{00000000-0005-0000-0000-0000F4080000}"/>
    <cellStyle name="Ênfase2 2" xfId="52" xr:uid="{00000000-0005-0000-0000-0000F5080000}"/>
    <cellStyle name="Ênfase2 2 2" xfId="5023" xr:uid="{00000000-0005-0000-0000-0000F6080000}"/>
    <cellStyle name="Ênfase2 2 2 2" xfId="6811" xr:uid="{00000000-0005-0000-0000-0000F7080000}"/>
    <cellStyle name="Ênfase2 2 2 2 2" xfId="6812" xr:uid="{00000000-0005-0000-0000-0000F8080000}"/>
    <cellStyle name="Ênfase2 2 2 2 2 2" xfId="6813" xr:uid="{00000000-0005-0000-0000-0000F9080000}"/>
    <cellStyle name="Ênfase2 2 2 2 2 2 2" xfId="6814" xr:uid="{00000000-0005-0000-0000-0000FA080000}"/>
    <cellStyle name="Ênfase2 2 2 2 2 2 2 2" xfId="6815" xr:uid="{00000000-0005-0000-0000-0000FB080000}"/>
    <cellStyle name="Ênfase2 2 2 2 2 2 2 2 2" xfId="6816" xr:uid="{00000000-0005-0000-0000-0000FC080000}"/>
    <cellStyle name="Ênfase2 2 2 2 2 2 2 3" xfId="6817" xr:uid="{00000000-0005-0000-0000-0000FD080000}"/>
    <cellStyle name="Ênfase2 2 2 2 2 2 3" xfId="6818" xr:uid="{00000000-0005-0000-0000-0000FE080000}"/>
    <cellStyle name="Ênfase2 2 2 2 2 2 3 2" xfId="6819" xr:uid="{00000000-0005-0000-0000-0000FF080000}"/>
    <cellStyle name="Ênfase2 2 2 2 2 3" xfId="6820" xr:uid="{00000000-0005-0000-0000-000000090000}"/>
    <cellStyle name="Ênfase2 2 2 2 2 3 2" xfId="6821" xr:uid="{00000000-0005-0000-0000-000001090000}"/>
    <cellStyle name="Ênfase2 2 2 2 3" xfId="6822" xr:uid="{00000000-0005-0000-0000-000002090000}"/>
    <cellStyle name="Ênfase2 2 2 2 4" xfId="6823" xr:uid="{00000000-0005-0000-0000-000003090000}"/>
    <cellStyle name="Ênfase2 2 2 2 4 2" xfId="6824" xr:uid="{00000000-0005-0000-0000-000004090000}"/>
    <cellStyle name="Ênfase2 2 2 3" xfId="6825" xr:uid="{00000000-0005-0000-0000-000005090000}"/>
    <cellStyle name="Ênfase2 2 2 4" xfId="6826" xr:uid="{00000000-0005-0000-0000-000006090000}"/>
    <cellStyle name="Ênfase2 2 2 4 2" xfId="6827" xr:uid="{00000000-0005-0000-0000-000007090000}"/>
    <cellStyle name="Ênfase2 2 3" xfId="5024" xr:uid="{00000000-0005-0000-0000-000008090000}"/>
    <cellStyle name="Ênfase2 2 4" xfId="6828" xr:uid="{00000000-0005-0000-0000-000009090000}"/>
    <cellStyle name="Ênfase2 2 5" xfId="6829" xr:uid="{00000000-0005-0000-0000-00000A090000}"/>
    <cellStyle name="Ênfase2 2 6" xfId="6830" xr:uid="{00000000-0005-0000-0000-00000B090000}"/>
    <cellStyle name="Ênfase2 2 6 2" xfId="6831" xr:uid="{00000000-0005-0000-0000-00000C090000}"/>
    <cellStyle name="Ênfase2 2 7" xfId="6810" xr:uid="{00000000-0005-0000-0000-00000D090000}"/>
    <cellStyle name="Ênfase2 3" xfId="5025" xr:uid="{00000000-0005-0000-0000-00000E090000}"/>
    <cellStyle name="Ênfase2 3 2" xfId="6833" xr:uid="{00000000-0005-0000-0000-00000F090000}"/>
    <cellStyle name="Ênfase2 3 3" xfId="6834" xr:uid="{00000000-0005-0000-0000-000010090000}"/>
    <cellStyle name="Ênfase2 3 4" xfId="6835" xr:uid="{00000000-0005-0000-0000-000011090000}"/>
    <cellStyle name="Ênfase2 3 5" xfId="6832" xr:uid="{00000000-0005-0000-0000-000012090000}"/>
    <cellStyle name="Ênfase2 4" xfId="5026" xr:uid="{00000000-0005-0000-0000-000013090000}"/>
    <cellStyle name="Ênfase2 4 2" xfId="6837" xr:uid="{00000000-0005-0000-0000-000014090000}"/>
    <cellStyle name="Ênfase2 4 3" xfId="6838" xr:uid="{00000000-0005-0000-0000-000015090000}"/>
    <cellStyle name="Ênfase2 4 4" xfId="6836" xr:uid="{00000000-0005-0000-0000-000016090000}"/>
    <cellStyle name="Ênfase2 5" xfId="5556" xr:uid="{00000000-0005-0000-0000-000017090000}"/>
    <cellStyle name="Ênfase2 5 2" xfId="6840" xr:uid="{00000000-0005-0000-0000-000018090000}"/>
    <cellStyle name="Ênfase2 5 3" xfId="6839" xr:uid="{00000000-0005-0000-0000-000019090000}"/>
    <cellStyle name="Ênfase2 6" xfId="5571" xr:uid="{00000000-0005-0000-0000-00001A090000}"/>
    <cellStyle name="Ênfase2 6 2" xfId="6842" xr:uid="{00000000-0005-0000-0000-00001B090000}"/>
    <cellStyle name="Ênfase2 6 3" xfId="7478" xr:uid="{00000000-0005-0000-0000-00001C090000}"/>
    <cellStyle name="Ênfase2 6 4" xfId="6841" xr:uid="{00000000-0005-0000-0000-00001D090000}"/>
    <cellStyle name="Ênfase2 7" xfId="5549" xr:uid="{00000000-0005-0000-0000-00001E090000}"/>
    <cellStyle name="Ênfase2 7 2" xfId="7479" xr:uid="{00000000-0005-0000-0000-00001F090000}"/>
    <cellStyle name="Ênfase2 7 3" xfId="6843" xr:uid="{00000000-0005-0000-0000-000020090000}"/>
    <cellStyle name="Ênfase2 8" xfId="5438" xr:uid="{00000000-0005-0000-0000-000021090000}"/>
    <cellStyle name="Ênfase2 9" xfId="5611" xr:uid="{00000000-0005-0000-0000-000022090000}"/>
    <cellStyle name="Ênfase3 10" xfId="5785" xr:uid="{00000000-0005-0000-0000-000023090000}"/>
    <cellStyle name="Ênfase3 11" xfId="5797" xr:uid="{00000000-0005-0000-0000-000024090000}"/>
    <cellStyle name="Ênfase3 12" xfId="5778" xr:uid="{00000000-0005-0000-0000-000025090000}"/>
    <cellStyle name="Ênfase3 13" xfId="5805" xr:uid="{00000000-0005-0000-0000-000026090000}"/>
    <cellStyle name="Ênfase3 14" xfId="5771" xr:uid="{00000000-0005-0000-0000-000027090000}"/>
    <cellStyle name="Ênfase3 15" xfId="5956" xr:uid="{00000000-0005-0000-0000-000028090000}"/>
    <cellStyle name="Ênfase3 16" xfId="5965" xr:uid="{00000000-0005-0000-0000-000029090000}"/>
    <cellStyle name="Ênfase3 17" xfId="6034" xr:uid="{00000000-0005-0000-0000-00002A090000}"/>
    <cellStyle name="Ênfase3 2" xfId="53" xr:uid="{00000000-0005-0000-0000-00002B090000}"/>
    <cellStyle name="Ênfase3 2 2" xfId="5027" xr:uid="{00000000-0005-0000-0000-00002C090000}"/>
    <cellStyle name="Ênfase3 2 2 2" xfId="6845" xr:uid="{00000000-0005-0000-0000-00002D090000}"/>
    <cellStyle name="Ênfase3 2 2 2 2" xfId="6846" xr:uid="{00000000-0005-0000-0000-00002E090000}"/>
    <cellStyle name="Ênfase3 2 2 2 2 2" xfId="6847" xr:uid="{00000000-0005-0000-0000-00002F090000}"/>
    <cellStyle name="Ênfase3 2 2 2 2 2 2" xfId="6848" xr:uid="{00000000-0005-0000-0000-000030090000}"/>
    <cellStyle name="Ênfase3 2 2 2 2 2 2 2" xfId="6849" xr:uid="{00000000-0005-0000-0000-000031090000}"/>
    <cellStyle name="Ênfase3 2 2 2 2 2 2 2 2" xfId="6850" xr:uid="{00000000-0005-0000-0000-000032090000}"/>
    <cellStyle name="Ênfase3 2 2 2 2 2 2 3" xfId="6851" xr:uid="{00000000-0005-0000-0000-000033090000}"/>
    <cellStyle name="Ênfase3 2 2 2 2 2 3" xfId="6852" xr:uid="{00000000-0005-0000-0000-000034090000}"/>
    <cellStyle name="Ênfase3 2 2 2 2 2 3 2" xfId="6853" xr:uid="{00000000-0005-0000-0000-000035090000}"/>
    <cellStyle name="Ênfase3 2 2 2 2 3" xfId="6854" xr:uid="{00000000-0005-0000-0000-000036090000}"/>
    <cellStyle name="Ênfase3 2 2 2 2 3 2" xfId="6855" xr:uid="{00000000-0005-0000-0000-000037090000}"/>
    <cellStyle name="Ênfase3 2 2 2 3" xfId="6856" xr:uid="{00000000-0005-0000-0000-000038090000}"/>
    <cellStyle name="Ênfase3 2 2 2 4" xfId="6857" xr:uid="{00000000-0005-0000-0000-000039090000}"/>
    <cellStyle name="Ênfase3 2 2 2 4 2" xfId="6858" xr:uid="{00000000-0005-0000-0000-00003A090000}"/>
    <cellStyle name="Ênfase3 2 2 3" xfId="6859" xr:uid="{00000000-0005-0000-0000-00003B090000}"/>
    <cellStyle name="Ênfase3 2 2 4" xfId="6860" xr:uid="{00000000-0005-0000-0000-00003C090000}"/>
    <cellStyle name="Ênfase3 2 2 4 2" xfId="6861" xr:uid="{00000000-0005-0000-0000-00003D090000}"/>
    <cellStyle name="Ênfase3 2 3" xfId="5028" xr:uid="{00000000-0005-0000-0000-00003E090000}"/>
    <cellStyle name="Ênfase3 2 4" xfId="6862" xr:uid="{00000000-0005-0000-0000-00003F090000}"/>
    <cellStyle name="Ênfase3 2 5" xfId="6863" xr:uid="{00000000-0005-0000-0000-000040090000}"/>
    <cellStyle name="Ênfase3 2 6" xfId="6864" xr:uid="{00000000-0005-0000-0000-000041090000}"/>
    <cellStyle name="Ênfase3 2 6 2" xfId="6865" xr:uid="{00000000-0005-0000-0000-000042090000}"/>
    <cellStyle name="Ênfase3 2 7" xfId="6844" xr:uid="{00000000-0005-0000-0000-000043090000}"/>
    <cellStyle name="Ênfase3 3" xfId="5029" xr:uid="{00000000-0005-0000-0000-000044090000}"/>
    <cellStyle name="Ênfase3 3 2" xfId="6867" xr:uid="{00000000-0005-0000-0000-000045090000}"/>
    <cellStyle name="Ênfase3 3 3" xfId="6868" xr:uid="{00000000-0005-0000-0000-000046090000}"/>
    <cellStyle name="Ênfase3 3 4" xfId="6869" xr:uid="{00000000-0005-0000-0000-000047090000}"/>
    <cellStyle name="Ênfase3 3 5" xfId="6866" xr:uid="{00000000-0005-0000-0000-000048090000}"/>
    <cellStyle name="Ênfase3 4" xfId="5030" xr:uid="{00000000-0005-0000-0000-000049090000}"/>
    <cellStyle name="Ênfase3 4 2" xfId="6871" xr:uid="{00000000-0005-0000-0000-00004A090000}"/>
    <cellStyle name="Ênfase3 4 3" xfId="6872" xr:uid="{00000000-0005-0000-0000-00004B090000}"/>
    <cellStyle name="Ênfase3 4 4" xfId="6870" xr:uid="{00000000-0005-0000-0000-00004C090000}"/>
    <cellStyle name="Ênfase3 5" xfId="5557" xr:uid="{00000000-0005-0000-0000-00004D090000}"/>
    <cellStyle name="Ênfase3 5 2" xfId="6874" xr:uid="{00000000-0005-0000-0000-00004E090000}"/>
    <cellStyle name="Ênfase3 5 3" xfId="6873" xr:uid="{00000000-0005-0000-0000-00004F090000}"/>
    <cellStyle name="Ênfase3 6" xfId="5570" xr:uid="{00000000-0005-0000-0000-000050090000}"/>
    <cellStyle name="Ênfase3 6 2" xfId="6876" xr:uid="{00000000-0005-0000-0000-000051090000}"/>
    <cellStyle name="Ênfase3 6 3" xfId="7480" xr:uid="{00000000-0005-0000-0000-000052090000}"/>
    <cellStyle name="Ênfase3 6 4" xfId="6875" xr:uid="{00000000-0005-0000-0000-000053090000}"/>
    <cellStyle name="Ênfase3 7" xfId="5550" xr:uid="{00000000-0005-0000-0000-000054090000}"/>
    <cellStyle name="Ênfase3 7 2" xfId="7481" xr:uid="{00000000-0005-0000-0000-000055090000}"/>
    <cellStyle name="Ênfase3 7 3" xfId="6877" xr:uid="{00000000-0005-0000-0000-000056090000}"/>
    <cellStyle name="Ênfase3 8" xfId="5578" xr:uid="{00000000-0005-0000-0000-000057090000}"/>
    <cellStyle name="Ênfase3 9" xfId="5542" xr:uid="{00000000-0005-0000-0000-000058090000}"/>
    <cellStyle name="Ênfase4 10" xfId="5786" xr:uid="{00000000-0005-0000-0000-000059090000}"/>
    <cellStyle name="Ênfase4 11" xfId="5796" xr:uid="{00000000-0005-0000-0000-00005A090000}"/>
    <cellStyle name="Ênfase4 12" xfId="5779" xr:uid="{00000000-0005-0000-0000-00005B090000}"/>
    <cellStyle name="Ênfase4 13" xfId="5804" xr:uid="{00000000-0005-0000-0000-00005C090000}"/>
    <cellStyle name="Ênfase4 14" xfId="5772" xr:uid="{00000000-0005-0000-0000-00005D090000}"/>
    <cellStyle name="Ênfase4 15" xfId="5957" xr:uid="{00000000-0005-0000-0000-00005E090000}"/>
    <cellStyle name="Ênfase4 16" xfId="5964" xr:uid="{00000000-0005-0000-0000-00005F090000}"/>
    <cellStyle name="Ênfase4 17" xfId="6038" xr:uid="{00000000-0005-0000-0000-000060090000}"/>
    <cellStyle name="Ênfase4 2" xfId="54" xr:uid="{00000000-0005-0000-0000-000061090000}"/>
    <cellStyle name="Ênfase4 2 2" xfId="5032" xr:uid="{00000000-0005-0000-0000-000062090000}"/>
    <cellStyle name="Ênfase4 2 2 2" xfId="6879" xr:uid="{00000000-0005-0000-0000-000063090000}"/>
    <cellStyle name="Ênfase4 2 2 2 2" xfId="6880" xr:uid="{00000000-0005-0000-0000-000064090000}"/>
    <cellStyle name="Ênfase4 2 2 2 2 2" xfId="6881" xr:uid="{00000000-0005-0000-0000-000065090000}"/>
    <cellStyle name="Ênfase4 2 2 2 2 2 2" xfId="6882" xr:uid="{00000000-0005-0000-0000-000066090000}"/>
    <cellStyle name="Ênfase4 2 2 2 2 2 2 2" xfId="6883" xr:uid="{00000000-0005-0000-0000-000067090000}"/>
    <cellStyle name="Ênfase4 2 2 2 2 2 2 2 2" xfId="6884" xr:uid="{00000000-0005-0000-0000-000068090000}"/>
    <cellStyle name="Ênfase4 2 2 2 2 2 2 3" xfId="6885" xr:uid="{00000000-0005-0000-0000-000069090000}"/>
    <cellStyle name="Ênfase4 2 2 2 2 2 3" xfId="6886" xr:uid="{00000000-0005-0000-0000-00006A090000}"/>
    <cellStyle name="Ênfase4 2 2 2 2 2 3 2" xfId="6887" xr:uid="{00000000-0005-0000-0000-00006B090000}"/>
    <cellStyle name="Ênfase4 2 2 2 2 3" xfId="6888" xr:uid="{00000000-0005-0000-0000-00006C090000}"/>
    <cellStyle name="Ênfase4 2 2 2 2 3 2" xfId="6889" xr:uid="{00000000-0005-0000-0000-00006D090000}"/>
    <cellStyle name="Ênfase4 2 2 2 3" xfId="6890" xr:uid="{00000000-0005-0000-0000-00006E090000}"/>
    <cellStyle name="Ênfase4 2 2 2 4" xfId="6891" xr:uid="{00000000-0005-0000-0000-00006F090000}"/>
    <cellStyle name="Ênfase4 2 2 2 4 2" xfId="6892" xr:uid="{00000000-0005-0000-0000-000070090000}"/>
    <cellStyle name="Ênfase4 2 2 3" xfId="6893" xr:uid="{00000000-0005-0000-0000-000071090000}"/>
    <cellStyle name="Ênfase4 2 2 4" xfId="6894" xr:uid="{00000000-0005-0000-0000-000072090000}"/>
    <cellStyle name="Ênfase4 2 2 4 2" xfId="6895" xr:uid="{00000000-0005-0000-0000-000073090000}"/>
    <cellStyle name="Ênfase4 2 3" xfId="5033" xr:uid="{00000000-0005-0000-0000-000074090000}"/>
    <cellStyle name="Ênfase4 2 4" xfId="5031" xr:uid="{00000000-0005-0000-0000-000075090000}"/>
    <cellStyle name="Ênfase4 2 5" xfId="6896" xr:uid="{00000000-0005-0000-0000-000076090000}"/>
    <cellStyle name="Ênfase4 2 6" xfId="6897" xr:uid="{00000000-0005-0000-0000-000077090000}"/>
    <cellStyle name="Ênfase4 2 6 2" xfId="6898" xr:uid="{00000000-0005-0000-0000-000078090000}"/>
    <cellStyle name="Ênfase4 2 7" xfId="6878" xr:uid="{00000000-0005-0000-0000-000079090000}"/>
    <cellStyle name="Ênfase4 3" xfId="5034" xr:uid="{00000000-0005-0000-0000-00007A090000}"/>
    <cellStyle name="Ênfase4 3 2" xfId="6900" xr:uid="{00000000-0005-0000-0000-00007B090000}"/>
    <cellStyle name="Ênfase4 3 3" xfId="6901" xr:uid="{00000000-0005-0000-0000-00007C090000}"/>
    <cellStyle name="Ênfase4 3 4" xfId="6902" xr:uid="{00000000-0005-0000-0000-00007D090000}"/>
    <cellStyle name="Ênfase4 3 5" xfId="6899" xr:uid="{00000000-0005-0000-0000-00007E090000}"/>
    <cellStyle name="Ênfase4 4" xfId="5035" xr:uid="{00000000-0005-0000-0000-00007F090000}"/>
    <cellStyle name="Ênfase4 4 2" xfId="6904" xr:uid="{00000000-0005-0000-0000-000080090000}"/>
    <cellStyle name="Ênfase4 4 3" xfId="6905" xr:uid="{00000000-0005-0000-0000-000081090000}"/>
    <cellStyle name="Ênfase4 4 4" xfId="6903" xr:uid="{00000000-0005-0000-0000-000082090000}"/>
    <cellStyle name="Ênfase4 5" xfId="5558" xr:uid="{00000000-0005-0000-0000-000083090000}"/>
    <cellStyle name="Ênfase4 5 2" xfId="6907" xr:uid="{00000000-0005-0000-0000-000084090000}"/>
    <cellStyle name="Ênfase4 5 3" xfId="6906" xr:uid="{00000000-0005-0000-0000-000085090000}"/>
    <cellStyle name="Ênfase4 6" xfId="5569" xr:uid="{00000000-0005-0000-0000-000086090000}"/>
    <cellStyle name="Ênfase4 6 2" xfId="6909" xr:uid="{00000000-0005-0000-0000-000087090000}"/>
    <cellStyle name="Ênfase4 6 3" xfId="7482" xr:uid="{00000000-0005-0000-0000-000088090000}"/>
    <cellStyle name="Ênfase4 6 4" xfId="6908" xr:uid="{00000000-0005-0000-0000-000089090000}"/>
    <cellStyle name="Ênfase4 7" xfId="5551" xr:uid="{00000000-0005-0000-0000-00008A090000}"/>
    <cellStyle name="Ênfase4 7 2" xfId="7483" xr:uid="{00000000-0005-0000-0000-00008B090000}"/>
    <cellStyle name="Ênfase4 7 3" xfId="6910" xr:uid="{00000000-0005-0000-0000-00008C090000}"/>
    <cellStyle name="Ênfase4 8" xfId="5577" xr:uid="{00000000-0005-0000-0000-00008D090000}"/>
    <cellStyle name="Ênfase4 9" xfId="5543" xr:uid="{00000000-0005-0000-0000-00008E090000}"/>
    <cellStyle name="Ênfase5 10" xfId="5787" xr:uid="{00000000-0005-0000-0000-00008F090000}"/>
    <cellStyle name="Ênfase5 11" xfId="5795" xr:uid="{00000000-0005-0000-0000-000090090000}"/>
    <cellStyle name="Ênfase5 12" xfId="5780" xr:uid="{00000000-0005-0000-0000-000091090000}"/>
    <cellStyle name="Ênfase5 13" xfId="5803" xr:uid="{00000000-0005-0000-0000-000092090000}"/>
    <cellStyle name="Ênfase5 14" xfId="5773" xr:uid="{00000000-0005-0000-0000-000093090000}"/>
    <cellStyle name="Ênfase5 15" xfId="5958" xr:uid="{00000000-0005-0000-0000-000094090000}"/>
    <cellStyle name="Ênfase5 16" xfId="5963" xr:uid="{00000000-0005-0000-0000-000095090000}"/>
    <cellStyle name="Ênfase5 17" xfId="6042" xr:uid="{00000000-0005-0000-0000-000096090000}"/>
    <cellStyle name="Ênfase5 2" xfId="55" xr:uid="{00000000-0005-0000-0000-000097090000}"/>
    <cellStyle name="Ênfase5 2 2" xfId="5036" xr:uid="{00000000-0005-0000-0000-000098090000}"/>
    <cellStyle name="Ênfase5 2 2 2" xfId="6912" xr:uid="{00000000-0005-0000-0000-000099090000}"/>
    <cellStyle name="Ênfase5 2 2 2 2" xfId="6913" xr:uid="{00000000-0005-0000-0000-00009A090000}"/>
    <cellStyle name="Ênfase5 2 2 2 2 2" xfId="6914" xr:uid="{00000000-0005-0000-0000-00009B090000}"/>
    <cellStyle name="Ênfase5 2 2 2 2 2 2" xfId="6915" xr:uid="{00000000-0005-0000-0000-00009C090000}"/>
    <cellStyle name="Ênfase5 2 2 2 2 2 2 2" xfId="6916" xr:uid="{00000000-0005-0000-0000-00009D090000}"/>
    <cellStyle name="Ênfase5 2 2 2 2 2 2 2 2" xfId="6917" xr:uid="{00000000-0005-0000-0000-00009E090000}"/>
    <cellStyle name="Ênfase5 2 2 2 2 2 2 3" xfId="6918" xr:uid="{00000000-0005-0000-0000-00009F090000}"/>
    <cellStyle name="Ênfase5 2 2 2 2 2 3" xfId="6919" xr:uid="{00000000-0005-0000-0000-0000A0090000}"/>
    <cellStyle name="Ênfase5 2 2 2 2 2 3 2" xfId="6920" xr:uid="{00000000-0005-0000-0000-0000A1090000}"/>
    <cellStyle name="Ênfase5 2 2 2 2 3" xfId="6921" xr:uid="{00000000-0005-0000-0000-0000A2090000}"/>
    <cellStyle name="Ênfase5 2 2 2 2 3 2" xfId="6922" xr:uid="{00000000-0005-0000-0000-0000A3090000}"/>
    <cellStyle name="Ênfase5 2 2 2 3" xfId="6923" xr:uid="{00000000-0005-0000-0000-0000A4090000}"/>
    <cellStyle name="Ênfase5 2 2 2 4" xfId="6924" xr:uid="{00000000-0005-0000-0000-0000A5090000}"/>
    <cellStyle name="Ênfase5 2 2 2 4 2" xfId="6925" xr:uid="{00000000-0005-0000-0000-0000A6090000}"/>
    <cellStyle name="Ênfase5 2 2 3" xfId="6926" xr:uid="{00000000-0005-0000-0000-0000A7090000}"/>
    <cellStyle name="Ênfase5 2 2 4" xfId="6927" xr:uid="{00000000-0005-0000-0000-0000A8090000}"/>
    <cellStyle name="Ênfase5 2 2 4 2" xfId="6928" xr:uid="{00000000-0005-0000-0000-0000A9090000}"/>
    <cellStyle name="Ênfase5 2 3" xfId="5037" xr:uid="{00000000-0005-0000-0000-0000AA090000}"/>
    <cellStyle name="Ênfase5 2 4" xfId="6929" xr:uid="{00000000-0005-0000-0000-0000AB090000}"/>
    <cellStyle name="Ênfase5 2 5" xfId="6930" xr:uid="{00000000-0005-0000-0000-0000AC090000}"/>
    <cellStyle name="Ênfase5 2 6" xfId="6931" xr:uid="{00000000-0005-0000-0000-0000AD090000}"/>
    <cellStyle name="Ênfase5 2 6 2" xfId="6932" xr:uid="{00000000-0005-0000-0000-0000AE090000}"/>
    <cellStyle name="Ênfase5 2 7" xfId="6911" xr:uid="{00000000-0005-0000-0000-0000AF090000}"/>
    <cellStyle name="Ênfase5 3" xfId="5038" xr:uid="{00000000-0005-0000-0000-0000B0090000}"/>
    <cellStyle name="Ênfase5 3 2" xfId="6934" xr:uid="{00000000-0005-0000-0000-0000B1090000}"/>
    <cellStyle name="Ênfase5 3 3" xfId="6935" xr:uid="{00000000-0005-0000-0000-0000B2090000}"/>
    <cellStyle name="Ênfase5 3 4" xfId="6936" xr:uid="{00000000-0005-0000-0000-0000B3090000}"/>
    <cellStyle name="Ênfase5 3 5" xfId="6933" xr:uid="{00000000-0005-0000-0000-0000B4090000}"/>
    <cellStyle name="Ênfase5 4" xfId="5039" xr:uid="{00000000-0005-0000-0000-0000B5090000}"/>
    <cellStyle name="Ênfase5 4 2" xfId="6938" xr:uid="{00000000-0005-0000-0000-0000B6090000}"/>
    <cellStyle name="Ênfase5 4 3" xfId="6939" xr:uid="{00000000-0005-0000-0000-0000B7090000}"/>
    <cellStyle name="Ênfase5 4 4" xfId="6937" xr:uid="{00000000-0005-0000-0000-0000B8090000}"/>
    <cellStyle name="Ênfase5 5" xfId="5559" xr:uid="{00000000-0005-0000-0000-0000B9090000}"/>
    <cellStyle name="Ênfase5 5 2" xfId="6941" xr:uid="{00000000-0005-0000-0000-0000BA090000}"/>
    <cellStyle name="Ênfase5 5 3" xfId="6940" xr:uid="{00000000-0005-0000-0000-0000BB090000}"/>
    <cellStyle name="Ênfase5 6" xfId="5568" xr:uid="{00000000-0005-0000-0000-0000BC090000}"/>
    <cellStyle name="Ênfase5 6 2" xfId="6943" xr:uid="{00000000-0005-0000-0000-0000BD090000}"/>
    <cellStyle name="Ênfase5 6 3" xfId="7484" xr:uid="{00000000-0005-0000-0000-0000BE090000}"/>
    <cellStyle name="Ênfase5 6 4" xfId="6942" xr:uid="{00000000-0005-0000-0000-0000BF090000}"/>
    <cellStyle name="Ênfase5 7" xfId="5552" xr:uid="{00000000-0005-0000-0000-0000C0090000}"/>
    <cellStyle name="Ênfase5 7 2" xfId="7485" xr:uid="{00000000-0005-0000-0000-0000C1090000}"/>
    <cellStyle name="Ênfase5 7 3" xfId="6944" xr:uid="{00000000-0005-0000-0000-0000C2090000}"/>
    <cellStyle name="Ênfase5 8" xfId="5576" xr:uid="{00000000-0005-0000-0000-0000C3090000}"/>
    <cellStyle name="Ênfase5 9" xfId="5544" xr:uid="{00000000-0005-0000-0000-0000C4090000}"/>
    <cellStyle name="Ênfase6 10" xfId="5788" xr:uid="{00000000-0005-0000-0000-0000C5090000}"/>
    <cellStyle name="Ênfase6 11" xfId="5794" xr:uid="{00000000-0005-0000-0000-0000C6090000}"/>
    <cellStyle name="Ênfase6 12" xfId="5781" xr:uid="{00000000-0005-0000-0000-0000C7090000}"/>
    <cellStyle name="Ênfase6 13" xfId="5802" xr:uid="{00000000-0005-0000-0000-0000C8090000}"/>
    <cellStyle name="Ênfase6 14" xfId="5774" xr:uid="{00000000-0005-0000-0000-0000C9090000}"/>
    <cellStyle name="Ênfase6 15" xfId="5959" xr:uid="{00000000-0005-0000-0000-0000CA090000}"/>
    <cellStyle name="Ênfase6 16" xfId="5962" xr:uid="{00000000-0005-0000-0000-0000CB090000}"/>
    <cellStyle name="Ênfase6 17" xfId="6046" xr:uid="{00000000-0005-0000-0000-0000CC090000}"/>
    <cellStyle name="Ênfase6 2" xfId="56" xr:uid="{00000000-0005-0000-0000-0000CD090000}"/>
    <cellStyle name="Ênfase6 2 2" xfId="5040" xr:uid="{00000000-0005-0000-0000-0000CE090000}"/>
    <cellStyle name="Ênfase6 2 2 2" xfId="6946" xr:uid="{00000000-0005-0000-0000-0000CF090000}"/>
    <cellStyle name="Ênfase6 2 2 2 2" xfId="6947" xr:uid="{00000000-0005-0000-0000-0000D0090000}"/>
    <cellStyle name="Ênfase6 2 2 2 2 2" xfId="6948" xr:uid="{00000000-0005-0000-0000-0000D1090000}"/>
    <cellStyle name="Ênfase6 2 2 2 2 2 2" xfId="6949" xr:uid="{00000000-0005-0000-0000-0000D2090000}"/>
    <cellStyle name="Ênfase6 2 2 2 2 2 2 2" xfId="6950" xr:uid="{00000000-0005-0000-0000-0000D3090000}"/>
    <cellStyle name="Ênfase6 2 2 2 2 2 2 2 2" xfId="6951" xr:uid="{00000000-0005-0000-0000-0000D4090000}"/>
    <cellStyle name="Ênfase6 2 2 2 2 2 2 3" xfId="6952" xr:uid="{00000000-0005-0000-0000-0000D5090000}"/>
    <cellStyle name="Ênfase6 2 2 2 2 2 3" xfId="6953" xr:uid="{00000000-0005-0000-0000-0000D6090000}"/>
    <cellStyle name="Ênfase6 2 2 2 2 2 3 2" xfId="6954" xr:uid="{00000000-0005-0000-0000-0000D7090000}"/>
    <cellStyle name="Ênfase6 2 2 2 2 3" xfId="6955" xr:uid="{00000000-0005-0000-0000-0000D8090000}"/>
    <cellStyle name="Ênfase6 2 2 2 2 3 2" xfId="6956" xr:uid="{00000000-0005-0000-0000-0000D9090000}"/>
    <cellStyle name="Ênfase6 2 2 2 3" xfId="6957" xr:uid="{00000000-0005-0000-0000-0000DA090000}"/>
    <cellStyle name="Ênfase6 2 2 2 4" xfId="6958" xr:uid="{00000000-0005-0000-0000-0000DB090000}"/>
    <cellStyle name="Ênfase6 2 2 2 4 2" xfId="6959" xr:uid="{00000000-0005-0000-0000-0000DC090000}"/>
    <cellStyle name="Ênfase6 2 2 3" xfId="6960" xr:uid="{00000000-0005-0000-0000-0000DD090000}"/>
    <cellStyle name="Ênfase6 2 2 4" xfId="6961" xr:uid="{00000000-0005-0000-0000-0000DE090000}"/>
    <cellStyle name="Ênfase6 2 2 4 2" xfId="6962" xr:uid="{00000000-0005-0000-0000-0000DF090000}"/>
    <cellStyle name="Ênfase6 2 3" xfId="5041" xr:uid="{00000000-0005-0000-0000-0000E0090000}"/>
    <cellStyle name="Ênfase6 2 4" xfId="6963" xr:uid="{00000000-0005-0000-0000-0000E1090000}"/>
    <cellStyle name="Ênfase6 2 5" xfId="6964" xr:uid="{00000000-0005-0000-0000-0000E2090000}"/>
    <cellStyle name="Ênfase6 2 6" xfId="6965" xr:uid="{00000000-0005-0000-0000-0000E3090000}"/>
    <cellStyle name="Ênfase6 2 6 2" xfId="6966" xr:uid="{00000000-0005-0000-0000-0000E4090000}"/>
    <cellStyle name="Ênfase6 2 7" xfId="6945" xr:uid="{00000000-0005-0000-0000-0000E5090000}"/>
    <cellStyle name="Ênfase6 3" xfId="5042" xr:uid="{00000000-0005-0000-0000-0000E6090000}"/>
    <cellStyle name="Ênfase6 3 2" xfId="6968" xr:uid="{00000000-0005-0000-0000-0000E7090000}"/>
    <cellStyle name="Ênfase6 3 3" xfId="6969" xr:uid="{00000000-0005-0000-0000-0000E8090000}"/>
    <cellStyle name="Ênfase6 3 4" xfId="6970" xr:uid="{00000000-0005-0000-0000-0000E9090000}"/>
    <cellStyle name="Ênfase6 3 5" xfId="6967" xr:uid="{00000000-0005-0000-0000-0000EA090000}"/>
    <cellStyle name="Ênfase6 4" xfId="5043" xr:uid="{00000000-0005-0000-0000-0000EB090000}"/>
    <cellStyle name="Ênfase6 4 2" xfId="6972" xr:uid="{00000000-0005-0000-0000-0000EC090000}"/>
    <cellStyle name="Ênfase6 4 3" xfId="6973" xr:uid="{00000000-0005-0000-0000-0000ED090000}"/>
    <cellStyle name="Ênfase6 4 4" xfId="6971" xr:uid="{00000000-0005-0000-0000-0000EE090000}"/>
    <cellStyle name="Ênfase6 5" xfId="5560" xr:uid="{00000000-0005-0000-0000-0000EF090000}"/>
    <cellStyle name="Ênfase6 5 2" xfId="6975" xr:uid="{00000000-0005-0000-0000-0000F0090000}"/>
    <cellStyle name="Ênfase6 5 3" xfId="6974" xr:uid="{00000000-0005-0000-0000-0000F1090000}"/>
    <cellStyle name="Ênfase6 6" xfId="5567" xr:uid="{00000000-0005-0000-0000-0000F2090000}"/>
    <cellStyle name="Ênfase6 6 2" xfId="6977" xr:uid="{00000000-0005-0000-0000-0000F3090000}"/>
    <cellStyle name="Ênfase6 6 3" xfId="7486" xr:uid="{00000000-0005-0000-0000-0000F4090000}"/>
    <cellStyle name="Ênfase6 6 4" xfId="6976" xr:uid="{00000000-0005-0000-0000-0000F5090000}"/>
    <cellStyle name="Ênfase6 7" xfId="5553" xr:uid="{00000000-0005-0000-0000-0000F6090000}"/>
    <cellStyle name="Ênfase6 7 2" xfId="7487" xr:uid="{00000000-0005-0000-0000-0000F7090000}"/>
    <cellStyle name="Ênfase6 7 3" xfId="6978" xr:uid="{00000000-0005-0000-0000-0000F8090000}"/>
    <cellStyle name="Ênfase6 8" xfId="5575" xr:uid="{00000000-0005-0000-0000-0000F9090000}"/>
    <cellStyle name="Ênfase6 9" xfId="5545" xr:uid="{00000000-0005-0000-0000-0000FA090000}"/>
    <cellStyle name="Énfasis1" xfId="994" xr:uid="{00000000-0005-0000-0000-0000FB090000}"/>
    <cellStyle name="Énfasis2" xfId="995" xr:uid="{00000000-0005-0000-0000-0000FC090000}"/>
    <cellStyle name="Énfasis3" xfId="996" xr:uid="{00000000-0005-0000-0000-0000FD090000}"/>
    <cellStyle name="Énfasis4" xfId="997" xr:uid="{00000000-0005-0000-0000-0000FE090000}"/>
    <cellStyle name="Énfasis5" xfId="998" xr:uid="{00000000-0005-0000-0000-0000FF090000}"/>
    <cellStyle name="Énfasis6" xfId="999" xr:uid="{00000000-0005-0000-0000-0000000A0000}"/>
    <cellStyle name="Enter Currency (0)" xfId="5366" xr:uid="{00000000-0005-0000-0000-0000010A0000}"/>
    <cellStyle name="Enter Currency (2)" xfId="5367" xr:uid="{00000000-0005-0000-0000-0000020A0000}"/>
    <cellStyle name="Enter Units (0)" xfId="5368" xr:uid="{00000000-0005-0000-0000-0000030A0000}"/>
    <cellStyle name="Enter Units (1)" xfId="5369" xr:uid="{00000000-0005-0000-0000-0000040A0000}"/>
    <cellStyle name="Enter Units (2)" xfId="5370" xr:uid="{00000000-0005-0000-0000-0000050A0000}"/>
    <cellStyle name="Entered" xfId="1000" xr:uid="{00000000-0005-0000-0000-0000060A0000}"/>
    <cellStyle name="Entrada 10" xfId="5791" xr:uid="{00000000-0005-0000-0000-0000070A0000}"/>
    <cellStyle name="Entrada 11" xfId="5792" xr:uid="{00000000-0005-0000-0000-0000080A0000}"/>
    <cellStyle name="Entrada 12" xfId="5790" xr:uid="{00000000-0005-0000-0000-0000090A0000}"/>
    <cellStyle name="Entrada 13" xfId="5793" xr:uid="{00000000-0005-0000-0000-00000A0A0000}"/>
    <cellStyle name="Entrada 14" xfId="5789" xr:uid="{00000000-0005-0000-0000-00000B0A0000}"/>
    <cellStyle name="Entrada 15" xfId="5960" xr:uid="{00000000-0005-0000-0000-00000C0A0000}"/>
    <cellStyle name="Entrada 16" xfId="5961" xr:uid="{00000000-0005-0000-0000-00000D0A0000}"/>
    <cellStyle name="Entrada 17" xfId="6019" xr:uid="{00000000-0005-0000-0000-00000E0A0000}"/>
    <cellStyle name="Entrada 18" xfId="10710" xr:uid="{00000000-0005-0000-0000-00000F0A0000}"/>
    <cellStyle name="Entrada 2" xfId="57" xr:uid="{00000000-0005-0000-0000-0000100A0000}"/>
    <cellStyle name="Entrada 2 2" xfId="5044" xr:uid="{00000000-0005-0000-0000-0000110A0000}"/>
    <cellStyle name="Entrada 2 2 2" xfId="6980" xr:uid="{00000000-0005-0000-0000-0000120A0000}"/>
    <cellStyle name="Entrada 2 2 2 2" xfId="6981" xr:uid="{00000000-0005-0000-0000-0000130A0000}"/>
    <cellStyle name="Entrada 2 2 2 2 2" xfId="6982" xr:uid="{00000000-0005-0000-0000-0000140A0000}"/>
    <cellStyle name="Entrada 2 2 2 2 2 2" xfId="6983" xr:uid="{00000000-0005-0000-0000-0000150A0000}"/>
    <cellStyle name="Entrada 2 2 2 2 2 2 2" xfId="6984" xr:uid="{00000000-0005-0000-0000-0000160A0000}"/>
    <cellStyle name="Entrada 2 2 2 2 2 2 2 2" xfId="6985" xr:uid="{00000000-0005-0000-0000-0000170A0000}"/>
    <cellStyle name="Entrada 2 2 2 2 2 2 3" xfId="6986" xr:uid="{00000000-0005-0000-0000-0000180A0000}"/>
    <cellStyle name="Entrada 2 2 2 2 2 3" xfId="6987" xr:uid="{00000000-0005-0000-0000-0000190A0000}"/>
    <cellStyle name="Entrada 2 2 2 2 2 3 2" xfId="6988" xr:uid="{00000000-0005-0000-0000-00001A0A0000}"/>
    <cellStyle name="Entrada 2 2 2 2 3" xfId="6989" xr:uid="{00000000-0005-0000-0000-00001B0A0000}"/>
    <cellStyle name="Entrada 2 2 2 2 3 2" xfId="6990" xr:uid="{00000000-0005-0000-0000-00001C0A0000}"/>
    <cellStyle name="Entrada 2 2 2 3" xfId="6991" xr:uid="{00000000-0005-0000-0000-00001D0A0000}"/>
    <cellStyle name="Entrada 2 2 2 4" xfId="6992" xr:uid="{00000000-0005-0000-0000-00001E0A0000}"/>
    <cellStyle name="Entrada 2 2 2 4 2" xfId="6993" xr:uid="{00000000-0005-0000-0000-00001F0A0000}"/>
    <cellStyle name="Entrada 2 2 3" xfId="6994" xr:uid="{00000000-0005-0000-0000-0000200A0000}"/>
    <cellStyle name="Entrada 2 2 4" xfId="6995" xr:uid="{00000000-0005-0000-0000-0000210A0000}"/>
    <cellStyle name="Entrada 2 2 4 2" xfId="6996" xr:uid="{00000000-0005-0000-0000-0000220A0000}"/>
    <cellStyle name="Entrada 2 3" xfId="5045" xr:uid="{00000000-0005-0000-0000-0000230A0000}"/>
    <cellStyle name="Entrada 2 4" xfId="6997" xr:uid="{00000000-0005-0000-0000-0000240A0000}"/>
    <cellStyle name="Entrada 2 5" xfId="6998" xr:uid="{00000000-0005-0000-0000-0000250A0000}"/>
    <cellStyle name="Entrada 2 6" xfId="6999" xr:uid="{00000000-0005-0000-0000-0000260A0000}"/>
    <cellStyle name="Entrada 2 6 2" xfId="7000" xr:uid="{00000000-0005-0000-0000-0000270A0000}"/>
    <cellStyle name="Entrada 2 7" xfId="6979" xr:uid="{00000000-0005-0000-0000-0000280A0000}"/>
    <cellStyle name="Entrada 3" xfId="5046" xr:uid="{00000000-0005-0000-0000-0000290A0000}"/>
    <cellStyle name="Entrada 3 2" xfId="7002" xr:uid="{00000000-0005-0000-0000-00002A0A0000}"/>
    <cellStyle name="Entrada 3 3" xfId="7003" xr:uid="{00000000-0005-0000-0000-00002B0A0000}"/>
    <cellStyle name="Entrada 3 4" xfId="7004" xr:uid="{00000000-0005-0000-0000-00002C0A0000}"/>
    <cellStyle name="Entrada 3 5" xfId="7001" xr:uid="{00000000-0005-0000-0000-00002D0A0000}"/>
    <cellStyle name="Entrada 4" xfId="5047" xr:uid="{00000000-0005-0000-0000-00002E0A0000}"/>
    <cellStyle name="Entrada 4 2" xfId="7006" xr:uid="{00000000-0005-0000-0000-00002F0A0000}"/>
    <cellStyle name="Entrada 4 3" xfId="7007" xr:uid="{00000000-0005-0000-0000-0000300A0000}"/>
    <cellStyle name="Entrada 4 4" xfId="7005" xr:uid="{00000000-0005-0000-0000-0000310A0000}"/>
    <cellStyle name="Entrada 5" xfId="5563" xr:uid="{00000000-0005-0000-0000-0000320A0000}"/>
    <cellStyle name="Entrada 5 2" xfId="7009" xr:uid="{00000000-0005-0000-0000-0000330A0000}"/>
    <cellStyle name="Entrada 5 3" xfId="7008" xr:uid="{00000000-0005-0000-0000-0000340A0000}"/>
    <cellStyle name="Entrada 6" xfId="5564" xr:uid="{00000000-0005-0000-0000-0000350A0000}"/>
    <cellStyle name="Entrada 6 2" xfId="7011" xr:uid="{00000000-0005-0000-0000-0000360A0000}"/>
    <cellStyle name="Entrada 6 3" xfId="7488" xr:uid="{00000000-0005-0000-0000-0000370A0000}"/>
    <cellStyle name="Entrada 6 4" xfId="7010" xr:uid="{00000000-0005-0000-0000-0000380A0000}"/>
    <cellStyle name="Entrada 7" xfId="5562" xr:uid="{00000000-0005-0000-0000-0000390A0000}"/>
    <cellStyle name="Entrada 7 2" xfId="7489" xr:uid="{00000000-0005-0000-0000-00003A0A0000}"/>
    <cellStyle name="Entrada 7 3" xfId="7012" xr:uid="{00000000-0005-0000-0000-00003B0A0000}"/>
    <cellStyle name="Entrada 8" xfId="5565" xr:uid="{00000000-0005-0000-0000-00003C0A0000}"/>
    <cellStyle name="Entrada 9" xfId="5561" xr:uid="{00000000-0005-0000-0000-00003D0A0000}"/>
    <cellStyle name="Estilo 1" xfId="5048" xr:uid="{00000000-0005-0000-0000-00003E0A0000}"/>
    <cellStyle name="Estilo 1 2" xfId="5049" xr:uid="{00000000-0005-0000-0000-00003F0A0000}"/>
    <cellStyle name="Estilo 1 3" xfId="5050" xr:uid="{00000000-0005-0000-0000-0000400A0000}"/>
    <cellStyle name="Estilo 1 4" xfId="5371" xr:uid="{00000000-0005-0000-0000-0000410A0000}"/>
    <cellStyle name="Estilo 2" xfId="5372" xr:uid="{00000000-0005-0000-0000-0000420A0000}"/>
    <cellStyle name="Euro" xfId="58" xr:uid="{00000000-0005-0000-0000-0000430A0000}"/>
    <cellStyle name="Euro 10" xfId="1002" xr:uid="{00000000-0005-0000-0000-0000440A0000}"/>
    <cellStyle name="Euro 11" xfId="1003" xr:uid="{00000000-0005-0000-0000-0000450A0000}"/>
    <cellStyle name="Euro 12" xfId="1004" xr:uid="{00000000-0005-0000-0000-0000460A0000}"/>
    <cellStyle name="Euro 13" xfId="1005" xr:uid="{00000000-0005-0000-0000-0000470A0000}"/>
    <cellStyle name="Euro 14" xfId="1006" xr:uid="{00000000-0005-0000-0000-0000480A0000}"/>
    <cellStyle name="Euro 15" xfId="1007" xr:uid="{00000000-0005-0000-0000-0000490A0000}"/>
    <cellStyle name="Euro 16" xfId="1008" xr:uid="{00000000-0005-0000-0000-00004A0A0000}"/>
    <cellStyle name="Euro 17" xfId="1009" xr:uid="{00000000-0005-0000-0000-00004B0A0000}"/>
    <cellStyle name="Euro 18" xfId="1010" xr:uid="{00000000-0005-0000-0000-00004C0A0000}"/>
    <cellStyle name="Euro 19" xfId="1011" xr:uid="{00000000-0005-0000-0000-00004D0A0000}"/>
    <cellStyle name="Euro 2" xfId="122" xr:uid="{00000000-0005-0000-0000-00004E0A0000}"/>
    <cellStyle name="Euro 2 2" xfId="1013" xr:uid="{00000000-0005-0000-0000-00004F0A0000}"/>
    <cellStyle name="Euro 2 3" xfId="1012" xr:uid="{00000000-0005-0000-0000-0000500A0000}"/>
    <cellStyle name="Euro 2 3 2" xfId="10568" xr:uid="{00000000-0005-0000-0000-0000510A0000}"/>
    <cellStyle name="Euro 20" xfId="1014" xr:uid="{00000000-0005-0000-0000-0000520A0000}"/>
    <cellStyle name="Euro 21" xfId="1015" xr:uid="{00000000-0005-0000-0000-0000530A0000}"/>
    <cellStyle name="Euro 22" xfId="1016" xr:uid="{00000000-0005-0000-0000-0000540A0000}"/>
    <cellStyle name="Euro 23" xfId="1017" xr:uid="{00000000-0005-0000-0000-0000550A0000}"/>
    <cellStyle name="Euro 24" xfId="1018" xr:uid="{00000000-0005-0000-0000-0000560A0000}"/>
    <cellStyle name="Euro 25" xfId="1019" xr:uid="{00000000-0005-0000-0000-0000570A0000}"/>
    <cellStyle name="Euro 26" xfId="1020" xr:uid="{00000000-0005-0000-0000-0000580A0000}"/>
    <cellStyle name="Euro 27" xfId="1021" xr:uid="{00000000-0005-0000-0000-0000590A0000}"/>
    <cellStyle name="Euro 28" xfId="1022" xr:uid="{00000000-0005-0000-0000-00005A0A0000}"/>
    <cellStyle name="Euro 29" xfId="1023" xr:uid="{00000000-0005-0000-0000-00005B0A0000}"/>
    <cellStyle name="Euro 3" xfId="119" xr:uid="{00000000-0005-0000-0000-00005C0A0000}"/>
    <cellStyle name="Euro 3 2" xfId="1025" xr:uid="{00000000-0005-0000-0000-00005D0A0000}"/>
    <cellStyle name="Euro 3 3" xfId="1024" xr:uid="{00000000-0005-0000-0000-00005E0A0000}"/>
    <cellStyle name="Euro 30" xfId="1026" xr:uid="{00000000-0005-0000-0000-00005F0A0000}"/>
    <cellStyle name="Euro 31" xfId="1027" xr:uid="{00000000-0005-0000-0000-0000600A0000}"/>
    <cellStyle name="Euro 32" xfId="1028" xr:uid="{00000000-0005-0000-0000-0000610A0000}"/>
    <cellStyle name="Euro 33" xfId="1029" xr:uid="{00000000-0005-0000-0000-0000620A0000}"/>
    <cellStyle name="Euro 34" xfId="1030" xr:uid="{00000000-0005-0000-0000-0000630A0000}"/>
    <cellStyle name="Euro 35" xfId="1031" xr:uid="{00000000-0005-0000-0000-0000640A0000}"/>
    <cellStyle name="Euro 36" xfId="1032" xr:uid="{00000000-0005-0000-0000-0000650A0000}"/>
    <cellStyle name="Euro 37" xfId="1033" xr:uid="{00000000-0005-0000-0000-0000660A0000}"/>
    <cellStyle name="Euro 38" xfId="1034" xr:uid="{00000000-0005-0000-0000-0000670A0000}"/>
    <cellStyle name="Euro 39" xfId="1035" xr:uid="{00000000-0005-0000-0000-0000680A0000}"/>
    <cellStyle name="Euro 4" xfId="1036" xr:uid="{00000000-0005-0000-0000-0000690A0000}"/>
    <cellStyle name="Euro 4 2" xfId="1037" xr:uid="{00000000-0005-0000-0000-00006A0A0000}"/>
    <cellStyle name="Euro 40" xfId="1038" xr:uid="{00000000-0005-0000-0000-00006B0A0000}"/>
    <cellStyle name="Euro 41" xfId="1039" xr:uid="{00000000-0005-0000-0000-00006C0A0000}"/>
    <cellStyle name="Euro 42" xfId="1040" xr:uid="{00000000-0005-0000-0000-00006D0A0000}"/>
    <cellStyle name="Euro 43" xfId="1001" xr:uid="{00000000-0005-0000-0000-00006E0A0000}"/>
    <cellStyle name="Euro 44" xfId="5373" xr:uid="{00000000-0005-0000-0000-00006F0A0000}"/>
    <cellStyle name="Euro 5" xfId="1041" xr:uid="{00000000-0005-0000-0000-0000700A0000}"/>
    <cellStyle name="Euro 6" xfId="1042" xr:uid="{00000000-0005-0000-0000-0000710A0000}"/>
    <cellStyle name="Euro 7" xfId="1043" xr:uid="{00000000-0005-0000-0000-0000720A0000}"/>
    <cellStyle name="Euro 8" xfId="1044" xr:uid="{00000000-0005-0000-0000-0000730A0000}"/>
    <cellStyle name="Euro 9" xfId="1045" xr:uid="{00000000-0005-0000-0000-0000740A0000}"/>
    <cellStyle name="Explanatory Text" xfId="59" xr:uid="{00000000-0005-0000-0000-0000750A0000}"/>
    <cellStyle name="EY House" xfId="1046" xr:uid="{00000000-0005-0000-0000-0000760A0000}"/>
    <cellStyle name="f" xfId="1047" xr:uid="{00000000-0005-0000-0000-0000770A0000}"/>
    <cellStyle name="F2" xfId="1048" xr:uid="{00000000-0005-0000-0000-0000780A0000}"/>
    <cellStyle name="F2 2" xfId="5374" xr:uid="{00000000-0005-0000-0000-0000790A0000}"/>
    <cellStyle name="F3" xfId="1049" xr:uid="{00000000-0005-0000-0000-00007A0A0000}"/>
    <cellStyle name="F3 2" xfId="5375" xr:uid="{00000000-0005-0000-0000-00007B0A0000}"/>
    <cellStyle name="F4" xfId="1050" xr:uid="{00000000-0005-0000-0000-00007C0A0000}"/>
    <cellStyle name="F4 2" xfId="5376" xr:uid="{00000000-0005-0000-0000-00007D0A0000}"/>
    <cellStyle name="F5" xfId="1051" xr:uid="{00000000-0005-0000-0000-00007E0A0000}"/>
    <cellStyle name="F5 2" xfId="5377" xr:uid="{00000000-0005-0000-0000-00007F0A0000}"/>
    <cellStyle name="F6" xfId="1052" xr:uid="{00000000-0005-0000-0000-0000800A0000}"/>
    <cellStyle name="F6 2" xfId="5378" xr:uid="{00000000-0005-0000-0000-0000810A0000}"/>
    <cellStyle name="F7" xfId="1053" xr:uid="{00000000-0005-0000-0000-0000820A0000}"/>
    <cellStyle name="F7 2" xfId="5379" xr:uid="{00000000-0005-0000-0000-0000830A0000}"/>
    <cellStyle name="F8" xfId="1054" xr:uid="{00000000-0005-0000-0000-0000840A0000}"/>
    <cellStyle name="F8 2" xfId="5380" xr:uid="{00000000-0005-0000-0000-0000850A0000}"/>
    <cellStyle name="Factor" xfId="1055" xr:uid="{00000000-0005-0000-0000-0000860A0000}"/>
    <cellStyle name="Fixed" xfId="1056" xr:uid="{00000000-0005-0000-0000-0000870A0000}"/>
    <cellStyle name="Fixed [0]" xfId="1057" xr:uid="{00000000-0005-0000-0000-0000880A0000}"/>
    <cellStyle name="Fixed 10" xfId="1058" xr:uid="{00000000-0005-0000-0000-0000890A0000}"/>
    <cellStyle name="Fixed 11" xfId="1059" xr:uid="{00000000-0005-0000-0000-00008A0A0000}"/>
    <cellStyle name="Fixed 12" xfId="1060" xr:uid="{00000000-0005-0000-0000-00008B0A0000}"/>
    <cellStyle name="Fixed 13" xfId="1061" xr:uid="{00000000-0005-0000-0000-00008C0A0000}"/>
    <cellStyle name="Fixed 14" xfId="1062" xr:uid="{00000000-0005-0000-0000-00008D0A0000}"/>
    <cellStyle name="Fixed 15" xfId="1063" xr:uid="{00000000-0005-0000-0000-00008E0A0000}"/>
    <cellStyle name="Fixed 16" xfId="1064" xr:uid="{00000000-0005-0000-0000-00008F0A0000}"/>
    <cellStyle name="Fixed 17" xfId="1065" xr:uid="{00000000-0005-0000-0000-0000900A0000}"/>
    <cellStyle name="Fixed 18" xfId="5381" xr:uid="{00000000-0005-0000-0000-0000910A0000}"/>
    <cellStyle name="Fixed 19" xfId="7525" xr:uid="{00000000-0005-0000-0000-0000920A0000}"/>
    <cellStyle name="Fixed 2" xfId="1066" xr:uid="{00000000-0005-0000-0000-0000930A0000}"/>
    <cellStyle name="Fixed 20" xfId="7534" xr:uid="{00000000-0005-0000-0000-0000940A0000}"/>
    <cellStyle name="Fixed 21" xfId="7529" xr:uid="{00000000-0005-0000-0000-0000950A0000}"/>
    <cellStyle name="Fixed 22" xfId="7531" xr:uid="{00000000-0005-0000-0000-0000960A0000}"/>
    <cellStyle name="Fixed 3" xfId="1067" xr:uid="{00000000-0005-0000-0000-0000970A0000}"/>
    <cellStyle name="Fixed 4" xfId="1068" xr:uid="{00000000-0005-0000-0000-0000980A0000}"/>
    <cellStyle name="Fixed 5" xfId="1069" xr:uid="{00000000-0005-0000-0000-0000990A0000}"/>
    <cellStyle name="Fixed 6" xfId="1070" xr:uid="{00000000-0005-0000-0000-00009A0A0000}"/>
    <cellStyle name="Fixed 7" xfId="1071" xr:uid="{00000000-0005-0000-0000-00009B0A0000}"/>
    <cellStyle name="Fixed 8" xfId="1072" xr:uid="{00000000-0005-0000-0000-00009C0A0000}"/>
    <cellStyle name="Fixed 9" xfId="1073" xr:uid="{00000000-0005-0000-0000-00009D0A0000}"/>
    <cellStyle name="Fixo" xfId="5051" xr:uid="{00000000-0005-0000-0000-00009E0A0000}"/>
    <cellStyle name="Followed Hyperlink" xfId="1074" xr:uid="{00000000-0005-0000-0000-00009F0A0000}"/>
    <cellStyle name="Followed Hyperlink 10" xfId="1075" xr:uid="{00000000-0005-0000-0000-0000A00A0000}"/>
    <cellStyle name="Followed Hyperlink 11" xfId="1076" xr:uid="{00000000-0005-0000-0000-0000A10A0000}"/>
    <cellStyle name="Followed Hyperlink 12" xfId="1077" xr:uid="{00000000-0005-0000-0000-0000A20A0000}"/>
    <cellStyle name="Followed Hyperlink 13" xfId="1078" xr:uid="{00000000-0005-0000-0000-0000A30A0000}"/>
    <cellStyle name="Followed Hyperlink 14" xfId="1079" xr:uid="{00000000-0005-0000-0000-0000A40A0000}"/>
    <cellStyle name="Followed Hyperlink 15" xfId="1080" xr:uid="{00000000-0005-0000-0000-0000A50A0000}"/>
    <cellStyle name="Followed Hyperlink 16" xfId="1081" xr:uid="{00000000-0005-0000-0000-0000A60A0000}"/>
    <cellStyle name="Followed Hyperlink 17" xfId="1082" xr:uid="{00000000-0005-0000-0000-0000A70A0000}"/>
    <cellStyle name="Followed Hyperlink 18" xfId="1083" xr:uid="{00000000-0005-0000-0000-0000A80A0000}"/>
    <cellStyle name="Followed Hyperlink 19" xfId="1084" xr:uid="{00000000-0005-0000-0000-0000A90A0000}"/>
    <cellStyle name="Followed Hyperlink 2" xfId="1085" xr:uid="{00000000-0005-0000-0000-0000AA0A0000}"/>
    <cellStyle name="Followed Hyperlink 20" xfId="1086" xr:uid="{00000000-0005-0000-0000-0000AB0A0000}"/>
    <cellStyle name="Followed Hyperlink 21" xfId="1087" xr:uid="{00000000-0005-0000-0000-0000AC0A0000}"/>
    <cellStyle name="Followed Hyperlink 22" xfId="1088" xr:uid="{00000000-0005-0000-0000-0000AD0A0000}"/>
    <cellStyle name="Followed Hyperlink 23" xfId="1089" xr:uid="{00000000-0005-0000-0000-0000AE0A0000}"/>
    <cellStyle name="Followed Hyperlink 24" xfId="1090" xr:uid="{00000000-0005-0000-0000-0000AF0A0000}"/>
    <cellStyle name="Followed Hyperlink 25" xfId="1091" xr:uid="{00000000-0005-0000-0000-0000B00A0000}"/>
    <cellStyle name="Followed Hyperlink 26" xfId="1092" xr:uid="{00000000-0005-0000-0000-0000B10A0000}"/>
    <cellStyle name="Followed Hyperlink 27" xfId="1093" xr:uid="{00000000-0005-0000-0000-0000B20A0000}"/>
    <cellStyle name="Followed Hyperlink 28" xfId="1094" xr:uid="{00000000-0005-0000-0000-0000B30A0000}"/>
    <cellStyle name="Followed Hyperlink 29" xfId="1095" xr:uid="{00000000-0005-0000-0000-0000B40A0000}"/>
    <cellStyle name="Followed Hyperlink 3" xfId="1096" xr:uid="{00000000-0005-0000-0000-0000B50A0000}"/>
    <cellStyle name="Followed Hyperlink 30" xfId="1097" xr:uid="{00000000-0005-0000-0000-0000B60A0000}"/>
    <cellStyle name="Followed Hyperlink 31" xfId="1098" xr:uid="{00000000-0005-0000-0000-0000B70A0000}"/>
    <cellStyle name="Followed Hyperlink 32" xfId="1099" xr:uid="{00000000-0005-0000-0000-0000B80A0000}"/>
    <cellStyle name="Followed Hyperlink 33" xfId="1100" xr:uid="{00000000-0005-0000-0000-0000B90A0000}"/>
    <cellStyle name="Followed Hyperlink 34" xfId="1101" xr:uid="{00000000-0005-0000-0000-0000BA0A0000}"/>
    <cellStyle name="Followed Hyperlink 35" xfId="1102" xr:uid="{00000000-0005-0000-0000-0000BB0A0000}"/>
    <cellStyle name="Followed Hyperlink 36" xfId="1103" xr:uid="{00000000-0005-0000-0000-0000BC0A0000}"/>
    <cellStyle name="Followed Hyperlink 37" xfId="1104" xr:uid="{00000000-0005-0000-0000-0000BD0A0000}"/>
    <cellStyle name="Followed Hyperlink 38" xfId="1105" xr:uid="{00000000-0005-0000-0000-0000BE0A0000}"/>
    <cellStyle name="Followed Hyperlink 39" xfId="1106" xr:uid="{00000000-0005-0000-0000-0000BF0A0000}"/>
    <cellStyle name="Followed Hyperlink 4" xfId="1107" xr:uid="{00000000-0005-0000-0000-0000C00A0000}"/>
    <cellStyle name="Followed Hyperlink 40" xfId="1108" xr:uid="{00000000-0005-0000-0000-0000C10A0000}"/>
    <cellStyle name="Followed Hyperlink 5" xfId="1109" xr:uid="{00000000-0005-0000-0000-0000C20A0000}"/>
    <cellStyle name="Followed Hyperlink 6" xfId="1110" xr:uid="{00000000-0005-0000-0000-0000C30A0000}"/>
    <cellStyle name="Followed Hyperlink 7" xfId="1111" xr:uid="{00000000-0005-0000-0000-0000C40A0000}"/>
    <cellStyle name="Followed Hyperlink 8" xfId="1112" xr:uid="{00000000-0005-0000-0000-0000C50A0000}"/>
    <cellStyle name="Followed Hyperlink 9" xfId="1113" xr:uid="{00000000-0005-0000-0000-0000C60A0000}"/>
    <cellStyle name="Footer SBILogo1" xfId="5382" xr:uid="{00000000-0005-0000-0000-0000C70A0000}"/>
    <cellStyle name="Footer SBILogo2" xfId="5383" xr:uid="{00000000-0005-0000-0000-0000C80A0000}"/>
    <cellStyle name="Footnote" xfId="1114" xr:uid="{00000000-0005-0000-0000-0000C90A0000}"/>
    <cellStyle name="Footnote 2" xfId="5384" xr:uid="{00000000-0005-0000-0000-0000CA0A0000}"/>
    <cellStyle name="Footnote Reference" xfId="5385" xr:uid="{00000000-0005-0000-0000-0000CB0A0000}"/>
    <cellStyle name="Footnote_Actual + Backlog_@Net Revenue_5.13.03 Update" xfId="5386" xr:uid="{00000000-0005-0000-0000-0000CC0A0000}"/>
    <cellStyle name="FORECAST" xfId="1115" xr:uid="{00000000-0005-0000-0000-0000CD0A0000}"/>
    <cellStyle name="Fraction Change" xfId="5387" xr:uid="{00000000-0005-0000-0000-0000CE0A0000}"/>
    <cellStyle name="Fractions" xfId="5388" xr:uid="{00000000-0005-0000-0000-0000CF0A0000}"/>
    <cellStyle name="Good" xfId="60" xr:uid="{00000000-0005-0000-0000-0000D00A0000}"/>
    <cellStyle name="grayText2" xfId="5389" xr:uid="{00000000-0005-0000-0000-0000D10A0000}"/>
    <cellStyle name="grayText2Big" xfId="5390" xr:uid="{00000000-0005-0000-0000-0000D20A0000}"/>
    <cellStyle name="Grey" xfId="1116" xr:uid="{00000000-0005-0000-0000-0000D30A0000}"/>
    <cellStyle name="Growth Rates/Margins" xfId="5391" xr:uid="{00000000-0005-0000-0000-0000D40A0000}"/>
    <cellStyle name="Hard Percent" xfId="5392" xr:uid="{00000000-0005-0000-0000-0000D50A0000}"/>
    <cellStyle name="HEADER" xfId="1117" xr:uid="{00000000-0005-0000-0000-0000D60A0000}"/>
    <cellStyle name="Header 2" xfId="5393" xr:uid="{00000000-0005-0000-0000-0000D70A0000}"/>
    <cellStyle name="Header Draft Stamp" xfId="5394" xr:uid="{00000000-0005-0000-0000-0000D80A0000}"/>
    <cellStyle name="Header_pldt" xfId="5395" xr:uid="{00000000-0005-0000-0000-0000D90A0000}"/>
    <cellStyle name="Header1" xfId="1118" xr:uid="{00000000-0005-0000-0000-0000DA0A0000}"/>
    <cellStyle name="Header1 10" xfId="1119" xr:uid="{00000000-0005-0000-0000-0000DB0A0000}"/>
    <cellStyle name="Header1 11" xfId="1120" xr:uid="{00000000-0005-0000-0000-0000DC0A0000}"/>
    <cellStyle name="Header1 12" xfId="1121" xr:uid="{00000000-0005-0000-0000-0000DD0A0000}"/>
    <cellStyle name="Header1 13" xfId="1122" xr:uid="{00000000-0005-0000-0000-0000DE0A0000}"/>
    <cellStyle name="Header1 14" xfId="1123" xr:uid="{00000000-0005-0000-0000-0000DF0A0000}"/>
    <cellStyle name="Header1 15" xfId="1124" xr:uid="{00000000-0005-0000-0000-0000E00A0000}"/>
    <cellStyle name="Header1 16" xfId="1125" xr:uid="{00000000-0005-0000-0000-0000E10A0000}"/>
    <cellStyle name="Header1 17" xfId="1126" xr:uid="{00000000-0005-0000-0000-0000E20A0000}"/>
    <cellStyle name="Header1 18" xfId="1127" xr:uid="{00000000-0005-0000-0000-0000E30A0000}"/>
    <cellStyle name="Header1 19" xfId="1128" xr:uid="{00000000-0005-0000-0000-0000E40A0000}"/>
    <cellStyle name="Header1 2" xfId="1129" xr:uid="{00000000-0005-0000-0000-0000E50A0000}"/>
    <cellStyle name="Header1 20" xfId="1130" xr:uid="{00000000-0005-0000-0000-0000E60A0000}"/>
    <cellStyle name="Header1 21" xfId="1131" xr:uid="{00000000-0005-0000-0000-0000E70A0000}"/>
    <cellStyle name="Header1 22" xfId="1132" xr:uid="{00000000-0005-0000-0000-0000E80A0000}"/>
    <cellStyle name="Header1 23" xfId="1133" xr:uid="{00000000-0005-0000-0000-0000E90A0000}"/>
    <cellStyle name="Header1 24" xfId="1134" xr:uid="{00000000-0005-0000-0000-0000EA0A0000}"/>
    <cellStyle name="Header1 25" xfId="1135" xr:uid="{00000000-0005-0000-0000-0000EB0A0000}"/>
    <cellStyle name="Header1 26" xfId="1136" xr:uid="{00000000-0005-0000-0000-0000EC0A0000}"/>
    <cellStyle name="Header1 27" xfId="1137" xr:uid="{00000000-0005-0000-0000-0000ED0A0000}"/>
    <cellStyle name="Header1 28" xfId="1138" xr:uid="{00000000-0005-0000-0000-0000EE0A0000}"/>
    <cellStyle name="Header1 29" xfId="1139" xr:uid="{00000000-0005-0000-0000-0000EF0A0000}"/>
    <cellStyle name="Header1 3" xfId="1140" xr:uid="{00000000-0005-0000-0000-0000F00A0000}"/>
    <cellStyle name="Header1 30" xfId="1141" xr:uid="{00000000-0005-0000-0000-0000F10A0000}"/>
    <cellStyle name="Header1 31" xfId="1142" xr:uid="{00000000-0005-0000-0000-0000F20A0000}"/>
    <cellStyle name="Header1 32" xfId="1143" xr:uid="{00000000-0005-0000-0000-0000F30A0000}"/>
    <cellStyle name="Header1 33" xfId="1144" xr:uid="{00000000-0005-0000-0000-0000F40A0000}"/>
    <cellStyle name="Header1 34" xfId="1145" xr:uid="{00000000-0005-0000-0000-0000F50A0000}"/>
    <cellStyle name="Header1 35" xfId="1146" xr:uid="{00000000-0005-0000-0000-0000F60A0000}"/>
    <cellStyle name="Header1 36" xfId="1147" xr:uid="{00000000-0005-0000-0000-0000F70A0000}"/>
    <cellStyle name="Header1 37" xfId="1148" xr:uid="{00000000-0005-0000-0000-0000F80A0000}"/>
    <cellStyle name="Header1 38" xfId="1149" xr:uid="{00000000-0005-0000-0000-0000F90A0000}"/>
    <cellStyle name="Header1 39" xfId="1150" xr:uid="{00000000-0005-0000-0000-0000FA0A0000}"/>
    <cellStyle name="Header1 4" xfId="1151" xr:uid="{00000000-0005-0000-0000-0000FB0A0000}"/>
    <cellStyle name="Header1 40" xfId="1152" xr:uid="{00000000-0005-0000-0000-0000FC0A0000}"/>
    <cellStyle name="Header1 5" xfId="1153" xr:uid="{00000000-0005-0000-0000-0000FD0A0000}"/>
    <cellStyle name="Header1 6" xfId="1154" xr:uid="{00000000-0005-0000-0000-0000FE0A0000}"/>
    <cellStyle name="Header1 7" xfId="1155" xr:uid="{00000000-0005-0000-0000-0000FF0A0000}"/>
    <cellStyle name="Header1 8" xfId="1156" xr:uid="{00000000-0005-0000-0000-0000000B0000}"/>
    <cellStyle name="Header1 9" xfId="1157" xr:uid="{00000000-0005-0000-0000-0000010B0000}"/>
    <cellStyle name="Header2" xfId="1158" xr:uid="{00000000-0005-0000-0000-0000020B0000}"/>
    <cellStyle name="Header2 10" xfId="1159" xr:uid="{00000000-0005-0000-0000-0000030B0000}"/>
    <cellStyle name="Header2 11" xfId="1160" xr:uid="{00000000-0005-0000-0000-0000040B0000}"/>
    <cellStyle name="Header2 12" xfId="1161" xr:uid="{00000000-0005-0000-0000-0000050B0000}"/>
    <cellStyle name="Header2 13" xfId="1162" xr:uid="{00000000-0005-0000-0000-0000060B0000}"/>
    <cellStyle name="Header2 14" xfId="1163" xr:uid="{00000000-0005-0000-0000-0000070B0000}"/>
    <cellStyle name="Header2 15" xfId="1164" xr:uid="{00000000-0005-0000-0000-0000080B0000}"/>
    <cellStyle name="Header2 16" xfId="1165" xr:uid="{00000000-0005-0000-0000-0000090B0000}"/>
    <cellStyle name="Header2 17" xfId="1166" xr:uid="{00000000-0005-0000-0000-00000A0B0000}"/>
    <cellStyle name="Header2 18" xfId="1167" xr:uid="{00000000-0005-0000-0000-00000B0B0000}"/>
    <cellStyle name="Header2 19" xfId="1168" xr:uid="{00000000-0005-0000-0000-00000C0B0000}"/>
    <cellStyle name="Header2 2" xfId="1169" xr:uid="{00000000-0005-0000-0000-00000D0B0000}"/>
    <cellStyle name="Header2 20" xfId="1170" xr:uid="{00000000-0005-0000-0000-00000E0B0000}"/>
    <cellStyle name="Header2 21" xfId="1171" xr:uid="{00000000-0005-0000-0000-00000F0B0000}"/>
    <cellStyle name="Header2 22" xfId="1172" xr:uid="{00000000-0005-0000-0000-0000100B0000}"/>
    <cellStyle name="Header2 23" xfId="1173" xr:uid="{00000000-0005-0000-0000-0000110B0000}"/>
    <cellStyle name="Header2 24" xfId="1174" xr:uid="{00000000-0005-0000-0000-0000120B0000}"/>
    <cellStyle name="Header2 25" xfId="1175" xr:uid="{00000000-0005-0000-0000-0000130B0000}"/>
    <cellStyle name="Header2 26" xfId="1176" xr:uid="{00000000-0005-0000-0000-0000140B0000}"/>
    <cellStyle name="Header2 27" xfId="1177" xr:uid="{00000000-0005-0000-0000-0000150B0000}"/>
    <cellStyle name="Header2 28" xfId="1178" xr:uid="{00000000-0005-0000-0000-0000160B0000}"/>
    <cellStyle name="Header2 29" xfId="1179" xr:uid="{00000000-0005-0000-0000-0000170B0000}"/>
    <cellStyle name="Header2 3" xfId="1180" xr:uid="{00000000-0005-0000-0000-0000180B0000}"/>
    <cellStyle name="Header2 30" xfId="1181" xr:uid="{00000000-0005-0000-0000-0000190B0000}"/>
    <cellStyle name="Header2 31" xfId="1182" xr:uid="{00000000-0005-0000-0000-00001A0B0000}"/>
    <cellStyle name="Header2 32" xfId="1183" xr:uid="{00000000-0005-0000-0000-00001B0B0000}"/>
    <cellStyle name="Header2 33" xfId="1184" xr:uid="{00000000-0005-0000-0000-00001C0B0000}"/>
    <cellStyle name="Header2 34" xfId="1185" xr:uid="{00000000-0005-0000-0000-00001D0B0000}"/>
    <cellStyle name="Header2 35" xfId="1186" xr:uid="{00000000-0005-0000-0000-00001E0B0000}"/>
    <cellStyle name="Header2 36" xfId="1187" xr:uid="{00000000-0005-0000-0000-00001F0B0000}"/>
    <cellStyle name="Header2 37" xfId="1188" xr:uid="{00000000-0005-0000-0000-0000200B0000}"/>
    <cellStyle name="Header2 38" xfId="1189" xr:uid="{00000000-0005-0000-0000-0000210B0000}"/>
    <cellStyle name="Header2 39" xfId="1190" xr:uid="{00000000-0005-0000-0000-0000220B0000}"/>
    <cellStyle name="Header2 4" xfId="1191" xr:uid="{00000000-0005-0000-0000-0000230B0000}"/>
    <cellStyle name="Header2 40" xfId="1192" xr:uid="{00000000-0005-0000-0000-0000240B0000}"/>
    <cellStyle name="Header2 41" xfId="1193" xr:uid="{00000000-0005-0000-0000-0000250B0000}"/>
    <cellStyle name="Header2 5" xfId="1194" xr:uid="{00000000-0005-0000-0000-0000260B0000}"/>
    <cellStyle name="Header2 6" xfId="1195" xr:uid="{00000000-0005-0000-0000-0000270B0000}"/>
    <cellStyle name="Header2 7" xfId="1196" xr:uid="{00000000-0005-0000-0000-0000280B0000}"/>
    <cellStyle name="Header2 8" xfId="1197" xr:uid="{00000000-0005-0000-0000-0000290B0000}"/>
    <cellStyle name="Header2 9" xfId="1198" xr:uid="{00000000-0005-0000-0000-00002A0B0000}"/>
    <cellStyle name="Heading 1" xfId="61" xr:uid="{00000000-0005-0000-0000-00002B0B0000}"/>
    <cellStyle name="Heading 1 2" xfId="5396" xr:uid="{00000000-0005-0000-0000-00002C0B0000}"/>
    <cellStyle name="Heading 1 Above" xfId="5397" xr:uid="{00000000-0005-0000-0000-00002D0B0000}"/>
    <cellStyle name="Heading 1+" xfId="5398" xr:uid="{00000000-0005-0000-0000-00002E0B0000}"/>
    <cellStyle name="Heading 2" xfId="62" xr:uid="{00000000-0005-0000-0000-00002F0B0000}"/>
    <cellStyle name="Heading 2 2" xfId="5399" xr:uid="{00000000-0005-0000-0000-0000300B0000}"/>
    <cellStyle name="Heading 2 Below" xfId="5400" xr:uid="{00000000-0005-0000-0000-0000310B0000}"/>
    <cellStyle name="Heading 2+" xfId="5401" xr:uid="{00000000-0005-0000-0000-0000320B0000}"/>
    <cellStyle name="Heading 3" xfId="63" xr:uid="{00000000-0005-0000-0000-0000330B0000}"/>
    <cellStyle name="Heading 3 2" xfId="1199" xr:uid="{00000000-0005-0000-0000-0000340B0000}"/>
    <cellStyle name="Heading 3 3" xfId="1200" xr:uid="{00000000-0005-0000-0000-0000350B0000}"/>
    <cellStyle name="Heading 3 4" xfId="1201" xr:uid="{00000000-0005-0000-0000-0000360B0000}"/>
    <cellStyle name="Heading 3 5" xfId="1202" xr:uid="{00000000-0005-0000-0000-0000370B0000}"/>
    <cellStyle name="Heading 3 6" xfId="1203" xr:uid="{00000000-0005-0000-0000-0000380B0000}"/>
    <cellStyle name="Heading 3+" xfId="5402" xr:uid="{00000000-0005-0000-0000-0000390B0000}"/>
    <cellStyle name="Heading 4" xfId="64" xr:uid="{00000000-0005-0000-0000-00003A0B0000}"/>
    <cellStyle name="Heading1" xfId="1204" xr:uid="{00000000-0005-0000-0000-00003B0B0000}"/>
    <cellStyle name="Heading1 2" xfId="1205" xr:uid="{00000000-0005-0000-0000-00003C0B0000}"/>
    <cellStyle name="Heading2" xfId="1206" xr:uid="{00000000-0005-0000-0000-00003D0B0000}"/>
    <cellStyle name="Heading2 2" xfId="1207" xr:uid="{00000000-0005-0000-0000-00003E0B0000}"/>
    <cellStyle name="HEADINGS" xfId="1208" xr:uid="{00000000-0005-0000-0000-00003F0B0000}"/>
    <cellStyle name="HIGHLIGHT" xfId="1209" xr:uid="{00000000-0005-0000-0000-0000400B0000}"/>
    <cellStyle name="Hiperlink 2" xfId="4905" xr:uid="{00000000-0005-0000-0000-0000410B0000}"/>
    <cellStyle name="Hiperlink 3" xfId="5262" xr:uid="{00000000-0005-0000-0000-0000420B0000}"/>
    <cellStyle name="Hipervínculo" xfId="5403" xr:uid="{00000000-0005-0000-0000-0000430B0000}"/>
    <cellStyle name="Hyperlink 2" xfId="1210" xr:uid="{00000000-0005-0000-0000-0000440B0000}"/>
    <cellStyle name="Hyperlink 2 2" xfId="1211" xr:uid="{00000000-0005-0000-0000-0000450B0000}"/>
    <cellStyle name="Hyperlink 2 3" xfId="5052" xr:uid="{00000000-0005-0000-0000-0000460B0000}"/>
    <cellStyle name="Incorrecto" xfId="1212" xr:uid="{00000000-0005-0000-0000-0000470B0000}"/>
    <cellStyle name="Incorreto" xfId="5265" xr:uid="{00000000-0005-0000-0000-0000480B0000}"/>
    <cellStyle name="Incorreto 10" xfId="5798" xr:uid="{00000000-0005-0000-0000-0000490B0000}"/>
    <cellStyle name="Incorreto 11" xfId="5782" xr:uid="{00000000-0005-0000-0000-00004A0B0000}"/>
    <cellStyle name="Incorreto 12" xfId="5801" xr:uid="{00000000-0005-0000-0000-00004B0B0000}"/>
    <cellStyle name="Incorreto 13" xfId="5775" xr:uid="{00000000-0005-0000-0000-00004C0B0000}"/>
    <cellStyle name="Incorreto 14" xfId="5808" xr:uid="{00000000-0005-0000-0000-00004D0B0000}"/>
    <cellStyle name="Incorreto 15" xfId="5966" xr:uid="{00000000-0005-0000-0000-00004E0B0000}"/>
    <cellStyle name="Incorreto 16" xfId="5953" xr:uid="{00000000-0005-0000-0000-00004F0B0000}"/>
    <cellStyle name="Incorreto 2" xfId="5053" xr:uid="{00000000-0005-0000-0000-0000500B0000}"/>
    <cellStyle name="Incorreto 2 2" xfId="5054" xr:uid="{00000000-0005-0000-0000-0000510B0000}"/>
    <cellStyle name="Incorreto 2 2 2" xfId="7014" xr:uid="{00000000-0005-0000-0000-0000520B0000}"/>
    <cellStyle name="Incorreto 2 2 2 2" xfId="7015" xr:uid="{00000000-0005-0000-0000-0000530B0000}"/>
    <cellStyle name="Incorreto 2 2 2 2 2" xfId="7016" xr:uid="{00000000-0005-0000-0000-0000540B0000}"/>
    <cellStyle name="Incorreto 2 2 2 2 2 2" xfId="7017" xr:uid="{00000000-0005-0000-0000-0000550B0000}"/>
    <cellStyle name="Incorreto 2 2 2 2 2 2 2" xfId="7018" xr:uid="{00000000-0005-0000-0000-0000560B0000}"/>
    <cellStyle name="Incorreto 2 2 2 2 2 2 2 2" xfId="7019" xr:uid="{00000000-0005-0000-0000-0000570B0000}"/>
    <cellStyle name="Incorreto 2 2 2 2 2 2 3" xfId="7020" xr:uid="{00000000-0005-0000-0000-0000580B0000}"/>
    <cellStyle name="Incorreto 2 2 2 2 2 3" xfId="7021" xr:uid="{00000000-0005-0000-0000-0000590B0000}"/>
    <cellStyle name="Incorreto 2 2 2 2 2 3 2" xfId="7022" xr:uid="{00000000-0005-0000-0000-00005A0B0000}"/>
    <cellStyle name="Incorreto 2 2 2 2 3" xfId="7023" xr:uid="{00000000-0005-0000-0000-00005B0B0000}"/>
    <cellStyle name="Incorreto 2 2 2 2 3 2" xfId="7024" xr:uid="{00000000-0005-0000-0000-00005C0B0000}"/>
    <cellStyle name="Incorreto 2 2 2 3" xfId="7025" xr:uid="{00000000-0005-0000-0000-00005D0B0000}"/>
    <cellStyle name="Incorreto 2 2 2 4" xfId="7026" xr:uid="{00000000-0005-0000-0000-00005E0B0000}"/>
    <cellStyle name="Incorreto 2 2 2 4 2" xfId="7027" xr:uid="{00000000-0005-0000-0000-00005F0B0000}"/>
    <cellStyle name="Incorreto 2 2 3" xfId="7028" xr:uid="{00000000-0005-0000-0000-0000600B0000}"/>
    <cellStyle name="Incorreto 2 2 4" xfId="7029" xr:uid="{00000000-0005-0000-0000-0000610B0000}"/>
    <cellStyle name="Incorreto 2 2 4 2" xfId="7030" xr:uid="{00000000-0005-0000-0000-0000620B0000}"/>
    <cellStyle name="Incorreto 2 3" xfId="5055" xr:uid="{00000000-0005-0000-0000-0000630B0000}"/>
    <cellStyle name="Incorreto 2 4" xfId="7031" xr:uid="{00000000-0005-0000-0000-0000640B0000}"/>
    <cellStyle name="Incorreto 2 5" xfId="7032" xr:uid="{00000000-0005-0000-0000-0000650B0000}"/>
    <cellStyle name="Incorreto 2 6" xfId="7033" xr:uid="{00000000-0005-0000-0000-0000660B0000}"/>
    <cellStyle name="Incorreto 2 6 2" xfId="7034" xr:uid="{00000000-0005-0000-0000-0000670B0000}"/>
    <cellStyle name="Incorreto 2 7" xfId="7013" xr:uid="{00000000-0005-0000-0000-0000680B0000}"/>
    <cellStyle name="Incorreto 3" xfId="5056" xr:uid="{00000000-0005-0000-0000-0000690B0000}"/>
    <cellStyle name="Incorreto 3 2" xfId="7036" xr:uid="{00000000-0005-0000-0000-00006A0B0000}"/>
    <cellStyle name="Incorreto 3 3" xfId="7037" xr:uid="{00000000-0005-0000-0000-00006B0B0000}"/>
    <cellStyle name="Incorreto 3 4" xfId="7038" xr:uid="{00000000-0005-0000-0000-00006C0B0000}"/>
    <cellStyle name="Incorreto 3 5" xfId="7035" xr:uid="{00000000-0005-0000-0000-00006D0B0000}"/>
    <cellStyle name="Incorreto 4" xfId="5057" xr:uid="{00000000-0005-0000-0000-00006E0B0000}"/>
    <cellStyle name="Incorreto 4 2" xfId="7040" xr:uid="{00000000-0005-0000-0000-00006F0B0000}"/>
    <cellStyle name="Incorreto 4 3" xfId="7041" xr:uid="{00000000-0005-0000-0000-0000700B0000}"/>
    <cellStyle name="Incorreto 4 4" xfId="7039" xr:uid="{00000000-0005-0000-0000-0000710B0000}"/>
    <cellStyle name="Incorreto 5" xfId="5566" xr:uid="{00000000-0005-0000-0000-0000720B0000}"/>
    <cellStyle name="Incorreto 5 2" xfId="7043" xr:uid="{00000000-0005-0000-0000-0000730B0000}"/>
    <cellStyle name="Incorreto 5 3" xfId="7042" xr:uid="{00000000-0005-0000-0000-0000740B0000}"/>
    <cellStyle name="Incorreto 6" xfId="5554" xr:uid="{00000000-0005-0000-0000-0000750B0000}"/>
    <cellStyle name="Incorreto 6 2" xfId="7045" xr:uid="{00000000-0005-0000-0000-0000760B0000}"/>
    <cellStyle name="Incorreto 6 3" xfId="7490" xr:uid="{00000000-0005-0000-0000-0000770B0000}"/>
    <cellStyle name="Incorreto 6 4" xfId="7044" xr:uid="{00000000-0005-0000-0000-0000780B0000}"/>
    <cellStyle name="Incorreto 7" xfId="5574" xr:uid="{00000000-0005-0000-0000-0000790B0000}"/>
    <cellStyle name="Incorreto 7 2" xfId="7491" xr:uid="{00000000-0005-0000-0000-00007A0B0000}"/>
    <cellStyle name="Incorreto 7 3" xfId="7046" xr:uid="{00000000-0005-0000-0000-00007B0B0000}"/>
    <cellStyle name="Incorreto 8" xfId="5546" xr:uid="{00000000-0005-0000-0000-00007C0B0000}"/>
    <cellStyle name="Incorreto 9" xfId="5581" xr:uid="{00000000-0005-0000-0000-00007D0B0000}"/>
    <cellStyle name="Indefinido" xfId="5404" xr:uid="{00000000-0005-0000-0000-00007E0B0000}"/>
    <cellStyle name="Input" xfId="65" xr:uid="{00000000-0005-0000-0000-00007F0B0000}"/>
    <cellStyle name="Input [yellow]" xfId="1213" xr:uid="{00000000-0005-0000-0000-0000800B0000}"/>
    <cellStyle name="Input [yellow] 2" xfId="1214" xr:uid="{00000000-0005-0000-0000-0000810B0000}"/>
    <cellStyle name="Input [yellow] 3" xfId="1215" xr:uid="{00000000-0005-0000-0000-0000820B0000}"/>
    <cellStyle name="Input [yellow] 4" xfId="1216" xr:uid="{00000000-0005-0000-0000-0000830B0000}"/>
    <cellStyle name="Input 10" xfId="10643" xr:uid="{00000000-0005-0000-0000-0000840B0000}"/>
    <cellStyle name="Input 11" xfId="10645" xr:uid="{00000000-0005-0000-0000-0000850B0000}"/>
    <cellStyle name="Input 12" xfId="10707" xr:uid="{00000000-0005-0000-0000-0000860B0000}"/>
    <cellStyle name="Input 13" xfId="10630" xr:uid="{00000000-0005-0000-0000-0000870B0000}"/>
    <cellStyle name="Input 14" xfId="10692" xr:uid="{00000000-0005-0000-0000-0000880B0000}"/>
    <cellStyle name="Input 15" xfId="10642" xr:uid="{00000000-0005-0000-0000-0000890B0000}"/>
    <cellStyle name="Input 16" xfId="10647" xr:uid="{00000000-0005-0000-0000-00008A0B0000}"/>
    <cellStyle name="Input 17" xfId="10711" xr:uid="{00000000-0005-0000-0000-00008B0B0000}"/>
    <cellStyle name="Input 18" xfId="12376" xr:uid="{00000000-0005-0000-0000-00008C0B0000}"/>
    <cellStyle name="Input 2" xfId="1217" xr:uid="{00000000-0005-0000-0000-00008D0B0000}"/>
    <cellStyle name="Input 2 2" xfId="1218" xr:uid="{00000000-0005-0000-0000-00008E0B0000}"/>
    <cellStyle name="Input 2 2 2" xfId="10634" xr:uid="{00000000-0005-0000-0000-00008F0B0000}"/>
    <cellStyle name="Input 2 3" xfId="10633" xr:uid="{00000000-0005-0000-0000-0000900B0000}"/>
    <cellStyle name="Input 3" xfId="1219" xr:uid="{00000000-0005-0000-0000-0000910B0000}"/>
    <cellStyle name="Input 3 2" xfId="1220" xr:uid="{00000000-0005-0000-0000-0000920B0000}"/>
    <cellStyle name="Input 3 2 2" xfId="10636" xr:uid="{00000000-0005-0000-0000-0000930B0000}"/>
    <cellStyle name="Input 3 3" xfId="10635" xr:uid="{00000000-0005-0000-0000-0000940B0000}"/>
    <cellStyle name="Input 4" xfId="1221" xr:uid="{00000000-0005-0000-0000-0000950B0000}"/>
    <cellStyle name="Input 4 2" xfId="10637" xr:uid="{00000000-0005-0000-0000-0000960B0000}"/>
    <cellStyle name="Input 5" xfId="1222" xr:uid="{00000000-0005-0000-0000-0000970B0000}"/>
    <cellStyle name="Input 5 2" xfId="10638" xr:uid="{00000000-0005-0000-0000-0000980B0000}"/>
    <cellStyle name="Input 6" xfId="1223" xr:uid="{00000000-0005-0000-0000-0000990B0000}"/>
    <cellStyle name="Input 6 2" xfId="10639" xr:uid="{00000000-0005-0000-0000-00009A0B0000}"/>
    <cellStyle name="Input 7" xfId="1224" xr:uid="{00000000-0005-0000-0000-00009B0B0000}"/>
    <cellStyle name="Input 7 2" xfId="10640" xr:uid="{00000000-0005-0000-0000-00009C0B0000}"/>
    <cellStyle name="Input 8" xfId="10632" xr:uid="{00000000-0005-0000-0000-00009D0B0000}"/>
    <cellStyle name="Input 9" xfId="10708" xr:uid="{00000000-0005-0000-0000-00009E0B0000}"/>
    <cellStyle name="Input Box" xfId="5405" xr:uid="{00000000-0005-0000-0000-00009F0B0000}"/>
    <cellStyle name="Input Currency" xfId="1225" xr:uid="{00000000-0005-0000-0000-0000A00B0000}"/>
    <cellStyle name="Input Currency 2" xfId="12377" xr:uid="{00000000-0005-0000-0000-0000A10B0000}"/>
    <cellStyle name="Input Currency 3" xfId="5274" xr:uid="{00000000-0005-0000-0000-0000A20B0000}"/>
    <cellStyle name="Input Date" xfId="1226" xr:uid="{00000000-0005-0000-0000-0000A30B0000}"/>
    <cellStyle name="Input Fixed [0]" xfId="1227" xr:uid="{00000000-0005-0000-0000-0000A40B0000}"/>
    <cellStyle name="Input Normal" xfId="1228" xr:uid="{00000000-0005-0000-0000-0000A50B0000}"/>
    <cellStyle name="Input Percent" xfId="1229" xr:uid="{00000000-0005-0000-0000-0000A60B0000}"/>
    <cellStyle name="Input Percent [2]" xfId="1230" xr:uid="{00000000-0005-0000-0000-0000A70B0000}"/>
    <cellStyle name="Input Percent_Consolidado Angola_Mineração_SDM" xfId="1231" xr:uid="{00000000-0005-0000-0000-0000A80B0000}"/>
    <cellStyle name="Input Titles" xfId="1232" xr:uid="{00000000-0005-0000-0000-0000A90B0000}"/>
    <cellStyle name="InputBlueFont" xfId="1233" xr:uid="{00000000-0005-0000-0000-0000AA0B0000}"/>
    <cellStyle name="Komma [0]_Blad1" xfId="1234" xr:uid="{00000000-0005-0000-0000-0000AB0B0000}"/>
    <cellStyle name="Komma_Blad1" xfId="1235" xr:uid="{00000000-0005-0000-0000-0000AC0B0000}"/>
    <cellStyle name="left" xfId="1236" xr:uid="{00000000-0005-0000-0000-0000AD0B0000}"/>
    <cellStyle name="leftStyle" xfId="5406" xr:uid="{00000000-0005-0000-0000-0000AE0B0000}"/>
    <cellStyle name="leftStyle2" xfId="5407" xr:uid="{00000000-0005-0000-0000-0000AF0B0000}"/>
    <cellStyle name="Linha" xfId="1237" xr:uid="{00000000-0005-0000-0000-0000B00B0000}"/>
    <cellStyle name="Linha 10" xfId="1238" xr:uid="{00000000-0005-0000-0000-0000B10B0000}"/>
    <cellStyle name="Linha 11" xfId="1239" xr:uid="{00000000-0005-0000-0000-0000B20B0000}"/>
    <cellStyle name="Linha 12" xfId="1240" xr:uid="{00000000-0005-0000-0000-0000B30B0000}"/>
    <cellStyle name="Linha 13" xfId="1241" xr:uid="{00000000-0005-0000-0000-0000B40B0000}"/>
    <cellStyle name="Linha 14" xfId="1242" xr:uid="{00000000-0005-0000-0000-0000B50B0000}"/>
    <cellStyle name="Linha 15" xfId="1243" xr:uid="{00000000-0005-0000-0000-0000B60B0000}"/>
    <cellStyle name="Linha 16" xfId="1244" xr:uid="{00000000-0005-0000-0000-0000B70B0000}"/>
    <cellStyle name="Linha 17" xfId="1245" xr:uid="{00000000-0005-0000-0000-0000B80B0000}"/>
    <cellStyle name="Linha 18" xfId="1246" xr:uid="{00000000-0005-0000-0000-0000B90B0000}"/>
    <cellStyle name="Linha 19" xfId="1247" xr:uid="{00000000-0005-0000-0000-0000BA0B0000}"/>
    <cellStyle name="Linha 2" xfId="1248" xr:uid="{00000000-0005-0000-0000-0000BB0B0000}"/>
    <cellStyle name="Linha 20" xfId="1249" xr:uid="{00000000-0005-0000-0000-0000BC0B0000}"/>
    <cellStyle name="Linha 21" xfId="1250" xr:uid="{00000000-0005-0000-0000-0000BD0B0000}"/>
    <cellStyle name="Linha 22" xfId="1251" xr:uid="{00000000-0005-0000-0000-0000BE0B0000}"/>
    <cellStyle name="Linha 23" xfId="1252" xr:uid="{00000000-0005-0000-0000-0000BF0B0000}"/>
    <cellStyle name="Linha 24" xfId="1253" xr:uid="{00000000-0005-0000-0000-0000C00B0000}"/>
    <cellStyle name="Linha 25" xfId="1254" xr:uid="{00000000-0005-0000-0000-0000C10B0000}"/>
    <cellStyle name="Linha 26" xfId="1255" xr:uid="{00000000-0005-0000-0000-0000C20B0000}"/>
    <cellStyle name="Linha 27" xfId="1256" xr:uid="{00000000-0005-0000-0000-0000C30B0000}"/>
    <cellStyle name="Linha 28" xfId="1257" xr:uid="{00000000-0005-0000-0000-0000C40B0000}"/>
    <cellStyle name="Linha 29" xfId="1258" xr:uid="{00000000-0005-0000-0000-0000C50B0000}"/>
    <cellStyle name="Linha 3" xfId="1259" xr:uid="{00000000-0005-0000-0000-0000C60B0000}"/>
    <cellStyle name="Linha 30" xfId="1260" xr:uid="{00000000-0005-0000-0000-0000C70B0000}"/>
    <cellStyle name="Linha 31" xfId="1261" xr:uid="{00000000-0005-0000-0000-0000C80B0000}"/>
    <cellStyle name="Linha 32" xfId="1262" xr:uid="{00000000-0005-0000-0000-0000C90B0000}"/>
    <cellStyle name="Linha 33" xfId="1263" xr:uid="{00000000-0005-0000-0000-0000CA0B0000}"/>
    <cellStyle name="Linha 34" xfId="1264" xr:uid="{00000000-0005-0000-0000-0000CB0B0000}"/>
    <cellStyle name="Linha 35" xfId="1265" xr:uid="{00000000-0005-0000-0000-0000CC0B0000}"/>
    <cellStyle name="Linha 36" xfId="1266" xr:uid="{00000000-0005-0000-0000-0000CD0B0000}"/>
    <cellStyle name="Linha 37" xfId="1267" xr:uid="{00000000-0005-0000-0000-0000CE0B0000}"/>
    <cellStyle name="Linha 38" xfId="1268" xr:uid="{00000000-0005-0000-0000-0000CF0B0000}"/>
    <cellStyle name="Linha 39" xfId="1269" xr:uid="{00000000-0005-0000-0000-0000D00B0000}"/>
    <cellStyle name="Linha 4" xfId="1270" xr:uid="{00000000-0005-0000-0000-0000D10B0000}"/>
    <cellStyle name="Linha 40" xfId="1271" xr:uid="{00000000-0005-0000-0000-0000D20B0000}"/>
    <cellStyle name="Linha 5" xfId="1272" xr:uid="{00000000-0005-0000-0000-0000D30B0000}"/>
    <cellStyle name="Linha 6" xfId="1273" xr:uid="{00000000-0005-0000-0000-0000D40B0000}"/>
    <cellStyle name="Linha 7" xfId="1274" xr:uid="{00000000-0005-0000-0000-0000D50B0000}"/>
    <cellStyle name="Linha 8" xfId="1275" xr:uid="{00000000-0005-0000-0000-0000D60B0000}"/>
    <cellStyle name="Linha 9" xfId="1276" xr:uid="{00000000-0005-0000-0000-0000D70B0000}"/>
    <cellStyle name="Link Currency (0)" xfId="5408" xr:uid="{00000000-0005-0000-0000-0000D80B0000}"/>
    <cellStyle name="Link Currency (2)" xfId="5409" xr:uid="{00000000-0005-0000-0000-0000D90B0000}"/>
    <cellStyle name="Link Units (0)" xfId="5410" xr:uid="{00000000-0005-0000-0000-0000DA0B0000}"/>
    <cellStyle name="Link Units (1)" xfId="5411" xr:uid="{00000000-0005-0000-0000-0000DB0B0000}"/>
    <cellStyle name="Link Units (2)" xfId="5412" xr:uid="{00000000-0005-0000-0000-0000DC0B0000}"/>
    <cellStyle name="Linked Cell" xfId="66" xr:uid="{00000000-0005-0000-0000-0000DD0B0000}"/>
    <cellStyle name="M" xfId="1277" xr:uid="{00000000-0005-0000-0000-0000DE0B0000}"/>
    <cellStyle name="M 2" xfId="1278" xr:uid="{00000000-0005-0000-0000-0000DF0B0000}"/>
    <cellStyle name="M 2 2" xfId="1279" xr:uid="{00000000-0005-0000-0000-0000E00B0000}"/>
    <cellStyle name="M 2 3" xfId="1280" xr:uid="{00000000-0005-0000-0000-0000E10B0000}"/>
    <cellStyle name="M 2 4" xfId="1281" xr:uid="{00000000-0005-0000-0000-0000E20B0000}"/>
    <cellStyle name="M 3" xfId="1282" xr:uid="{00000000-0005-0000-0000-0000E30B0000}"/>
    <cellStyle name="M 3 2" xfId="1283" xr:uid="{00000000-0005-0000-0000-0000E40B0000}"/>
    <cellStyle name="M 3 3" xfId="1284" xr:uid="{00000000-0005-0000-0000-0000E50B0000}"/>
    <cellStyle name="M 3 4" xfId="1285" xr:uid="{00000000-0005-0000-0000-0000E60B0000}"/>
    <cellStyle name="M 4" xfId="1286" xr:uid="{00000000-0005-0000-0000-0000E70B0000}"/>
    <cellStyle name="M 4 2" xfId="1287" xr:uid="{00000000-0005-0000-0000-0000E80B0000}"/>
    <cellStyle name="M 4 3" xfId="1288" xr:uid="{00000000-0005-0000-0000-0000E90B0000}"/>
    <cellStyle name="M 4 4" xfId="1289" xr:uid="{00000000-0005-0000-0000-0000EA0B0000}"/>
    <cellStyle name="M 5" xfId="1290" xr:uid="{00000000-0005-0000-0000-0000EB0B0000}"/>
    <cellStyle name="M 5 2" xfId="1291" xr:uid="{00000000-0005-0000-0000-0000EC0B0000}"/>
    <cellStyle name="M 6" xfId="1292" xr:uid="{00000000-0005-0000-0000-0000ED0B0000}"/>
    <cellStyle name="M 6 2" xfId="1293" xr:uid="{00000000-0005-0000-0000-0000EE0B0000}"/>
    <cellStyle name="M 7" xfId="1294" xr:uid="{00000000-0005-0000-0000-0000EF0B0000}"/>
    <cellStyle name="M 7 2" xfId="1295" xr:uid="{00000000-0005-0000-0000-0000F00B0000}"/>
    <cellStyle name="M 8" xfId="1296" xr:uid="{00000000-0005-0000-0000-0000F10B0000}"/>
    <cellStyle name="M 9" xfId="1297" xr:uid="{00000000-0005-0000-0000-0000F20B0000}"/>
    <cellStyle name="M_Braskem balanço e dre" xfId="1298" xr:uid="{00000000-0005-0000-0000-0000F30B0000}"/>
    <cellStyle name="M_Braskem balanço e dre 2" xfId="1299" xr:uid="{00000000-0005-0000-0000-0000F40B0000}"/>
    <cellStyle name="M_Braskem balanço e dre 2 2" xfId="1300" xr:uid="{00000000-0005-0000-0000-0000F50B0000}"/>
    <cellStyle name="M_Braskem balanço e dre 3" xfId="1301" xr:uid="{00000000-0005-0000-0000-0000F60B0000}"/>
    <cellStyle name="M_Braskem balanço e dre 4" xfId="1302" xr:uid="{00000000-0005-0000-0000-0000F70B0000}"/>
    <cellStyle name="M_Braskem balanço e dre_Novos quadros - SBSA" xfId="1303" xr:uid="{00000000-0005-0000-0000-0000F80B0000}"/>
    <cellStyle name="M_Braskem balanço e dre_Novos quadros - SBSA 2" xfId="1304" xr:uid="{00000000-0005-0000-0000-0000F90B0000}"/>
    <cellStyle name="M_Braskem balanço e dre_Novos quadros - SBSA 2 2" xfId="1305" xr:uid="{00000000-0005-0000-0000-0000FA0B0000}"/>
    <cellStyle name="M_Braskem balanço e dre_Novos quadros - SBSA 3" xfId="1306" xr:uid="{00000000-0005-0000-0000-0000FB0B0000}"/>
    <cellStyle name="M_Braskem balanço e dre_ODB_Quadros_ 8ª versão" xfId="1307" xr:uid="{00000000-0005-0000-0000-0000FC0B0000}"/>
    <cellStyle name="M_Braskem balanço e dre_ODB_Quadros_ 8ª versão 2" xfId="1308" xr:uid="{00000000-0005-0000-0000-0000FD0B0000}"/>
    <cellStyle name="M_Braskem balanço e dre_ODB_Quadros_ 8ª versão 2 2" xfId="1309" xr:uid="{00000000-0005-0000-0000-0000FE0B0000}"/>
    <cellStyle name="M_Braskem balanço e dre_ODB_Quadros_ 8ª versão 3" xfId="1310" xr:uid="{00000000-0005-0000-0000-0000FF0B0000}"/>
    <cellStyle name="M_Braskem balanço e dre_Quadros Relat PwC Jaguaribe dez08 e dez07 v1" xfId="1311" xr:uid="{00000000-0005-0000-0000-0000000C0000}"/>
    <cellStyle name="M_Braskem balanço e dre_Quadros Relat PwC Jaguaribe dez08 e dez07 v1 2" xfId="1312" xr:uid="{00000000-0005-0000-0000-0000010C0000}"/>
    <cellStyle name="M_Braskem balanço e dre_Quadros Relat PwC Jaguaribe dez08 e dez07 v1 2 2" xfId="1313" xr:uid="{00000000-0005-0000-0000-0000020C0000}"/>
    <cellStyle name="M_Braskem balanço e dre_Quadros Relat PwC Jaguaribe dez08 e dez07 v1 3" xfId="1314" xr:uid="{00000000-0005-0000-0000-0000030C0000}"/>
    <cellStyle name="M_Ced. 6 - Mapa DOAR 2006 e 2007_controladora" xfId="1315" xr:uid="{00000000-0005-0000-0000-0000040C0000}"/>
    <cellStyle name="M_Ced. 6 - Mapa DOAR 2006 e 2007_controladora 2" xfId="1316" xr:uid="{00000000-0005-0000-0000-0000050C0000}"/>
    <cellStyle name="M_Ced. 6 - Mapa DOAR 2006 e 2007_controladora 2 2" xfId="1317" xr:uid="{00000000-0005-0000-0000-0000060C0000}"/>
    <cellStyle name="M_Ced. 6 - Mapa DOAR 2006 e 2007_controladora 3" xfId="1318" xr:uid="{00000000-0005-0000-0000-0000070C0000}"/>
    <cellStyle name="M_Ced. 6 - Mapa DOAR 2006 e 2007_controladora 4" xfId="1319" xr:uid="{00000000-0005-0000-0000-0000080C0000}"/>
    <cellStyle name="M_Consolidado Angola_Mineração_Com_2007" xfId="1320" xr:uid="{00000000-0005-0000-0000-0000090C0000}"/>
    <cellStyle name="M_Consolidado Angola_Mineração_Com_2007 2" xfId="1321" xr:uid="{00000000-0005-0000-0000-00000A0C0000}"/>
    <cellStyle name="M_Consolidado Angola_Mineração_Com_2007 3" xfId="1322" xr:uid="{00000000-0005-0000-0000-00000B0C0000}"/>
    <cellStyle name="M_Consolidado Angola_Mineração_Com_2007 4" xfId="1323" xr:uid="{00000000-0005-0000-0000-00000C0C0000}"/>
    <cellStyle name="M_Consolidado Angola_Outros_com_2007" xfId="1324" xr:uid="{00000000-0005-0000-0000-00000D0C0000}"/>
    <cellStyle name="M_Consolidado Angola_Outros_com_2007 2" xfId="1325" xr:uid="{00000000-0005-0000-0000-00000E0C0000}"/>
    <cellStyle name="M_Consolidado Angola_Outros_com_2007 3" xfId="1326" xr:uid="{00000000-0005-0000-0000-00000F0C0000}"/>
    <cellStyle name="M_Consolidado Angola_Outros_com_2007 4" xfId="1327" xr:uid="{00000000-0005-0000-0000-0000100C0000}"/>
    <cellStyle name="M_Cópia de QUADROS ACOMPANHAMENTO OEI 06_08_Diplan final" xfId="1328" xr:uid="{00000000-0005-0000-0000-0000110C0000}"/>
    <cellStyle name="M_Cópia de QUADROS ACOMPANHAMENTO OEI 06_08_Diplan final 2" xfId="1329" xr:uid="{00000000-0005-0000-0000-0000120C0000}"/>
    <cellStyle name="M_Cópia de QUADROS ACOMPANHAMENTO OEI 06_08_Diplan final 2 2" xfId="1330" xr:uid="{00000000-0005-0000-0000-0000130C0000}"/>
    <cellStyle name="M_Cópia de QUADROS ACOMPANHAMENTO OEI 06_08_Diplan final 2 3" xfId="1331" xr:uid="{00000000-0005-0000-0000-0000140C0000}"/>
    <cellStyle name="M_Cópia de QUADROS ACOMPANHAMENTO OEI 06_08_Diplan final 2 4" xfId="1332" xr:uid="{00000000-0005-0000-0000-0000150C0000}"/>
    <cellStyle name="M_Cópia de QUADROS ACOMPANHAMENTO OEI 06_08_Diplan final 3" xfId="1333" xr:uid="{00000000-0005-0000-0000-0000160C0000}"/>
    <cellStyle name="M_Cópia de QUADROS ACOMPANHAMENTO OEI 06_08_Diplan final 4" xfId="1334" xr:uid="{00000000-0005-0000-0000-0000170C0000}"/>
    <cellStyle name="M_Cópia de QUADROS ACOMPANHAMENTO OEI 06_08_Diplan final 5" xfId="1335" xr:uid="{00000000-0005-0000-0000-0000180C0000}"/>
    <cellStyle name="M_Dados PN 2006" xfId="1336" xr:uid="{00000000-0005-0000-0000-0000190C0000}"/>
    <cellStyle name="M_Dados PN 2006 2" xfId="1337" xr:uid="{00000000-0005-0000-0000-00001A0C0000}"/>
    <cellStyle name="M_Dados PN 2006 3" xfId="1338" xr:uid="{00000000-0005-0000-0000-00001B0C0000}"/>
    <cellStyle name="M_Dados PN 2006 4" xfId="1339" xr:uid="{00000000-0005-0000-0000-00001C0C0000}"/>
    <cellStyle name="M_Dados PN 2006_Consolidado Angola_Mineração_Com_2007" xfId="1340" xr:uid="{00000000-0005-0000-0000-00001D0C0000}"/>
    <cellStyle name="M_Dados PN 2006_Consolidado Angola_Mineração_Com_2007 2" xfId="1341" xr:uid="{00000000-0005-0000-0000-00001E0C0000}"/>
    <cellStyle name="M_Dados PN 2006_Consolidado Angola_Mineração_Com_2007 3" xfId="1342" xr:uid="{00000000-0005-0000-0000-00001F0C0000}"/>
    <cellStyle name="M_Dados PN 2006_Consolidado Angola_Mineração_Com_2007 4" xfId="1343" xr:uid="{00000000-0005-0000-0000-0000200C0000}"/>
    <cellStyle name="M_Dados PN 2006_Consolidado Angola_Outros_com_2007" xfId="1344" xr:uid="{00000000-0005-0000-0000-0000210C0000}"/>
    <cellStyle name="M_Dados PN 2006_Consolidado Angola_Outros_com_2007 2" xfId="1345" xr:uid="{00000000-0005-0000-0000-0000220C0000}"/>
    <cellStyle name="M_Dados PN 2006_Consolidado Angola_Outros_com_2007 3" xfId="1346" xr:uid="{00000000-0005-0000-0000-0000230C0000}"/>
    <cellStyle name="M_Dados PN 2006_Consolidado Angola_Outros_com_2007 4" xfId="1347" xr:uid="{00000000-0005-0000-0000-0000240C0000}"/>
    <cellStyle name="M_Dados PN 2006_Mascara Relatorio 2008 - Cópia" xfId="1348" xr:uid="{00000000-0005-0000-0000-0000250C0000}"/>
    <cellStyle name="M_Dados PN 2006_Mascara Relatorio 2008 - Cópia 2" xfId="1349" xr:uid="{00000000-0005-0000-0000-0000260C0000}"/>
    <cellStyle name="M_Dados PN 2006_Mascara Relatorio 2008 - Cópia 3" xfId="1350" xr:uid="{00000000-0005-0000-0000-0000270C0000}"/>
    <cellStyle name="M_Dados PN 2006_Mascara Relatorio 2008 - Cópia 4" xfId="1351" xr:uid="{00000000-0005-0000-0000-0000280C0000}"/>
    <cellStyle name="M_Fechamento 2008_OEA" xfId="1352" xr:uid="{00000000-0005-0000-0000-0000290C0000}"/>
    <cellStyle name="M_Fechamento 2008_OEA 2" xfId="1353" xr:uid="{00000000-0005-0000-0000-00002A0C0000}"/>
    <cellStyle name="M_Fechamento 2008_OEA 2 2" xfId="1354" xr:uid="{00000000-0005-0000-0000-00002B0C0000}"/>
    <cellStyle name="M_Fechamento 2008_OEA 2 3" xfId="1355" xr:uid="{00000000-0005-0000-0000-00002C0C0000}"/>
    <cellStyle name="M_Fechamento 2008_OEA 2 4" xfId="1356" xr:uid="{00000000-0005-0000-0000-00002D0C0000}"/>
    <cellStyle name="M_Fechamento 2008_OEA 3" xfId="1357" xr:uid="{00000000-0005-0000-0000-00002E0C0000}"/>
    <cellStyle name="M_Fechamento 2008_OEA 4" xfId="1358" xr:uid="{00000000-0005-0000-0000-00002F0C0000}"/>
    <cellStyle name="M_Fechamento 2008_OEA 5" xfId="1359" xr:uid="{00000000-0005-0000-0000-0000300C0000}"/>
    <cellStyle name="M_Mascara Relatorio 2008 - Cópia" xfId="1360" xr:uid="{00000000-0005-0000-0000-0000310C0000}"/>
    <cellStyle name="M_Mascara Relatorio 2008 - Cópia 2" xfId="1361" xr:uid="{00000000-0005-0000-0000-0000320C0000}"/>
    <cellStyle name="M_Mascara Relatorio 2008 - Cópia 3" xfId="1362" xr:uid="{00000000-0005-0000-0000-0000330C0000}"/>
    <cellStyle name="M_Mascara Relatorio 2008 - Cópia 4" xfId="1363" xr:uid="{00000000-0005-0000-0000-0000340C0000}"/>
    <cellStyle name="M_MEQ_rodada 08" xfId="1364" xr:uid="{00000000-0005-0000-0000-0000350C0000}"/>
    <cellStyle name="M_MEQ_rodada 08 2" xfId="1365" xr:uid="{00000000-0005-0000-0000-0000360C0000}"/>
    <cellStyle name="M_MEQ_rodada 08 3" xfId="1366" xr:uid="{00000000-0005-0000-0000-0000370C0000}"/>
    <cellStyle name="M_MEQ_rodada 08 4" xfId="1367" xr:uid="{00000000-0005-0000-0000-0000380C0000}"/>
    <cellStyle name="M_MEQ_rodada 08_Consolidado Angola_Mineração_Com_2007" xfId="1368" xr:uid="{00000000-0005-0000-0000-0000390C0000}"/>
    <cellStyle name="M_MEQ_rodada 08_Consolidado Angola_Mineração_Com_2007 2" xfId="1369" xr:uid="{00000000-0005-0000-0000-00003A0C0000}"/>
    <cellStyle name="M_MEQ_rodada 08_Consolidado Angola_Mineração_Com_2007 3" xfId="1370" xr:uid="{00000000-0005-0000-0000-00003B0C0000}"/>
    <cellStyle name="M_MEQ_rodada 08_Consolidado Angola_Mineração_Com_2007 4" xfId="1371" xr:uid="{00000000-0005-0000-0000-00003C0C0000}"/>
    <cellStyle name="M_MEQ_rodada 08_Consolidado Angola_Outros_com_2007" xfId="1372" xr:uid="{00000000-0005-0000-0000-00003D0C0000}"/>
    <cellStyle name="M_MEQ_rodada 08_Consolidado Angola_Outros_com_2007 2" xfId="1373" xr:uid="{00000000-0005-0000-0000-00003E0C0000}"/>
    <cellStyle name="M_MEQ_rodada 08_Consolidado Angola_Outros_com_2007 3" xfId="1374" xr:uid="{00000000-0005-0000-0000-00003F0C0000}"/>
    <cellStyle name="M_MEQ_rodada 08_Consolidado Angola_Outros_com_2007 4" xfId="1375" xr:uid="{00000000-0005-0000-0000-0000400C0000}"/>
    <cellStyle name="M_MEQ_rodada 08_Mascara Relatorio 2008 - Cópia" xfId="1376" xr:uid="{00000000-0005-0000-0000-0000410C0000}"/>
    <cellStyle name="M_MEQ_rodada 08_Mascara Relatorio 2008 - Cópia 2" xfId="1377" xr:uid="{00000000-0005-0000-0000-0000420C0000}"/>
    <cellStyle name="M_MEQ_rodada 08_Mascara Relatorio 2008 - Cópia 3" xfId="1378" xr:uid="{00000000-0005-0000-0000-0000430C0000}"/>
    <cellStyle name="M_MEQ_rodada 08_Mascara Relatorio 2008 - Cópia 4" xfId="1379" xr:uid="{00000000-0005-0000-0000-0000440C0000}"/>
    <cellStyle name="M_Nota 14 Forneced" xfId="1380" xr:uid="{00000000-0005-0000-0000-0000450C0000}"/>
    <cellStyle name="M_Nota 14 Forneced 2" xfId="1381" xr:uid="{00000000-0005-0000-0000-0000460C0000}"/>
    <cellStyle name="M_Nota 14 Forneced 2 2" xfId="1382" xr:uid="{00000000-0005-0000-0000-0000470C0000}"/>
    <cellStyle name="M_Nota 14 Forneced 3" xfId="1383" xr:uid="{00000000-0005-0000-0000-0000480C0000}"/>
    <cellStyle name="M_notas_complementares finais" xfId="1384" xr:uid="{00000000-0005-0000-0000-0000490C0000}"/>
    <cellStyle name="M_notas_complementares finais 2" xfId="1385" xr:uid="{00000000-0005-0000-0000-00004A0C0000}"/>
    <cellStyle name="M_notas_complementares finais 2 2" xfId="1386" xr:uid="{00000000-0005-0000-0000-00004B0C0000}"/>
    <cellStyle name="M_notas_complementares finais 3" xfId="1387" xr:uid="{00000000-0005-0000-0000-00004C0C0000}"/>
    <cellStyle name="M_notas_complementares finais 4" xfId="1388" xr:uid="{00000000-0005-0000-0000-00004D0C0000}"/>
    <cellStyle name="M_notas_complementares finais_Novos quadros - SBSA" xfId="1389" xr:uid="{00000000-0005-0000-0000-00004E0C0000}"/>
    <cellStyle name="M_notas_complementares finais_Novos quadros - SBSA 2" xfId="1390" xr:uid="{00000000-0005-0000-0000-00004F0C0000}"/>
    <cellStyle name="M_notas_complementares finais_Novos quadros - SBSA 2 2" xfId="1391" xr:uid="{00000000-0005-0000-0000-0000500C0000}"/>
    <cellStyle name="M_notas_complementares finais_Novos quadros - SBSA 3" xfId="1392" xr:uid="{00000000-0005-0000-0000-0000510C0000}"/>
    <cellStyle name="M_notas_complementares finais_ODB_Quadros_ 8ª versão" xfId="1393" xr:uid="{00000000-0005-0000-0000-0000520C0000}"/>
    <cellStyle name="M_notas_complementares finais_ODB_Quadros_ 8ª versão 2" xfId="1394" xr:uid="{00000000-0005-0000-0000-0000530C0000}"/>
    <cellStyle name="M_notas_complementares finais_ODB_Quadros_ 8ª versão 2 2" xfId="1395" xr:uid="{00000000-0005-0000-0000-0000540C0000}"/>
    <cellStyle name="M_notas_complementares finais_ODB_Quadros_ 8ª versão 3" xfId="1396" xr:uid="{00000000-0005-0000-0000-0000550C0000}"/>
    <cellStyle name="M_notas_complementares finais_Quadros Relat PwC Jaguaribe dez08 e dez07 v1" xfId="1397" xr:uid="{00000000-0005-0000-0000-0000560C0000}"/>
    <cellStyle name="M_notas_complementares finais_Quadros Relat PwC Jaguaribe dez08 e dez07 v1 2" xfId="1398" xr:uid="{00000000-0005-0000-0000-0000570C0000}"/>
    <cellStyle name="M_notas_complementares finais_Quadros Relat PwC Jaguaribe dez08 e dez07 v1 2 2" xfId="1399" xr:uid="{00000000-0005-0000-0000-0000580C0000}"/>
    <cellStyle name="M_notas_complementares finais_Quadros Relat PwC Jaguaribe dez08 e dez07 v1 3" xfId="1400" xr:uid="{00000000-0005-0000-0000-0000590C0000}"/>
    <cellStyle name="M_Novos quadros - SBSA" xfId="1401" xr:uid="{00000000-0005-0000-0000-00005A0C0000}"/>
    <cellStyle name="M_Novos quadros - SBSA 2" xfId="1402" xr:uid="{00000000-0005-0000-0000-00005B0C0000}"/>
    <cellStyle name="M_Novos quadros - SBSA 2 2" xfId="1403" xr:uid="{00000000-0005-0000-0000-00005C0C0000}"/>
    <cellStyle name="M_Novos quadros - SBSA 3" xfId="1404" xr:uid="{00000000-0005-0000-0000-00005D0C0000}"/>
    <cellStyle name="M_ODB Consolidado - Quadros jun.05 II" xfId="1405" xr:uid="{00000000-0005-0000-0000-00005E0C0000}"/>
    <cellStyle name="M_ODB Consolidado - Quadros jun.05 II 2" xfId="1406" xr:uid="{00000000-0005-0000-0000-00005F0C0000}"/>
    <cellStyle name="M_ODB Consolidado - Quadros jun.05 II 2 2" xfId="1407" xr:uid="{00000000-0005-0000-0000-0000600C0000}"/>
    <cellStyle name="M_ODB Consolidado - Quadros jun.05 II 3" xfId="1408" xr:uid="{00000000-0005-0000-0000-0000610C0000}"/>
    <cellStyle name="M_ODB Consolidado - Quadros jun.05 II 4" xfId="1409" xr:uid="{00000000-0005-0000-0000-0000620C0000}"/>
    <cellStyle name="M_ODB Consolidado - Quadros jun.05 II_Novos quadros - SBSA" xfId="1410" xr:uid="{00000000-0005-0000-0000-0000630C0000}"/>
    <cellStyle name="M_ODB Consolidado - Quadros jun.05 II_Novos quadros - SBSA 2" xfId="1411" xr:uid="{00000000-0005-0000-0000-0000640C0000}"/>
    <cellStyle name="M_ODB Consolidado - Quadros jun.05 II_Novos quadros - SBSA 2 2" xfId="1412" xr:uid="{00000000-0005-0000-0000-0000650C0000}"/>
    <cellStyle name="M_ODB Consolidado - Quadros jun.05 II_Novos quadros - SBSA 3" xfId="1413" xr:uid="{00000000-0005-0000-0000-0000660C0000}"/>
    <cellStyle name="M_ODB Consolidado - Quadros jun.05 II_ODB_Quadros_ 8ª versão" xfId="1414" xr:uid="{00000000-0005-0000-0000-0000670C0000}"/>
    <cellStyle name="M_ODB Consolidado - Quadros jun.05 II_ODB_Quadros_ 8ª versão 2" xfId="1415" xr:uid="{00000000-0005-0000-0000-0000680C0000}"/>
    <cellStyle name="M_ODB Consolidado - Quadros jun.05 II_ODB_Quadros_ 8ª versão 2 2" xfId="1416" xr:uid="{00000000-0005-0000-0000-0000690C0000}"/>
    <cellStyle name="M_ODB Consolidado - Quadros jun.05 II_ODB_Quadros_ 8ª versão 3" xfId="1417" xr:uid="{00000000-0005-0000-0000-00006A0C0000}"/>
    <cellStyle name="M_ODB Consolidado - Quadros jun.05 II_Quadros Relat PwC Jaguaribe dez08 e dez07 v1" xfId="1418" xr:uid="{00000000-0005-0000-0000-00006B0C0000}"/>
    <cellStyle name="M_ODB Consolidado - Quadros jun.05 II_Quadros Relat PwC Jaguaribe dez08 e dez07 v1 2" xfId="1419" xr:uid="{00000000-0005-0000-0000-00006C0C0000}"/>
    <cellStyle name="M_ODB Consolidado - Quadros jun.05 II_Quadros Relat PwC Jaguaribe dez08 e dez07 v1 2 2" xfId="1420" xr:uid="{00000000-0005-0000-0000-00006D0C0000}"/>
    <cellStyle name="M_ODB Consolidado - Quadros jun.05 II_Quadros Relat PwC Jaguaribe dez08 e dez07 v1 3" xfId="1421" xr:uid="{00000000-0005-0000-0000-00006E0C0000}"/>
    <cellStyle name="M_ODB Consolidado - Quadros Port_ jun_06" xfId="1422" xr:uid="{00000000-0005-0000-0000-00006F0C0000}"/>
    <cellStyle name="M_ODB Consolidado - Quadros Port_ jun_06 2" xfId="1423" xr:uid="{00000000-0005-0000-0000-0000700C0000}"/>
    <cellStyle name="M_ODB Consolidado - Quadros Port_ jun_06 2 2" xfId="1424" xr:uid="{00000000-0005-0000-0000-0000710C0000}"/>
    <cellStyle name="M_ODB Consolidado - Quadros Port_ jun_06 3" xfId="1425" xr:uid="{00000000-0005-0000-0000-0000720C0000}"/>
    <cellStyle name="M_ODB Consolidado - Quadros Port_ jun_06 4" xfId="1426" xr:uid="{00000000-0005-0000-0000-0000730C0000}"/>
    <cellStyle name="M_ODB Consolidado - Quadros Port_ jun_06_Novos quadros - SBSA" xfId="1427" xr:uid="{00000000-0005-0000-0000-0000740C0000}"/>
    <cellStyle name="M_ODB Consolidado - Quadros Port_ jun_06_Novos quadros - SBSA 2" xfId="1428" xr:uid="{00000000-0005-0000-0000-0000750C0000}"/>
    <cellStyle name="M_ODB Consolidado - Quadros Port_ jun_06_Novos quadros - SBSA 2 2" xfId="1429" xr:uid="{00000000-0005-0000-0000-0000760C0000}"/>
    <cellStyle name="M_ODB Consolidado - Quadros Port_ jun_06_Novos quadros - SBSA 3" xfId="1430" xr:uid="{00000000-0005-0000-0000-0000770C0000}"/>
    <cellStyle name="M_ODB Consolidado - Quadros Port_ jun_06_ODB_Quadros_ 8ª versão" xfId="1431" xr:uid="{00000000-0005-0000-0000-0000780C0000}"/>
    <cellStyle name="M_ODB Consolidado - Quadros Port_ jun_06_ODB_Quadros_ 8ª versão 2" xfId="1432" xr:uid="{00000000-0005-0000-0000-0000790C0000}"/>
    <cellStyle name="M_ODB Consolidado - Quadros Port_ jun_06_ODB_Quadros_ 8ª versão 2 2" xfId="1433" xr:uid="{00000000-0005-0000-0000-00007A0C0000}"/>
    <cellStyle name="M_ODB Consolidado - Quadros Port_ jun_06_ODB_Quadros_ 8ª versão 3" xfId="1434" xr:uid="{00000000-0005-0000-0000-00007B0C0000}"/>
    <cellStyle name="M_ODB Consolidado - Quadros Port_ jun_06_Quadros Relat PwC Jaguaribe dez08 e dez07 v1" xfId="1435" xr:uid="{00000000-0005-0000-0000-00007C0C0000}"/>
    <cellStyle name="M_ODB Consolidado - Quadros Port_ jun_06_Quadros Relat PwC Jaguaribe dez08 e dez07 v1 2" xfId="1436" xr:uid="{00000000-0005-0000-0000-00007D0C0000}"/>
    <cellStyle name="M_ODB Consolidado - Quadros Port_ jun_06_Quadros Relat PwC Jaguaribe dez08 e dez07 v1 2 2" xfId="1437" xr:uid="{00000000-0005-0000-0000-00007E0C0000}"/>
    <cellStyle name="M_ODB Consolidado - Quadros Port_ jun_06_Quadros Relat PwC Jaguaribe dez08 e dez07 v1 3" xfId="1438" xr:uid="{00000000-0005-0000-0000-00007F0C0000}"/>
    <cellStyle name="M_ODB Consolidado - Quadros_ dez_06" xfId="1439" xr:uid="{00000000-0005-0000-0000-0000800C0000}"/>
    <cellStyle name="M_ODB Consolidado - Quadros_ dez_06 2" xfId="1440" xr:uid="{00000000-0005-0000-0000-0000810C0000}"/>
    <cellStyle name="M_ODB Consolidado - Quadros_ dez_06 2 2" xfId="1441" xr:uid="{00000000-0005-0000-0000-0000820C0000}"/>
    <cellStyle name="M_ODB Consolidado - Quadros_ dez_06 3" xfId="1442" xr:uid="{00000000-0005-0000-0000-0000830C0000}"/>
    <cellStyle name="M_ODB Consolidado - Quadros_ dez_06 4" xfId="1443" xr:uid="{00000000-0005-0000-0000-0000840C0000}"/>
    <cellStyle name="M_ODB Consolidado - Quadros_ jun_06" xfId="1444" xr:uid="{00000000-0005-0000-0000-0000850C0000}"/>
    <cellStyle name="M_ODB Consolidado - Quadros_ jun_06 2" xfId="1445" xr:uid="{00000000-0005-0000-0000-0000860C0000}"/>
    <cellStyle name="M_ODB Consolidado - Quadros_ jun_06 2 2" xfId="1446" xr:uid="{00000000-0005-0000-0000-0000870C0000}"/>
    <cellStyle name="M_ODB Consolidado - Quadros_ jun_06 3" xfId="1447" xr:uid="{00000000-0005-0000-0000-0000880C0000}"/>
    <cellStyle name="M_ODB Consolidado - Quadros_ jun_06 4" xfId="1448" xr:uid="{00000000-0005-0000-0000-0000890C0000}"/>
    <cellStyle name="M_ODB Consolidado - Quadros_ jun_06_Novos quadros - SBSA" xfId="1449" xr:uid="{00000000-0005-0000-0000-00008A0C0000}"/>
    <cellStyle name="M_ODB Consolidado - Quadros_ jun_06_Novos quadros - SBSA 2" xfId="1450" xr:uid="{00000000-0005-0000-0000-00008B0C0000}"/>
    <cellStyle name="M_ODB Consolidado - Quadros_ jun_06_Novos quadros - SBSA 2 2" xfId="1451" xr:uid="{00000000-0005-0000-0000-00008C0C0000}"/>
    <cellStyle name="M_ODB Consolidado - Quadros_ jun_06_Novos quadros - SBSA 3" xfId="1452" xr:uid="{00000000-0005-0000-0000-00008D0C0000}"/>
    <cellStyle name="M_ODB Consolidado - Quadros_ jun_06_ODB_Quadros_ 8ª versão" xfId="1453" xr:uid="{00000000-0005-0000-0000-00008E0C0000}"/>
    <cellStyle name="M_ODB Consolidado - Quadros_ jun_06_ODB_Quadros_ 8ª versão 2" xfId="1454" xr:uid="{00000000-0005-0000-0000-00008F0C0000}"/>
    <cellStyle name="M_ODB Consolidado - Quadros_ jun_06_ODB_Quadros_ 8ª versão 2 2" xfId="1455" xr:uid="{00000000-0005-0000-0000-0000900C0000}"/>
    <cellStyle name="M_ODB Consolidado - Quadros_ jun_06_ODB_Quadros_ 8ª versão 3" xfId="1456" xr:uid="{00000000-0005-0000-0000-0000910C0000}"/>
    <cellStyle name="M_ODB Consolidado - Quadros_ jun_06_Quadros Relat PwC Jaguaribe dez08 e dez07 v1" xfId="1457" xr:uid="{00000000-0005-0000-0000-0000920C0000}"/>
    <cellStyle name="M_ODB Consolidado - Quadros_ jun_06_Quadros Relat PwC Jaguaribe dez08 e dez07 v1 2" xfId="1458" xr:uid="{00000000-0005-0000-0000-0000930C0000}"/>
    <cellStyle name="M_ODB Consolidado - Quadros_ jun_06_Quadros Relat PwC Jaguaribe dez08 e dez07 v1 2 2" xfId="1459" xr:uid="{00000000-0005-0000-0000-0000940C0000}"/>
    <cellStyle name="M_ODB Consolidado - Quadros_ jun_06_Quadros Relat PwC Jaguaribe dez08 e dez07 v1 3" xfId="1460" xr:uid="{00000000-0005-0000-0000-0000950C0000}"/>
    <cellStyle name="M_ODB Consolidado_Port_2002" xfId="1461" xr:uid="{00000000-0005-0000-0000-0000960C0000}"/>
    <cellStyle name="M_ODB Consolidado_Port_2002 2" xfId="1462" xr:uid="{00000000-0005-0000-0000-0000970C0000}"/>
    <cellStyle name="M_ODB Consolidado_Port_2002 2 2" xfId="1463" xr:uid="{00000000-0005-0000-0000-0000980C0000}"/>
    <cellStyle name="M_ODB Consolidado_Port_2002 3" xfId="1464" xr:uid="{00000000-0005-0000-0000-0000990C0000}"/>
    <cellStyle name="M_ODB Consolidado_Port_2002 4" xfId="1465" xr:uid="{00000000-0005-0000-0000-00009A0C0000}"/>
    <cellStyle name="M_ODB Consolidado_Port_2002_Novos quadros - SBSA" xfId="1466" xr:uid="{00000000-0005-0000-0000-00009B0C0000}"/>
    <cellStyle name="M_ODB Consolidado_Port_2002_Novos quadros - SBSA 2" xfId="1467" xr:uid="{00000000-0005-0000-0000-00009C0C0000}"/>
    <cellStyle name="M_ODB Consolidado_Port_2002_Novos quadros - SBSA 2 2" xfId="1468" xr:uid="{00000000-0005-0000-0000-00009D0C0000}"/>
    <cellStyle name="M_ODB Consolidado_Port_2002_Novos quadros - SBSA 3" xfId="1469" xr:uid="{00000000-0005-0000-0000-00009E0C0000}"/>
    <cellStyle name="M_ODB Consolidado_Port_2002_ODB_Quadros_ 8ª versão" xfId="1470" xr:uid="{00000000-0005-0000-0000-00009F0C0000}"/>
    <cellStyle name="M_ODB Consolidado_Port_2002_ODB_Quadros_ 8ª versão 2" xfId="1471" xr:uid="{00000000-0005-0000-0000-0000A00C0000}"/>
    <cellStyle name="M_ODB Consolidado_Port_2002_ODB_Quadros_ 8ª versão 2 2" xfId="1472" xr:uid="{00000000-0005-0000-0000-0000A10C0000}"/>
    <cellStyle name="M_ODB Consolidado_Port_2002_ODB_Quadros_ 8ª versão 3" xfId="1473" xr:uid="{00000000-0005-0000-0000-0000A20C0000}"/>
    <cellStyle name="M_ODB Consolidado_Port_2002_Quadros Relat PwC Jaguaribe dez08 e dez07 v1" xfId="1474" xr:uid="{00000000-0005-0000-0000-0000A30C0000}"/>
    <cellStyle name="M_ODB Consolidado_Port_2002_Quadros Relat PwC Jaguaribe dez08 e dez07 v1 2" xfId="1475" xr:uid="{00000000-0005-0000-0000-0000A40C0000}"/>
    <cellStyle name="M_ODB Consolidado_Port_2002_Quadros Relat PwC Jaguaribe dez08 e dez07 v1 2 2" xfId="1476" xr:uid="{00000000-0005-0000-0000-0000A50C0000}"/>
    <cellStyle name="M_ODB Consolidado_Port_2002_Quadros Relat PwC Jaguaribe dez08 e dez07 v1 3" xfId="1477" xr:uid="{00000000-0005-0000-0000-0000A60C0000}"/>
    <cellStyle name="M_ODB Consolidado_Port_2003" xfId="1478" xr:uid="{00000000-0005-0000-0000-0000A70C0000}"/>
    <cellStyle name="M_ODB Consolidado_Port_2003 2" xfId="1479" xr:uid="{00000000-0005-0000-0000-0000A80C0000}"/>
    <cellStyle name="M_ODB Consolidado_Port_2003 2 2" xfId="1480" xr:uid="{00000000-0005-0000-0000-0000A90C0000}"/>
    <cellStyle name="M_ODB Consolidado_Port_2003 3" xfId="1481" xr:uid="{00000000-0005-0000-0000-0000AA0C0000}"/>
    <cellStyle name="M_ODB Consolidado_Port_2003 4" xfId="1482" xr:uid="{00000000-0005-0000-0000-0000AB0C0000}"/>
    <cellStyle name="M_ODB Consolidado_Port_2003_Novos quadros - SBSA" xfId="1483" xr:uid="{00000000-0005-0000-0000-0000AC0C0000}"/>
    <cellStyle name="M_ODB Consolidado_Port_2003_Novos quadros - SBSA 2" xfId="1484" xr:uid="{00000000-0005-0000-0000-0000AD0C0000}"/>
    <cellStyle name="M_ODB Consolidado_Port_2003_Novos quadros - SBSA 2 2" xfId="1485" xr:uid="{00000000-0005-0000-0000-0000AE0C0000}"/>
    <cellStyle name="M_ODB Consolidado_Port_2003_Novos quadros - SBSA 3" xfId="1486" xr:uid="{00000000-0005-0000-0000-0000AF0C0000}"/>
    <cellStyle name="M_ODB Consolidado_Port_2003_ODB_Quadros_ 8ª versão" xfId="1487" xr:uid="{00000000-0005-0000-0000-0000B00C0000}"/>
    <cellStyle name="M_ODB Consolidado_Port_2003_ODB_Quadros_ 8ª versão 2" xfId="1488" xr:uid="{00000000-0005-0000-0000-0000B10C0000}"/>
    <cellStyle name="M_ODB Consolidado_Port_2003_ODB_Quadros_ 8ª versão 2 2" xfId="1489" xr:uid="{00000000-0005-0000-0000-0000B20C0000}"/>
    <cellStyle name="M_ODB Consolidado_Port_2003_ODB_Quadros_ 8ª versão 3" xfId="1490" xr:uid="{00000000-0005-0000-0000-0000B30C0000}"/>
    <cellStyle name="M_ODB Consolidado_Port_2003_Quadros Relat PwC Jaguaribe dez08 e dez07 v1" xfId="1491" xr:uid="{00000000-0005-0000-0000-0000B40C0000}"/>
    <cellStyle name="M_ODB Consolidado_Port_2003_Quadros Relat PwC Jaguaribe dez08 e dez07 v1 2" xfId="1492" xr:uid="{00000000-0005-0000-0000-0000B50C0000}"/>
    <cellStyle name="M_ODB Consolidado_Port_2003_Quadros Relat PwC Jaguaribe dez08 e dez07 v1 2 2" xfId="1493" xr:uid="{00000000-0005-0000-0000-0000B60C0000}"/>
    <cellStyle name="M_ODB Consolidado_Port_2003_Quadros Relat PwC Jaguaribe dez08 e dez07 v1 3" xfId="1494" xr:uid="{00000000-0005-0000-0000-0000B70C0000}"/>
    <cellStyle name="M_ODB Consolidado_Port_2004" xfId="1495" xr:uid="{00000000-0005-0000-0000-0000B80C0000}"/>
    <cellStyle name="M_ODB Consolidado_Port_2004 2" xfId="1496" xr:uid="{00000000-0005-0000-0000-0000B90C0000}"/>
    <cellStyle name="M_ODB Consolidado_Port_2004 2 2" xfId="1497" xr:uid="{00000000-0005-0000-0000-0000BA0C0000}"/>
    <cellStyle name="M_ODB Consolidado_Port_2004 3" xfId="1498" xr:uid="{00000000-0005-0000-0000-0000BB0C0000}"/>
    <cellStyle name="M_ODB Consolidado_Port_2004 4" xfId="1499" xr:uid="{00000000-0005-0000-0000-0000BC0C0000}"/>
    <cellStyle name="M_ODB Consolidado_Port_2004_Novos quadros - SBSA" xfId="1500" xr:uid="{00000000-0005-0000-0000-0000BD0C0000}"/>
    <cellStyle name="M_ODB Consolidado_Port_2004_Novos quadros - SBSA 2" xfId="1501" xr:uid="{00000000-0005-0000-0000-0000BE0C0000}"/>
    <cellStyle name="M_ODB Consolidado_Port_2004_Novos quadros - SBSA 2 2" xfId="1502" xr:uid="{00000000-0005-0000-0000-0000BF0C0000}"/>
    <cellStyle name="M_ODB Consolidado_Port_2004_Novos quadros - SBSA 3" xfId="1503" xr:uid="{00000000-0005-0000-0000-0000C00C0000}"/>
    <cellStyle name="M_ODB Consolidado_Port_2004_ODB_Quadros_ 8ª versão" xfId="1504" xr:uid="{00000000-0005-0000-0000-0000C10C0000}"/>
    <cellStyle name="M_ODB Consolidado_Port_2004_ODB_Quadros_ 8ª versão 2" xfId="1505" xr:uid="{00000000-0005-0000-0000-0000C20C0000}"/>
    <cellStyle name="M_ODB Consolidado_Port_2004_ODB_Quadros_ 8ª versão 2 2" xfId="1506" xr:uid="{00000000-0005-0000-0000-0000C30C0000}"/>
    <cellStyle name="M_ODB Consolidado_Port_2004_ODB_Quadros_ 8ª versão 3" xfId="1507" xr:uid="{00000000-0005-0000-0000-0000C40C0000}"/>
    <cellStyle name="M_ODB Consolidado_Port_2004_Quadros Relat PwC Jaguaribe dez08 e dez07 v1" xfId="1508" xr:uid="{00000000-0005-0000-0000-0000C50C0000}"/>
    <cellStyle name="M_ODB Consolidado_Port_2004_Quadros Relat PwC Jaguaribe dez08 e dez07 v1 2" xfId="1509" xr:uid="{00000000-0005-0000-0000-0000C60C0000}"/>
    <cellStyle name="M_ODB Consolidado_Port_2004_Quadros Relat PwC Jaguaribe dez08 e dez07 v1 2 2" xfId="1510" xr:uid="{00000000-0005-0000-0000-0000C70C0000}"/>
    <cellStyle name="M_ODB Consolidado_Port_2004_Quadros Relat PwC Jaguaribe dez08 e dez07 v1 3" xfId="1511" xr:uid="{00000000-0005-0000-0000-0000C80C0000}"/>
    <cellStyle name="M_ODB Consolidado_Port_Dez03" xfId="1512" xr:uid="{00000000-0005-0000-0000-0000C90C0000}"/>
    <cellStyle name="M_ODB Consolidado_Port_Dez03 2" xfId="1513" xr:uid="{00000000-0005-0000-0000-0000CA0C0000}"/>
    <cellStyle name="M_ODB Consolidado_Port_Dez03 2 2" xfId="1514" xr:uid="{00000000-0005-0000-0000-0000CB0C0000}"/>
    <cellStyle name="M_ODB Consolidado_Port_Dez03 3" xfId="1515" xr:uid="{00000000-0005-0000-0000-0000CC0C0000}"/>
    <cellStyle name="M_ODB Consolidado_Port_Dez03 4" xfId="1516" xr:uid="{00000000-0005-0000-0000-0000CD0C0000}"/>
    <cellStyle name="M_ODB Consolidado_Port_Dez03(22_03_04)" xfId="1517" xr:uid="{00000000-0005-0000-0000-0000CE0C0000}"/>
    <cellStyle name="M_ODB Consolidado_Port_Dez03(22_03_04) 2" xfId="1518" xr:uid="{00000000-0005-0000-0000-0000CF0C0000}"/>
    <cellStyle name="M_ODB Consolidado_Port_Dez03(22_03_04) 2 2" xfId="1519" xr:uid="{00000000-0005-0000-0000-0000D00C0000}"/>
    <cellStyle name="M_ODB Consolidado_Port_Dez03(22_03_04) 3" xfId="1520" xr:uid="{00000000-0005-0000-0000-0000D10C0000}"/>
    <cellStyle name="M_ODB Consolidado_Port_Dez03(22_03_04) 4" xfId="1521" xr:uid="{00000000-0005-0000-0000-0000D20C0000}"/>
    <cellStyle name="M_ODB Consolidado_Port_Dez03(22_03_04)_Novos quadros - SBSA" xfId="1522" xr:uid="{00000000-0005-0000-0000-0000D30C0000}"/>
    <cellStyle name="M_ODB Consolidado_Port_Dez03(22_03_04)_Novos quadros - SBSA 2" xfId="1523" xr:uid="{00000000-0005-0000-0000-0000D40C0000}"/>
    <cellStyle name="M_ODB Consolidado_Port_Dez03(22_03_04)_Novos quadros - SBSA 2 2" xfId="1524" xr:uid="{00000000-0005-0000-0000-0000D50C0000}"/>
    <cellStyle name="M_ODB Consolidado_Port_Dez03(22_03_04)_Novos quadros - SBSA 3" xfId="1525" xr:uid="{00000000-0005-0000-0000-0000D60C0000}"/>
    <cellStyle name="M_ODB Consolidado_Port_Dez03(22_03_04)_ODB_Quadros_ 8ª versão" xfId="1526" xr:uid="{00000000-0005-0000-0000-0000D70C0000}"/>
    <cellStyle name="M_ODB Consolidado_Port_Dez03(22_03_04)_ODB_Quadros_ 8ª versão 2" xfId="1527" xr:uid="{00000000-0005-0000-0000-0000D80C0000}"/>
    <cellStyle name="M_ODB Consolidado_Port_Dez03(22_03_04)_ODB_Quadros_ 8ª versão 2 2" xfId="1528" xr:uid="{00000000-0005-0000-0000-0000D90C0000}"/>
    <cellStyle name="M_ODB Consolidado_Port_Dez03(22_03_04)_ODB_Quadros_ 8ª versão 3" xfId="1529" xr:uid="{00000000-0005-0000-0000-0000DA0C0000}"/>
    <cellStyle name="M_ODB Consolidado_Port_Dez03(22_03_04)_Quadros Relat PwC Jaguaribe dez08 e dez07 v1" xfId="1530" xr:uid="{00000000-0005-0000-0000-0000DB0C0000}"/>
    <cellStyle name="M_ODB Consolidado_Port_Dez03(22_03_04)_Quadros Relat PwC Jaguaribe dez08 e dez07 v1 2" xfId="1531" xr:uid="{00000000-0005-0000-0000-0000DC0C0000}"/>
    <cellStyle name="M_ODB Consolidado_Port_Dez03(22_03_04)_Quadros Relat PwC Jaguaribe dez08 e dez07 v1 2 2" xfId="1532" xr:uid="{00000000-0005-0000-0000-0000DD0C0000}"/>
    <cellStyle name="M_ODB Consolidado_Port_Dez03(22_03_04)_Quadros Relat PwC Jaguaribe dez08 e dez07 v1 3" xfId="1533" xr:uid="{00000000-0005-0000-0000-0000DE0C0000}"/>
    <cellStyle name="M_ODB Consolidado_Port_Dez03_Novos quadros - SBSA" xfId="1534" xr:uid="{00000000-0005-0000-0000-0000DF0C0000}"/>
    <cellStyle name="M_ODB Consolidado_Port_Dez03_Novos quadros - SBSA 2" xfId="1535" xr:uid="{00000000-0005-0000-0000-0000E00C0000}"/>
    <cellStyle name="M_ODB Consolidado_Port_Dez03_Novos quadros - SBSA 2 2" xfId="1536" xr:uid="{00000000-0005-0000-0000-0000E10C0000}"/>
    <cellStyle name="M_ODB Consolidado_Port_Dez03_Novos quadros - SBSA 3" xfId="1537" xr:uid="{00000000-0005-0000-0000-0000E20C0000}"/>
    <cellStyle name="M_ODB Consolidado_Port_Dez03_ODB_Quadros_ 8ª versão" xfId="1538" xr:uid="{00000000-0005-0000-0000-0000E30C0000}"/>
    <cellStyle name="M_ODB Consolidado_Port_Dez03_ODB_Quadros_ 8ª versão 2" xfId="1539" xr:uid="{00000000-0005-0000-0000-0000E40C0000}"/>
    <cellStyle name="M_ODB Consolidado_Port_Dez03_ODB_Quadros_ 8ª versão 2 2" xfId="1540" xr:uid="{00000000-0005-0000-0000-0000E50C0000}"/>
    <cellStyle name="M_ODB Consolidado_Port_Dez03_ODB_Quadros_ 8ª versão 3" xfId="1541" xr:uid="{00000000-0005-0000-0000-0000E60C0000}"/>
    <cellStyle name="M_ODB Consolidado_Port_Dez03_Quadros Relat PwC Jaguaribe dez08 e dez07 v1" xfId="1542" xr:uid="{00000000-0005-0000-0000-0000E70C0000}"/>
    <cellStyle name="M_ODB Consolidado_Port_Dez03_Quadros Relat PwC Jaguaribe dez08 e dez07 v1 2" xfId="1543" xr:uid="{00000000-0005-0000-0000-0000E80C0000}"/>
    <cellStyle name="M_ODB Consolidado_Port_Dez03_Quadros Relat PwC Jaguaribe dez08 e dez07 v1 2 2" xfId="1544" xr:uid="{00000000-0005-0000-0000-0000E90C0000}"/>
    <cellStyle name="M_ODB Consolidado_Port_Dez03_Quadros Relat PwC Jaguaribe dez08 e dez07 v1 3" xfId="1545" xr:uid="{00000000-0005-0000-0000-0000EA0C0000}"/>
    <cellStyle name="M_ODB_Quadros_ 8ª versão" xfId="1546" xr:uid="{00000000-0005-0000-0000-0000EB0C0000}"/>
    <cellStyle name="M_ODB_Quadros_ 8ª versão 2" xfId="1547" xr:uid="{00000000-0005-0000-0000-0000EC0C0000}"/>
    <cellStyle name="M_ODB_Quadros_ 8ª versão 2 2" xfId="1548" xr:uid="{00000000-0005-0000-0000-0000ED0C0000}"/>
    <cellStyle name="M_ODB_Quadros_ 8ª versão 3" xfId="1549" xr:uid="{00000000-0005-0000-0000-0000EE0C0000}"/>
    <cellStyle name="M_ODB_Quadros_ dez_07- 11 versão - final" xfId="1550" xr:uid="{00000000-0005-0000-0000-0000EF0C0000}"/>
    <cellStyle name="M_ODB_Quadros_ dez_07- 11 versão - final 2" xfId="1551" xr:uid="{00000000-0005-0000-0000-0000F00C0000}"/>
    <cellStyle name="M_ODB_Quadros_ dez_07- 11 versão - final 2 2" xfId="1552" xr:uid="{00000000-0005-0000-0000-0000F10C0000}"/>
    <cellStyle name="M_ODB_Quadros_ dez_07- 11 versão - final 3" xfId="1553" xr:uid="{00000000-0005-0000-0000-0000F20C0000}"/>
    <cellStyle name="M_ODB_Quadros_ dez_07- 2 versão" xfId="1554" xr:uid="{00000000-0005-0000-0000-0000F30C0000}"/>
    <cellStyle name="M_ODB_Quadros_ dez_07- 2 versão 2" xfId="1555" xr:uid="{00000000-0005-0000-0000-0000F40C0000}"/>
    <cellStyle name="M_ODB_Quadros_ dez_07- 2 versão 2 2" xfId="1556" xr:uid="{00000000-0005-0000-0000-0000F50C0000}"/>
    <cellStyle name="M_ODB_Quadros_ dez_07- 2 versão 3" xfId="1557" xr:uid="{00000000-0005-0000-0000-0000F60C0000}"/>
    <cellStyle name="M_ODB_Quadros_ dez_07- 2 versão-bruno" xfId="1558" xr:uid="{00000000-0005-0000-0000-0000F70C0000}"/>
    <cellStyle name="M_ODB_Quadros_ dez_07- 2 versão-bruno 2" xfId="1559" xr:uid="{00000000-0005-0000-0000-0000F80C0000}"/>
    <cellStyle name="M_ODB_Quadros_ dez_07- 2 versão-bruno 2 2" xfId="1560" xr:uid="{00000000-0005-0000-0000-0000F90C0000}"/>
    <cellStyle name="M_ODB_Quadros_ dez_07- 2 versão-bruno 3" xfId="1561" xr:uid="{00000000-0005-0000-0000-0000FA0C0000}"/>
    <cellStyle name="M_ODB_Quadros_ dez_07- 7 versão" xfId="1562" xr:uid="{00000000-0005-0000-0000-0000FB0C0000}"/>
    <cellStyle name="M_ODB_Quadros_ dez_07- 7 versão 2" xfId="1563" xr:uid="{00000000-0005-0000-0000-0000FC0C0000}"/>
    <cellStyle name="M_ODB_Quadros_ dez_07- 7 versão 2 2" xfId="1564" xr:uid="{00000000-0005-0000-0000-0000FD0C0000}"/>
    <cellStyle name="M_ODB_Quadros_ dez_07- 7 versão 3" xfId="1565" xr:uid="{00000000-0005-0000-0000-0000FE0C0000}"/>
    <cellStyle name="M_ODB_Quadros_ jun_07" xfId="1566" xr:uid="{00000000-0005-0000-0000-0000FF0C0000}"/>
    <cellStyle name="M_ODB_Quadros_ jun_07 2" xfId="1567" xr:uid="{00000000-0005-0000-0000-0000000D0000}"/>
    <cellStyle name="M_ODB_Quadros_ jun_07 2 2" xfId="1568" xr:uid="{00000000-0005-0000-0000-0000010D0000}"/>
    <cellStyle name="M_ODB_Quadros_ jun_07 3" xfId="1569" xr:uid="{00000000-0005-0000-0000-0000020D0000}"/>
    <cellStyle name="M_ODB_Quadros_ jun_07-Paty" xfId="1570" xr:uid="{00000000-0005-0000-0000-0000030D0000}"/>
    <cellStyle name="M_ODB_Quadros_ jun_07-Paty 2" xfId="1571" xr:uid="{00000000-0005-0000-0000-0000040D0000}"/>
    <cellStyle name="M_ODB_Quadros_ jun_07-Paty 2 2" xfId="1572" xr:uid="{00000000-0005-0000-0000-0000050D0000}"/>
    <cellStyle name="M_ODB_Quadros_ jun_07-Paty 3" xfId="1573" xr:uid="{00000000-0005-0000-0000-0000060D0000}"/>
    <cellStyle name="M_ODB_Quadros_1ª versão" xfId="1574" xr:uid="{00000000-0005-0000-0000-0000070D0000}"/>
    <cellStyle name="M_ODB_Quadros_1ª versão 2" xfId="1575" xr:uid="{00000000-0005-0000-0000-0000080D0000}"/>
    <cellStyle name="M_ODB_Quadros_1ª versão 2 2" xfId="1576" xr:uid="{00000000-0005-0000-0000-0000090D0000}"/>
    <cellStyle name="M_ODB_Quadros_1ª versão 3" xfId="1577" xr:uid="{00000000-0005-0000-0000-00000A0D0000}"/>
    <cellStyle name="M_ODB_Quadros_6ª versão" xfId="1578" xr:uid="{00000000-0005-0000-0000-00000B0D0000}"/>
    <cellStyle name="M_ODB_Quadros_6ª versão 2" xfId="1579" xr:uid="{00000000-0005-0000-0000-00000C0D0000}"/>
    <cellStyle name="M_ODB_Quadros_6ª versão 2 2" xfId="1580" xr:uid="{00000000-0005-0000-0000-00000D0D0000}"/>
    <cellStyle name="M_ODB_Quadros_6ª versão 3" xfId="1581" xr:uid="{00000000-0005-0000-0000-00000E0D0000}"/>
    <cellStyle name="M_ODB_Quadros_v4 (3)" xfId="1582" xr:uid="{00000000-0005-0000-0000-00000F0D0000}"/>
    <cellStyle name="M_ODB_Quadros_v4 (3) 2" xfId="1583" xr:uid="{00000000-0005-0000-0000-0000100D0000}"/>
    <cellStyle name="M_ODB_Quadros_v4 (3) 2 2" xfId="1584" xr:uid="{00000000-0005-0000-0000-0000110D0000}"/>
    <cellStyle name="M_ODB_Quadros_v4 (3) 3" xfId="1585" xr:uid="{00000000-0005-0000-0000-0000120D0000}"/>
    <cellStyle name="M_ODBConsolidado Relat2002 Port FINAL" xfId="1586" xr:uid="{00000000-0005-0000-0000-0000130D0000}"/>
    <cellStyle name="M_ODBConsolidado Relat2002 Port FINAL 2" xfId="1587" xr:uid="{00000000-0005-0000-0000-0000140D0000}"/>
    <cellStyle name="M_ODBConsolidado Relat2002 Port FINAL 2 2" xfId="1588" xr:uid="{00000000-0005-0000-0000-0000150D0000}"/>
    <cellStyle name="M_ODBConsolidado Relat2002 Port FINAL 3" xfId="1589" xr:uid="{00000000-0005-0000-0000-0000160D0000}"/>
    <cellStyle name="M_ODBConsolidado Relat2002 Port FINAL 4" xfId="1590" xr:uid="{00000000-0005-0000-0000-0000170D0000}"/>
    <cellStyle name="M_ODBConsolidado Relat2002 Port FINAL_Novos quadros - SBSA" xfId="1591" xr:uid="{00000000-0005-0000-0000-0000180D0000}"/>
    <cellStyle name="M_ODBConsolidado Relat2002 Port FINAL_Novos quadros - SBSA 2" xfId="1592" xr:uid="{00000000-0005-0000-0000-0000190D0000}"/>
    <cellStyle name="M_ODBConsolidado Relat2002 Port FINAL_Novos quadros - SBSA 2 2" xfId="1593" xr:uid="{00000000-0005-0000-0000-00001A0D0000}"/>
    <cellStyle name="M_ODBConsolidado Relat2002 Port FINAL_Novos quadros - SBSA 3" xfId="1594" xr:uid="{00000000-0005-0000-0000-00001B0D0000}"/>
    <cellStyle name="M_ODBConsolidado Relat2002 Port FINAL_ODB_Quadros_ 8ª versão" xfId="1595" xr:uid="{00000000-0005-0000-0000-00001C0D0000}"/>
    <cellStyle name="M_ODBConsolidado Relat2002 Port FINAL_ODB_Quadros_ 8ª versão 2" xfId="1596" xr:uid="{00000000-0005-0000-0000-00001D0D0000}"/>
    <cellStyle name="M_ODBConsolidado Relat2002 Port FINAL_ODB_Quadros_ 8ª versão 2 2" xfId="1597" xr:uid="{00000000-0005-0000-0000-00001E0D0000}"/>
    <cellStyle name="M_ODBConsolidado Relat2002 Port FINAL_ODB_Quadros_ 8ª versão 3" xfId="1598" xr:uid="{00000000-0005-0000-0000-00001F0D0000}"/>
    <cellStyle name="M_ODBConsolidado Relat2002 Port FINAL_Quadros Relat PwC Jaguaribe dez08 e dez07 v1" xfId="1599" xr:uid="{00000000-0005-0000-0000-0000200D0000}"/>
    <cellStyle name="M_ODBConsolidado Relat2002 Port FINAL_Quadros Relat PwC Jaguaribe dez08 e dez07 v1 2" xfId="1600" xr:uid="{00000000-0005-0000-0000-0000210D0000}"/>
    <cellStyle name="M_ODBConsolidado Relat2002 Port FINAL_Quadros Relat PwC Jaguaribe dez08 e dez07 v1 2 2" xfId="1601" xr:uid="{00000000-0005-0000-0000-0000220D0000}"/>
    <cellStyle name="M_ODBConsolidado Relat2002 Port FINAL_Quadros Relat PwC Jaguaribe dez08 e dez07 v1 3" xfId="1602" xr:uid="{00000000-0005-0000-0000-0000230D0000}"/>
    <cellStyle name="M_ODBPARINV_Consolidado_Quadros_ dez_06_23042007 com doar_final" xfId="1603" xr:uid="{00000000-0005-0000-0000-0000240D0000}"/>
    <cellStyle name="M_ODBPARINV_Consolidado_Quadros_ dez_06_23042007 com doar_final 2" xfId="1604" xr:uid="{00000000-0005-0000-0000-0000250D0000}"/>
    <cellStyle name="M_ODBPARINV_Consolidado_Quadros_ dez_06_23042007 com doar_final 2 2" xfId="1605" xr:uid="{00000000-0005-0000-0000-0000260D0000}"/>
    <cellStyle name="M_ODBPARINV_Consolidado_Quadros_ dez_06_23042007 com doar_final 3" xfId="1606" xr:uid="{00000000-0005-0000-0000-0000270D0000}"/>
    <cellStyle name="M_ODBPARINV_Consolidado_Quadros_ dez_06_23042007 com doar_final 4" xfId="1607" xr:uid="{00000000-0005-0000-0000-0000280D0000}"/>
    <cellStyle name="M_para Bruno" xfId="1608" xr:uid="{00000000-0005-0000-0000-0000290D0000}"/>
    <cellStyle name="M_para Bruno 2" xfId="1609" xr:uid="{00000000-0005-0000-0000-00002A0D0000}"/>
    <cellStyle name="M_para Bruno 2 2" xfId="1610" xr:uid="{00000000-0005-0000-0000-00002B0D0000}"/>
    <cellStyle name="M_para Bruno 2 2 2" xfId="1611" xr:uid="{00000000-0005-0000-0000-00002C0D0000}"/>
    <cellStyle name="M_para Bruno 2 3" xfId="1612" xr:uid="{00000000-0005-0000-0000-00002D0D0000}"/>
    <cellStyle name="M_para Bruno 2 4" xfId="1613" xr:uid="{00000000-0005-0000-0000-00002E0D0000}"/>
    <cellStyle name="M_para Bruno 2_Novos quadros - SBSA" xfId="1614" xr:uid="{00000000-0005-0000-0000-00002F0D0000}"/>
    <cellStyle name="M_para Bruno 2_Novos quadros - SBSA 2" xfId="1615" xr:uid="{00000000-0005-0000-0000-0000300D0000}"/>
    <cellStyle name="M_para Bruno 2_Novos quadros - SBSA 2 2" xfId="1616" xr:uid="{00000000-0005-0000-0000-0000310D0000}"/>
    <cellStyle name="M_para Bruno 2_Novos quadros - SBSA 3" xfId="1617" xr:uid="{00000000-0005-0000-0000-0000320D0000}"/>
    <cellStyle name="M_para Bruno 2_ODB_Quadros_ 8ª versão" xfId="1618" xr:uid="{00000000-0005-0000-0000-0000330D0000}"/>
    <cellStyle name="M_para Bruno 2_ODB_Quadros_ 8ª versão 2" xfId="1619" xr:uid="{00000000-0005-0000-0000-0000340D0000}"/>
    <cellStyle name="M_para Bruno 2_ODB_Quadros_ 8ª versão 2 2" xfId="1620" xr:uid="{00000000-0005-0000-0000-0000350D0000}"/>
    <cellStyle name="M_para Bruno 2_ODB_Quadros_ 8ª versão 3" xfId="1621" xr:uid="{00000000-0005-0000-0000-0000360D0000}"/>
    <cellStyle name="M_para Bruno 2_Quadros Relat PwC Jaguaribe dez08 e dez07 v1" xfId="1622" xr:uid="{00000000-0005-0000-0000-0000370D0000}"/>
    <cellStyle name="M_para Bruno 2_Quadros Relat PwC Jaguaribe dez08 e dez07 v1 2" xfId="1623" xr:uid="{00000000-0005-0000-0000-0000380D0000}"/>
    <cellStyle name="M_para Bruno 2_Quadros Relat PwC Jaguaribe dez08 e dez07 v1 2 2" xfId="1624" xr:uid="{00000000-0005-0000-0000-0000390D0000}"/>
    <cellStyle name="M_para Bruno 2_Quadros Relat PwC Jaguaribe dez08 e dez07 v1 3" xfId="1625" xr:uid="{00000000-0005-0000-0000-00003A0D0000}"/>
    <cellStyle name="M_para Bruno 3" xfId="1626" xr:uid="{00000000-0005-0000-0000-00003B0D0000}"/>
    <cellStyle name="M_para Bruno 3 2" xfId="1627" xr:uid="{00000000-0005-0000-0000-00003C0D0000}"/>
    <cellStyle name="M_para Bruno 4" xfId="1628" xr:uid="{00000000-0005-0000-0000-00003D0D0000}"/>
    <cellStyle name="M_para Bruno 5" xfId="1629" xr:uid="{00000000-0005-0000-0000-00003E0D0000}"/>
    <cellStyle name="M_para Bruno_Novos quadros - SBSA" xfId="1630" xr:uid="{00000000-0005-0000-0000-00003F0D0000}"/>
    <cellStyle name="M_para Bruno_Novos quadros - SBSA 2" xfId="1631" xr:uid="{00000000-0005-0000-0000-0000400D0000}"/>
    <cellStyle name="M_para Bruno_Novos quadros - SBSA 2 2" xfId="1632" xr:uid="{00000000-0005-0000-0000-0000410D0000}"/>
    <cellStyle name="M_para Bruno_Novos quadros - SBSA 3" xfId="1633" xr:uid="{00000000-0005-0000-0000-0000420D0000}"/>
    <cellStyle name="M_para Bruno_ODB_Quadros_ 8ª versão" xfId="1634" xr:uid="{00000000-0005-0000-0000-0000430D0000}"/>
    <cellStyle name="M_para Bruno_ODB_Quadros_ 8ª versão 2" xfId="1635" xr:uid="{00000000-0005-0000-0000-0000440D0000}"/>
    <cellStyle name="M_para Bruno_ODB_Quadros_ 8ª versão 2 2" xfId="1636" xr:uid="{00000000-0005-0000-0000-0000450D0000}"/>
    <cellStyle name="M_para Bruno_ODB_Quadros_ 8ª versão 3" xfId="1637" xr:uid="{00000000-0005-0000-0000-0000460D0000}"/>
    <cellStyle name="M_para Bruno_Quadros Relat PwC Jaguaribe dez08 e dez07 v1" xfId="1638" xr:uid="{00000000-0005-0000-0000-0000470D0000}"/>
    <cellStyle name="M_para Bruno_Quadros Relat PwC Jaguaribe dez08 e dez07 v1 2" xfId="1639" xr:uid="{00000000-0005-0000-0000-0000480D0000}"/>
    <cellStyle name="M_para Bruno_Quadros Relat PwC Jaguaribe dez08 e dez07 v1 2 2" xfId="1640" xr:uid="{00000000-0005-0000-0000-0000490D0000}"/>
    <cellStyle name="M_para Bruno_Quadros Relat PwC Jaguaribe dez08 e dez07 v1 3" xfId="1641" xr:uid="{00000000-0005-0000-0000-00004A0D0000}"/>
    <cellStyle name="M_para Bruno1" xfId="1642" xr:uid="{00000000-0005-0000-0000-00004B0D0000}"/>
    <cellStyle name="M_para Bruno1 2" xfId="1643" xr:uid="{00000000-0005-0000-0000-00004C0D0000}"/>
    <cellStyle name="M_para Bruno1 2 2" xfId="1644" xr:uid="{00000000-0005-0000-0000-00004D0D0000}"/>
    <cellStyle name="M_para Bruno1 3" xfId="1645" xr:uid="{00000000-0005-0000-0000-00004E0D0000}"/>
    <cellStyle name="M_para Bruno1 4" xfId="1646" xr:uid="{00000000-0005-0000-0000-00004F0D0000}"/>
    <cellStyle name="M_para Bruno1_Novos quadros - SBSA" xfId="1647" xr:uid="{00000000-0005-0000-0000-0000500D0000}"/>
    <cellStyle name="M_para Bruno1_Novos quadros - SBSA 2" xfId="1648" xr:uid="{00000000-0005-0000-0000-0000510D0000}"/>
    <cellStyle name="M_para Bruno1_Novos quadros - SBSA 2 2" xfId="1649" xr:uid="{00000000-0005-0000-0000-0000520D0000}"/>
    <cellStyle name="M_para Bruno1_Novos quadros - SBSA 3" xfId="1650" xr:uid="{00000000-0005-0000-0000-0000530D0000}"/>
    <cellStyle name="M_para Bruno1_ODB_Quadros_ 8ª versão" xfId="1651" xr:uid="{00000000-0005-0000-0000-0000540D0000}"/>
    <cellStyle name="M_para Bruno1_ODB_Quadros_ 8ª versão 2" xfId="1652" xr:uid="{00000000-0005-0000-0000-0000550D0000}"/>
    <cellStyle name="M_para Bruno1_ODB_Quadros_ 8ª versão 2 2" xfId="1653" xr:uid="{00000000-0005-0000-0000-0000560D0000}"/>
    <cellStyle name="M_para Bruno1_ODB_Quadros_ 8ª versão 3" xfId="1654" xr:uid="{00000000-0005-0000-0000-0000570D0000}"/>
    <cellStyle name="M_para Bruno1_Quadros Relat PwC Jaguaribe dez08 e dez07 v1" xfId="1655" xr:uid="{00000000-0005-0000-0000-0000580D0000}"/>
    <cellStyle name="M_para Bruno1_Quadros Relat PwC Jaguaribe dez08 e dez07 v1 2" xfId="1656" xr:uid="{00000000-0005-0000-0000-0000590D0000}"/>
    <cellStyle name="M_para Bruno1_Quadros Relat PwC Jaguaribe dez08 e dez07 v1 2 2" xfId="1657" xr:uid="{00000000-0005-0000-0000-00005A0D0000}"/>
    <cellStyle name="M_para Bruno1_Quadros Relat PwC Jaguaribe dez08 e dez07 v1 3" xfId="1658" xr:uid="{00000000-0005-0000-0000-00005B0D0000}"/>
    <cellStyle name="M_Partes relac Consl " xfId="1659" xr:uid="{00000000-0005-0000-0000-00005C0D0000}"/>
    <cellStyle name="M_Partes relac Consl  2" xfId="1660" xr:uid="{00000000-0005-0000-0000-00005D0D0000}"/>
    <cellStyle name="M_Partes relac Consl  2 2" xfId="1661" xr:uid="{00000000-0005-0000-0000-00005E0D0000}"/>
    <cellStyle name="M_Partes relac Consl  3" xfId="1662" xr:uid="{00000000-0005-0000-0000-00005F0D0000}"/>
    <cellStyle name="M_Participação ODB" xfId="1663" xr:uid="{00000000-0005-0000-0000-0000600D0000}"/>
    <cellStyle name="M_Participação ODB 2" xfId="1664" xr:uid="{00000000-0005-0000-0000-0000610D0000}"/>
    <cellStyle name="M_Participação ODB 2 2" xfId="1665" xr:uid="{00000000-0005-0000-0000-0000620D0000}"/>
    <cellStyle name="M_Participação ODB 3" xfId="1666" xr:uid="{00000000-0005-0000-0000-0000630D0000}"/>
    <cellStyle name="M_pendencia braskem" xfId="1667" xr:uid="{00000000-0005-0000-0000-0000640D0000}"/>
    <cellStyle name="M_pendencia braskem 2" xfId="1668" xr:uid="{00000000-0005-0000-0000-0000650D0000}"/>
    <cellStyle name="M_pendencia braskem 2 2" xfId="1669" xr:uid="{00000000-0005-0000-0000-0000660D0000}"/>
    <cellStyle name="M_pendencia braskem 3" xfId="1670" xr:uid="{00000000-0005-0000-0000-0000670D0000}"/>
    <cellStyle name="M_pendencia braskem 4" xfId="1671" xr:uid="{00000000-0005-0000-0000-0000680D0000}"/>
    <cellStyle name="M_pendencia braskem_Novos quadros - SBSA" xfId="1672" xr:uid="{00000000-0005-0000-0000-0000690D0000}"/>
    <cellStyle name="M_pendencia braskem_Novos quadros - SBSA 2" xfId="1673" xr:uid="{00000000-0005-0000-0000-00006A0D0000}"/>
    <cellStyle name="M_pendencia braskem_Novos quadros - SBSA 2 2" xfId="1674" xr:uid="{00000000-0005-0000-0000-00006B0D0000}"/>
    <cellStyle name="M_pendencia braskem_Novos quadros - SBSA 3" xfId="1675" xr:uid="{00000000-0005-0000-0000-00006C0D0000}"/>
    <cellStyle name="M_pendencia braskem_ODB_Quadros_ 8ª versão" xfId="1676" xr:uid="{00000000-0005-0000-0000-00006D0D0000}"/>
    <cellStyle name="M_pendencia braskem_ODB_Quadros_ 8ª versão 2" xfId="1677" xr:uid="{00000000-0005-0000-0000-00006E0D0000}"/>
    <cellStyle name="M_pendencia braskem_ODB_Quadros_ 8ª versão 2 2" xfId="1678" xr:uid="{00000000-0005-0000-0000-00006F0D0000}"/>
    <cellStyle name="M_pendencia braskem_ODB_Quadros_ 8ª versão 3" xfId="1679" xr:uid="{00000000-0005-0000-0000-0000700D0000}"/>
    <cellStyle name="M_pendencia braskem_Quadros Relat PwC Jaguaribe dez08 e dez07 v1" xfId="1680" xr:uid="{00000000-0005-0000-0000-0000710D0000}"/>
    <cellStyle name="M_pendencia braskem_Quadros Relat PwC Jaguaribe dez08 e dez07 v1 2" xfId="1681" xr:uid="{00000000-0005-0000-0000-0000720D0000}"/>
    <cellStyle name="M_pendencia braskem_Quadros Relat PwC Jaguaribe dez08 e dez07 v1 2 2" xfId="1682" xr:uid="{00000000-0005-0000-0000-0000730D0000}"/>
    <cellStyle name="M_pendencia braskem_Quadros Relat PwC Jaguaribe dez08 e dez07 v1 3" xfId="1683" xr:uid="{00000000-0005-0000-0000-0000740D0000}"/>
    <cellStyle name="M_Petroflex_Valuation 09_novos invest" xfId="1684" xr:uid="{00000000-0005-0000-0000-0000750D0000}"/>
    <cellStyle name="M_Petroflex_Valuation 09_novos invest 2" xfId="1685" xr:uid="{00000000-0005-0000-0000-0000760D0000}"/>
    <cellStyle name="M_Petroflex_Valuation 09_novos invest 3" xfId="1686" xr:uid="{00000000-0005-0000-0000-0000770D0000}"/>
    <cellStyle name="M_Petroflex_Valuation 09_novos invest 4" xfId="1687" xr:uid="{00000000-0005-0000-0000-0000780D0000}"/>
    <cellStyle name="M_Petroflex_Valuation 09_novos invest_Consolidado Angola_Mineração_Com_2007" xfId="1688" xr:uid="{00000000-0005-0000-0000-0000790D0000}"/>
    <cellStyle name="M_Petroflex_Valuation 09_novos invest_Consolidado Angola_Mineração_Com_2007 2" xfId="1689" xr:uid="{00000000-0005-0000-0000-00007A0D0000}"/>
    <cellStyle name="M_Petroflex_Valuation 09_novos invest_Consolidado Angola_Mineração_Com_2007 3" xfId="1690" xr:uid="{00000000-0005-0000-0000-00007B0D0000}"/>
    <cellStyle name="M_Petroflex_Valuation 09_novos invest_Consolidado Angola_Mineração_Com_2007 4" xfId="1691" xr:uid="{00000000-0005-0000-0000-00007C0D0000}"/>
    <cellStyle name="M_Petroflex_Valuation 09_novos invest_Consolidado Angola_Mineração_SDM" xfId="1692" xr:uid="{00000000-0005-0000-0000-00007D0D0000}"/>
    <cellStyle name="M_Petroflex_Valuation 09_novos invest_Consolidado Angola_Mineração_SDM 2" xfId="1693" xr:uid="{00000000-0005-0000-0000-00007E0D0000}"/>
    <cellStyle name="M_Petroflex_Valuation 09_novos invest_Consolidado Angola_Mineração_SDM 3" xfId="1694" xr:uid="{00000000-0005-0000-0000-00007F0D0000}"/>
    <cellStyle name="M_Petroflex_Valuation 09_novos invest_Consolidado Angola_Mineração_SDM 4" xfId="1695" xr:uid="{00000000-0005-0000-0000-0000800D0000}"/>
    <cellStyle name="M_Petroflex_Valuation 09_novos invest_Consolidado Angola_Outros" xfId="1696" xr:uid="{00000000-0005-0000-0000-0000810D0000}"/>
    <cellStyle name="M_Petroflex_Valuation 09_novos invest_Consolidado Angola_Outros 2" xfId="1697" xr:uid="{00000000-0005-0000-0000-0000820D0000}"/>
    <cellStyle name="M_Petroflex_Valuation 09_novos invest_Consolidado Angola_Outros 3" xfId="1698" xr:uid="{00000000-0005-0000-0000-0000830D0000}"/>
    <cellStyle name="M_Petroflex_Valuation 09_novos invest_Consolidado Angola_Outros 4" xfId="1699" xr:uid="{00000000-0005-0000-0000-0000840D0000}"/>
    <cellStyle name="M_Petroflex_Valuation 09_novos invest_Consolidado Angola_Outros_com_2007" xfId="1700" xr:uid="{00000000-0005-0000-0000-0000850D0000}"/>
    <cellStyle name="M_Petroflex_Valuation 09_novos invest_Consolidado Angola_Outros_com_2007 2" xfId="1701" xr:uid="{00000000-0005-0000-0000-0000860D0000}"/>
    <cellStyle name="M_Petroflex_Valuation 09_novos invest_Consolidado Angola_Outros_com_2007 3" xfId="1702" xr:uid="{00000000-0005-0000-0000-0000870D0000}"/>
    <cellStyle name="M_Petroflex_Valuation 09_novos invest_Consolidado Angola_Outros_com_2007 4" xfId="1703" xr:uid="{00000000-0005-0000-0000-0000880D0000}"/>
    <cellStyle name="M_Petroflex_Valuation 09_novos invest_Mascara Relatorio 2008 - Cópia" xfId="1704" xr:uid="{00000000-0005-0000-0000-0000890D0000}"/>
    <cellStyle name="M_Petroflex_Valuation 09_novos invest_Mascara Relatorio 2008 - Cópia 2" xfId="1705" xr:uid="{00000000-0005-0000-0000-00008A0D0000}"/>
    <cellStyle name="M_Petroflex_Valuation 09_novos invest_Mascara Relatorio 2008 - Cópia 3" xfId="1706" xr:uid="{00000000-0005-0000-0000-00008B0D0000}"/>
    <cellStyle name="M_Petroflex_Valuation 09_novos invest_Mascara Relatorio 2008 - Cópia 4" xfId="1707" xr:uid="{00000000-0005-0000-0000-00008C0D0000}"/>
    <cellStyle name="M_Polibrasil_LP" xfId="1708" xr:uid="{00000000-0005-0000-0000-00008D0D0000}"/>
    <cellStyle name="M_Polibrasil_LP 2" xfId="1709" xr:uid="{00000000-0005-0000-0000-00008E0D0000}"/>
    <cellStyle name="M_Polibrasil_LP 3" xfId="1710" xr:uid="{00000000-0005-0000-0000-00008F0D0000}"/>
    <cellStyle name="M_Polibrasil_LP 4" xfId="1711" xr:uid="{00000000-0005-0000-0000-0000900D0000}"/>
    <cellStyle name="M_Polibrasil_LP_Consolidado Angola_Mineração_Com_2007" xfId="1712" xr:uid="{00000000-0005-0000-0000-0000910D0000}"/>
    <cellStyle name="M_Polibrasil_LP_Consolidado Angola_Mineração_Com_2007 2" xfId="1713" xr:uid="{00000000-0005-0000-0000-0000920D0000}"/>
    <cellStyle name="M_Polibrasil_LP_Consolidado Angola_Mineração_Com_2007 3" xfId="1714" xr:uid="{00000000-0005-0000-0000-0000930D0000}"/>
    <cellStyle name="M_Polibrasil_LP_Consolidado Angola_Mineração_Com_2007 4" xfId="1715" xr:uid="{00000000-0005-0000-0000-0000940D0000}"/>
    <cellStyle name="M_Polibrasil_LP_Consolidado Angola_Mineração_SDM" xfId="1716" xr:uid="{00000000-0005-0000-0000-0000950D0000}"/>
    <cellStyle name="M_Polibrasil_LP_Consolidado Angola_Mineração_SDM 2" xfId="1717" xr:uid="{00000000-0005-0000-0000-0000960D0000}"/>
    <cellStyle name="M_Polibrasil_LP_Consolidado Angola_Mineração_SDM 3" xfId="1718" xr:uid="{00000000-0005-0000-0000-0000970D0000}"/>
    <cellStyle name="M_Polibrasil_LP_Consolidado Angola_Mineração_SDM 4" xfId="1719" xr:uid="{00000000-0005-0000-0000-0000980D0000}"/>
    <cellStyle name="M_Polibrasil_LP_Consolidado Angola_Outros" xfId="1720" xr:uid="{00000000-0005-0000-0000-0000990D0000}"/>
    <cellStyle name="M_Polibrasil_LP_Consolidado Angola_Outros 2" xfId="1721" xr:uid="{00000000-0005-0000-0000-00009A0D0000}"/>
    <cellStyle name="M_Polibrasil_LP_Consolidado Angola_Outros 3" xfId="1722" xr:uid="{00000000-0005-0000-0000-00009B0D0000}"/>
    <cellStyle name="M_Polibrasil_LP_Consolidado Angola_Outros 4" xfId="1723" xr:uid="{00000000-0005-0000-0000-00009C0D0000}"/>
    <cellStyle name="M_Polibrasil_LP_Consolidado Angola_Outros_com_2007" xfId="1724" xr:uid="{00000000-0005-0000-0000-00009D0D0000}"/>
    <cellStyle name="M_Polibrasil_LP_Consolidado Angola_Outros_com_2007 2" xfId="1725" xr:uid="{00000000-0005-0000-0000-00009E0D0000}"/>
    <cellStyle name="M_Polibrasil_LP_Consolidado Angola_Outros_com_2007 3" xfId="1726" xr:uid="{00000000-0005-0000-0000-00009F0D0000}"/>
    <cellStyle name="M_Polibrasil_LP_Consolidado Angola_Outros_com_2007 4" xfId="1727" xr:uid="{00000000-0005-0000-0000-0000A00D0000}"/>
    <cellStyle name="M_Polibrasil_LP_Mascara Relatorio 2008 - Cópia" xfId="1728" xr:uid="{00000000-0005-0000-0000-0000A10D0000}"/>
    <cellStyle name="M_Polibrasil_LP_Mascara Relatorio 2008 - Cópia 2" xfId="1729" xr:uid="{00000000-0005-0000-0000-0000A20D0000}"/>
    <cellStyle name="M_Polibrasil_LP_Mascara Relatorio 2008 - Cópia 3" xfId="1730" xr:uid="{00000000-0005-0000-0000-0000A30D0000}"/>
    <cellStyle name="M_Polibrasil_LP_Mascara Relatorio 2008 - Cópia 4" xfId="1731" xr:uid="{00000000-0005-0000-0000-0000A40D0000}"/>
    <cellStyle name="M_quadros - OEA v3" xfId="1732" xr:uid="{00000000-0005-0000-0000-0000A50D0000}"/>
    <cellStyle name="M_quadros - OEA v3 2" xfId="1733" xr:uid="{00000000-0005-0000-0000-0000A60D0000}"/>
    <cellStyle name="M_quadros - OEA v3 2 2" xfId="1734" xr:uid="{00000000-0005-0000-0000-0000A70D0000}"/>
    <cellStyle name="M_quadros - OEA v3 3" xfId="1735" xr:uid="{00000000-0005-0000-0000-0000A80D0000}"/>
    <cellStyle name="M_quadros - OEA v4" xfId="1736" xr:uid="{00000000-0005-0000-0000-0000A90D0000}"/>
    <cellStyle name="M_quadros - OEA v4 2" xfId="1737" xr:uid="{00000000-0005-0000-0000-0000AA0D0000}"/>
    <cellStyle name="M_quadros - OEA v4 2 2" xfId="1738" xr:uid="{00000000-0005-0000-0000-0000AB0D0000}"/>
    <cellStyle name="M_quadros - OEA v4 3" xfId="1739" xr:uid="{00000000-0005-0000-0000-0000AC0D0000}"/>
    <cellStyle name="M_quadros acessórios" xfId="1740" xr:uid="{00000000-0005-0000-0000-0000AD0D0000}"/>
    <cellStyle name="M_quadros acessórios 2" xfId="1741" xr:uid="{00000000-0005-0000-0000-0000AE0D0000}"/>
    <cellStyle name="M_quadros acessórios 2 2" xfId="1742" xr:uid="{00000000-0005-0000-0000-0000AF0D0000}"/>
    <cellStyle name="M_quadros acessórios 3" xfId="1743" xr:uid="{00000000-0005-0000-0000-0000B00D0000}"/>
    <cellStyle name="M_quadros acessórios 4" xfId="1744" xr:uid="{00000000-0005-0000-0000-0000B10D0000}"/>
    <cellStyle name="M_quadros acessórios_Novos quadros - SBSA" xfId="1745" xr:uid="{00000000-0005-0000-0000-0000B20D0000}"/>
    <cellStyle name="M_quadros acessórios_Novos quadros - SBSA 2" xfId="1746" xr:uid="{00000000-0005-0000-0000-0000B30D0000}"/>
    <cellStyle name="M_quadros acessórios_Novos quadros - SBSA 2 2" xfId="1747" xr:uid="{00000000-0005-0000-0000-0000B40D0000}"/>
    <cellStyle name="M_quadros acessórios_Novos quadros - SBSA 3" xfId="1748" xr:uid="{00000000-0005-0000-0000-0000B50D0000}"/>
    <cellStyle name="M_quadros acessórios_ODB_Quadros_ 8ª versão" xfId="1749" xr:uid="{00000000-0005-0000-0000-0000B60D0000}"/>
    <cellStyle name="M_quadros acessórios_ODB_Quadros_ 8ª versão 2" xfId="1750" xr:uid="{00000000-0005-0000-0000-0000B70D0000}"/>
    <cellStyle name="M_quadros acessórios_ODB_Quadros_ 8ª versão 2 2" xfId="1751" xr:uid="{00000000-0005-0000-0000-0000B80D0000}"/>
    <cellStyle name="M_quadros acessórios_ODB_Quadros_ 8ª versão 3" xfId="1752" xr:uid="{00000000-0005-0000-0000-0000B90D0000}"/>
    <cellStyle name="M_quadros acessórios_Quadros Relat PwC Jaguaribe dez08 e dez07 v1" xfId="1753" xr:uid="{00000000-0005-0000-0000-0000BA0D0000}"/>
    <cellStyle name="M_quadros acessórios_Quadros Relat PwC Jaguaribe dez08 e dez07 v1 2" xfId="1754" xr:uid="{00000000-0005-0000-0000-0000BB0D0000}"/>
    <cellStyle name="M_quadros acessórios_Quadros Relat PwC Jaguaribe dez08 e dez07 v1 2 2" xfId="1755" xr:uid="{00000000-0005-0000-0000-0000BC0D0000}"/>
    <cellStyle name="M_quadros acessórios_Quadros Relat PwC Jaguaribe dez08 e dez07 v1 3" xfId="1756" xr:uid="{00000000-0005-0000-0000-0000BD0D0000}"/>
    <cellStyle name="M_quadros OII Consolidado_ dez07_portugues" xfId="1757" xr:uid="{00000000-0005-0000-0000-0000BE0D0000}"/>
    <cellStyle name="M_quadros OII Consolidado_ dez07_portugues 2" xfId="1758" xr:uid="{00000000-0005-0000-0000-0000BF0D0000}"/>
    <cellStyle name="M_quadros OII Consolidado_ dez07_portugues 2 2" xfId="1759" xr:uid="{00000000-0005-0000-0000-0000C00D0000}"/>
    <cellStyle name="M_quadros OII Consolidado_ dez07_portugues 3" xfId="1760" xr:uid="{00000000-0005-0000-0000-0000C10D0000}"/>
    <cellStyle name="M_quadros OII Consolidado_ dez07_portugues 4" xfId="1761" xr:uid="{00000000-0005-0000-0000-0000C20D0000}"/>
    <cellStyle name="M_quadros OII Consolidado_ dez07_portugues_ATUAL" xfId="1762" xr:uid="{00000000-0005-0000-0000-0000C30D0000}"/>
    <cellStyle name="M_quadros OII Consolidado_ dez07_portugues_ATUAL 2" xfId="1763" xr:uid="{00000000-0005-0000-0000-0000C40D0000}"/>
    <cellStyle name="M_quadros OII Consolidado_ dez07_portugues_ATUAL 2 2" xfId="1764" xr:uid="{00000000-0005-0000-0000-0000C50D0000}"/>
    <cellStyle name="M_quadros OII Consolidado_ dez07_portugues_ATUAL 3" xfId="1765" xr:uid="{00000000-0005-0000-0000-0000C60D0000}"/>
    <cellStyle name="M_quadros OII Consolidado_ dez07_portugues_ATUAL 4" xfId="1766" xr:uid="{00000000-0005-0000-0000-0000C70D0000}"/>
    <cellStyle name="M_quadros OII Consolidado_ jun07_portugues" xfId="1767" xr:uid="{00000000-0005-0000-0000-0000C80D0000}"/>
    <cellStyle name="M_quadros OII Consolidado_ jun07_portugues 2" xfId="1768" xr:uid="{00000000-0005-0000-0000-0000C90D0000}"/>
    <cellStyle name="M_quadros OII Consolidado_ jun07_portugues 2 2" xfId="1769" xr:uid="{00000000-0005-0000-0000-0000CA0D0000}"/>
    <cellStyle name="M_quadros OII Consolidado_ jun07_portugues 3" xfId="1770" xr:uid="{00000000-0005-0000-0000-0000CB0D0000}"/>
    <cellStyle name="M_quadros OII Consolidado_ jun07_portugues 4" xfId="1771" xr:uid="{00000000-0005-0000-0000-0000CC0D0000}"/>
    <cellStyle name="M_quadros OII Consolidado_ jun07_portugues_Novos quadros - SBSA" xfId="1772" xr:uid="{00000000-0005-0000-0000-0000CD0D0000}"/>
    <cellStyle name="M_quadros OII Consolidado_ jun07_portugues_Novos quadros - SBSA 2" xfId="1773" xr:uid="{00000000-0005-0000-0000-0000CE0D0000}"/>
    <cellStyle name="M_quadros OII Consolidado_ jun07_portugues_Novos quadros - SBSA 2 2" xfId="1774" xr:uid="{00000000-0005-0000-0000-0000CF0D0000}"/>
    <cellStyle name="M_quadros OII Consolidado_ jun07_portugues_Novos quadros - SBSA 3" xfId="1775" xr:uid="{00000000-0005-0000-0000-0000D00D0000}"/>
    <cellStyle name="M_quadros OII Consolidado_ jun07_portugues_ODB_Quadros_ 8ª versão" xfId="1776" xr:uid="{00000000-0005-0000-0000-0000D10D0000}"/>
    <cellStyle name="M_quadros OII Consolidado_ jun07_portugues_ODB_Quadros_ 8ª versão 2" xfId="1777" xr:uid="{00000000-0005-0000-0000-0000D20D0000}"/>
    <cellStyle name="M_quadros OII Consolidado_ jun07_portugues_ODB_Quadros_ 8ª versão 2 2" xfId="1778" xr:uid="{00000000-0005-0000-0000-0000D30D0000}"/>
    <cellStyle name="M_quadros OII Consolidado_ jun07_portugues_ODB_Quadros_ 8ª versão 3" xfId="1779" xr:uid="{00000000-0005-0000-0000-0000D40D0000}"/>
    <cellStyle name="M_quadros OII Consolidado_ jun07_portugues_Quadros Relat PwC Jaguaribe dez08 e dez07 v1" xfId="1780" xr:uid="{00000000-0005-0000-0000-0000D50D0000}"/>
    <cellStyle name="M_quadros OII Consolidado_ jun07_portugues_Quadros Relat PwC Jaguaribe dez08 e dez07 v1 2" xfId="1781" xr:uid="{00000000-0005-0000-0000-0000D60D0000}"/>
    <cellStyle name="M_quadros OII Consolidado_ jun07_portugues_Quadros Relat PwC Jaguaribe dez08 e dez07 v1 2 2" xfId="1782" xr:uid="{00000000-0005-0000-0000-0000D70D0000}"/>
    <cellStyle name="M_quadros OII Consolidado_ jun07_portugues_Quadros Relat PwC Jaguaribe dez08 e dez07 v1 3" xfId="1783" xr:uid="{00000000-0005-0000-0000-0000D80D0000}"/>
    <cellStyle name="M_Quadros Relat PwC Jaguaribe dez08 e dez07 v1" xfId="1784" xr:uid="{00000000-0005-0000-0000-0000D90D0000}"/>
    <cellStyle name="M_Quadros Relat PwC Jaguaribe dez08 e dez07 v1 2" xfId="1785" xr:uid="{00000000-0005-0000-0000-0000DA0D0000}"/>
    <cellStyle name="M_Quadros Relat PwC Jaguaribe dez08 e dez07 v1 2 2" xfId="1786" xr:uid="{00000000-0005-0000-0000-0000DB0D0000}"/>
    <cellStyle name="M_Quadros Relat PwC Jaguaribe dez08 e dez07 v1 3" xfId="1787" xr:uid="{00000000-0005-0000-0000-0000DC0D0000}"/>
    <cellStyle name="M_Quadros Relat PwC OEA Portugues dez08" xfId="1788" xr:uid="{00000000-0005-0000-0000-0000DD0D0000}"/>
    <cellStyle name="M_Quadros Relat PwC OEA Portugues dez08 2" xfId="1789" xr:uid="{00000000-0005-0000-0000-0000DE0D0000}"/>
    <cellStyle name="M_Quadros Relat PwC OEA Portugues dez08 2 2" xfId="1790" xr:uid="{00000000-0005-0000-0000-0000DF0D0000}"/>
    <cellStyle name="M_Quadros Relat PwC OEA Portugues dez08 3" xfId="1791" xr:uid="{00000000-0005-0000-0000-0000E00D0000}"/>
    <cellStyle name="M_Quadros Relat PwC OII Portugues dez08 e dez07 v5" xfId="1792" xr:uid="{00000000-0005-0000-0000-0000E10D0000}"/>
    <cellStyle name="M_Quadros Relat PwC OII Portugues dez08 e dez07 v5 2" xfId="1793" xr:uid="{00000000-0005-0000-0000-0000E20D0000}"/>
    <cellStyle name="M_Quadros Relat PwC OII Portugues dez08 e dez07 v5 2 2" xfId="1794" xr:uid="{00000000-0005-0000-0000-0000E30D0000}"/>
    <cellStyle name="M_Quadros Relat PwC OII Portugues dez08 e dez07 v5 3" xfId="1795" xr:uid="{00000000-0005-0000-0000-0000E40D0000}"/>
    <cellStyle name="M_Quadros Relat PWC OII Portugues jun07" xfId="1796" xr:uid="{00000000-0005-0000-0000-0000E50D0000}"/>
    <cellStyle name="M_Quadros Relat PWC OII Portugues jun07 2" xfId="1797" xr:uid="{00000000-0005-0000-0000-0000E60D0000}"/>
    <cellStyle name="M_Quadros Relat PWC OII Portugues jun07 2 2" xfId="1798" xr:uid="{00000000-0005-0000-0000-0000E70D0000}"/>
    <cellStyle name="M_Quadros Relat PWC OII Portugues jun07 3" xfId="1799" xr:uid="{00000000-0005-0000-0000-0000E80D0000}"/>
    <cellStyle name="M_Quadros Relat PWC OII Portugues jun07 4" xfId="1800" xr:uid="{00000000-0005-0000-0000-0000E90D0000}"/>
    <cellStyle name="M_Quadros Relat PWC OII Portugues jun07_Novos quadros - SBSA" xfId="1801" xr:uid="{00000000-0005-0000-0000-0000EA0D0000}"/>
    <cellStyle name="M_Quadros Relat PWC OII Portugues jun07_Novos quadros - SBSA 2" xfId="1802" xr:uid="{00000000-0005-0000-0000-0000EB0D0000}"/>
    <cellStyle name="M_Quadros Relat PWC OII Portugues jun07_Novos quadros - SBSA 2 2" xfId="1803" xr:uid="{00000000-0005-0000-0000-0000EC0D0000}"/>
    <cellStyle name="M_Quadros Relat PWC OII Portugues jun07_Novos quadros - SBSA 3" xfId="1804" xr:uid="{00000000-0005-0000-0000-0000ED0D0000}"/>
    <cellStyle name="M_Quadros Relat PWC OII Portugues jun07_ODB_Quadros_ 8ª versão" xfId="1805" xr:uid="{00000000-0005-0000-0000-0000EE0D0000}"/>
    <cellStyle name="M_Quadros Relat PWC OII Portugues jun07_ODB_Quadros_ 8ª versão 2" xfId="1806" xr:uid="{00000000-0005-0000-0000-0000EF0D0000}"/>
    <cellStyle name="M_Quadros Relat PWC OII Portugues jun07_ODB_Quadros_ 8ª versão 2 2" xfId="1807" xr:uid="{00000000-0005-0000-0000-0000F00D0000}"/>
    <cellStyle name="M_Quadros Relat PWC OII Portugues jun07_ODB_Quadros_ 8ª versão 3" xfId="1808" xr:uid="{00000000-0005-0000-0000-0000F10D0000}"/>
    <cellStyle name="M_Quadros Relat PWC OII Portugues jun07_Quadros Relat PwC Jaguaribe dez08 e dez07 v1" xfId="1809" xr:uid="{00000000-0005-0000-0000-0000F20D0000}"/>
    <cellStyle name="M_Quadros Relat PWC OII Portugues jun07_Quadros Relat PwC Jaguaribe dez08 e dez07 v1 2" xfId="1810" xr:uid="{00000000-0005-0000-0000-0000F30D0000}"/>
    <cellStyle name="M_Quadros Relat PWC OII Portugues jun07_Quadros Relat PwC Jaguaribe dez08 e dez07 v1 2 2" xfId="1811" xr:uid="{00000000-0005-0000-0000-0000F40D0000}"/>
    <cellStyle name="M_Quadros Relat PWC OII Portugues jun07_Quadros Relat PwC Jaguaribe dez08 e dez07 v1 3" xfId="1812" xr:uid="{00000000-0005-0000-0000-0000F50D0000}"/>
    <cellStyle name="M_Quadros Relat PWC OII Portugues jun07-4" xfId="1813" xr:uid="{00000000-0005-0000-0000-0000F60D0000}"/>
    <cellStyle name="M_Quadros Relat PWC OII Portugues jun07-4 2" xfId="1814" xr:uid="{00000000-0005-0000-0000-0000F70D0000}"/>
    <cellStyle name="M_Quadros Relat PWC OII Portugues jun07-4 2 2" xfId="1815" xr:uid="{00000000-0005-0000-0000-0000F80D0000}"/>
    <cellStyle name="M_Quadros Relat PWC OII Portugues jun07-4 3" xfId="1816" xr:uid="{00000000-0005-0000-0000-0000F90D0000}"/>
    <cellStyle name="M_Quadros Relat PWC OII Portugues jun07-4 4" xfId="1817" xr:uid="{00000000-0005-0000-0000-0000FA0D0000}"/>
    <cellStyle name="M_Quadros Relat PwC OII Portugues jun08" xfId="1818" xr:uid="{00000000-0005-0000-0000-0000FB0D0000}"/>
    <cellStyle name="M_Quadros Relat PwC OII Portugues jun08 2" xfId="1819" xr:uid="{00000000-0005-0000-0000-0000FC0D0000}"/>
    <cellStyle name="M_Quadros Relat PwC OII Portugues jun08 2 2" xfId="1820" xr:uid="{00000000-0005-0000-0000-0000FD0D0000}"/>
    <cellStyle name="M_Quadros Relat PwC OII Portugues jun08 3" xfId="1821" xr:uid="{00000000-0005-0000-0000-0000FE0D0000}"/>
    <cellStyle name="M_Quadros Relat PwC OII Portugues jun08 e dez07" xfId="1822" xr:uid="{00000000-0005-0000-0000-0000FF0D0000}"/>
    <cellStyle name="M_Quadros Relat PwC OII Portugues jun08 e dez07 2" xfId="1823" xr:uid="{00000000-0005-0000-0000-0000000E0000}"/>
    <cellStyle name="M_Quadros Relat PwC OII Portugues jun08 e dez07 2 2" xfId="1824" xr:uid="{00000000-0005-0000-0000-0000010E0000}"/>
    <cellStyle name="M_Quadros Relat PwC OII Portugues jun08 e dez07 3" xfId="1825" xr:uid="{00000000-0005-0000-0000-0000020E0000}"/>
    <cellStyle name="M_Quadros Relat PwC OII Portugues jun08 e dez07_Quadros Relat PwC Jaguaribe dez08 e dez07 v1" xfId="1826" xr:uid="{00000000-0005-0000-0000-0000030E0000}"/>
    <cellStyle name="M_Quadros Relat PwC OII Portugues jun08 e dez07_Quadros Relat PwC Jaguaribe dez08 e dez07 v1 2" xfId="1827" xr:uid="{00000000-0005-0000-0000-0000040E0000}"/>
    <cellStyle name="M_Quadros Relat PwC OII Portugues jun08 e dez07_Quadros Relat PwC Jaguaribe dez08 e dez07 v1 2 2" xfId="1828" xr:uid="{00000000-0005-0000-0000-0000050E0000}"/>
    <cellStyle name="M_Quadros Relat PwC OII Portugues jun08 e dez07_Quadros Relat PwC Jaguaribe dez08 e dez07 v1 3" xfId="1829" xr:uid="{00000000-0005-0000-0000-0000060E0000}"/>
    <cellStyle name="M_Quadros Relat PwC OII Portugues jun08_Quadros Relat PwC Jaguaribe dez08 e dez07 v1" xfId="1830" xr:uid="{00000000-0005-0000-0000-0000070E0000}"/>
    <cellStyle name="M_Quadros Relat PwC OII Portugues jun08_Quadros Relat PwC Jaguaribe dez08 e dez07 v1 2" xfId="1831" xr:uid="{00000000-0005-0000-0000-0000080E0000}"/>
    <cellStyle name="M_Quadros Relat PwC OII Portugues jun08_Quadros Relat PwC Jaguaribe dez08 e dez07 v1 2 2" xfId="1832" xr:uid="{00000000-0005-0000-0000-0000090E0000}"/>
    <cellStyle name="M_Quadros Relat PwC OII Portugues jun08_Quadros Relat PwC Jaguaribe dez08 e dez07 v1 3" xfId="1833" xr:uid="{00000000-0005-0000-0000-00000A0E0000}"/>
    <cellStyle name="M_Quadros Relat PWC OII Portugues out07-3º versão (Odb)" xfId="1834" xr:uid="{00000000-0005-0000-0000-00000B0E0000}"/>
    <cellStyle name="M_Quadros Relat PWC OII Portugues out07-3º versão (Odb) 2" xfId="1835" xr:uid="{00000000-0005-0000-0000-00000C0E0000}"/>
    <cellStyle name="M_Quadros Relat PWC OII Portugues out07-3º versão (Odb) 2 2" xfId="1836" xr:uid="{00000000-0005-0000-0000-00000D0E0000}"/>
    <cellStyle name="M_Quadros Relat PWC OII Portugues out07-3º versão (Odb) 3" xfId="1837" xr:uid="{00000000-0005-0000-0000-00000E0E0000}"/>
    <cellStyle name="M_Quadros Relat PWC OII Portugues out07-3º versão (Odb) 4" xfId="1838" xr:uid="{00000000-0005-0000-0000-00000F0E0000}"/>
    <cellStyle name="M_Quadros SB " xfId="1839" xr:uid="{00000000-0005-0000-0000-0000100E0000}"/>
    <cellStyle name="M_Quadros SB  2" xfId="1840" xr:uid="{00000000-0005-0000-0000-0000110E0000}"/>
    <cellStyle name="M_Quadros SB  2 2" xfId="1841" xr:uid="{00000000-0005-0000-0000-0000120E0000}"/>
    <cellStyle name="M_Quadros SB  3" xfId="1842" xr:uid="{00000000-0005-0000-0000-0000130E0000}"/>
    <cellStyle name="M_Quadros SB 2v" xfId="1843" xr:uid="{00000000-0005-0000-0000-0000140E0000}"/>
    <cellStyle name="M_Quadros SB 2v 2" xfId="1844" xr:uid="{00000000-0005-0000-0000-0000150E0000}"/>
    <cellStyle name="M_Quadros SB 2v 2 2" xfId="1845" xr:uid="{00000000-0005-0000-0000-0000160E0000}"/>
    <cellStyle name="M_Quadros SB 2v 3" xfId="1846" xr:uid="{00000000-0005-0000-0000-0000170E0000}"/>
    <cellStyle name="M_Rio Claro_Quadros-dez09" xfId="1847" xr:uid="{00000000-0005-0000-0000-0000180E0000}"/>
    <cellStyle name="M_Rio Claro_Quadros-dez09 2" xfId="1848" xr:uid="{00000000-0005-0000-0000-0000190E0000}"/>
    <cellStyle name="M_Venc_Financ" xfId="1849" xr:uid="{00000000-0005-0000-0000-00001A0E0000}"/>
    <cellStyle name="M_Venc_Financ 2" xfId="1850" xr:uid="{00000000-0005-0000-0000-00001B0E0000}"/>
    <cellStyle name="M_Venc_Financ 2 2" xfId="1851" xr:uid="{00000000-0005-0000-0000-00001C0E0000}"/>
    <cellStyle name="M_Venc_Financ 3" xfId="1852" xr:uid="{00000000-0005-0000-0000-00001D0E0000}"/>
    <cellStyle name="M_WACC IPQ e CPS - Jan 05" xfId="1853" xr:uid="{00000000-0005-0000-0000-00001E0E0000}"/>
    <cellStyle name="M_WACC IPQ e CPS - Jan 05 2" xfId="1854" xr:uid="{00000000-0005-0000-0000-00001F0E0000}"/>
    <cellStyle name="M_WACC IPQ e CPS - Jan 05 3" xfId="1855" xr:uid="{00000000-0005-0000-0000-0000200E0000}"/>
    <cellStyle name="M_WACC IPQ e CPS - Jan 05 4" xfId="1856" xr:uid="{00000000-0005-0000-0000-0000210E0000}"/>
    <cellStyle name="M_WACC IPQ e CPS - Jan 05_Consolidado Angola_Mineração_Com_2007" xfId="1857" xr:uid="{00000000-0005-0000-0000-0000220E0000}"/>
    <cellStyle name="M_WACC IPQ e CPS - Jan 05_Consolidado Angola_Mineração_Com_2007 2" xfId="1858" xr:uid="{00000000-0005-0000-0000-0000230E0000}"/>
    <cellStyle name="M_WACC IPQ e CPS - Jan 05_Consolidado Angola_Mineração_Com_2007 3" xfId="1859" xr:uid="{00000000-0005-0000-0000-0000240E0000}"/>
    <cellStyle name="M_WACC IPQ e CPS - Jan 05_Consolidado Angola_Mineração_Com_2007 4" xfId="1860" xr:uid="{00000000-0005-0000-0000-0000250E0000}"/>
    <cellStyle name="M_WACC IPQ e CPS - Jan 05_Consolidado Angola_Outros_com_2007" xfId="1861" xr:uid="{00000000-0005-0000-0000-0000260E0000}"/>
    <cellStyle name="M_WACC IPQ e CPS - Jan 05_Consolidado Angola_Outros_com_2007 2" xfId="1862" xr:uid="{00000000-0005-0000-0000-0000270E0000}"/>
    <cellStyle name="M_WACC IPQ e CPS - Jan 05_Consolidado Angola_Outros_com_2007 3" xfId="1863" xr:uid="{00000000-0005-0000-0000-0000280E0000}"/>
    <cellStyle name="M_WACC IPQ e CPS - Jan 05_Consolidado Angola_Outros_com_2007 4" xfId="1864" xr:uid="{00000000-0005-0000-0000-0000290E0000}"/>
    <cellStyle name="M_WACC IPQ e CPS - Jan 05_Mascara Relatorio 2008 - Cópia" xfId="1865" xr:uid="{00000000-0005-0000-0000-00002A0E0000}"/>
    <cellStyle name="M_WACC IPQ e CPS - Jan 05_Mascara Relatorio 2008 - Cópia 2" xfId="1866" xr:uid="{00000000-0005-0000-0000-00002B0E0000}"/>
    <cellStyle name="M_WACC IPQ e CPS - Jan 05_Mascara Relatorio 2008 - Cópia 3" xfId="1867" xr:uid="{00000000-0005-0000-0000-00002C0E0000}"/>
    <cellStyle name="M_WACC IPQ e CPS - Jan 05_Mascara Relatorio 2008 - Cópia 4" xfId="1868" xr:uid="{00000000-0005-0000-0000-00002D0E0000}"/>
    <cellStyle name="MACRO" xfId="1869" xr:uid="{00000000-0005-0000-0000-00002E0E0000}"/>
    <cellStyle name="Millares [0]_DDA FEB" xfId="5413" xr:uid="{00000000-0005-0000-0000-00002F0E0000}"/>
    <cellStyle name="Millares_DDA FEB" xfId="5414" xr:uid="{00000000-0005-0000-0000-0000300E0000}"/>
    <cellStyle name="MLComma0" xfId="1870" xr:uid="{00000000-0005-0000-0000-0000310E0000}"/>
    <cellStyle name="MLMultiple0" xfId="1871" xr:uid="{00000000-0005-0000-0000-0000320E0000}"/>
    <cellStyle name="MLPercent0" xfId="1872" xr:uid="{00000000-0005-0000-0000-0000330E0000}"/>
    <cellStyle name="Moeda" xfId="13967" builtinId="4"/>
    <cellStyle name="Moeda 2" xfId="1873" xr:uid="{00000000-0005-0000-0000-0000340E0000}"/>
    <cellStyle name="Moeda 2 10" xfId="5809" xr:uid="{00000000-0005-0000-0000-0000350E0000}"/>
    <cellStyle name="Moeda 2 11" xfId="5768" xr:uid="{00000000-0005-0000-0000-0000360E0000}"/>
    <cellStyle name="Moeda 2 12" xfId="5811" xr:uid="{00000000-0005-0000-0000-0000370E0000}"/>
    <cellStyle name="Moeda 2 13" xfId="5766" xr:uid="{00000000-0005-0000-0000-0000380E0000}"/>
    <cellStyle name="Moeda 2 14" xfId="5814" xr:uid="{00000000-0005-0000-0000-0000390E0000}"/>
    <cellStyle name="Moeda 2 15" xfId="5969" xr:uid="{00000000-0005-0000-0000-00003A0E0000}"/>
    <cellStyle name="Moeda 2 16" xfId="7540" xr:uid="{00000000-0005-0000-0000-00003B0E0000}"/>
    <cellStyle name="Moeda 2 16 2" xfId="14310" xr:uid="{CB939E1F-0C8E-48BB-B1D0-B95246816949}"/>
    <cellStyle name="Moeda 2 2" xfId="1874" xr:uid="{00000000-0005-0000-0000-00003C0E0000}"/>
    <cellStyle name="Moeda 2 2 2" xfId="5059" xr:uid="{00000000-0005-0000-0000-00003D0E0000}"/>
    <cellStyle name="Moeda 2 2 2 2" xfId="5415" xr:uid="{00000000-0005-0000-0000-00003E0E0000}"/>
    <cellStyle name="Moeda 2 3" xfId="1875" xr:uid="{00000000-0005-0000-0000-00003F0E0000}"/>
    <cellStyle name="Moeda 2 3 2" xfId="5573" xr:uid="{00000000-0005-0000-0000-0000400E0000}"/>
    <cellStyle name="Moeda 2 4" xfId="1876" xr:uid="{00000000-0005-0000-0000-0000410E0000}"/>
    <cellStyle name="Moeda 2 4 2" xfId="5547" xr:uid="{00000000-0005-0000-0000-0000420E0000}"/>
    <cellStyle name="Moeda 2 5" xfId="4895" xr:uid="{00000000-0005-0000-0000-0000430E0000}"/>
    <cellStyle name="Moeda 2 5 2" xfId="5580" xr:uid="{00000000-0005-0000-0000-0000440E0000}"/>
    <cellStyle name="Moeda 2 5 2 2" xfId="10560" xr:uid="{00000000-0005-0000-0000-0000450E0000}"/>
    <cellStyle name="Moeda 2 5 3" xfId="9150" xr:uid="{00000000-0005-0000-0000-0000460E0000}"/>
    <cellStyle name="Moeda 2 5 4" xfId="12351" xr:uid="{00000000-0005-0000-0000-0000470E0000}"/>
    <cellStyle name="Moeda 2 5 5" xfId="13960" xr:uid="{00000000-0005-0000-0000-0000480E0000}"/>
    <cellStyle name="Moeda 2 5 6" xfId="5278" xr:uid="{00000000-0005-0000-0000-0000490E0000}"/>
    <cellStyle name="Moeda 2 6" xfId="5058" xr:uid="{00000000-0005-0000-0000-00004A0E0000}"/>
    <cellStyle name="Moeda 2 6 2" xfId="7566" xr:uid="{00000000-0005-0000-0000-00004B0E0000}"/>
    <cellStyle name="Moeda 2 6 3" xfId="5540" xr:uid="{00000000-0005-0000-0000-00004C0E0000}"/>
    <cellStyle name="Moeda 2 7" xfId="5584" xr:uid="{00000000-0005-0000-0000-00004D0E0000}"/>
    <cellStyle name="Moeda 2 8" xfId="5537" xr:uid="{00000000-0005-0000-0000-00004E0E0000}"/>
    <cellStyle name="Moeda 2 9" xfId="5587" xr:uid="{00000000-0005-0000-0000-00004F0E0000}"/>
    <cellStyle name="Moeda 3" xfId="1877" xr:uid="{00000000-0005-0000-0000-0000500E0000}"/>
    <cellStyle name="Moeda 3 2" xfId="5243" xr:uid="{00000000-0005-0000-0000-0000510E0000}"/>
    <cellStyle name="Moeda 3 3" xfId="5060" xr:uid="{00000000-0005-0000-0000-0000520E0000}"/>
    <cellStyle name="Moeda 4" xfId="15196" xr:uid="{A8B90421-33EE-4FC0-8771-60F051F5631B}"/>
    <cellStyle name="Moeda Z0]_Módulo1" xfId="1878" xr:uid="{00000000-0005-0000-0000-0000530E0000}"/>
    <cellStyle name="Moneda [0]_DDA FEB" xfId="5416" xr:uid="{00000000-0005-0000-0000-0000540E0000}"/>
    <cellStyle name="Moneda_DDA FEB" xfId="5417" xr:uid="{00000000-0005-0000-0000-0000550E0000}"/>
    <cellStyle name="movimentação" xfId="1879" xr:uid="{00000000-0005-0000-0000-0000560E0000}"/>
    <cellStyle name="movimentação 2" xfId="7567" xr:uid="{00000000-0005-0000-0000-0000570E0000}"/>
    <cellStyle name="Multiple" xfId="5418" xr:uid="{00000000-0005-0000-0000-0000580E0000}"/>
    <cellStyle name="MultipleBelow" xfId="5419" xr:uid="{00000000-0005-0000-0000-0000590E0000}"/>
    <cellStyle name="NA is zero" xfId="1880" xr:uid="{00000000-0005-0000-0000-00005A0E0000}"/>
    <cellStyle name="Neutra" xfId="67" xr:uid="{00000000-0005-0000-0000-00005B0E0000}"/>
    <cellStyle name="Neutra 10" xfId="5810" xr:uid="{00000000-0005-0000-0000-00005C0E0000}"/>
    <cellStyle name="Neutra 11" xfId="5767" xr:uid="{00000000-0005-0000-0000-00005D0E0000}"/>
    <cellStyle name="Neutra 12" xfId="5812" xr:uid="{00000000-0005-0000-0000-00005E0E0000}"/>
    <cellStyle name="Neutra 13" xfId="5765" xr:uid="{00000000-0005-0000-0000-00005F0E0000}"/>
    <cellStyle name="Neutra 14" xfId="5815" xr:uid="{00000000-0005-0000-0000-0000600E0000}"/>
    <cellStyle name="Neutra 15" xfId="5970" xr:uid="{00000000-0005-0000-0000-0000610E0000}"/>
    <cellStyle name="Neutra 16" xfId="5952" xr:uid="{00000000-0005-0000-0000-0000620E0000}"/>
    <cellStyle name="Neutra 2" xfId="5061" xr:uid="{00000000-0005-0000-0000-0000630E0000}"/>
    <cellStyle name="Neutra 2 2" xfId="5062" xr:uid="{00000000-0005-0000-0000-0000640E0000}"/>
    <cellStyle name="Neutra 2 2 2" xfId="7048" xr:uid="{00000000-0005-0000-0000-0000650E0000}"/>
    <cellStyle name="Neutra 2 2 2 2" xfId="7049" xr:uid="{00000000-0005-0000-0000-0000660E0000}"/>
    <cellStyle name="Neutra 2 2 2 2 2" xfId="7050" xr:uid="{00000000-0005-0000-0000-0000670E0000}"/>
    <cellStyle name="Neutra 2 2 2 2 2 2" xfId="7051" xr:uid="{00000000-0005-0000-0000-0000680E0000}"/>
    <cellStyle name="Neutra 2 2 2 2 2 2 2" xfId="7052" xr:uid="{00000000-0005-0000-0000-0000690E0000}"/>
    <cellStyle name="Neutra 2 2 2 2 2 2 2 2" xfId="7053" xr:uid="{00000000-0005-0000-0000-00006A0E0000}"/>
    <cellStyle name="Neutra 2 2 2 2 2 2 3" xfId="7054" xr:uid="{00000000-0005-0000-0000-00006B0E0000}"/>
    <cellStyle name="Neutra 2 2 2 2 2 3" xfId="7055" xr:uid="{00000000-0005-0000-0000-00006C0E0000}"/>
    <cellStyle name="Neutra 2 2 2 2 2 3 2" xfId="7056" xr:uid="{00000000-0005-0000-0000-00006D0E0000}"/>
    <cellStyle name="Neutra 2 2 2 2 3" xfId="7057" xr:uid="{00000000-0005-0000-0000-00006E0E0000}"/>
    <cellStyle name="Neutra 2 2 2 2 3 2" xfId="7058" xr:uid="{00000000-0005-0000-0000-00006F0E0000}"/>
    <cellStyle name="Neutra 2 2 2 3" xfId="7059" xr:uid="{00000000-0005-0000-0000-0000700E0000}"/>
    <cellStyle name="Neutra 2 2 2 4" xfId="7060" xr:uid="{00000000-0005-0000-0000-0000710E0000}"/>
    <cellStyle name="Neutra 2 2 2 4 2" xfId="7061" xr:uid="{00000000-0005-0000-0000-0000720E0000}"/>
    <cellStyle name="Neutra 2 2 3" xfId="7062" xr:uid="{00000000-0005-0000-0000-0000730E0000}"/>
    <cellStyle name="Neutra 2 2 4" xfId="7063" xr:uid="{00000000-0005-0000-0000-0000740E0000}"/>
    <cellStyle name="Neutra 2 2 4 2" xfId="7064" xr:uid="{00000000-0005-0000-0000-0000750E0000}"/>
    <cellStyle name="Neutra 2 3" xfId="5063" xr:uid="{00000000-0005-0000-0000-0000760E0000}"/>
    <cellStyle name="Neutra 2 4" xfId="7065" xr:uid="{00000000-0005-0000-0000-0000770E0000}"/>
    <cellStyle name="Neutra 2 5" xfId="7066" xr:uid="{00000000-0005-0000-0000-0000780E0000}"/>
    <cellStyle name="Neutra 2 6" xfId="7067" xr:uid="{00000000-0005-0000-0000-0000790E0000}"/>
    <cellStyle name="Neutra 2 6 2" xfId="7068" xr:uid="{00000000-0005-0000-0000-00007A0E0000}"/>
    <cellStyle name="Neutra 2 7" xfId="7047" xr:uid="{00000000-0005-0000-0000-00007B0E0000}"/>
    <cellStyle name="Neutra 3" xfId="5064" xr:uid="{00000000-0005-0000-0000-00007C0E0000}"/>
    <cellStyle name="Neutra 3 2" xfId="7070" xr:uid="{00000000-0005-0000-0000-00007D0E0000}"/>
    <cellStyle name="Neutra 3 3" xfId="7071" xr:uid="{00000000-0005-0000-0000-00007E0E0000}"/>
    <cellStyle name="Neutra 3 4" xfId="7072" xr:uid="{00000000-0005-0000-0000-00007F0E0000}"/>
    <cellStyle name="Neutra 3 5" xfId="7069" xr:uid="{00000000-0005-0000-0000-0000800E0000}"/>
    <cellStyle name="Neutra 4" xfId="5065" xr:uid="{00000000-0005-0000-0000-0000810E0000}"/>
    <cellStyle name="Neutra 4 2" xfId="7074" xr:uid="{00000000-0005-0000-0000-0000820E0000}"/>
    <cellStyle name="Neutra 4 3" xfId="7075" xr:uid="{00000000-0005-0000-0000-0000830E0000}"/>
    <cellStyle name="Neutra 4 4" xfId="7073" xr:uid="{00000000-0005-0000-0000-0000840E0000}"/>
    <cellStyle name="Neutra 5" xfId="5582" xr:uid="{00000000-0005-0000-0000-0000850E0000}"/>
    <cellStyle name="Neutra 5 2" xfId="7077" xr:uid="{00000000-0005-0000-0000-0000860E0000}"/>
    <cellStyle name="Neutra 5 3" xfId="7076" xr:uid="{00000000-0005-0000-0000-0000870E0000}"/>
    <cellStyle name="Neutra 6" xfId="5539" xr:uid="{00000000-0005-0000-0000-0000880E0000}"/>
    <cellStyle name="Neutra 6 2" xfId="7079" xr:uid="{00000000-0005-0000-0000-0000890E0000}"/>
    <cellStyle name="Neutra 6 3" xfId="7492" xr:uid="{00000000-0005-0000-0000-00008A0E0000}"/>
    <cellStyle name="Neutra 6 4" xfId="7078" xr:uid="{00000000-0005-0000-0000-00008B0E0000}"/>
    <cellStyle name="Neutra 7" xfId="5585" xr:uid="{00000000-0005-0000-0000-00008C0E0000}"/>
    <cellStyle name="Neutra 7 2" xfId="7493" xr:uid="{00000000-0005-0000-0000-00008D0E0000}"/>
    <cellStyle name="Neutra 7 3" xfId="7080" xr:uid="{00000000-0005-0000-0000-00008E0E0000}"/>
    <cellStyle name="Neutra 8" xfId="5536" xr:uid="{00000000-0005-0000-0000-00008F0E0000}"/>
    <cellStyle name="Neutra 9" xfId="5588" xr:uid="{00000000-0005-0000-0000-0000900E0000}"/>
    <cellStyle name="Neutral" xfId="68" xr:uid="{00000000-0005-0000-0000-0000910E0000}"/>
    <cellStyle name="Neutro 2" xfId="6018" xr:uid="{00000000-0005-0000-0000-0000920E0000}"/>
    <cellStyle name="no dec" xfId="1881" xr:uid="{00000000-0005-0000-0000-0000930E0000}"/>
    <cellStyle name="Nº Padrão" xfId="1882" xr:uid="{00000000-0005-0000-0000-0000940E0000}"/>
    <cellStyle name="Nº Padrão 10" xfId="1883" xr:uid="{00000000-0005-0000-0000-0000950E0000}"/>
    <cellStyle name="Nº Padrão 11" xfId="1884" xr:uid="{00000000-0005-0000-0000-0000960E0000}"/>
    <cellStyle name="Nº Padrão 12" xfId="1885" xr:uid="{00000000-0005-0000-0000-0000970E0000}"/>
    <cellStyle name="Nº Padrão 13" xfId="1886" xr:uid="{00000000-0005-0000-0000-0000980E0000}"/>
    <cellStyle name="Nº Padrão 14" xfId="1887" xr:uid="{00000000-0005-0000-0000-0000990E0000}"/>
    <cellStyle name="Nº Padrão 15" xfId="1888" xr:uid="{00000000-0005-0000-0000-00009A0E0000}"/>
    <cellStyle name="Nº Padrão 16" xfId="1889" xr:uid="{00000000-0005-0000-0000-00009B0E0000}"/>
    <cellStyle name="Nº Padrão 17" xfId="1890" xr:uid="{00000000-0005-0000-0000-00009C0E0000}"/>
    <cellStyle name="Nº Padrão 18" xfId="1891" xr:uid="{00000000-0005-0000-0000-00009D0E0000}"/>
    <cellStyle name="Nº Padrão 19" xfId="1892" xr:uid="{00000000-0005-0000-0000-00009E0E0000}"/>
    <cellStyle name="Nº Padrão 2" xfId="1893" xr:uid="{00000000-0005-0000-0000-00009F0E0000}"/>
    <cellStyle name="Nº Padrão 20" xfId="1894" xr:uid="{00000000-0005-0000-0000-0000A00E0000}"/>
    <cellStyle name="Nº Padrão 21" xfId="1895" xr:uid="{00000000-0005-0000-0000-0000A10E0000}"/>
    <cellStyle name="Nº Padrão 22" xfId="1896" xr:uid="{00000000-0005-0000-0000-0000A20E0000}"/>
    <cellStyle name="Nº Padrão 23" xfId="1897" xr:uid="{00000000-0005-0000-0000-0000A30E0000}"/>
    <cellStyle name="Nº Padrão 24" xfId="1898" xr:uid="{00000000-0005-0000-0000-0000A40E0000}"/>
    <cellStyle name="Nº Padrão 25" xfId="1899" xr:uid="{00000000-0005-0000-0000-0000A50E0000}"/>
    <cellStyle name="Nº Padrão 26" xfId="1900" xr:uid="{00000000-0005-0000-0000-0000A60E0000}"/>
    <cellStyle name="Nº Padrão 27" xfId="1901" xr:uid="{00000000-0005-0000-0000-0000A70E0000}"/>
    <cellStyle name="Nº Padrão 28" xfId="1902" xr:uid="{00000000-0005-0000-0000-0000A80E0000}"/>
    <cellStyle name="Nº Padrão 29" xfId="1903" xr:uid="{00000000-0005-0000-0000-0000A90E0000}"/>
    <cellStyle name="Nº Padrão 3" xfId="1904" xr:uid="{00000000-0005-0000-0000-0000AA0E0000}"/>
    <cellStyle name="Nº Padrão 30" xfId="1905" xr:uid="{00000000-0005-0000-0000-0000AB0E0000}"/>
    <cellStyle name="Nº Padrão 31" xfId="1906" xr:uid="{00000000-0005-0000-0000-0000AC0E0000}"/>
    <cellStyle name="Nº Padrão 32" xfId="1907" xr:uid="{00000000-0005-0000-0000-0000AD0E0000}"/>
    <cellStyle name="Nº Padrão 33" xfId="1908" xr:uid="{00000000-0005-0000-0000-0000AE0E0000}"/>
    <cellStyle name="Nº Padrão 34" xfId="1909" xr:uid="{00000000-0005-0000-0000-0000AF0E0000}"/>
    <cellStyle name="Nº Padrão 35" xfId="1910" xr:uid="{00000000-0005-0000-0000-0000B00E0000}"/>
    <cellStyle name="Nº Padrão 36" xfId="1911" xr:uid="{00000000-0005-0000-0000-0000B10E0000}"/>
    <cellStyle name="Nº Padrão 37" xfId="1912" xr:uid="{00000000-0005-0000-0000-0000B20E0000}"/>
    <cellStyle name="Nº Padrão 38" xfId="1913" xr:uid="{00000000-0005-0000-0000-0000B30E0000}"/>
    <cellStyle name="Nº Padrão 39" xfId="1914" xr:uid="{00000000-0005-0000-0000-0000B40E0000}"/>
    <cellStyle name="Nº Padrão 4" xfId="1915" xr:uid="{00000000-0005-0000-0000-0000B50E0000}"/>
    <cellStyle name="Nº Padrão 40" xfId="1916" xr:uid="{00000000-0005-0000-0000-0000B60E0000}"/>
    <cellStyle name="Nº Padrão 5" xfId="1917" xr:uid="{00000000-0005-0000-0000-0000B70E0000}"/>
    <cellStyle name="Nº Padrão 6" xfId="1918" xr:uid="{00000000-0005-0000-0000-0000B80E0000}"/>
    <cellStyle name="Nº Padrão 7" xfId="1919" xr:uid="{00000000-0005-0000-0000-0000B90E0000}"/>
    <cellStyle name="Nº Padrão 8" xfId="1920" xr:uid="{00000000-0005-0000-0000-0000BA0E0000}"/>
    <cellStyle name="Nº Padrão 9" xfId="1921" xr:uid="{00000000-0005-0000-0000-0000BB0E0000}"/>
    <cellStyle name="No-definido" xfId="1922" xr:uid="{00000000-0005-0000-0000-0000BC0E0000}"/>
    <cellStyle name="Nomral" xfId="1923" xr:uid="{00000000-0005-0000-0000-0000BD0E0000}"/>
    <cellStyle name="Normal" xfId="0" builtinId="0"/>
    <cellStyle name="Normal - Style1" xfId="136" xr:uid="{00000000-0005-0000-0000-0000BF0E0000}"/>
    <cellStyle name="Normal - Style1 2" xfId="1925" xr:uid="{00000000-0005-0000-0000-0000C00E0000}"/>
    <cellStyle name="Normal - Style1 3" xfId="4903" xr:uid="{00000000-0005-0000-0000-0000C10E0000}"/>
    <cellStyle name="Normal - Style1 4" xfId="1924" xr:uid="{00000000-0005-0000-0000-0000C20E0000}"/>
    <cellStyle name="Normal [0]" xfId="1926" xr:uid="{00000000-0005-0000-0000-0000C30E0000}"/>
    <cellStyle name="Normal [1]" xfId="1927" xr:uid="{00000000-0005-0000-0000-0000C40E0000}"/>
    <cellStyle name="Normal [2]" xfId="1928" xr:uid="{00000000-0005-0000-0000-0000C50E0000}"/>
    <cellStyle name="Normal [3]" xfId="1929" xr:uid="{00000000-0005-0000-0000-0000C60E0000}"/>
    <cellStyle name="Normal 10" xfId="127" xr:uid="{00000000-0005-0000-0000-0000C70E0000}"/>
    <cellStyle name="Normal 10 10" xfId="12378" xr:uid="{00000000-0005-0000-0000-0000C80E0000}"/>
    <cellStyle name="Normal 10 2" xfId="160" xr:uid="{00000000-0005-0000-0000-0000C90E0000}"/>
    <cellStyle name="Normal 10 2 2" xfId="1931" xr:uid="{00000000-0005-0000-0000-0000CA0E0000}"/>
    <cellStyle name="Normal 10 2 3" xfId="5067" xr:uid="{00000000-0005-0000-0000-0000CB0E0000}"/>
    <cellStyle name="Normal 10 2 7" xfId="135" xr:uid="{00000000-0005-0000-0000-0000CC0E0000}"/>
    <cellStyle name="Normal 10 3" xfId="1932" xr:uid="{00000000-0005-0000-0000-0000CD0E0000}"/>
    <cellStyle name="Normal 10 4" xfId="1933" xr:uid="{00000000-0005-0000-0000-0000CE0E0000}"/>
    <cellStyle name="Normal 10 5" xfId="1930" xr:uid="{00000000-0005-0000-0000-0000CF0E0000}"/>
    <cellStyle name="Normal 10 5 2" xfId="9165" xr:uid="{00000000-0005-0000-0000-0000D00E0000}"/>
    <cellStyle name="Normal 10 5 3" xfId="10771" xr:uid="{00000000-0005-0000-0000-0000D10E0000}"/>
    <cellStyle name="Normal 10 6" xfId="5066" xr:uid="{00000000-0005-0000-0000-0000D20E0000}"/>
    <cellStyle name="Normal 10 6 2" xfId="10571" xr:uid="{00000000-0005-0000-0000-0000D30E0000}"/>
    <cellStyle name="Normal 10 6 3" xfId="5420" xr:uid="{00000000-0005-0000-0000-0000D40E0000}"/>
    <cellStyle name="Normal 10 7" xfId="4899" xr:uid="{00000000-0005-0000-0000-0000D50E0000}"/>
    <cellStyle name="Normal 10 7 2" xfId="10562" xr:uid="{00000000-0005-0000-0000-0000D60E0000}"/>
    <cellStyle name="Normal 10 7 3" xfId="9153" xr:uid="{00000000-0005-0000-0000-0000D70E0000}"/>
    <cellStyle name="Normal 10 7 4" xfId="12354" xr:uid="{00000000-0005-0000-0000-0000D80E0000}"/>
    <cellStyle name="Normal 10 7 5" xfId="13963" xr:uid="{00000000-0005-0000-0000-0000D90E0000}"/>
    <cellStyle name="Normal 10 8" xfId="7569" xr:uid="{00000000-0005-0000-0000-0000DA0E0000}"/>
    <cellStyle name="Normal 10 9" xfId="10731" xr:uid="{00000000-0005-0000-0000-0000DB0E0000}"/>
    <cellStyle name="Normal 100" xfId="1934" xr:uid="{00000000-0005-0000-0000-0000DC0E0000}"/>
    <cellStyle name="Normal 100 10" xfId="12379" xr:uid="{00000000-0005-0000-0000-0000DD0E0000}"/>
    <cellStyle name="Normal 100 2" xfId="1935" xr:uid="{00000000-0005-0000-0000-0000DE0E0000}"/>
    <cellStyle name="Normal 100 2 2" xfId="1936" xr:uid="{00000000-0005-0000-0000-0000DF0E0000}"/>
    <cellStyle name="Normal 100 2 2 2" xfId="9168" xr:uid="{00000000-0005-0000-0000-0000E00E0000}"/>
    <cellStyle name="Normal 100 2 2 3" xfId="7572" xr:uid="{00000000-0005-0000-0000-0000E10E0000}"/>
    <cellStyle name="Normal 100 2 2 4" xfId="10774" xr:uid="{00000000-0005-0000-0000-0000E20E0000}"/>
    <cellStyle name="Normal 100 2 2 5" xfId="12381" xr:uid="{00000000-0005-0000-0000-0000E30E0000}"/>
    <cellStyle name="Normal 100 2 3" xfId="1937" xr:uid="{00000000-0005-0000-0000-0000E40E0000}"/>
    <cellStyle name="Normal 100 2 3 2" xfId="9169" xr:uid="{00000000-0005-0000-0000-0000E50E0000}"/>
    <cellStyle name="Normal 100 2 3 3" xfId="7573" xr:uid="{00000000-0005-0000-0000-0000E60E0000}"/>
    <cellStyle name="Normal 100 2 3 4" xfId="10775" xr:uid="{00000000-0005-0000-0000-0000E70E0000}"/>
    <cellStyle name="Normal 100 2 3 5" xfId="12382" xr:uid="{00000000-0005-0000-0000-0000E80E0000}"/>
    <cellStyle name="Normal 100 2 4" xfId="1938" xr:uid="{00000000-0005-0000-0000-0000E90E0000}"/>
    <cellStyle name="Normal 100 2 4 2" xfId="9170" xr:uid="{00000000-0005-0000-0000-0000EA0E0000}"/>
    <cellStyle name="Normal 100 2 4 3" xfId="7574" xr:uid="{00000000-0005-0000-0000-0000EB0E0000}"/>
    <cellStyle name="Normal 100 2 4 4" xfId="10776" xr:uid="{00000000-0005-0000-0000-0000EC0E0000}"/>
    <cellStyle name="Normal 100 2 4 5" xfId="12383" xr:uid="{00000000-0005-0000-0000-0000ED0E0000}"/>
    <cellStyle name="Normal 100 2 5" xfId="9167" xr:uid="{00000000-0005-0000-0000-0000EE0E0000}"/>
    <cellStyle name="Normal 100 2 6" xfId="7571" xr:uid="{00000000-0005-0000-0000-0000EF0E0000}"/>
    <cellStyle name="Normal 100 2 7" xfId="10773" xr:uid="{00000000-0005-0000-0000-0000F00E0000}"/>
    <cellStyle name="Normal 100 2 8" xfId="12380" xr:uid="{00000000-0005-0000-0000-0000F10E0000}"/>
    <cellStyle name="Normal 100 3" xfId="1939" xr:uid="{00000000-0005-0000-0000-0000F20E0000}"/>
    <cellStyle name="Normal 100 3 2" xfId="9171" xr:uid="{00000000-0005-0000-0000-0000F30E0000}"/>
    <cellStyle name="Normal 100 3 3" xfId="7575" xr:uid="{00000000-0005-0000-0000-0000F40E0000}"/>
    <cellStyle name="Normal 100 3 4" xfId="10777" xr:uid="{00000000-0005-0000-0000-0000F50E0000}"/>
    <cellStyle name="Normal 100 3 5" xfId="12384" xr:uid="{00000000-0005-0000-0000-0000F60E0000}"/>
    <cellStyle name="Normal 100 4" xfId="1940" xr:uid="{00000000-0005-0000-0000-0000F70E0000}"/>
    <cellStyle name="Normal 100 4 2" xfId="9172" xr:uid="{00000000-0005-0000-0000-0000F80E0000}"/>
    <cellStyle name="Normal 100 4 3" xfId="7576" xr:uid="{00000000-0005-0000-0000-0000F90E0000}"/>
    <cellStyle name="Normal 100 4 4" xfId="10778" xr:uid="{00000000-0005-0000-0000-0000FA0E0000}"/>
    <cellStyle name="Normal 100 4 5" xfId="12385" xr:uid="{00000000-0005-0000-0000-0000FB0E0000}"/>
    <cellStyle name="Normal 100 5" xfId="1941" xr:uid="{00000000-0005-0000-0000-0000FC0E0000}"/>
    <cellStyle name="Normal 100 5 2" xfId="9173" xr:uid="{00000000-0005-0000-0000-0000FD0E0000}"/>
    <cellStyle name="Normal 100 5 3" xfId="7577" xr:uid="{00000000-0005-0000-0000-0000FE0E0000}"/>
    <cellStyle name="Normal 100 5 4" xfId="10779" xr:uid="{00000000-0005-0000-0000-0000FF0E0000}"/>
    <cellStyle name="Normal 100 5 5" xfId="12386" xr:uid="{00000000-0005-0000-0000-0000000F0000}"/>
    <cellStyle name="Normal 100 6" xfId="1942" xr:uid="{00000000-0005-0000-0000-0000010F0000}"/>
    <cellStyle name="Normal 100 6 2" xfId="9174" xr:uid="{00000000-0005-0000-0000-0000020F0000}"/>
    <cellStyle name="Normal 100 6 3" xfId="7578" xr:uid="{00000000-0005-0000-0000-0000030F0000}"/>
    <cellStyle name="Normal 100 6 4" xfId="10780" xr:uid="{00000000-0005-0000-0000-0000040F0000}"/>
    <cellStyle name="Normal 100 6 5" xfId="12387" xr:uid="{00000000-0005-0000-0000-0000050F0000}"/>
    <cellStyle name="Normal 100 7" xfId="9166" xr:uid="{00000000-0005-0000-0000-0000060F0000}"/>
    <cellStyle name="Normal 100 8" xfId="7570" xr:uid="{00000000-0005-0000-0000-0000070F0000}"/>
    <cellStyle name="Normal 100 9" xfId="10772" xr:uid="{00000000-0005-0000-0000-0000080F0000}"/>
    <cellStyle name="Normal 101" xfId="1943" xr:uid="{00000000-0005-0000-0000-0000090F0000}"/>
    <cellStyle name="Normal 101 2" xfId="1944" xr:uid="{00000000-0005-0000-0000-00000A0F0000}"/>
    <cellStyle name="Normal 101 2 2" xfId="9176" xr:uid="{00000000-0005-0000-0000-00000B0F0000}"/>
    <cellStyle name="Normal 101 2 3" xfId="7580" xr:uid="{00000000-0005-0000-0000-00000C0F0000}"/>
    <cellStyle name="Normal 101 2 4" xfId="10782" xr:uid="{00000000-0005-0000-0000-00000D0F0000}"/>
    <cellStyle name="Normal 101 2 5" xfId="12389" xr:uid="{00000000-0005-0000-0000-00000E0F0000}"/>
    <cellStyle name="Normal 101 3" xfId="1945" xr:uid="{00000000-0005-0000-0000-00000F0F0000}"/>
    <cellStyle name="Normal 101 3 2" xfId="9177" xr:uid="{00000000-0005-0000-0000-0000100F0000}"/>
    <cellStyle name="Normal 101 3 3" xfId="7581" xr:uid="{00000000-0005-0000-0000-0000110F0000}"/>
    <cellStyle name="Normal 101 3 4" xfId="10783" xr:uid="{00000000-0005-0000-0000-0000120F0000}"/>
    <cellStyle name="Normal 101 3 5" xfId="12390" xr:uid="{00000000-0005-0000-0000-0000130F0000}"/>
    <cellStyle name="Normal 101 4" xfId="1946" xr:uid="{00000000-0005-0000-0000-0000140F0000}"/>
    <cellStyle name="Normal 101 4 2" xfId="9178" xr:uid="{00000000-0005-0000-0000-0000150F0000}"/>
    <cellStyle name="Normal 101 4 3" xfId="7582" xr:uid="{00000000-0005-0000-0000-0000160F0000}"/>
    <cellStyle name="Normal 101 4 4" xfId="10784" xr:uid="{00000000-0005-0000-0000-0000170F0000}"/>
    <cellStyle name="Normal 101 4 5" xfId="12391" xr:uid="{00000000-0005-0000-0000-0000180F0000}"/>
    <cellStyle name="Normal 101 5" xfId="9175" xr:uid="{00000000-0005-0000-0000-0000190F0000}"/>
    <cellStyle name="Normal 101 6" xfId="7579" xr:uid="{00000000-0005-0000-0000-00001A0F0000}"/>
    <cellStyle name="Normal 101 7" xfId="10781" xr:uid="{00000000-0005-0000-0000-00001B0F0000}"/>
    <cellStyle name="Normal 101 8" xfId="12388" xr:uid="{00000000-0005-0000-0000-00001C0F0000}"/>
    <cellStyle name="Normal 102" xfId="1947" xr:uid="{00000000-0005-0000-0000-00001D0F0000}"/>
    <cellStyle name="Normal 102 2" xfId="1948" xr:uid="{00000000-0005-0000-0000-00001E0F0000}"/>
    <cellStyle name="Normal 102 2 2" xfId="9180" xr:uid="{00000000-0005-0000-0000-00001F0F0000}"/>
    <cellStyle name="Normal 102 2 3" xfId="7584" xr:uid="{00000000-0005-0000-0000-0000200F0000}"/>
    <cellStyle name="Normal 102 2 4" xfId="10786" xr:uid="{00000000-0005-0000-0000-0000210F0000}"/>
    <cellStyle name="Normal 102 2 5" xfId="12393" xr:uid="{00000000-0005-0000-0000-0000220F0000}"/>
    <cellStyle name="Normal 102 3" xfId="1949" xr:uid="{00000000-0005-0000-0000-0000230F0000}"/>
    <cellStyle name="Normal 102 3 2" xfId="9181" xr:uid="{00000000-0005-0000-0000-0000240F0000}"/>
    <cellStyle name="Normal 102 3 3" xfId="7585" xr:uid="{00000000-0005-0000-0000-0000250F0000}"/>
    <cellStyle name="Normal 102 3 4" xfId="10787" xr:uid="{00000000-0005-0000-0000-0000260F0000}"/>
    <cellStyle name="Normal 102 3 5" xfId="12394" xr:uid="{00000000-0005-0000-0000-0000270F0000}"/>
    <cellStyle name="Normal 102 4" xfId="1950" xr:uid="{00000000-0005-0000-0000-0000280F0000}"/>
    <cellStyle name="Normal 102 4 2" xfId="9182" xr:uid="{00000000-0005-0000-0000-0000290F0000}"/>
    <cellStyle name="Normal 102 4 3" xfId="7586" xr:uid="{00000000-0005-0000-0000-00002A0F0000}"/>
    <cellStyle name="Normal 102 4 4" xfId="10788" xr:uid="{00000000-0005-0000-0000-00002B0F0000}"/>
    <cellStyle name="Normal 102 4 5" xfId="12395" xr:uid="{00000000-0005-0000-0000-00002C0F0000}"/>
    <cellStyle name="Normal 102 5" xfId="9179" xr:uid="{00000000-0005-0000-0000-00002D0F0000}"/>
    <cellStyle name="Normal 102 6" xfId="7583" xr:uid="{00000000-0005-0000-0000-00002E0F0000}"/>
    <cellStyle name="Normal 102 7" xfId="10785" xr:uid="{00000000-0005-0000-0000-00002F0F0000}"/>
    <cellStyle name="Normal 102 8" xfId="12392" xr:uid="{00000000-0005-0000-0000-0000300F0000}"/>
    <cellStyle name="Normal 103" xfId="1951" xr:uid="{00000000-0005-0000-0000-0000310F0000}"/>
    <cellStyle name="Normal 103 2" xfId="1952" xr:uid="{00000000-0005-0000-0000-0000320F0000}"/>
    <cellStyle name="Normal 103 2 2" xfId="9184" xr:uid="{00000000-0005-0000-0000-0000330F0000}"/>
    <cellStyle name="Normal 103 2 3" xfId="7588" xr:uid="{00000000-0005-0000-0000-0000340F0000}"/>
    <cellStyle name="Normal 103 2 4" xfId="10790" xr:uid="{00000000-0005-0000-0000-0000350F0000}"/>
    <cellStyle name="Normal 103 2 5" xfId="12397" xr:uid="{00000000-0005-0000-0000-0000360F0000}"/>
    <cellStyle name="Normal 103 3" xfId="1953" xr:uid="{00000000-0005-0000-0000-0000370F0000}"/>
    <cellStyle name="Normal 103 3 2" xfId="9185" xr:uid="{00000000-0005-0000-0000-0000380F0000}"/>
    <cellStyle name="Normal 103 3 3" xfId="7589" xr:uid="{00000000-0005-0000-0000-0000390F0000}"/>
    <cellStyle name="Normal 103 3 4" xfId="10791" xr:uid="{00000000-0005-0000-0000-00003A0F0000}"/>
    <cellStyle name="Normal 103 3 5" xfId="12398" xr:uid="{00000000-0005-0000-0000-00003B0F0000}"/>
    <cellStyle name="Normal 103 4" xfId="1954" xr:uid="{00000000-0005-0000-0000-00003C0F0000}"/>
    <cellStyle name="Normal 103 4 2" xfId="9186" xr:uid="{00000000-0005-0000-0000-00003D0F0000}"/>
    <cellStyle name="Normal 103 4 3" xfId="7590" xr:uid="{00000000-0005-0000-0000-00003E0F0000}"/>
    <cellStyle name="Normal 103 4 4" xfId="10792" xr:uid="{00000000-0005-0000-0000-00003F0F0000}"/>
    <cellStyle name="Normal 103 4 5" xfId="12399" xr:uid="{00000000-0005-0000-0000-0000400F0000}"/>
    <cellStyle name="Normal 103 5" xfId="9183" xr:uid="{00000000-0005-0000-0000-0000410F0000}"/>
    <cellStyle name="Normal 103 6" xfId="7587" xr:uid="{00000000-0005-0000-0000-0000420F0000}"/>
    <cellStyle name="Normal 103 7" xfId="10789" xr:uid="{00000000-0005-0000-0000-0000430F0000}"/>
    <cellStyle name="Normal 103 8" xfId="12396" xr:uid="{00000000-0005-0000-0000-0000440F0000}"/>
    <cellStyle name="Normal 104" xfId="1955" xr:uid="{00000000-0005-0000-0000-0000450F0000}"/>
    <cellStyle name="Normal 104 2" xfId="1956" xr:uid="{00000000-0005-0000-0000-0000460F0000}"/>
    <cellStyle name="Normal 104 2 2" xfId="9188" xr:uid="{00000000-0005-0000-0000-0000470F0000}"/>
    <cellStyle name="Normal 104 2 3" xfId="7592" xr:uid="{00000000-0005-0000-0000-0000480F0000}"/>
    <cellStyle name="Normal 104 2 4" xfId="10794" xr:uid="{00000000-0005-0000-0000-0000490F0000}"/>
    <cellStyle name="Normal 104 2 5" xfId="12401" xr:uid="{00000000-0005-0000-0000-00004A0F0000}"/>
    <cellStyle name="Normal 104 3" xfId="1957" xr:uid="{00000000-0005-0000-0000-00004B0F0000}"/>
    <cellStyle name="Normal 104 3 2" xfId="9189" xr:uid="{00000000-0005-0000-0000-00004C0F0000}"/>
    <cellStyle name="Normal 104 3 3" xfId="7593" xr:uid="{00000000-0005-0000-0000-00004D0F0000}"/>
    <cellStyle name="Normal 104 3 4" xfId="10795" xr:uid="{00000000-0005-0000-0000-00004E0F0000}"/>
    <cellStyle name="Normal 104 3 5" xfId="12402" xr:uid="{00000000-0005-0000-0000-00004F0F0000}"/>
    <cellStyle name="Normal 104 4" xfId="1958" xr:uid="{00000000-0005-0000-0000-0000500F0000}"/>
    <cellStyle name="Normal 104 4 2" xfId="9190" xr:uid="{00000000-0005-0000-0000-0000510F0000}"/>
    <cellStyle name="Normal 104 4 3" xfId="7594" xr:uid="{00000000-0005-0000-0000-0000520F0000}"/>
    <cellStyle name="Normal 104 4 4" xfId="10796" xr:uid="{00000000-0005-0000-0000-0000530F0000}"/>
    <cellStyle name="Normal 104 4 5" xfId="12403" xr:uid="{00000000-0005-0000-0000-0000540F0000}"/>
    <cellStyle name="Normal 104 5" xfId="9187" xr:uid="{00000000-0005-0000-0000-0000550F0000}"/>
    <cellStyle name="Normal 104 6" xfId="7591" xr:uid="{00000000-0005-0000-0000-0000560F0000}"/>
    <cellStyle name="Normal 104 7" xfId="10793" xr:uid="{00000000-0005-0000-0000-0000570F0000}"/>
    <cellStyle name="Normal 104 8" xfId="12400" xr:uid="{00000000-0005-0000-0000-0000580F0000}"/>
    <cellStyle name="Normal 105" xfId="1959" xr:uid="{00000000-0005-0000-0000-0000590F0000}"/>
    <cellStyle name="Normal 105 2" xfId="1960" xr:uid="{00000000-0005-0000-0000-00005A0F0000}"/>
    <cellStyle name="Normal 105 2 2" xfId="9192" xr:uid="{00000000-0005-0000-0000-00005B0F0000}"/>
    <cellStyle name="Normal 105 2 3" xfId="7596" xr:uid="{00000000-0005-0000-0000-00005C0F0000}"/>
    <cellStyle name="Normal 105 2 4" xfId="10798" xr:uid="{00000000-0005-0000-0000-00005D0F0000}"/>
    <cellStyle name="Normal 105 2 5" xfId="12405" xr:uid="{00000000-0005-0000-0000-00005E0F0000}"/>
    <cellStyle name="Normal 105 3" xfId="1961" xr:uid="{00000000-0005-0000-0000-00005F0F0000}"/>
    <cellStyle name="Normal 105 3 2" xfId="9193" xr:uid="{00000000-0005-0000-0000-0000600F0000}"/>
    <cellStyle name="Normal 105 3 3" xfId="7597" xr:uid="{00000000-0005-0000-0000-0000610F0000}"/>
    <cellStyle name="Normal 105 3 4" xfId="10799" xr:uid="{00000000-0005-0000-0000-0000620F0000}"/>
    <cellStyle name="Normal 105 3 5" xfId="12406" xr:uid="{00000000-0005-0000-0000-0000630F0000}"/>
    <cellStyle name="Normal 105 4" xfId="1962" xr:uid="{00000000-0005-0000-0000-0000640F0000}"/>
    <cellStyle name="Normal 105 4 2" xfId="9194" xr:uid="{00000000-0005-0000-0000-0000650F0000}"/>
    <cellStyle name="Normal 105 4 3" xfId="7598" xr:uid="{00000000-0005-0000-0000-0000660F0000}"/>
    <cellStyle name="Normal 105 4 4" xfId="10800" xr:uid="{00000000-0005-0000-0000-0000670F0000}"/>
    <cellStyle name="Normal 105 4 5" xfId="12407" xr:uid="{00000000-0005-0000-0000-0000680F0000}"/>
    <cellStyle name="Normal 105 5" xfId="9191" xr:uid="{00000000-0005-0000-0000-0000690F0000}"/>
    <cellStyle name="Normal 105 6" xfId="7595" xr:uid="{00000000-0005-0000-0000-00006A0F0000}"/>
    <cellStyle name="Normal 105 7" xfId="10797" xr:uid="{00000000-0005-0000-0000-00006B0F0000}"/>
    <cellStyle name="Normal 105 8" xfId="12404" xr:uid="{00000000-0005-0000-0000-00006C0F0000}"/>
    <cellStyle name="Normal 106" xfId="1963" xr:uid="{00000000-0005-0000-0000-00006D0F0000}"/>
    <cellStyle name="Normal 106 2" xfId="1964" xr:uid="{00000000-0005-0000-0000-00006E0F0000}"/>
    <cellStyle name="Normal 106 2 2" xfId="9196" xr:uid="{00000000-0005-0000-0000-00006F0F0000}"/>
    <cellStyle name="Normal 106 2 3" xfId="7600" xr:uid="{00000000-0005-0000-0000-0000700F0000}"/>
    <cellStyle name="Normal 106 2 4" xfId="10802" xr:uid="{00000000-0005-0000-0000-0000710F0000}"/>
    <cellStyle name="Normal 106 2 5" xfId="12409" xr:uid="{00000000-0005-0000-0000-0000720F0000}"/>
    <cellStyle name="Normal 106 3" xfId="1965" xr:uid="{00000000-0005-0000-0000-0000730F0000}"/>
    <cellStyle name="Normal 106 3 2" xfId="9197" xr:uid="{00000000-0005-0000-0000-0000740F0000}"/>
    <cellStyle name="Normal 106 3 3" xfId="7601" xr:uid="{00000000-0005-0000-0000-0000750F0000}"/>
    <cellStyle name="Normal 106 3 4" xfId="10803" xr:uid="{00000000-0005-0000-0000-0000760F0000}"/>
    <cellStyle name="Normal 106 3 5" xfId="12410" xr:uid="{00000000-0005-0000-0000-0000770F0000}"/>
    <cellStyle name="Normal 106 4" xfId="1966" xr:uid="{00000000-0005-0000-0000-0000780F0000}"/>
    <cellStyle name="Normal 106 4 2" xfId="9198" xr:uid="{00000000-0005-0000-0000-0000790F0000}"/>
    <cellStyle name="Normal 106 4 3" xfId="7602" xr:uid="{00000000-0005-0000-0000-00007A0F0000}"/>
    <cellStyle name="Normal 106 4 4" xfId="10804" xr:uid="{00000000-0005-0000-0000-00007B0F0000}"/>
    <cellStyle name="Normal 106 4 5" xfId="12411" xr:uid="{00000000-0005-0000-0000-00007C0F0000}"/>
    <cellStyle name="Normal 106 5" xfId="9195" xr:uid="{00000000-0005-0000-0000-00007D0F0000}"/>
    <cellStyle name="Normal 106 6" xfId="7599" xr:uid="{00000000-0005-0000-0000-00007E0F0000}"/>
    <cellStyle name="Normal 106 7" xfId="10801" xr:uid="{00000000-0005-0000-0000-00007F0F0000}"/>
    <cellStyle name="Normal 106 8" xfId="12408" xr:uid="{00000000-0005-0000-0000-0000800F0000}"/>
    <cellStyle name="Normal 107" xfId="1967" xr:uid="{00000000-0005-0000-0000-0000810F0000}"/>
    <cellStyle name="Normal 107 2" xfId="1968" xr:uid="{00000000-0005-0000-0000-0000820F0000}"/>
    <cellStyle name="Normal 107 2 2" xfId="9200" xr:uid="{00000000-0005-0000-0000-0000830F0000}"/>
    <cellStyle name="Normal 107 2 3" xfId="7604" xr:uid="{00000000-0005-0000-0000-0000840F0000}"/>
    <cellStyle name="Normal 107 2 4" xfId="10806" xr:uid="{00000000-0005-0000-0000-0000850F0000}"/>
    <cellStyle name="Normal 107 2 5" xfId="12413" xr:uid="{00000000-0005-0000-0000-0000860F0000}"/>
    <cellStyle name="Normal 107 3" xfId="1969" xr:uid="{00000000-0005-0000-0000-0000870F0000}"/>
    <cellStyle name="Normal 107 3 2" xfId="9201" xr:uid="{00000000-0005-0000-0000-0000880F0000}"/>
    <cellStyle name="Normal 107 3 3" xfId="7605" xr:uid="{00000000-0005-0000-0000-0000890F0000}"/>
    <cellStyle name="Normal 107 3 4" xfId="10807" xr:uid="{00000000-0005-0000-0000-00008A0F0000}"/>
    <cellStyle name="Normal 107 3 5" xfId="12414" xr:uid="{00000000-0005-0000-0000-00008B0F0000}"/>
    <cellStyle name="Normal 107 4" xfId="1970" xr:uid="{00000000-0005-0000-0000-00008C0F0000}"/>
    <cellStyle name="Normal 107 4 2" xfId="9202" xr:uid="{00000000-0005-0000-0000-00008D0F0000}"/>
    <cellStyle name="Normal 107 4 3" xfId="7606" xr:uid="{00000000-0005-0000-0000-00008E0F0000}"/>
    <cellStyle name="Normal 107 4 4" xfId="10808" xr:uid="{00000000-0005-0000-0000-00008F0F0000}"/>
    <cellStyle name="Normal 107 4 5" xfId="12415" xr:uid="{00000000-0005-0000-0000-0000900F0000}"/>
    <cellStyle name="Normal 107 5" xfId="9199" xr:uid="{00000000-0005-0000-0000-0000910F0000}"/>
    <cellStyle name="Normal 107 6" xfId="7603" xr:uid="{00000000-0005-0000-0000-0000920F0000}"/>
    <cellStyle name="Normal 107 7" xfId="10805" xr:uid="{00000000-0005-0000-0000-0000930F0000}"/>
    <cellStyle name="Normal 107 8" xfId="12412" xr:uid="{00000000-0005-0000-0000-0000940F0000}"/>
    <cellStyle name="Normal 108" xfId="1971" xr:uid="{00000000-0005-0000-0000-0000950F0000}"/>
    <cellStyle name="Normal 108 2" xfId="1972" xr:uid="{00000000-0005-0000-0000-0000960F0000}"/>
    <cellStyle name="Normal 108 2 2" xfId="9204" xr:uid="{00000000-0005-0000-0000-0000970F0000}"/>
    <cellStyle name="Normal 108 2 3" xfId="7608" xr:uid="{00000000-0005-0000-0000-0000980F0000}"/>
    <cellStyle name="Normal 108 2 4" xfId="10810" xr:uid="{00000000-0005-0000-0000-0000990F0000}"/>
    <cellStyle name="Normal 108 2 5" xfId="12417" xr:uid="{00000000-0005-0000-0000-00009A0F0000}"/>
    <cellStyle name="Normal 108 3" xfId="1973" xr:uid="{00000000-0005-0000-0000-00009B0F0000}"/>
    <cellStyle name="Normal 108 3 2" xfId="9205" xr:uid="{00000000-0005-0000-0000-00009C0F0000}"/>
    <cellStyle name="Normal 108 3 3" xfId="7609" xr:uid="{00000000-0005-0000-0000-00009D0F0000}"/>
    <cellStyle name="Normal 108 3 4" xfId="10811" xr:uid="{00000000-0005-0000-0000-00009E0F0000}"/>
    <cellStyle name="Normal 108 3 5" xfId="12418" xr:uid="{00000000-0005-0000-0000-00009F0F0000}"/>
    <cellStyle name="Normal 108 4" xfId="1974" xr:uid="{00000000-0005-0000-0000-0000A00F0000}"/>
    <cellStyle name="Normal 108 4 2" xfId="9206" xr:uid="{00000000-0005-0000-0000-0000A10F0000}"/>
    <cellStyle name="Normal 108 4 3" xfId="7610" xr:uid="{00000000-0005-0000-0000-0000A20F0000}"/>
    <cellStyle name="Normal 108 4 4" xfId="10812" xr:uid="{00000000-0005-0000-0000-0000A30F0000}"/>
    <cellStyle name="Normal 108 4 5" xfId="12419" xr:uid="{00000000-0005-0000-0000-0000A40F0000}"/>
    <cellStyle name="Normal 108 5" xfId="9203" xr:uid="{00000000-0005-0000-0000-0000A50F0000}"/>
    <cellStyle name="Normal 108 6" xfId="7607" xr:uid="{00000000-0005-0000-0000-0000A60F0000}"/>
    <cellStyle name="Normal 108 7" xfId="10809" xr:uid="{00000000-0005-0000-0000-0000A70F0000}"/>
    <cellStyle name="Normal 108 8" xfId="12416" xr:uid="{00000000-0005-0000-0000-0000A80F0000}"/>
    <cellStyle name="Normal 109" xfId="1975" xr:uid="{00000000-0005-0000-0000-0000A90F0000}"/>
    <cellStyle name="Normal 109 2" xfId="1976" xr:uid="{00000000-0005-0000-0000-0000AA0F0000}"/>
    <cellStyle name="Normal 109 2 2" xfId="9208" xr:uid="{00000000-0005-0000-0000-0000AB0F0000}"/>
    <cellStyle name="Normal 109 2 3" xfId="7612" xr:uid="{00000000-0005-0000-0000-0000AC0F0000}"/>
    <cellStyle name="Normal 109 2 4" xfId="10814" xr:uid="{00000000-0005-0000-0000-0000AD0F0000}"/>
    <cellStyle name="Normal 109 2 5" xfId="12421" xr:uid="{00000000-0005-0000-0000-0000AE0F0000}"/>
    <cellStyle name="Normal 109 3" xfId="1977" xr:uid="{00000000-0005-0000-0000-0000AF0F0000}"/>
    <cellStyle name="Normal 109 3 2" xfId="9209" xr:uid="{00000000-0005-0000-0000-0000B00F0000}"/>
    <cellStyle name="Normal 109 3 3" xfId="7613" xr:uid="{00000000-0005-0000-0000-0000B10F0000}"/>
    <cellStyle name="Normal 109 3 4" xfId="10815" xr:uid="{00000000-0005-0000-0000-0000B20F0000}"/>
    <cellStyle name="Normal 109 3 5" xfId="12422" xr:uid="{00000000-0005-0000-0000-0000B30F0000}"/>
    <cellStyle name="Normal 109 4" xfId="1978" xr:uid="{00000000-0005-0000-0000-0000B40F0000}"/>
    <cellStyle name="Normal 109 4 2" xfId="9210" xr:uid="{00000000-0005-0000-0000-0000B50F0000}"/>
    <cellStyle name="Normal 109 4 3" xfId="7614" xr:uid="{00000000-0005-0000-0000-0000B60F0000}"/>
    <cellStyle name="Normal 109 4 4" xfId="10816" xr:uid="{00000000-0005-0000-0000-0000B70F0000}"/>
    <cellStyle name="Normal 109 4 5" xfId="12423" xr:uid="{00000000-0005-0000-0000-0000B80F0000}"/>
    <cellStyle name="Normal 109 5" xfId="9207" xr:uid="{00000000-0005-0000-0000-0000B90F0000}"/>
    <cellStyle name="Normal 109 6" xfId="7611" xr:uid="{00000000-0005-0000-0000-0000BA0F0000}"/>
    <cellStyle name="Normal 109 7" xfId="10813" xr:uid="{00000000-0005-0000-0000-0000BB0F0000}"/>
    <cellStyle name="Normal 109 8" xfId="12420" xr:uid="{00000000-0005-0000-0000-0000BC0F0000}"/>
    <cellStyle name="Normal 11" xfId="120" xr:uid="{00000000-0005-0000-0000-0000BD0F0000}"/>
    <cellStyle name="Normal 11 2" xfId="1980" xr:uid="{00000000-0005-0000-0000-0000BE0F0000}"/>
    <cellStyle name="Normal 11 2 10" xfId="1981" xr:uid="{00000000-0005-0000-0000-0000BF0F0000}"/>
    <cellStyle name="Normal 11 2 10 2" xfId="9212" xr:uid="{00000000-0005-0000-0000-0000C00F0000}"/>
    <cellStyle name="Normal 11 2 10 3" xfId="7616" xr:uid="{00000000-0005-0000-0000-0000C10F0000}"/>
    <cellStyle name="Normal 11 2 10 4" xfId="10818" xr:uid="{00000000-0005-0000-0000-0000C20F0000}"/>
    <cellStyle name="Normal 11 2 10 5" xfId="12425" xr:uid="{00000000-0005-0000-0000-0000C30F0000}"/>
    <cellStyle name="Normal 11 2 11" xfId="7081" xr:uid="{00000000-0005-0000-0000-0000C40F0000}"/>
    <cellStyle name="Normal 11 2 2" xfId="1982" xr:uid="{00000000-0005-0000-0000-0000C50F0000}"/>
    <cellStyle name="Normal 11 2 2 2" xfId="1983" xr:uid="{00000000-0005-0000-0000-0000C60F0000}"/>
    <cellStyle name="Normal 11 2 2 2 2" xfId="9213" xr:uid="{00000000-0005-0000-0000-0000C70F0000}"/>
    <cellStyle name="Normal 11 2 2 2 3" xfId="7617" xr:uid="{00000000-0005-0000-0000-0000C80F0000}"/>
    <cellStyle name="Normal 11 2 2 2 4" xfId="10819" xr:uid="{00000000-0005-0000-0000-0000C90F0000}"/>
    <cellStyle name="Normal 11 2 2 2 5" xfId="12426" xr:uid="{00000000-0005-0000-0000-0000CA0F0000}"/>
    <cellStyle name="Normal 11 2 2 3" xfId="1984" xr:uid="{00000000-0005-0000-0000-0000CB0F0000}"/>
    <cellStyle name="Normal 11 2 2 3 2" xfId="9214" xr:uid="{00000000-0005-0000-0000-0000CC0F0000}"/>
    <cellStyle name="Normal 11 2 2 3 3" xfId="7618" xr:uid="{00000000-0005-0000-0000-0000CD0F0000}"/>
    <cellStyle name="Normal 11 2 2 3 4" xfId="10820" xr:uid="{00000000-0005-0000-0000-0000CE0F0000}"/>
    <cellStyle name="Normal 11 2 2 3 5" xfId="12427" xr:uid="{00000000-0005-0000-0000-0000CF0F0000}"/>
    <cellStyle name="Normal 11 2 2 4" xfId="1985" xr:uid="{00000000-0005-0000-0000-0000D00F0000}"/>
    <cellStyle name="Normal 11 2 2 4 2" xfId="9215" xr:uid="{00000000-0005-0000-0000-0000D10F0000}"/>
    <cellStyle name="Normal 11 2 2 4 3" xfId="7619" xr:uid="{00000000-0005-0000-0000-0000D20F0000}"/>
    <cellStyle name="Normal 11 2 2 4 4" xfId="10821" xr:uid="{00000000-0005-0000-0000-0000D30F0000}"/>
    <cellStyle name="Normal 11 2 2 4 5" xfId="12428" xr:uid="{00000000-0005-0000-0000-0000D40F0000}"/>
    <cellStyle name="Normal 11 2 2 5" xfId="1986" xr:uid="{00000000-0005-0000-0000-0000D50F0000}"/>
    <cellStyle name="Normal 11 2 2 5 2" xfId="9216" xr:uid="{00000000-0005-0000-0000-0000D60F0000}"/>
    <cellStyle name="Normal 11 2 2 5 3" xfId="7620" xr:uid="{00000000-0005-0000-0000-0000D70F0000}"/>
    <cellStyle name="Normal 11 2 2 5 4" xfId="10822" xr:uid="{00000000-0005-0000-0000-0000D80F0000}"/>
    <cellStyle name="Normal 11 2 2 5 5" xfId="12429" xr:uid="{00000000-0005-0000-0000-0000D90F0000}"/>
    <cellStyle name="Normal 11 2 3" xfId="1987" xr:uid="{00000000-0005-0000-0000-0000DA0F0000}"/>
    <cellStyle name="Normal 11 2 3 2" xfId="1988" xr:uid="{00000000-0005-0000-0000-0000DB0F0000}"/>
    <cellStyle name="Normal 11 2 3 2 2" xfId="9218" xr:uid="{00000000-0005-0000-0000-0000DC0F0000}"/>
    <cellStyle name="Normal 11 2 3 2 3" xfId="7622" xr:uid="{00000000-0005-0000-0000-0000DD0F0000}"/>
    <cellStyle name="Normal 11 2 3 2 4" xfId="10824" xr:uid="{00000000-0005-0000-0000-0000DE0F0000}"/>
    <cellStyle name="Normal 11 2 3 2 5" xfId="12431" xr:uid="{00000000-0005-0000-0000-0000DF0F0000}"/>
    <cellStyle name="Normal 11 2 3 3" xfId="1989" xr:uid="{00000000-0005-0000-0000-0000E00F0000}"/>
    <cellStyle name="Normal 11 2 3 3 2" xfId="9219" xr:uid="{00000000-0005-0000-0000-0000E10F0000}"/>
    <cellStyle name="Normal 11 2 3 3 3" xfId="7623" xr:uid="{00000000-0005-0000-0000-0000E20F0000}"/>
    <cellStyle name="Normal 11 2 3 3 4" xfId="10825" xr:uid="{00000000-0005-0000-0000-0000E30F0000}"/>
    <cellStyle name="Normal 11 2 3 3 5" xfId="12432" xr:uid="{00000000-0005-0000-0000-0000E40F0000}"/>
    <cellStyle name="Normal 11 2 3 4" xfId="1990" xr:uid="{00000000-0005-0000-0000-0000E50F0000}"/>
    <cellStyle name="Normal 11 2 3 4 2" xfId="9220" xr:uid="{00000000-0005-0000-0000-0000E60F0000}"/>
    <cellStyle name="Normal 11 2 3 4 3" xfId="7624" xr:uid="{00000000-0005-0000-0000-0000E70F0000}"/>
    <cellStyle name="Normal 11 2 3 4 4" xfId="10826" xr:uid="{00000000-0005-0000-0000-0000E80F0000}"/>
    <cellStyle name="Normal 11 2 3 4 5" xfId="12433" xr:uid="{00000000-0005-0000-0000-0000E90F0000}"/>
    <cellStyle name="Normal 11 2 3 5" xfId="9217" xr:uid="{00000000-0005-0000-0000-0000EA0F0000}"/>
    <cellStyle name="Normal 11 2 3 6" xfId="7621" xr:uid="{00000000-0005-0000-0000-0000EB0F0000}"/>
    <cellStyle name="Normal 11 2 3 7" xfId="10823" xr:uid="{00000000-0005-0000-0000-0000EC0F0000}"/>
    <cellStyle name="Normal 11 2 3 8" xfId="12430" xr:uid="{00000000-0005-0000-0000-0000ED0F0000}"/>
    <cellStyle name="Normal 11 2 4" xfId="1991" xr:uid="{00000000-0005-0000-0000-0000EE0F0000}"/>
    <cellStyle name="Normal 11 2 4 2" xfId="1992" xr:uid="{00000000-0005-0000-0000-0000EF0F0000}"/>
    <cellStyle name="Normal 11 2 4 2 2" xfId="1993" xr:uid="{00000000-0005-0000-0000-0000F00F0000}"/>
    <cellStyle name="Normal 11 2 4 2 2 2" xfId="1994" xr:uid="{00000000-0005-0000-0000-0000F10F0000}"/>
    <cellStyle name="Normal 11 2 4 2 2 2 2" xfId="9222" xr:uid="{00000000-0005-0000-0000-0000F20F0000}"/>
    <cellStyle name="Normal 11 2 4 2 2 2 3" xfId="7626" xr:uid="{00000000-0005-0000-0000-0000F30F0000}"/>
    <cellStyle name="Normal 11 2 4 2 2 2 4" xfId="10828" xr:uid="{00000000-0005-0000-0000-0000F40F0000}"/>
    <cellStyle name="Normal 11 2 4 2 2 2 5" xfId="12435" xr:uid="{00000000-0005-0000-0000-0000F50F0000}"/>
    <cellStyle name="Normal 11 2 4 2 2 3" xfId="1995" xr:uid="{00000000-0005-0000-0000-0000F60F0000}"/>
    <cellStyle name="Normal 11 2 4 2 2 3 2" xfId="9223" xr:uid="{00000000-0005-0000-0000-0000F70F0000}"/>
    <cellStyle name="Normal 11 2 4 2 2 3 3" xfId="7627" xr:uid="{00000000-0005-0000-0000-0000F80F0000}"/>
    <cellStyle name="Normal 11 2 4 2 2 3 4" xfId="10829" xr:uid="{00000000-0005-0000-0000-0000F90F0000}"/>
    <cellStyle name="Normal 11 2 4 2 2 3 5" xfId="12436" xr:uid="{00000000-0005-0000-0000-0000FA0F0000}"/>
    <cellStyle name="Normal 11 2 4 2 2 4" xfId="1996" xr:uid="{00000000-0005-0000-0000-0000FB0F0000}"/>
    <cellStyle name="Normal 11 2 4 2 2 4 2" xfId="9224" xr:uid="{00000000-0005-0000-0000-0000FC0F0000}"/>
    <cellStyle name="Normal 11 2 4 2 2 4 3" xfId="7628" xr:uid="{00000000-0005-0000-0000-0000FD0F0000}"/>
    <cellStyle name="Normal 11 2 4 2 2 4 4" xfId="10830" xr:uid="{00000000-0005-0000-0000-0000FE0F0000}"/>
    <cellStyle name="Normal 11 2 4 2 2 4 5" xfId="12437" xr:uid="{00000000-0005-0000-0000-0000FF0F0000}"/>
    <cellStyle name="Normal 11 2 4 2 3" xfId="1997" xr:uid="{00000000-0005-0000-0000-000000100000}"/>
    <cellStyle name="Normal 11 2 4 2 4" xfId="1998" xr:uid="{00000000-0005-0000-0000-000001100000}"/>
    <cellStyle name="Normal 11 2 4 2 5" xfId="9221" xr:uid="{00000000-0005-0000-0000-000002100000}"/>
    <cellStyle name="Normal 11 2 4 2 6" xfId="7625" xr:uid="{00000000-0005-0000-0000-000003100000}"/>
    <cellStyle name="Normal 11 2 4 2 7" xfId="10827" xr:uid="{00000000-0005-0000-0000-000004100000}"/>
    <cellStyle name="Normal 11 2 4 2 8" xfId="12434" xr:uid="{00000000-0005-0000-0000-000005100000}"/>
    <cellStyle name="Normal 11 2 4 3" xfId="1999" xr:uid="{00000000-0005-0000-0000-000006100000}"/>
    <cellStyle name="Normal 11 2 4 3 2" xfId="2000" xr:uid="{00000000-0005-0000-0000-000007100000}"/>
    <cellStyle name="Normal 11 2 4 3 2 2" xfId="9226" xr:uid="{00000000-0005-0000-0000-000008100000}"/>
    <cellStyle name="Normal 11 2 4 3 2 3" xfId="7630" xr:uid="{00000000-0005-0000-0000-000009100000}"/>
    <cellStyle name="Normal 11 2 4 3 2 4" xfId="10832" xr:uid="{00000000-0005-0000-0000-00000A100000}"/>
    <cellStyle name="Normal 11 2 4 3 2 5" xfId="12439" xr:uid="{00000000-0005-0000-0000-00000B100000}"/>
    <cellStyle name="Normal 11 2 4 3 3" xfId="2001" xr:uid="{00000000-0005-0000-0000-00000C100000}"/>
    <cellStyle name="Normal 11 2 4 3 3 2" xfId="9227" xr:uid="{00000000-0005-0000-0000-00000D100000}"/>
    <cellStyle name="Normal 11 2 4 3 3 3" xfId="7631" xr:uid="{00000000-0005-0000-0000-00000E100000}"/>
    <cellStyle name="Normal 11 2 4 3 3 4" xfId="10833" xr:uid="{00000000-0005-0000-0000-00000F100000}"/>
    <cellStyle name="Normal 11 2 4 3 3 5" xfId="12440" xr:uid="{00000000-0005-0000-0000-000010100000}"/>
    <cellStyle name="Normal 11 2 4 3 4" xfId="2002" xr:uid="{00000000-0005-0000-0000-000011100000}"/>
    <cellStyle name="Normal 11 2 4 3 4 2" xfId="9228" xr:uid="{00000000-0005-0000-0000-000012100000}"/>
    <cellStyle name="Normal 11 2 4 3 4 3" xfId="7632" xr:uid="{00000000-0005-0000-0000-000013100000}"/>
    <cellStyle name="Normal 11 2 4 3 4 4" xfId="10834" xr:uid="{00000000-0005-0000-0000-000014100000}"/>
    <cellStyle name="Normal 11 2 4 3 4 5" xfId="12441" xr:uid="{00000000-0005-0000-0000-000015100000}"/>
    <cellStyle name="Normal 11 2 4 3 5" xfId="9225" xr:uid="{00000000-0005-0000-0000-000016100000}"/>
    <cellStyle name="Normal 11 2 4 3 6" xfId="7629" xr:uid="{00000000-0005-0000-0000-000017100000}"/>
    <cellStyle name="Normal 11 2 4 3 7" xfId="10831" xr:uid="{00000000-0005-0000-0000-000018100000}"/>
    <cellStyle name="Normal 11 2 4 3 8" xfId="12438" xr:uid="{00000000-0005-0000-0000-000019100000}"/>
    <cellStyle name="Normal 11 2 4 4" xfId="2003" xr:uid="{00000000-0005-0000-0000-00001A100000}"/>
    <cellStyle name="Normal 11 2 4 4 2" xfId="2004" xr:uid="{00000000-0005-0000-0000-00001B100000}"/>
    <cellStyle name="Normal 11 2 4 4 2 2" xfId="9230" xr:uid="{00000000-0005-0000-0000-00001C100000}"/>
    <cellStyle name="Normal 11 2 4 4 2 3" xfId="7634" xr:uid="{00000000-0005-0000-0000-00001D100000}"/>
    <cellStyle name="Normal 11 2 4 4 2 4" xfId="10836" xr:uid="{00000000-0005-0000-0000-00001E100000}"/>
    <cellStyle name="Normal 11 2 4 4 2 5" xfId="12443" xr:uid="{00000000-0005-0000-0000-00001F100000}"/>
    <cellStyle name="Normal 11 2 4 4 3" xfId="2005" xr:uid="{00000000-0005-0000-0000-000020100000}"/>
    <cellStyle name="Normal 11 2 4 4 3 2" xfId="9231" xr:uid="{00000000-0005-0000-0000-000021100000}"/>
    <cellStyle name="Normal 11 2 4 4 3 3" xfId="7635" xr:uid="{00000000-0005-0000-0000-000022100000}"/>
    <cellStyle name="Normal 11 2 4 4 3 4" xfId="10837" xr:uid="{00000000-0005-0000-0000-000023100000}"/>
    <cellStyle name="Normal 11 2 4 4 3 5" xfId="12444" xr:uid="{00000000-0005-0000-0000-000024100000}"/>
    <cellStyle name="Normal 11 2 4 4 4" xfId="2006" xr:uid="{00000000-0005-0000-0000-000025100000}"/>
    <cellStyle name="Normal 11 2 4 4 4 2" xfId="9232" xr:uid="{00000000-0005-0000-0000-000026100000}"/>
    <cellStyle name="Normal 11 2 4 4 4 3" xfId="7636" xr:uid="{00000000-0005-0000-0000-000027100000}"/>
    <cellStyle name="Normal 11 2 4 4 4 4" xfId="10838" xr:uid="{00000000-0005-0000-0000-000028100000}"/>
    <cellStyle name="Normal 11 2 4 4 4 5" xfId="12445" xr:uid="{00000000-0005-0000-0000-000029100000}"/>
    <cellStyle name="Normal 11 2 4 4 5" xfId="9229" xr:uid="{00000000-0005-0000-0000-00002A100000}"/>
    <cellStyle name="Normal 11 2 4 4 6" xfId="7633" xr:uid="{00000000-0005-0000-0000-00002B100000}"/>
    <cellStyle name="Normal 11 2 4 4 7" xfId="10835" xr:uid="{00000000-0005-0000-0000-00002C100000}"/>
    <cellStyle name="Normal 11 2 4 4 8" xfId="12442" xr:uid="{00000000-0005-0000-0000-00002D100000}"/>
    <cellStyle name="Normal 11 2 4 5" xfId="2007" xr:uid="{00000000-0005-0000-0000-00002E100000}"/>
    <cellStyle name="Normal 11 2 4 5 2" xfId="9233" xr:uid="{00000000-0005-0000-0000-00002F100000}"/>
    <cellStyle name="Normal 11 2 4 5 3" xfId="7637" xr:uid="{00000000-0005-0000-0000-000030100000}"/>
    <cellStyle name="Normal 11 2 4 5 4" xfId="10839" xr:uid="{00000000-0005-0000-0000-000031100000}"/>
    <cellStyle name="Normal 11 2 4 5 5" xfId="12446" xr:uid="{00000000-0005-0000-0000-000032100000}"/>
    <cellStyle name="Normal 11 2 4 6" xfId="2008" xr:uid="{00000000-0005-0000-0000-000033100000}"/>
    <cellStyle name="Normal 11 2 4 6 2" xfId="9234" xr:uid="{00000000-0005-0000-0000-000034100000}"/>
    <cellStyle name="Normal 11 2 4 6 3" xfId="7638" xr:uid="{00000000-0005-0000-0000-000035100000}"/>
    <cellStyle name="Normal 11 2 4 6 4" xfId="10840" xr:uid="{00000000-0005-0000-0000-000036100000}"/>
    <cellStyle name="Normal 11 2 4 6 5" xfId="12447" xr:uid="{00000000-0005-0000-0000-000037100000}"/>
    <cellStyle name="Normal 11 2 4 7" xfId="2009" xr:uid="{00000000-0005-0000-0000-000038100000}"/>
    <cellStyle name="Normal 11 2 4 7 2" xfId="9235" xr:uid="{00000000-0005-0000-0000-000039100000}"/>
    <cellStyle name="Normal 11 2 4 7 3" xfId="7639" xr:uid="{00000000-0005-0000-0000-00003A100000}"/>
    <cellStyle name="Normal 11 2 4 7 4" xfId="10841" xr:uid="{00000000-0005-0000-0000-00003B100000}"/>
    <cellStyle name="Normal 11 2 4 7 5" xfId="12448" xr:uid="{00000000-0005-0000-0000-00003C100000}"/>
    <cellStyle name="Normal 11 2 5" xfId="2010" xr:uid="{00000000-0005-0000-0000-00003D100000}"/>
    <cellStyle name="Normal 11 2 6" xfId="2011" xr:uid="{00000000-0005-0000-0000-00003E100000}"/>
    <cellStyle name="Normal 11 2 7" xfId="2012" xr:uid="{00000000-0005-0000-0000-00003F100000}"/>
    <cellStyle name="Normal 11 2 7 2" xfId="9236" xr:uid="{00000000-0005-0000-0000-000040100000}"/>
    <cellStyle name="Normal 11 2 7 3" xfId="7640" xr:uid="{00000000-0005-0000-0000-000041100000}"/>
    <cellStyle name="Normal 11 2 7 4" xfId="10842" xr:uid="{00000000-0005-0000-0000-000042100000}"/>
    <cellStyle name="Normal 11 2 7 5" xfId="12449" xr:uid="{00000000-0005-0000-0000-000043100000}"/>
    <cellStyle name="Normal 11 2 8" xfId="2013" xr:uid="{00000000-0005-0000-0000-000044100000}"/>
    <cellStyle name="Normal 11 2 8 2" xfId="9237" xr:uid="{00000000-0005-0000-0000-000045100000}"/>
    <cellStyle name="Normal 11 2 8 3" xfId="7641" xr:uid="{00000000-0005-0000-0000-000046100000}"/>
    <cellStyle name="Normal 11 2 8 4" xfId="10843" xr:uid="{00000000-0005-0000-0000-000047100000}"/>
    <cellStyle name="Normal 11 2 8 5" xfId="12450" xr:uid="{00000000-0005-0000-0000-000048100000}"/>
    <cellStyle name="Normal 11 2 9" xfId="2014" xr:uid="{00000000-0005-0000-0000-000049100000}"/>
    <cellStyle name="Normal 11 2 9 2" xfId="9238" xr:uid="{00000000-0005-0000-0000-00004A100000}"/>
    <cellStyle name="Normal 11 2 9 3" xfId="7642" xr:uid="{00000000-0005-0000-0000-00004B100000}"/>
    <cellStyle name="Normal 11 2 9 4" xfId="10844" xr:uid="{00000000-0005-0000-0000-00004C100000}"/>
    <cellStyle name="Normal 11 2 9 5" xfId="12451" xr:uid="{00000000-0005-0000-0000-00004D100000}"/>
    <cellStyle name="Normal 11 3" xfId="2015" xr:uid="{00000000-0005-0000-0000-00004E100000}"/>
    <cellStyle name="Normal 11 3 2" xfId="2016" xr:uid="{00000000-0005-0000-0000-00004F100000}"/>
    <cellStyle name="Normal 11 4" xfId="1979" xr:uid="{00000000-0005-0000-0000-000050100000}"/>
    <cellStyle name="Normal 11 4 2" xfId="9211" xr:uid="{00000000-0005-0000-0000-000051100000}"/>
    <cellStyle name="Normal 11 4 3" xfId="10817" xr:uid="{00000000-0005-0000-0000-000052100000}"/>
    <cellStyle name="Normal 11 5" xfId="7615" xr:uid="{00000000-0005-0000-0000-000053100000}"/>
    <cellStyle name="Normal 11 6" xfId="12424" xr:uid="{00000000-0005-0000-0000-000054100000}"/>
    <cellStyle name="Normal 110" xfId="2017" xr:uid="{00000000-0005-0000-0000-000055100000}"/>
    <cellStyle name="Normal 110 2" xfId="2018" xr:uid="{00000000-0005-0000-0000-000056100000}"/>
    <cellStyle name="Normal 110 2 2" xfId="9240" xr:uid="{00000000-0005-0000-0000-000057100000}"/>
    <cellStyle name="Normal 110 2 3" xfId="7644" xr:uid="{00000000-0005-0000-0000-000058100000}"/>
    <cellStyle name="Normal 110 2 4" xfId="10846" xr:uid="{00000000-0005-0000-0000-000059100000}"/>
    <cellStyle name="Normal 110 2 5" xfId="12453" xr:uid="{00000000-0005-0000-0000-00005A100000}"/>
    <cellStyle name="Normal 110 3" xfId="2019" xr:uid="{00000000-0005-0000-0000-00005B100000}"/>
    <cellStyle name="Normal 110 3 2" xfId="9241" xr:uid="{00000000-0005-0000-0000-00005C100000}"/>
    <cellStyle name="Normal 110 3 3" xfId="7645" xr:uid="{00000000-0005-0000-0000-00005D100000}"/>
    <cellStyle name="Normal 110 3 4" xfId="10847" xr:uid="{00000000-0005-0000-0000-00005E100000}"/>
    <cellStyle name="Normal 110 3 5" xfId="12454" xr:uid="{00000000-0005-0000-0000-00005F100000}"/>
    <cellStyle name="Normal 110 4" xfId="2020" xr:uid="{00000000-0005-0000-0000-000060100000}"/>
    <cellStyle name="Normal 110 4 2" xfId="9242" xr:uid="{00000000-0005-0000-0000-000061100000}"/>
    <cellStyle name="Normal 110 4 3" xfId="7646" xr:uid="{00000000-0005-0000-0000-000062100000}"/>
    <cellStyle name="Normal 110 4 4" xfId="10848" xr:uid="{00000000-0005-0000-0000-000063100000}"/>
    <cellStyle name="Normal 110 4 5" xfId="12455" xr:uid="{00000000-0005-0000-0000-000064100000}"/>
    <cellStyle name="Normal 110 5" xfId="9239" xr:uid="{00000000-0005-0000-0000-000065100000}"/>
    <cellStyle name="Normal 110 6" xfId="7643" xr:uid="{00000000-0005-0000-0000-000066100000}"/>
    <cellStyle name="Normal 110 7" xfId="10845" xr:uid="{00000000-0005-0000-0000-000067100000}"/>
    <cellStyle name="Normal 110 8" xfId="12452" xr:uid="{00000000-0005-0000-0000-000068100000}"/>
    <cellStyle name="Normal 111" xfId="2021" xr:uid="{00000000-0005-0000-0000-000069100000}"/>
    <cellStyle name="Normal 111 2" xfId="2022" xr:uid="{00000000-0005-0000-0000-00006A100000}"/>
    <cellStyle name="Normal 111 2 2" xfId="9244" xr:uid="{00000000-0005-0000-0000-00006B100000}"/>
    <cellStyle name="Normal 111 2 3" xfId="7648" xr:uid="{00000000-0005-0000-0000-00006C100000}"/>
    <cellStyle name="Normal 111 2 4" xfId="10850" xr:uid="{00000000-0005-0000-0000-00006D100000}"/>
    <cellStyle name="Normal 111 2 5" xfId="12457" xr:uid="{00000000-0005-0000-0000-00006E100000}"/>
    <cellStyle name="Normal 111 3" xfId="2023" xr:uid="{00000000-0005-0000-0000-00006F100000}"/>
    <cellStyle name="Normal 111 3 2" xfId="9245" xr:uid="{00000000-0005-0000-0000-000070100000}"/>
    <cellStyle name="Normal 111 3 3" xfId="7649" xr:uid="{00000000-0005-0000-0000-000071100000}"/>
    <cellStyle name="Normal 111 3 4" xfId="10851" xr:uid="{00000000-0005-0000-0000-000072100000}"/>
    <cellStyle name="Normal 111 3 5" xfId="12458" xr:uid="{00000000-0005-0000-0000-000073100000}"/>
    <cellStyle name="Normal 111 4" xfId="2024" xr:uid="{00000000-0005-0000-0000-000074100000}"/>
    <cellStyle name="Normal 111 4 2" xfId="9246" xr:uid="{00000000-0005-0000-0000-000075100000}"/>
    <cellStyle name="Normal 111 4 3" xfId="7650" xr:uid="{00000000-0005-0000-0000-000076100000}"/>
    <cellStyle name="Normal 111 4 4" xfId="10852" xr:uid="{00000000-0005-0000-0000-000077100000}"/>
    <cellStyle name="Normal 111 4 5" xfId="12459" xr:uid="{00000000-0005-0000-0000-000078100000}"/>
    <cellStyle name="Normal 111 5" xfId="9243" xr:uid="{00000000-0005-0000-0000-000079100000}"/>
    <cellStyle name="Normal 111 6" xfId="7647" xr:uid="{00000000-0005-0000-0000-00007A100000}"/>
    <cellStyle name="Normal 111 7" xfId="10849" xr:uid="{00000000-0005-0000-0000-00007B100000}"/>
    <cellStyle name="Normal 111 8" xfId="12456" xr:uid="{00000000-0005-0000-0000-00007C100000}"/>
    <cellStyle name="Normal 112" xfId="2025" xr:uid="{00000000-0005-0000-0000-00007D100000}"/>
    <cellStyle name="Normal 112 2" xfId="2026" xr:uid="{00000000-0005-0000-0000-00007E100000}"/>
    <cellStyle name="Normal 112 2 2" xfId="9248" xr:uid="{00000000-0005-0000-0000-00007F100000}"/>
    <cellStyle name="Normal 112 2 3" xfId="7652" xr:uid="{00000000-0005-0000-0000-000080100000}"/>
    <cellStyle name="Normal 112 2 4" xfId="10854" xr:uid="{00000000-0005-0000-0000-000081100000}"/>
    <cellStyle name="Normal 112 2 5" xfId="12461" xr:uid="{00000000-0005-0000-0000-000082100000}"/>
    <cellStyle name="Normal 112 3" xfId="2027" xr:uid="{00000000-0005-0000-0000-000083100000}"/>
    <cellStyle name="Normal 112 3 2" xfId="9249" xr:uid="{00000000-0005-0000-0000-000084100000}"/>
    <cellStyle name="Normal 112 3 3" xfId="7653" xr:uid="{00000000-0005-0000-0000-000085100000}"/>
    <cellStyle name="Normal 112 3 4" xfId="10855" xr:uid="{00000000-0005-0000-0000-000086100000}"/>
    <cellStyle name="Normal 112 3 5" xfId="12462" xr:uid="{00000000-0005-0000-0000-000087100000}"/>
    <cellStyle name="Normal 112 4" xfId="2028" xr:uid="{00000000-0005-0000-0000-000088100000}"/>
    <cellStyle name="Normal 112 4 2" xfId="9250" xr:uid="{00000000-0005-0000-0000-000089100000}"/>
    <cellStyle name="Normal 112 4 3" xfId="7654" xr:uid="{00000000-0005-0000-0000-00008A100000}"/>
    <cellStyle name="Normal 112 4 4" xfId="10856" xr:uid="{00000000-0005-0000-0000-00008B100000}"/>
    <cellStyle name="Normal 112 4 5" xfId="12463" xr:uid="{00000000-0005-0000-0000-00008C100000}"/>
    <cellStyle name="Normal 112 5" xfId="4901" xr:uid="{00000000-0005-0000-0000-00008D100000}"/>
    <cellStyle name="Normal 112 6" xfId="9247" xr:uid="{00000000-0005-0000-0000-00008E100000}"/>
    <cellStyle name="Normal 112 7" xfId="7651" xr:uid="{00000000-0005-0000-0000-00008F100000}"/>
    <cellStyle name="Normal 112 8" xfId="10853" xr:uid="{00000000-0005-0000-0000-000090100000}"/>
    <cellStyle name="Normal 112 9" xfId="12460" xr:uid="{00000000-0005-0000-0000-000091100000}"/>
    <cellStyle name="Normal 113" xfId="2029" xr:uid="{00000000-0005-0000-0000-000092100000}"/>
    <cellStyle name="Normal 113 2" xfId="2030" xr:uid="{00000000-0005-0000-0000-000093100000}"/>
    <cellStyle name="Normal 113 2 2" xfId="9252" xr:uid="{00000000-0005-0000-0000-000094100000}"/>
    <cellStyle name="Normal 113 2 3" xfId="7656" xr:uid="{00000000-0005-0000-0000-000095100000}"/>
    <cellStyle name="Normal 113 2 4" xfId="10858" xr:uid="{00000000-0005-0000-0000-000096100000}"/>
    <cellStyle name="Normal 113 2 5" xfId="12465" xr:uid="{00000000-0005-0000-0000-000097100000}"/>
    <cellStyle name="Normal 113 3" xfId="2031" xr:uid="{00000000-0005-0000-0000-000098100000}"/>
    <cellStyle name="Normal 113 3 2" xfId="9253" xr:uid="{00000000-0005-0000-0000-000099100000}"/>
    <cellStyle name="Normal 113 3 3" xfId="7657" xr:uid="{00000000-0005-0000-0000-00009A100000}"/>
    <cellStyle name="Normal 113 3 4" xfId="10859" xr:uid="{00000000-0005-0000-0000-00009B100000}"/>
    <cellStyle name="Normal 113 3 5" xfId="12466" xr:uid="{00000000-0005-0000-0000-00009C100000}"/>
    <cellStyle name="Normal 113 4" xfId="2032" xr:uid="{00000000-0005-0000-0000-00009D100000}"/>
    <cellStyle name="Normal 113 4 2" xfId="9254" xr:uid="{00000000-0005-0000-0000-00009E100000}"/>
    <cellStyle name="Normal 113 4 3" xfId="7658" xr:uid="{00000000-0005-0000-0000-00009F100000}"/>
    <cellStyle name="Normal 113 4 4" xfId="10860" xr:uid="{00000000-0005-0000-0000-0000A0100000}"/>
    <cellStyle name="Normal 113 4 5" xfId="12467" xr:uid="{00000000-0005-0000-0000-0000A1100000}"/>
    <cellStyle name="Normal 113 5" xfId="9251" xr:uid="{00000000-0005-0000-0000-0000A2100000}"/>
    <cellStyle name="Normal 113 6" xfId="7655" xr:uid="{00000000-0005-0000-0000-0000A3100000}"/>
    <cellStyle name="Normal 113 7" xfId="10857" xr:uid="{00000000-0005-0000-0000-0000A4100000}"/>
    <cellStyle name="Normal 113 8" xfId="12464" xr:uid="{00000000-0005-0000-0000-0000A5100000}"/>
    <cellStyle name="Normal 114" xfId="2033" xr:uid="{00000000-0005-0000-0000-0000A6100000}"/>
    <cellStyle name="Normal 114 2" xfId="2034" xr:uid="{00000000-0005-0000-0000-0000A7100000}"/>
    <cellStyle name="Normal 114 2 2" xfId="9256" xr:uid="{00000000-0005-0000-0000-0000A8100000}"/>
    <cellStyle name="Normal 114 2 3" xfId="7660" xr:uid="{00000000-0005-0000-0000-0000A9100000}"/>
    <cellStyle name="Normal 114 2 4" xfId="10862" xr:uid="{00000000-0005-0000-0000-0000AA100000}"/>
    <cellStyle name="Normal 114 2 5" xfId="12469" xr:uid="{00000000-0005-0000-0000-0000AB100000}"/>
    <cellStyle name="Normal 114 3" xfId="2035" xr:uid="{00000000-0005-0000-0000-0000AC100000}"/>
    <cellStyle name="Normal 114 3 2" xfId="9257" xr:uid="{00000000-0005-0000-0000-0000AD100000}"/>
    <cellStyle name="Normal 114 3 3" xfId="7661" xr:uid="{00000000-0005-0000-0000-0000AE100000}"/>
    <cellStyle name="Normal 114 3 4" xfId="10863" xr:uid="{00000000-0005-0000-0000-0000AF100000}"/>
    <cellStyle name="Normal 114 3 5" xfId="12470" xr:uid="{00000000-0005-0000-0000-0000B0100000}"/>
    <cellStyle name="Normal 114 4" xfId="2036" xr:uid="{00000000-0005-0000-0000-0000B1100000}"/>
    <cellStyle name="Normal 114 4 2" xfId="9258" xr:uid="{00000000-0005-0000-0000-0000B2100000}"/>
    <cellStyle name="Normal 114 4 3" xfId="7662" xr:uid="{00000000-0005-0000-0000-0000B3100000}"/>
    <cellStyle name="Normal 114 4 4" xfId="10864" xr:uid="{00000000-0005-0000-0000-0000B4100000}"/>
    <cellStyle name="Normal 114 4 5" xfId="12471" xr:uid="{00000000-0005-0000-0000-0000B5100000}"/>
    <cellStyle name="Normal 114 5" xfId="9255" xr:uid="{00000000-0005-0000-0000-0000B6100000}"/>
    <cellStyle name="Normal 114 6" xfId="7659" xr:uid="{00000000-0005-0000-0000-0000B7100000}"/>
    <cellStyle name="Normal 114 7" xfId="10861" xr:uid="{00000000-0005-0000-0000-0000B8100000}"/>
    <cellStyle name="Normal 114 8" xfId="12468" xr:uid="{00000000-0005-0000-0000-0000B9100000}"/>
    <cellStyle name="Normal 115" xfId="2037" xr:uid="{00000000-0005-0000-0000-0000BA100000}"/>
    <cellStyle name="Normal 115 2" xfId="2038" xr:uid="{00000000-0005-0000-0000-0000BB100000}"/>
    <cellStyle name="Normal 115 2 2" xfId="9260" xr:uid="{00000000-0005-0000-0000-0000BC100000}"/>
    <cellStyle name="Normal 115 2 3" xfId="7664" xr:uid="{00000000-0005-0000-0000-0000BD100000}"/>
    <cellStyle name="Normal 115 2 4" xfId="10866" xr:uid="{00000000-0005-0000-0000-0000BE100000}"/>
    <cellStyle name="Normal 115 2 5" xfId="12473" xr:uid="{00000000-0005-0000-0000-0000BF100000}"/>
    <cellStyle name="Normal 115 3" xfId="2039" xr:uid="{00000000-0005-0000-0000-0000C0100000}"/>
    <cellStyle name="Normal 115 3 2" xfId="9261" xr:uid="{00000000-0005-0000-0000-0000C1100000}"/>
    <cellStyle name="Normal 115 3 3" xfId="7665" xr:uid="{00000000-0005-0000-0000-0000C2100000}"/>
    <cellStyle name="Normal 115 3 4" xfId="10867" xr:uid="{00000000-0005-0000-0000-0000C3100000}"/>
    <cellStyle name="Normal 115 3 5" xfId="12474" xr:uid="{00000000-0005-0000-0000-0000C4100000}"/>
    <cellStyle name="Normal 115 4" xfId="2040" xr:uid="{00000000-0005-0000-0000-0000C5100000}"/>
    <cellStyle name="Normal 115 4 2" xfId="9262" xr:uid="{00000000-0005-0000-0000-0000C6100000}"/>
    <cellStyle name="Normal 115 4 3" xfId="7666" xr:uid="{00000000-0005-0000-0000-0000C7100000}"/>
    <cellStyle name="Normal 115 4 4" xfId="10868" xr:uid="{00000000-0005-0000-0000-0000C8100000}"/>
    <cellStyle name="Normal 115 4 5" xfId="12475" xr:uid="{00000000-0005-0000-0000-0000C9100000}"/>
    <cellStyle name="Normal 115 5" xfId="9259" xr:uid="{00000000-0005-0000-0000-0000CA100000}"/>
    <cellStyle name="Normal 115 6" xfId="7663" xr:uid="{00000000-0005-0000-0000-0000CB100000}"/>
    <cellStyle name="Normal 115 7" xfId="10865" xr:uid="{00000000-0005-0000-0000-0000CC100000}"/>
    <cellStyle name="Normal 115 8" xfId="12472" xr:uid="{00000000-0005-0000-0000-0000CD100000}"/>
    <cellStyle name="Normal 116" xfId="2041" xr:uid="{00000000-0005-0000-0000-0000CE100000}"/>
    <cellStyle name="Normal 116 2" xfId="2042" xr:uid="{00000000-0005-0000-0000-0000CF100000}"/>
    <cellStyle name="Normal 116 2 2" xfId="9264" xr:uid="{00000000-0005-0000-0000-0000D0100000}"/>
    <cellStyle name="Normal 116 2 3" xfId="7668" xr:uid="{00000000-0005-0000-0000-0000D1100000}"/>
    <cellStyle name="Normal 116 2 4" xfId="10870" xr:uid="{00000000-0005-0000-0000-0000D2100000}"/>
    <cellStyle name="Normal 116 2 5" xfId="12477" xr:uid="{00000000-0005-0000-0000-0000D3100000}"/>
    <cellStyle name="Normal 116 3" xfId="2043" xr:uid="{00000000-0005-0000-0000-0000D4100000}"/>
    <cellStyle name="Normal 116 3 2" xfId="9265" xr:uid="{00000000-0005-0000-0000-0000D5100000}"/>
    <cellStyle name="Normal 116 3 3" xfId="7669" xr:uid="{00000000-0005-0000-0000-0000D6100000}"/>
    <cellStyle name="Normal 116 3 4" xfId="10871" xr:uid="{00000000-0005-0000-0000-0000D7100000}"/>
    <cellStyle name="Normal 116 3 5" xfId="12478" xr:uid="{00000000-0005-0000-0000-0000D8100000}"/>
    <cellStyle name="Normal 116 4" xfId="2044" xr:uid="{00000000-0005-0000-0000-0000D9100000}"/>
    <cellStyle name="Normal 116 4 2" xfId="9266" xr:uid="{00000000-0005-0000-0000-0000DA100000}"/>
    <cellStyle name="Normal 116 4 3" xfId="7670" xr:uid="{00000000-0005-0000-0000-0000DB100000}"/>
    <cellStyle name="Normal 116 4 4" xfId="10872" xr:uid="{00000000-0005-0000-0000-0000DC100000}"/>
    <cellStyle name="Normal 116 4 5" xfId="12479" xr:uid="{00000000-0005-0000-0000-0000DD100000}"/>
    <cellStyle name="Normal 116 5" xfId="9263" xr:uid="{00000000-0005-0000-0000-0000DE100000}"/>
    <cellStyle name="Normal 116 6" xfId="7667" xr:uid="{00000000-0005-0000-0000-0000DF100000}"/>
    <cellStyle name="Normal 116 7" xfId="10869" xr:uid="{00000000-0005-0000-0000-0000E0100000}"/>
    <cellStyle name="Normal 116 8" xfId="12476" xr:uid="{00000000-0005-0000-0000-0000E1100000}"/>
    <cellStyle name="Normal 117" xfId="2045" xr:uid="{00000000-0005-0000-0000-0000E2100000}"/>
    <cellStyle name="Normal 117 2" xfId="2046" xr:uid="{00000000-0005-0000-0000-0000E3100000}"/>
    <cellStyle name="Normal 117 2 2" xfId="2047" xr:uid="{00000000-0005-0000-0000-0000E4100000}"/>
    <cellStyle name="Normal 117 2 3" xfId="2048" xr:uid="{00000000-0005-0000-0000-0000E5100000}"/>
    <cellStyle name="Normal 117 2 4" xfId="2049" xr:uid="{00000000-0005-0000-0000-0000E6100000}"/>
    <cellStyle name="Normal 117 2 5" xfId="9267" xr:uid="{00000000-0005-0000-0000-0000E7100000}"/>
    <cellStyle name="Normal 117 2 6" xfId="7671" xr:uid="{00000000-0005-0000-0000-0000E8100000}"/>
    <cellStyle name="Normal 117 2 7" xfId="10873" xr:uid="{00000000-0005-0000-0000-0000E9100000}"/>
    <cellStyle name="Normal 117 2 8" xfId="12480" xr:uid="{00000000-0005-0000-0000-0000EA100000}"/>
    <cellStyle name="Normal 117 3" xfId="2050" xr:uid="{00000000-0005-0000-0000-0000EB100000}"/>
    <cellStyle name="Normal 117 3 2" xfId="9268" xr:uid="{00000000-0005-0000-0000-0000EC100000}"/>
    <cellStyle name="Normal 117 3 3" xfId="7672" xr:uid="{00000000-0005-0000-0000-0000ED100000}"/>
    <cellStyle name="Normal 117 3 4" xfId="10874" xr:uid="{00000000-0005-0000-0000-0000EE100000}"/>
    <cellStyle name="Normal 117 3 5" xfId="12481" xr:uid="{00000000-0005-0000-0000-0000EF100000}"/>
    <cellStyle name="Normal 117 4" xfId="2051" xr:uid="{00000000-0005-0000-0000-0000F0100000}"/>
    <cellStyle name="Normal 117 4 2" xfId="9269" xr:uid="{00000000-0005-0000-0000-0000F1100000}"/>
    <cellStyle name="Normal 117 4 3" xfId="7673" xr:uid="{00000000-0005-0000-0000-0000F2100000}"/>
    <cellStyle name="Normal 117 4 4" xfId="10875" xr:uid="{00000000-0005-0000-0000-0000F3100000}"/>
    <cellStyle name="Normal 117 4 5" xfId="12482" xr:uid="{00000000-0005-0000-0000-0000F4100000}"/>
    <cellStyle name="Normal 118" xfId="2052" xr:uid="{00000000-0005-0000-0000-0000F5100000}"/>
    <cellStyle name="Normal 118 2" xfId="2053" xr:uid="{00000000-0005-0000-0000-0000F6100000}"/>
    <cellStyle name="Normal 118 2 2" xfId="9271" xr:uid="{00000000-0005-0000-0000-0000F7100000}"/>
    <cellStyle name="Normal 118 2 3" xfId="7675" xr:uid="{00000000-0005-0000-0000-0000F8100000}"/>
    <cellStyle name="Normal 118 2 4" xfId="10877" xr:uid="{00000000-0005-0000-0000-0000F9100000}"/>
    <cellStyle name="Normal 118 2 5" xfId="12484" xr:uid="{00000000-0005-0000-0000-0000FA100000}"/>
    <cellStyle name="Normal 118 3" xfId="2054" xr:uid="{00000000-0005-0000-0000-0000FB100000}"/>
    <cellStyle name="Normal 118 3 2" xfId="9272" xr:uid="{00000000-0005-0000-0000-0000FC100000}"/>
    <cellStyle name="Normal 118 3 3" xfId="7676" xr:uid="{00000000-0005-0000-0000-0000FD100000}"/>
    <cellStyle name="Normal 118 3 4" xfId="10878" xr:uid="{00000000-0005-0000-0000-0000FE100000}"/>
    <cellStyle name="Normal 118 3 5" xfId="12485" xr:uid="{00000000-0005-0000-0000-0000FF100000}"/>
    <cellStyle name="Normal 118 4" xfId="2055" xr:uid="{00000000-0005-0000-0000-000000110000}"/>
    <cellStyle name="Normal 118 4 2" xfId="9273" xr:uid="{00000000-0005-0000-0000-000001110000}"/>
    <cellStyle name="Normal 118 4 3" xfId="7677" xr:uid="{00000000-0005-0000-0000-000002110000}"/>
    <cellStyle name="Normal 118 4 4" xfId="10879" xr:uid="{00000000-0005-0000-0000-000003110000}"/>
    <cellStyle name="Normal 118 4 5" xfId="12486" xr:uid="{00000000-0005-0000-0000-000004110000}"/>
    <cellStyle name="Normal 118 5" xfId="9270" xr:uid="{00000000-0005-0000-0000-000005110000}"/>
    <cellStyle name="Normal 118 6" xfId="7674" xr:uid="{00000000-0005-0000-0000-000006110000}"/>
    <cellStyle name="Normal 118 7" xfId="10876" xr:uid="{00000000-0005-0000-0000-000007110000}"/>
    <cellStyle name="Normal 118 8" xfId="12483" xr:uid="{00000000-0005-0000-0000-000008110000}"/>
    <cellStyle name="Normal 119" xfId="2056" xr:uid="{00000000-0005-0000-0000-000009110000}"/>
    <cellStyle name="Normal 119 2" xfId="2057" xr:uid="{00000000-0005-0000-0000-00000A110000}"/>
    <cellStyle name="Normal 12" xfId="146" xr:uid="{00000000-0005-0000-0000-00000B110000}"/>
    <cellStyle name="Normal 12 2" xfId="2059" xr:uid="{00000000-0005-0000-0000-00000C110000}"/>
    <cellStyle name="Normal 12 2 10" xfId="7679" xr:uid="{00000000-0005-0000-0000-00000D110000}"/>
    <cellStyle name="Normal 12 2 11" xfId="10881" xr:uid="{00000000-0005-0000-0000-00000E110000}"/>
    <cellStyle name="Normal 12 2 12" xfId="12488" xr:uid="{00000000-0005-0000-0000-00000F110000}"/>
    <cellStyle name="Normal 12 2 2" xfId="2060" xr:uid="{00000000-0005-0000-0000-000010110000}"/>
    <cellStyle name="Normal 12 2 2 2" xfId="2061" xr:uid="{00000000-0005-0000-0000-000011110000}"/>
    <cellStyle name="Normal 12 2 2 2 2" xfId="2062" xr:uid="{00000000-0005-0000-0000-000012110000}"/>
    <cellStyle name="Normal 12 2 2 2 2 2" xfId="2063" xr:uid="{00000000-0005-0000-0000-000013110000}"/>
    <cellStyle name="Normal 12 2 2 2 2 2 2" xfId="9277" xr:uid="{00000000-0005-0000-0000-000014110000}"/>
    <cellStyle name="Normal 12 2 2 2 2 2 3" xfId="7681" xr:uid="{00000000-0005-0000-0000-000015110000}"/>
    <cellStyle name="Normal 12 2 2 2 2 2 4" xfId="10883" xr:uid="{00000000-0005-0000-0000-000016110000}"/>
    <cellStyle name="Normal 12 2 2 2 2 2 5" xfId="12490" xr:uid="{00000000-0005-0000-0000-000017110000}"/>
    <cellStyle name="Normal 12 2 2 2 2 3" xfId="2064" xr:uid="{00000000-0005-0000-0000-000018110000}"/>
    <cellStyle name="Normal 12 2 2 2 2 3 2" xfId="9278" xr:uid="{00000000-0005-0000-0000-000019110000}"/>
    <cellStyle name="Normal 12 2 2 2 2 3 3" xfId="7682" xr:uid="{00000000-0005-0000-0000-00001A110000}"/>
    <cellStyle name="Normal 12 2 2 2 2 3 4" xfId="10884" xr:uid="{00000000-0005-0000-0000-00001B110000}"/>
    <cellStyle name="Normal 12 2 2 2 2 3 5" xfId="12491" xr:uid="{00000000-0005-0000-0000-00001C110000}"/>
    <cellStyle name="Normal 12 2 2 2 2 4" xfId="2065" xr:uid="{00000000-0005-0000-0000-00001D110000}"/>
    <cellStyle name="Normal 12 2 2 2 2 4 2" xfId="9279" xr:uid="{00000000-0005-0000-0000-00001E110000}"/>
    <cellStyle name="Normal 12 2 2 2 2 4 3" xfId="7683" xr:uid="{00000000-0005-0000-0000-00001F110000}"/>
    <cellStyle name="Normal 12 2 2 2 2 4 4" xfId="10885" xr:uid="{00000000-0005-0000-0000-000020110000}"/>
    <cellStyle name="Normal 12 2 2 2 2 4 5" xfId="12492" xr:uid="{00000000-0005-0000-0000-000021110000}"/>
    <cellStyle name="Normal 12 2 2 2 3" xfId="2066" xr:uid="{00000000-0005-0000-0000-000022110000}"/>
    <cellStyle name="Normal 12 2 2 2 4" xfId="2067" xr:uid="{00000000-0005-0000-0000-000023110000}"/>
    <cellStyle name="Normal 12 2 2 2 5" xfId="9276" xr:uid="{00000000-0005-0000-0000-000024110000}"/>
    <cellStyle name="Normal 12 2 2 2 6" xfId="7680" xr:uid="{00000000-0005-0000-0000-000025110000}"/>
    <cellStyle name="Normal 12 2 2 2 7" xfId="10882" xr:uid="{00000000-0005-0000-0000-000026110000}"/>
    <cellStyle name="Normal 12 2 2 2 8" xfId="12489" xr:uid="{00000000-0005-0000-0000-000027110000}"/>
    <cellStyle name="Normal 12 2 2 3" xfId="2068" xr:uid="{00000000-0005-0000-0000-000028110000}"/>
    <cellStyle name="Normal 12 2 2 3 2" xfId="2069" xr:uid="{00000000-0005-0000-0000-000029110000}"/>
    <cellStyle name="Normal 12 2 2 3 2 2" xfId="9281" xr:uid="{00000000-0005-0000-0000-00002A110000}"/>
    <cellStyle name="Normal 12 2 2 3 2 3" xfId="7685" xr:uid="{00000000-0005-0000-0000-00002B110000}"/>
    <cellStyle name="Normal 12 2 2 3 2 4" xfId="10887" xr:uid="{00000000-0005-0000-0000-00002C110000}"/>
    <cellStyle name="Normal 12 2 2 3 2 5" xfId="12494" xr:uid="{00000000-0005-0000-0000-00002D110000}"/>
    <cellStyle name="Normal 12 2 2 3 3" xfId="2070" xr:uid="{00000000-0005-0000-0000-00002E110000}"/>
    <cellStyle name="Normal 12 2 2 3 3 2" xfId="9282" xr:uid="{00000000-0005-0000-0000-00002F110000}"/>
    <cellStyle name="Normal 12 2 2 3 3 3" xfId="7686" xr:uid="{00000000-0005-0000-0000-000030110000}"/>
    <cellStyle name="Normal 12 2 2 3 3 4" xfId="10888" xr:uid="{00000000-0005-0000-0000-000031110000}"/>
    <cellStyle name="Normal 12 2 2 3 3 5" xfId="12495" xr:uid="{00000000-0005-0000-0000-000032110000}"/>
    <cellStyle name="Normal 12 2 2 3 4" xfId="2071" xr:uid="{00000000-0005-0000-0000-000033110000}"/>
    <cellStyle name="Normal 12 2 2 3 4 2" xfId="9283" xr:uid="{00000000-0005-0000-0000-000034110000}"/>
    <cellStyle name="Normal 12 2 2 3 4 3" xfId="7687" xr:uid="{00000000-0005-0000-0000-000035110000}"/>
    <cellStyle name="Normal 12 2 2 3 4 4" xfId="10889" xr:uid="{00000000-0005-0000-0000-000036110000}"/>
    <cellStyle name="Normal 12 2 2 3 4 5" xfId="12496" xr:uid="{00000000-0005-0000-0000-000037110000}"/>
    <cellStyle name="Normal 12 2 2 3 5" xfId="9280" xr:uid="{00000000-0005-0000-0000-000038110000}"/>
    <cellStyle name="Normal 12 2 2 3 6" xfId="7684" xr:uid="{00000000-0005-0000-0000-000039110000}"/>
    <cellStyle name="Normal 12 2 2 3 7" xfId="10886" xr:uid="{00000000-0005-0000-0000-00003A110000}"/>
    <cellStyle name="Normal 12 2 2 3 8" xfId="12493" xr:uid="{00000000-0005-0000-0000-00003B110000}"/>
    <cellStyle name="Normal 12 2 2 4" xfId="2072" xr:uid="{00000000-0005-0000-0000-00003C110000}"/>
    <cellStyle name="Normal 12 2 2 4 2" xfId="2073" xr:uid="{00000000-0005-0000-0000-00003D110000}"/>
    <cellStyle name="Normal 12 2 2 4 2 2" xfId="9285" xr:uid="{00000000-0005-0000-0000-00003E110000}"/>
    <cellStyle name="Normal 12 2 2 4 2 3" xfId="7689" xr:uid="{00000000-0005-0000-0000-00003F110000}"/>
    <cellStyle name="Normal 12 2 2 4 2 4" xfId="10891" xr:uid="{00000000-0005-0000-0000-000040110000}"/>
    <cellStyle name="Normal 12 2 2 4 2 5" xfId="12498" xr:uid="{00000000-0005-0000-0000-000041110000}"/>
    <cellStyle name="Normal 12 2 2 4 3" xfId="2074" xr:uid="{00000000-0005-0000-0000-000042110000}"/>
    <cellStyle name="Normal 12 2 2 4 3 2" xfId="9286" xr:uid="{00000000-0005-0000-0000-000043110000}"/>
    <cellStyle name="Normal 12 2 2 4 3 3" xfId="7690" xr:uid="{00000000-0005-0000-0000-000044110000}"/>
    <cellStyle name="Normal 12 2 2 4 3 4" xfId="10892" xr:uid="{00000000-0005-0000-0000-000045110000}"/>
    <cellStyle name="Normal 12 2 2 4 3 5" xfId="12499" xr:uid="{00000000-0005-0000-0000-000046110000}"/>
    <cellStyle name="Normal 12 2 2 4 4" xfId="2075" xr:uid="{00000000-0005-0000-0000-000047110000}"/>
    <cellStyle name="Normal 12 2 2 4 4 2" xfId="9287" xr:uid="{00000000-0005-0000-0000-000048110000}"/>
    <cellStyle name="Normal 12 2 2 4 4 3" xfId="7691" xr:uid="{00000000-0005-0000-0000-000049110000}"/>
    <cellStyle name="Normal 12 2 2 4 4 4" xfId="10893" xr:uid="{00000000-0005-0000-0000-00004A110000}"/>
    <cellStyle name="Normal 12 2 2 4 4 5" xfId="12500" xr:uid="{00000000-0005-0000-0000-00004B110000}"/>
    <cellStyle name="Normal 12 2 2 4 5" xfId="9284" xr:uid="{00000000-0005-0000-0000-00004C110000}"/>
    <cellStyle name="Normal 12 2 2 4 6" xfId="7688" xr:uid="{00000000-0005-0000-0000-00004D110000}"/>
    <cellStyle name="Normal 12 2 2 4 7" xfId="10890" xr:uid="{00000000-0005-0000-0000-00004E110000}"/>
    <cellStyle name="Normal 12 2 2 4 8" xfId="12497" xr:uid="{00000000-0005-0000-0000-00004F110000}"/>
    <cellStyle name="Normal 12 2 2 5" xfId="2076" xr:uid="{00000000-0005-0000-0000-000050110000}"/>
    <cellStyle name="Normal 12 2 2 5 2" xfId="9288" xr:uid="{00000000-0005-0000-0000-000051110000}"/>
    <cellStyle name="Normal 12 2 2 5 3" xfId="7692" xr:uid="{00000000-0005-0000-0000-000052110000}"/>
    <cellStyle name="Normal 12 2 2 5 4" xfId="10894" xr:uid="{00000000-0005-0000-0000-000053110000}"/>
    <cellStyle name="Normal 12 2 2 5 5" xfId="12501" xr:uid="{00000000-0005-0000-0000-000054110000}"/>
    <cellStyle name="Normal 12 2 2 6" xfId="2077" xr:uid="{00000000-0005-0000-0000-000055110000}"/>
    <cellStyle name="Normal 12 2 2 6 2" xfId="9289" xr:uid="{00000000-0005-0000-0000-000056110000}"/>
    <cellStyle name="Normal 12 2 2 6 3" xfId="7693" xr:uid="{00000000-0005-0000-0000-000057110000}"/>
    <cellStyle name="Normal 12 2 2 6 4" xfId="10895" xr:uid="{00000000-0005-0000-0000-000058110000}"/>
    <cellStyle name="Normal 12 2 2 6 5" xfId="12502" xr:uid="{00000000-0005-0000-0000-000059110000}"/>
    <cellStyle name="Normal 12 2 2 7" xfId="2078" xr:uid="{00000000-0005-0000-0000-00005A110000}"/>
    <cellStyle name="Normal 12 2 2 7 2" xfId="9290" xr:uid="{00000000-0005-0000-0000-00005B110000}"/>
    <cellStyle name="Normal 12 2 2 7 3" xfId="7694" xr:uid="{00000000-0005-0000-0000-00005C110000}"/>
    <cellStyle name="Normal 12 2 2 7 4" xfId="10896" xr:uid="{00000000-0005-0000-0000-00005D110000}"/>
    <cellStyle name="Normal 12 2 2 7 5" xfId="12503" xr:uid="{00000000-0005-0000-0000-00005E110000}"/>
    <cellStyle name="Normal 12 2 3" xfId="2079" xr:uid="{00000000-0005-0000-0000-00005F110000}"/>
    <cellStyle name="Normal 12 2 3 2" xfId="2080" xr:uid="{00000000-0005-0000-0000-000060110000}"/>
    <cellStyle name="Normal 12 2 3 2 2" xfId="9292" xr:uid="{00000000-0005-0000-0000-000061110000}"/>
    <cellStyle name="Normal 12 2 3 2 3" xfId="7696" xr:uid="{00000000-0005-0000-0000-000062110000}"/>
    <cellStyle name="Normal 12 2 3 2 4" xfId="10898" xr:uid="{00000000-0005-0000-0000-000063110000}"/>
    <cellStyle name="Normal 12 2 3 2 5" xfId="12505" xr:uid="{00000000-0005-0000-0000-000064110000}"/>
    <cellStyle name="Normal 12 2 3 3" xfId="2081" xr:uid="{00000000-0005-0000-0000-000065110000}"/>
    <cellStyle name="Normal 12 2 3 3 2" xfId="9293" xr:uid="{00000000-0005-0000-0000-000066110000}"/>
    <cellStyle name="Normal 12 2 3 3 3" xfId="7697" xr:uid="{00000000-0005-0000-0000-000067110000}"/>
    <cellStyle name="Normal 12 2 3 3 4" xfId="10899" xr:uid="{00000000-0005-0000-0000-000068110000}"/>
    <cellStyle name="Normal 12 2 3 3 5" xfId="12506" xr:uid="{00000000-0005-0000-0000-000069110000}"/>
    <cellStyle name="Normal 12 2 3 4" xfId="2082" xr:uid="{00000000-0005-0000-0000-00006A110000}"/>
    <cellStyle name="Normal 12 2 3 4 2" xfId="9294" xr:uid="{00000000-0005-0000-0000-00006B110000}"/>
    <cellStyle name="Normal 12 2 3 4 3" xfId="7698" xr:uid="{00000000-0005-0000-0000-00006C110000}"/>
    <cellStyle name="Normal 12 2 3 4 4" xfId="10900" xr:uid="{00000000-0005-0000-0000-00006D110000}"/>
    <cellStyle name="Normal 12 2 3 4 5" xfId="12507" xr:uid="{00000000-0005-0000-0000-00006E110000}"/>
    <cellStyle name="Normal 12 2 3 5" xfId="9291" xr:uid="{00000000-0005-0000-0000-00006F110000}"/>
    <cellStyle name="Normal 12 2 3 6" xfId="7695" xr:uid="{00000000-0005-0000-0000-000070110000}"/>
    <cellStyle name="Normal 12 2 3 7" xfId="10897" xr:uid="{00000000-0005-0000-0000-000071110000}"/>
    <cellStyle name="Normal 12 2 3 8" xfId="12504" xr:uid="{00000000-0005-0000-0000-000072110000}"/>
    <cellStyle name="Normal 12 2 4" xfId="2083" xr:uid="{00000000-0005-0000-0000-000073110000}"/>
    <cellStyle name="Normal 12 2 5" xfId="2084" xr:uid="{00000000-0005-0000-0000-000074110000}"/>
    <cellStyle name="Normal 12 2 6" xfId="2085" xr:uid="{00000000-0005-0000-0000-000075110000}"/>
    <cellStyle name="Normal 12 2 6 2" xfId="9295" xr:uid="{00000000-0005-0000-0000-000076110000}"/>
    <cellStyle name="Normal 12 2 6 3" xfId="7699" xr:uid="{00000000-0005-0000-0000-000077110000}"/>
    <cellStyle name="Normal 12 2 6 4" xfId="10901" xr:uid="{00000000-0005-0000-0000-000078110000}"/>
    <cellStyle name="Normal 12 2 6 5" xfId="12508" xr:uid="{00000000-0005-0000-0000-000079110000}"/>
    <cellStyle name="Normal 12 2 7" xfId="2086" xr:uid="{00000000-0005-0000-0000-00007A110000}"/>
    <cellStyle name="Normal 12 2 7 2" xfId="9296" xr:uid="{00000000-0005-0000-0000-00007B110000}"/>
    <cellStyle name="Normal 12 2 7 3" xfId="7700" xr:uid="{00000000-0005-0000-0000-00007C110000}"/>
    <cellStyle name="Normal 12 2 7 4" xfId="10902" xr:uid="{00000000-0005-0000-0000-00007D110000}"/>
    <cellStyle name="Normal 12 2 7 5" xfId="12509" xr:uid="{00000000-0005-0000-0000-00007E110000}"/>
    <cellStyle name="Normal 12 2 8" xfId="2087" xr:uid="{00000000-0005-0000-0000-00007F110000}"/>
    <cellStyle name="Normal 12 2 8 2" xfId="9297" xr:uid="{00000000-0005-0000-0000-000080110000}"/>
    <cellStyle name="Normal 12 2 8 3" xfId="7701" xr:uid="{00000000-0005-0000-0000-000081110000}"/>
    <cellStyle name="Normal 12 2 8 4" xfId="10903" xr:uid="{00000000-0005-0000-0000-000082110000}"/>
    <cellStyle name="Normal 12 2 8 5" xfId="12510" xr:uid="{00000000-0005-0000-0000-000083110000}"/>
    <cellStyle name="Normal 12 2 9" xfId="7082" xr:uid="{00000000-0005-0000-0000-000084110000}"/>
    <cellStyle name="Normal 12 2 9 2" xfId="9275" xr:uid="{00000000-0005-0000-0000-000085110000}"/>
    <cellStyle name="Normal 12 3" xfId="2088" xr:uid="{00000000-0005-0000-0000-000086110000}"/>
    <cellStyle name="Normal 12 4" xfId="2089" xr:uid="{00000000-0005-0000-0000-000087110000}"/>
    <cellStyle name="Normal 12 5" xfId="4902" xr:uid="{00000000-0005-0000-0000-000088110000}"/>
    <cellStyle name="Normal 12 6" xfId="2058" xr:uid="{00000000-0005-0000-0000-000089110000}"/>
    <cellStyle name="Normal 12 6 2" xfId="9274" xr:uid="{00000000-0005-0000-0000-00008A110000}"/>
    <cellStyle name="Normal 12 6 3" xfId="10880" xr:uid="{00000000-0005-0000-0000-00008B110000}"/>
    <cellStyle name="Normal 12 7" xfId="5068" xr:uid="{00000000-0005-0000-0000-00008C110000}"/>
    <cellStyle name="Normal 12 7 2" xfId="7678" xr:uid="{00000000-0005-0000-0000-00008D110000}"/>
    <cellStyle name="Normal 12 8" xfId="10744" xr:uid="{00000000-0005-0000-0000-00008E110000}"/>
    <cellStyle name="Normal 12 9" xfId="12487" xr:uid="{00000000-0005-0000-0000-00008F110000}"/>
    <cellStyle name="Normal 120" xfId="2090" xr:uid="{00000000-0005-0000-0000-000090110000}"/>
    <cellStyle name="Normal 120 2" xfId="2091" xr:uid="{00000000-0005-0000-0000-000091110000}"/>
    <cellStyle name="Normal 120 2 2" xfId="9299" xr:uid="{00000000-0005-0000-0000-000092110000}"/>
    <cellStyle name="Normal 120 2 3" xfId="7703" xr:uid="{00000000-0005-0000-0000-000093110000}"/>
    <cellStyle name="Normal 120 2 4" xfId="10905" xr:uid="{00000000-0005-0000-0000-000094110000}"/>
    <cellStyle name="Normal 120 2 5" xfId="12512" xr:uid="{00000000-0005-0000-0000-000095110000}"/>
    <cellStyle name="Normal 120 3" xfId="2092" xr:uid="{00000000-0005-0000-0000-000096110000}"/>
    <cellStyle name="Normal 120 3 2" xfId="9300" xr:uid="{00000000-0005-0000-0000-000097110000}"/>
    <cellStyle name="Normal 120 3 3" xfId="7704" xr:uid="{00000000-0005-0000-0000-000098110000}"/>
    <cellStyle name="Normal 120 3 4" xfId="10906" xr:uid="{00000000-0005-0000-0000-000099110000}"/>
    <cellStyle name="Normal 120 3 5" xfId="12513" xr:uid="{00000000-0005-0000-0000-00009A110000}"/>
    <cellStyle name="Normal 120 4" xfId="2093" xr:uid="{00000000-0005-0000-0000-00009B110000}"/>
    <cellStyle name="Normal 120 4 2" xfId="9301" xr:uid="{00000000-0005-0000-0000-00009C110000}"/>
    <cellStyle name="Normal 120 4 3" xfId="7705" xr:uid="{00000000-0005-0000-0000-00009D110000}"/>
    <cellStyle name="Normal 120 4 4" xfId="10907" xr:uid="{00000000-0005-0000-0000-00009E110000}"/>
    <cellStyle name="Normal 120 4 5" xfId="12514" xr:uid="{00000000-0005-0000-0000-00009F110000}"/>
    <cellStyle name="Normal 120 5" xfId="9298" xr:uid="{00000000-0005-0000-0000-0000A0110000}"/>
    <cellStyle name="Normal 120 6" xfId="7702" xr:uid="{00000000-0005-0000-0000-0000A1110000}"/>
    <cellStyle name="Normal 120 7" xfId="10904" xr:uid="{00000000-0005-0000-0000-0000A2110000}"/>
    <cellStyle name="Normal 120 8" xfId="12511" xr:uid="{00000000-0005-0000-0000-0000A3110000}"/>
    <cellStyle name="Normal 121" xfId="2094" xr:uid="{00000000-0005-0000-0000-0000A4110000}"/>
    <cellStyle name="Normal 121 2" xfId="2095" xr:uid="{00000000-0005-0000-0000-0000A5110000}"/>
    <cellStyle name="Normal 121 2 2" xfId="9303" xr:uid="{00000000-0005-0000-0000-0000A6110000}"/>
    <cellStyle name="Normal 121 2 3" xfId="7707" xr:uid="{00000000-0005-0000-0000-0000A7110000}"/>
    <cellStyle name="Normal 121 2 4" xfId="10909" xr:uid="{00000000-0005-0000-0000-0000A8110000}"/>
    <cellStyle name="Normal 121 2 5" xfId="12516" xr:uid="{00000000-0005-0000-0000-0000A9110000}"/>
    <cellStyle name="Normal 121 3" xfId="2096" xr:uid="{00000000-0005-0000-0000-0000AA110000}"/>
    <cellStyle name="Normal 121 3 2" xfId="9304" xr:uid="{00000000-0005-0000-0000-0000AB110000}"/>
    <cellStyle name="Normal 121 3 3" xfId="7708" xr:uid="{00000000-0005-0000-0000-0000AC110000}"/>
    <cellStyle name="Normal 121 3 4" xfId="10910" xr:uid="{00000000-0005-0000-0000-0000AD110000}"/>
    <cellStyle name="Normal 121 3 5" xfId="12517" xr:uid="{00000000-0005-0000-0000-0000AE110000}"/>
    <cellStyle name="Normal 121 4" xfId="2097" xr:uid="{00000000-0005-0000-0000-0000AF110000}"/>
    <cellStyle name="Normal 121 4 2" xfId="9305" xr:uid="{00000000-0005-0000-0000-0000B0110000}"/>
    <cellStyle name="Normal 121 4 3" xfId="7709" xr:uid="{00000000-0005-0000-0000-0000B1110000}"/>
    <cellStyle name="Normal 121 4 4" xfId="10911" xr:uid="{00000000-0005-0000-0000-0000B2110000}"/>
    <cellStyle name="Normal 121 4 5" xfId="12518" xr:uid="{00000000-0005-0000-0000-0000B3110000}"/>
    <cellStyle name="Normal 121 5" xfId="9302" xr:uid="{00000000-0005-0000-0000-0000B4110000}"/>
    <cellStyle name="Normal 121 6" xfId="7706" xr:uid="{00000000-0005-0000-0000-0000B5110000}"/>
    <cellStyle name="Normal 121 7" xfId="10908" xr:uid="{00000000-0005-0000-0000-0000B6110000}"/>
    <cellStyle name="Normal 121 8" xfId="12515" xr:uid="{00000000-0005-0000-0000-0000B7110000}"/>
    <cellStyle name="Normal 122" xfId="2098" xr:uid="{00000000-0005-0000-0000-0000B8110000}"/>
    <cellStyle name="Normal 122 2" xfId="2099" xr:uid="{00000000-0005-0000-0000-0000B9110000}"/>
    <cellStyle name="Normal 122 2 2" xfId="9307" xr:uid="{00000000-0005-0000-0000-0000BA110000}"/>
    <cellStyle name="Normal 122 2 3" xfId="7711" xr:uid="{00000000-0005-0000-0000-0000BB110000}"/>
    <cellStyle name="Normal 122 2 4" xfId="10913" xr:uid="{00000000-0005-0000-0000-0000BC110000}"/>
    <cellStyle name="Normal 122 2 5" xfId="12520" xr:uid="{00000000-0005-0000-0000-0000BD110000}"/>
    <cellStyle name="Normal 122 3" xfId="2100" xr:uid="{00000000-0005-0000-0000-0000BE110000}"/>
    <cellStyle name="Normal 122 3 2" xfId="9308" xr:uid="{00000000-0005-0000-0000-0000BF110000}"/>
    <cellStyle name="Normal 122 3 3" xfId="7712" xr:uid="{00000000-0005-0000-0000-0000C0110000}"/>
    <cellStyle name="Normal 122 3 4" xfId="10914" xr:uid="{00000000-0005-0000-0000-0000C1110000}"/>
    <cellStyle name="Normal 122 3 5" xfId="12521" xr:uid="{00000000-0005-0000-0000-0000C2110000}"/>
    <cellStyle name="Normal 122 4" xfId="2101" xr:uid="{00000000-0005-0000-0000-0000C3110000}"/>
    <cellStyle name="Normal 122 4 2" xfId="9309" xr:uid="{00000000-0005-0000-0000-0000C4110000}"/>
    <cellStyle name="Normal 122 4 3" xfId="7713" xr:uid="{00000000-0005-0000-0000-0000C5110000}"/>
    <cellStyle name="Normal 122 4 4" xfId="10915" xr:uid="{00000000-0005-0000-0000-0000C6110000}"/>
    <cellStyle name="Normal 122 4 5" xfId="12522" xr:uid="{00000000-0005-0000-0000-0000C7110000}"/>
    <cellStyle name="Normal 122 5" xfId="9306" xr:uid="{00000000-0005-0000-0000-0000C8110000}"/>
    <cellStyle name="Normal 122 6" xfId="7710" xr:uid="{00000000-0005-0000-0000-0000C9110000}"/>
    <cellStyle name="Normal 122 7" xfId="10912" xr:uid="{00000000-0005-0000-0000-0000CA110000}"/>
    <cellStyle name="Normal 122 8" xfId="12519" xr:uid="{00000000-0005-0000-0000-0000CB110000}"/>
    <cellStyle name="Normal 123" xfId="2102" xr:uid="{00000000-0005-0000-0000-0000CC110000}"/>
    <cellStyle name="Normal 123 2" xfId="2103" xr:uid="{00000000-0005-0000-0000-0000CD110000}"/>
    <cellStyle name="Normal 123 2 2" xfId="9311" xr:uid="{00000000-0005-0000-0000-0000CE110000}"/>
    <cellStyle name="Normal 123 2 3" xfId="7715" xr:uid="{00000000-0005-0000-0000-0000CF110000}"/>
    <cellStyle name="Normal 123 2 4" xfId="10917" xr:uid="{00000000-0005-0000-0000-0000D0110000}"/>
    <cellStyle name="Normal 123 2 5" xfId="12524" xr:uid="{00000000-0005-0000-0000-0000D1110000}"/>
    <cellStyle name="Normal 123 3" xfId="2104" xr:uid="{00000000-0005-0000-0000-0000D2110000}"/>
    <cellStyle name="Normal 123 3 2" xfId="9312" xr:uid="{00000000-0005-0000-0000-0000D3110000}"/>
    <cellStyle name="Normal 123 3 3" xfId="7716" xr:uid="{00000000-0005-0000-0000-0000D4110000}"/>
    <cellStyle name="Normal 123 3 4" xfId="10918" xr:uid="{00000000-0005-0000-0000-0000D5110000}"/>
    <cellStyle name="Normal 123 3 5" xfId="12525" xr:uid="{00000000-0005-0000-0000-0000D6110000}"/>
    <cellStyle name="Normal 123 4" xfId="2105" xr:uid="{00000000-0005-0000-0000-0000D7110000}"/>
    <cellStyle name="Normal 123 4 2" xfId="9313" xr:uid="{00000000-0005-0000-0000-0000D8110000}"/>
    <cellStyle name="Normal 123 4 3" xfId="7717" xr:uid="{00000000-0005-0000-0000-0000D9110000}"/>
    <cellStyle name="Normal 123 4 4" xfId="10919" xr:uid="{00000000-0005-0000-0000-0000DA110000}"/>
    <cellStyle name="Normal 123 4 5" xfId="12526" xr:uid="{00000000-0005-0000-0000-0000DB110000}"/>
    <cellStyle name="Normal 123 5" xfId="9310" xr:uid="{00000000-0005-0000-0000-0000DC110000}"/>
    <cellStyle name="Normal 123 6" xfId="7714" xr:uid="{00000000-0005-0000-0000-0000DD110000}"/>
    <cellStyle name="Normal 123 7" xfId="10916" xr:uid="{00000000-0005-0000-0000-0000DE110000}"/>
    <cellStyle name="Normal 123 8" xfId="12523" xr:uid="{00000000-0005-0000-0000-0000DF110000}"/>
    <cellStyle name="Normal 124" xfId="2106" xr:uid="{00000000-0005-0000-0000-0000E0110000}"/>
    <cellStyle name="Normal 124 2" xfId="2107" xr:uid="{00000000-0005-0000-0000-0000E1110000}"/>
    <cellStyle name="Normal 124 2 2" xfId="9315" xr:uid="{00000000-0005-0000-0000-0000E2110000}"/>
    <cellStyle name="Normal 124 2 3" xfId="7719" xr:uid="{00000000-0005-0000-0000-0000E3110000}"/>
    <cellStyle name="Normal 124 2 4" xfId="10921" xr:uid="{00000000-0005-0000-0000-0000E4110000}"/>
    <cellStyle name="Normal 124 2 5" xfId="12528" xr:uid="{00000000-0005-0000-0000-0000E5110000}"/>
    <cellStyle name="Normal 124 3" xfId="2108" xr:uid="{00000000-0005-0000-0000-0000E6110000}"/>
    <cellStyle name="Normal 124 3 2" xfId="9316" xr:uid="{00000000-0005-0000-0000-0000E7110000}"/>
    <cellStyle name="Normal 124 3 3" xfId="7720" xr:uid="{00000000-0005-0000-0000-0000E8110000}"/>
    <cellStyle name="Normal 124 3 4" xfId="10922" xr:uid="{00000000-0005-0000-0000-0000E9110000}"/>
    <cellStyle name="Normal 124 3 5" xfId="12529" xr:uid="{00000000-0005-0000-0000-0000EA110000}"/>
    <cellStyle name="Normal 124 4" xfId="2109" xr:uid="{00000000-0005-0000-0000-0000EB110000}"/>
    <cellStyle name="Normal 124 4 2" xfId="9317" xr:uid="{00000000-0005-0000-0000-0000EC110000}"/>
    <cellStyle name="Normal 124 4 3" xfId="7721" xr:uid="{00000000-0005-0000-0000-0000ED110000}"/>
    <cellStyle name="Normal 124 4 4" xfId="10923" xr:uid="{00000000-0005-0000-0000-0000EE110000}"/>
    <cellStyle name="Normal 124 4 5" xfId="12530" xr:uid="{00000000-0005-0000-0000-0000EF110000}"/>
    <cellStyle name="Normal 124 5" xfId="9314" xr:uid="{00000000-0005-0000-0000-0000F0110000}"/>
    <cellStyle name="Normal 124 6" xfId="7718" xr:uid="{00000000-0005-0000-0000-0000F1110000}"/>
    <cellStyle name="Normal 124 7" xfId="10920" xr:uid="{00000000-0005-0000-0000-0000F2110000}"/>
    <cellStyle name="Normal 124 8" xfId="12527" xr:uid="{00000000-0005-0000-0000-0000F3110000}"/>
    <cellStyle name="Normal 125" xfId="2110" xr:uid="{00000000-0005-0000-0000-0000F4110000}"/>
    <cellStyle name="Normal 125 2" xfId="2111" xr:uid="{00000000-0005-0000-0000-0000F5110000}"/>
    <cellStyle name="Normal 125 2 2" xfId="9319" xr:uid="{00000000-0005-0000-0000-0000F6110000}"/>
    <cellStyle name="Normal 125 2 3" xfId="7723" xr:uid="{00000000-0005-0000-0000-0000F7110000}"/>
    <cellStyle name="Normal 125 2 4" xfId="10925" xr:uid="{00000000-0005-0000-0000-0000F8110000}"/>
    <cellStyle name="Normal 125 2 5" xfId="12532" xr:uid="{00000000-0005-0000-0000-0000F9110000}"/>
    <cellStyle name="Normal 125 3" xfId="2112" xr:uid="{00000000-0005-0000-0000-0000FA110000}"/>
    <cellStyle name="Normal 125 3 2" xfId="9320" xr:uid="{00000000-0005-0000-0000-0000FB110000}"/>
    <cellStyle name="Normal 125 3 3" xfId="7724" xr:uid="{00000000-0005-0000-0000-0000FC110000}"/>
    <cellStyle name="Normal 125 3 4" xfId="10926" xr:uid="{00000000-0005-0000-0000-0000FD110000}"/>
    <cellStyle name="Normal 125 3 5" xfId="12533" xr:uid="{00000000-0005-0000-0000-0000FE110000}"/>
    <cellStyle name="Normal 125 4" xfId="2113" xr:uid="{00000000-0005-0000-0000-0000FF110000}"/>
    <cellStyle name="Normal 125 4 2" xfId="9321" xr:uid="{00000000-0005-0000-0000-000000120000}"/>
    <cellStyle name="Normal 125 4 3" xfId="7725" xr:uid="{00000000-0005-0000-0000-000001120000}"/>
    <cellStyle name="Normal 125 4 4" xfId="10927" xr:uid="{00000000-0005-0000-0000-000002120000}"/>
    <cellStyle name="Normal 125 4 5" xfId="12534" xr:uid="{00000000-0005-0000-0000-000003120000}"/>
    <cellStyle name="Normal 125 5" xfId="9318" xr:uid="{00000000-0005-0000-0000-000004120000}"/>
    <cellStyle name="Normal 125 6" xfId="7722" xr:uid="{00000000-0005-0000-0000-000005120000}"/>
    <cellStyle name="Normal 125 7" xfId="10924" xr:uid="{00000000-0005-0000-0000-000006120000}"/>
    <cellStyle name="Normal 125 8" xfId="12531" xr:uid="{00000000-0005-0000-0000-000007120000}"/>
    <cellStyle name="Normal 126" xfId="2114" xr:uid="{00000000-0005-0000-0000-000008120000}"/>
    <cellStyle name="Normal 126 2" xfId="2115" xr:uid="{00000000-0005-0000-0000-000009120000}"/>
    <cellStyle name="Normal 126 2 2" xfId="9323" xr:uid="{00000000-0005-0000-0000-00000A120000}"/>
    <cellStyle name="Normal 126 2 3" xfId="7727" xr:uid="{00000000-0005-0000-0000-00000B120000}"/>
    <cellStyle name="Normal 126 2 4" xfId="10929" xr:uid="{00000000-0005-0000-0000-00000C120000}"/>
    <cellStyle name="Normal 126 2 5" xfId="12536" xr:uid="{00000000-0005-0000-0000-00000D120000}"/>
    <cellStyle name="Normal 126 3" xfId="2116" xr:uid="{00000000-0005-0000-0000-00000E120000}"/>
    <cellStyle name="Normal 126 3 2" xfId="9324" xr:uid="{00000000-0005-0000-0000-00000F120000}"/>
    <cellStyle name="Normal 126 3 3" xfId="7728" xr:uid="{00000000-0005-0000-0000-000010120000}"/>
    <cellStyle name="Normal 126 3 4" xfId="10930" xr:uid="{00000000-0005-0000-0000-000011120000}"/>
    <cellStyle name="Normal 126 3 5" xfId="12537" xr:uid="{00000000-0005-0000-0000-000012120000}"/>
    <cellStyle name="Normal 126 4" xfId="2117" xr:uid="{00000000-0005-0000-0000-000013120000}"/>
    <cellStyle name="Normal 126 4 2" xfId="9325" xr:uid="{00000000-0005-0000-0000-000014120000}"/>
    <cellStyle name="Normal 126 4 3" xfId="7729" xr:uid="{00000000-0005-0000-0000-000015120000}"/>
    <cellStyle name="Normal 126 4 4" xfId="10931" xr:uid="{00000000-0005-0000-0000-000016120000}"/>
    <cellStyle name="Normal 126 4 5" xfId="12538" xr:uid="{00000000-0005-0000-0000-000017120000}"/>
    <cellStyle name="Normal 126 5" xfId="9322" xr:uid="{00000000-0005-0000-0000-000018120000}"/>
    <cellStyle name="Normal 126 6" xfId="7726" xr:uid="{00000000-0005-0000-0000-000019120000}"/>
    <cellStyle name="Normal 126 7" xfId="10928" xr:uid="{00000000-0005-0000-0000-00001A120000}"/>
    <cellStyle name="Normal 126 8" xfId="12535" xr:uid="{00000000-0005-0000-0000-00001B120000}"/>
    <cellStyle name="Normal 127" xfId="2118" xr:uid="{00000000-0005-0000-0000-00001C120000}"/>
    <cellStyle name="Normal 127 2" xfId="2119" xr:uid="{00000000-0005-0000-0000-00001D120000}"/>
    <cellStyle name="Normal 127 2 2" xfId="9327" xr:uid="{00000000-0005-0000-0000-00001E120000}"/>
    <cellStyle name="Normal 127 2 3" xfId="7731" xr:uid="{00000000-0005-0000-0000-00001F120000}"/>
    <cellStyle name="Normal 127 2 4" xfId="10933" xr:uid="{00000000-0005-0000-0000-000020120000}"/>
    <cellStyle name="Normal 127 2 5" xfId="12540" xr:uid="{00000000-0005-0000-0000-000021120000}"/>
    <cellStyle name="Normal 127 3" xfId="2120" xr:uid="{00000000-0005-0000-0000-000022120000}"/>
    <cellStyle name="Normal 127 3 2" xfId="9328" xr:uid="{00000000-0005-0000-0000-000023120000}"/>
    <cellStyle name="Normal 127 3 3" xfId="7732" xr:uid="{00000000-0005-0000-0000-000024120000}"/>
    <cellStyle name="Normal 127 3 4" xfId="10934" xr:uid="{00000000-0005-0000-0000-000025120000}"/>
    <cellStyle name="Normal 127 3 5" xfId="12541" xr:uid="{00000000-0005-0000-0000-000026120000}"/>
    <cellStyle name="Normal 127 4" xfId="2121" xr:uid="{00000000-0005-0000-0000-000027120000}"/>
    <cellStyle name="Normal 127 4 2" xfId="9329" xr:uid="{00000000-0005-0000-0000-000028120000}"/>
    <cellStyle name="Normal 127 4 3" xfId="7733" xr:uid="{00000000-0005-0000-0000-000029120000}"/>
    <cellStyle name="Normal 127 4 4" xfId="10935" xr:uid="{00000000-0005-0000-0000-00002A120000}"/>
    <cellStyle name="Normal 127 4 5" xfId="12542" xr:uid="{00000000-0005-0000-0000-00002B120000}"/>
    <cellStyle name="Normal 127 5" xfId="9326" xr:uid="{00000000-0005-0000-0000-00002C120000}"/>
    <cellStyle name="Normal 127 6" xfId="7730" xr:uid="{00000000-0005-0000-0000-00002D120000}"/>
    <cellStyle name="Normal 127 7" xfId="10932" xr:uid="{00000000-0005-0000-0000-00002E120000}"/>
    <cellStyle name="Normal 127 8" xfId="12539" xr:uid="{00000000-0005-0000-0000-00002F120000}"/>
    <cellStyle name="Normal 128" xfId="2122" xr:uid="{00000000-0005-0000-0000-000030120000}"/>
    <cellStyle name="Normal 129" xfId="2123" xr:uid="{00000000-0005-0000-0000-000031120000}"/>
    <cellStyle name="Normal 129 2" xfId="2124" xr:uid="{00000000-0005-0000-0000-000032120000}"/>
    <cellStyle name="Normal 129 2 2" xfId="9331" xr:uid="{00000000-0005-0000-0000-000033120000}"/>
    <cellStyle name="Normal 129 2 3" xfId="7735" xr:uid="{00000000-0005-0000-0000-000034120000}"/>
    <cellStyle name="Normal 129 2 4" xfId="10937" xr:uid="{00000000-0005-0000-0000-000035120000}"/>
    <cellStyle name="Normal 129 2 5" xfId="12544" xr:uid="{00000000-0005-0000-0000-000036120000}"/>
    <cellStyle name="Normal 129 3" xfId="2125" xr:uid="{00000000-0005-0000-0000-000037120000}"/>
    <cellStyle name="Normal 129 3 2" xfId="9332" xr:uid="{00000000-0005-0000-0000-000038120000}"/>
    <cellStyle name="Normal 129 3 3" xfId="7736" xr:uid="{00000000-0005-0000-0000-000039120000}"/>
    <cellStyle name="Normal 129 3 4" xfId="10938" xr:uid="{00000000-0005-0000-0000-00003A120000}"/>
    <cellStyle name="Normal 129 3 5" xfId="12545" xr:uid="{00000000-0005-0000-0000-00003B120000}"/>
    <cellStyle name="Normal 129 4" xfId="2126" xr:uid="{00000000-0005-0000-0000-00003C120000}"/>
    <cellStyle name="Normal 129 4 2" xfId="9333" xr:uid="{00000000-0005-0000-0000-00003D120000}"/>
    <cellStyle name="Normal 129 4 3" xfId="7737" xr:uid="{00000000-0005-0000-0000-00003E120000}"/>
    <cellStyle name="Normal 129 4 4" xfId="10939" xr:uid="{00000000-0005-0000-0000-00003F120000}"/>
    <cellStyle name="Normal 129 4 5" xfId="12546" xr:uid="{00000000-0005-0000-0000-000040120000}"/>
    <cellStyle name="Normal 129 5" xfId="9330" xr:uid="{00000000-0005-0000-0000-000041120000}"/>
    <cellStyle name="Normal 129 6" xfId="7734" xr:uid="{00000000-0005-0000-0000-000042120000}"/>
    <cellStyle name="Normal 129 7" xfId="10936" xr:uid="{00000000-0005-0000-0000-000043120000}"/>
    <cellStyle name="Normal 129 8" xfId="12543" xr:uid="{00000000-0005-0000-0000-000044120000}"/>
    <cellStyle name="Normal 13" xfId="143" xr:uid="{00000000-0005-0000-0000-000045120000}"/>
    <cellStyle name="Normal 13 2" xfId="2128" xr:uid="{00000000-0005-0000-0000-000046120000}"/>
    <cellStyle name="Normal 13 2 10" xfId="7739" xr:uid="{00000000-0005-0000-0000-000047120000}"/>
    <cellStyle name="Normal 13 2 11" xfId="10941" xr:uid="{00000000-0005-0000-0000-000048120000}"/>
    <cellStyle name="Normal 13 2 12" xfId="12548" xr:uid="{00000000-0005-0000-0000-000049120000}"/>
    <cellStyle name="Normal 13 2 2" xfId="2129" xr:uid="{00000000-0005-0000-0000-00004A120000}"/>
    <cellStyle name="Normal 13 2 2 2" xfId="2130" xr:uid="{00000000-0005-0000-0000-00004B120000}"/>
    <cellStyle name="Normal 13 2 2 2 2" xfId="2131" xr:uid="{00000000-0005-0000-0000-00004C120000}"/>
    <cellStyle name="Normal 13 2 2 2 2 2" xfId="2132" xr:uid="{00000000-0005-0000-0000-00004D120000}"/>
    <cellStyle name="Normal 13 2 2 2 2 2 2" xfId="9337" xr:uid="{00000000-0005-0000-0000-00004E120000}"/>
    <cellStyle name="Normal 13 2 2 2 2 2 3" xfId="7741" xr:uid="{00000000-0005-0000-0000-00004F120000}"/>
    <cellStyle name="Normal 13 2 2 2 2 2 4" xfId="10943" xr:uid="{00000000-0005-0000-0000-000050120000}"/>
    <cellStyle name="Normal 13 2 2 2 2 2 5" xfId="12550" xr:uid="{00000000-0005-0000-0000-000051120000}"/>
    <cellStyle name="Normal 13 2 2 2 2 3" xfId="2133" xr:uid="{00000000-0005-0000-0000-000052120000}"/>
    <cellStyle name="Normal 13 2 2 2 2 3 2" xfId="9338" xr:uid="{00000000-0005-0000-0000-000053120000}"/>
    <cellStyle name="Normal 13 2 2 2 2 3 3" xfId="7742" xr:uid="{00000000-0005-0000-0000-000054120000}"/>
    <cellStyle name="Normal 13 2 2 2 2 3 4" xfId="10944" xr:uid="{00000000-0005-0000-0000-000055120000}"/>
    <cellStyle name="Normal 13 2 2 2 2 3 5" xfId="12551" xr:uid="{00000000-0005-0000-0000-000056120000}"/>
    <cellStyle name="Normal 13 2 2 2 2 4" xfId="2134" xr:uid="{00000000-0005-0000-0000-000057120000}"/>
    <cellStyle name="Normal 13 2 2 2 2 4 2" xfId="9339" xr:uid="{00000000-0005-0000-0000-000058120000}"/>
    <cellStyle name="Normal 13 2 2 2 2 4 3" xfId="7743" xr:uid="{00000000-0005-0000-0000-000059120000}"/>
    <cellStyle name="Normal 13 2 2 2 2 4 4" xfId="10945" xr:uid="{00000000-0005-0000-0000-00005A120000}"/>
    <cellStyle name="Normal 13 2 2 2 2 4 5" xfId="12552" xr:uid="{00000000-0005-0000-0000-00005B120000}"/>
    <cellStyle name="Normal 13 2 2 2 3" xfId="2135" xr:uid="{00000000-0005-0000-0000-00005C120000}"/>
    <cellStyle name="Normal 13 2 2 2 4" xfId="2136" xr:uid="{00000000-0005-0000-0000-00005D120000}"/>
    <cellStyle name="Normal 13 2 2 2 5" xfId="9336" xr:uid="{00000000-0005-0000-0000-00005E120000}"/>
    <cellStyle name="Normal 13 2 2 2 6" xfId="7740" xr:uid="{00000000-0005-0000-0000-00005F120000}"/>
    <cellStyle name="Normal 13 2 2 2 7" xfId="10942" xr:uid="{00000000-0005-0000-0000-000060120000}"/>
    <cellStyle name="Normal 13 2 2 2 8" xfId="12549" xr:uid="{00000000-0005-0000-0000-000061120000}"/>
    <cellStyle name="Normal 13 2 2 3" xfId="2137" xr:uid="{00000000-0005-0000-0000-000062120000}"/>
    <cellStyle name="Normal 13 2 2 3 2" xfId="2138" xr:uid="{00000000-0005-0000-0000-000063120000}"/>
    <cellStyle name="Normal 13 2 2 3 2 2" xfId="9341" xr:uid="{00000000-0005-0000-0000-000064120000}"/>
    <cellStyle name="Normal 13 2 2 3 2 3" xfId="7745" xr:uid="{00000000-0005-0000-0000-000065120000}"/>
    <cellStyle name="Normal 13 2 2 3 2 4" xfId="10947" xr:uid="{00000000-0005-0000-0000-000066120000}"/>
    <cellStyle name="Normal 13 2 2 3 2 5" xfId="12554" xr:uid="{00000000-0005-0000-0000-000067120000}"/>
    <cellStyle name="Normal 13 2 2 3 3" xfId="2139" xr:uid="{00000000-0005-0000-0000-000068120000}"/>
    <cellStyle name="Normal 13 2 2 3 3 2" xfId="9342" xr:uid="{00000000-0005-0000-0000-000069120000}"/>
    <cellStyle name="Normal 13 2 2 3 3 3" xfId="7746" xr:uid="{00000000-0005-0000-0000-00006A120000}"/>
    <cellStyle name="Normal 13 2 2 3 3 4" xfId="10948" xr:uid="{00000000-0005-0000-0000-00006B120000}"/>
    <cellStyle name="Normal 13 2 2 3 3 5" xfId="12555" xr:uid="{00000000-0005-0000-0000-00006C120000}"/>
    <cellStyle name="Normal 13 2 2 3 4" xfId="2140" xr:uid="{00000000-0005-0000-0000-00006D120000}"/>
    <cellStyle name="Normal 13 2 2 3 4 2" xfId="9343" xr:uid="{00000000-0005-0000-0000-00006E120000}"/>
    <cellStyle name="Normal 13 2 2 3 4 3" xfId="7747" xr:uid="{00000000-0005-0000-0000-00006F120000}"/>
    <cellStyle name="Normal 13 2 2 3 4 4" xfId="10949" xr:uid="{00000000-0005-0000-0000-000070120000}"/>
    <cellStyle name="Normal 13 2 2 3 4 5" xfId="12556" xr:uid="{00000000-0005-0000-0000-000071120000}"/>
    <cellStyle name="Normal 13 2 2 3 5" xfId="9340" xr:uid="{00000000-0005-0000-0000-000072120000}"/>
    <cellStyle name="Normal 13 2 2 3 6" xfId="7744" xr:uid="{00000000-0005-0000-0000-000073120000}"/>
    <cellStyle name="Normal 13 2 2 3 7" xfId="10946" xr:uid="{00000000-0005-0000-0000-000074120000}"/>
    <cellStyle name="Normal 13 2 2 3 8" xfId="12553" xr:uid="{00000000-0005-0000-0000-000075120000}"/>
    <cellStyle name="Normal 13 2 2 4" xfId="2141" xr:uid="{00000000-0005-0000-0000-000076120000}"/>
    <cellStyle name="Normal 13 2 2 4 2" xfId="2142" xr:uid="{00000000-0005-0000-0000-000077120000}"/>
    <cellStyle name="Normal 13 2 2 4 2 2" xfId="9345" xr:uid="{00000000-0005-0000-0000-000078120000}"/>
    <cellStyle name="Normal 13 2 2 4 2 3" xfId="7749" xr:uid="{00000000-0005-0000-0000-000079120000}"/>
    <cellStyle name="Normal 13 2 2 4 2 4" xfId="10951" xr:uid="{00000000-0005-0000-0000-00007A120000}"/>
    <cellStyle name="Normal 13 2 2 4 2 5" xfId="12558" xr:uid="{00000000-0005-0000-0000-00007B120000}"/>
    <cellStyle name="Normal 13 2 2 4 3" xfId="2143" xr:uid="{00000000-0005-0000-0000-00007C120000}"/>
    <cellStyle name="Normal 13 2 2 4 3 2" xfId="9346" xr:uid="{00000000-0005-0000-0000-00007D120000}"/>
    <cellStyle name="Normal 13 2 2 4 3 3" xfId="7750" xr:uid="{00000000-0005-0000-0000-00007E120000}"/>
    <cellStyle name="Normal 13 2 2 4 3 4" xfId="10952" xr:uid="{00000000-0005-0000-0000-00007F120000}"/>
    <cellStyle name="Normal 13 2 2 4 3 5" xfId="12559" xr:uid="{00000000-0005-0000-0000-000080120000}"/>
    <cellStyle name="Normal 13 2 2 4 4" xfId="2144" xr:uid="{00000000-0005-0000-0000-000081120000}"/>
    <cellStyle name="Normal 13 2 2 4 4 2" xfId="9347" xr:uid="{00000000-0005-0000-0000-000082120000}"/>
    <cellStyle name="Normal 13 2 2 4 4 3" xfId="7751" xr:uid="{00000000-0005-0000-0000-000083120000}"/>
    <cellStyle name="Normal 13 2 2 4 4 4" xfId="10953" xr:uid="{00000000-0005-0000-0000-000084120000}"/>
    <cellStyle name="Normal 13 2 2 4 4 5" xfId="12560" xr:uid="{00000000-0005-0000-0000-000085120000}"/>
    <cellStyle name="Normal 13 2 2 4 5" xfId="9344" xr:uid="{00000000-0005-0000-0000-000086120000}"/>
    <cellStyle name="Normal 13 2 2 4 6" xfId="7748" xr:uid="{00000000-0005-0000-0000-000087120000}"/>
    <cellStyle name="Normal 13 2 2 4 7" xfId="10950" xr:uid="{00000000-0005-0000-0000-000088120000}"/>
    <cellStyle name="Normal 13 2 2 4 8" xfId="12557" xr:uid="{00000000-0005-0000-0000-000089120000}"/>
    <cellStyle name="Normal 13 2 2 5" xfId="2145" xr:uid="{00000000-0005-0000-0000-00008A120000}"/>
    <cellStyle name="Normal 13 2 2 5 2" xfId="9348" xr:uid="{00000000-0005-0000-0000-00008B120000}"/>
    <cellStyle name="Normal 13 2 2 5 3" xfId="7752" xr:uid="{00000000-0005-0000-0000-00008C120000}"/>
    <cellStyle name="Normal 13 2 2 5 4" xfId="10954" xr:uid="{00000000-0005-0000-0000-00008D120000}"/>
    <cellStyle name="Normal 13 2 2 5 5" xfId="12561" xr:uid="{00000000-0005-0000-0000-00008E120000}"/>
    <cellStyle name="Normal 13 2 2 6" xfId="2146" xr:uid="{00000000-0005-0000-0000-00008F120000}"/>
    <cellStyle name="Normal 13 2 2 6 2" xfId="9349" xr:uid="{00000000-0005-0000-0000-000090120000}"/>
    <cellStyle name="Normal 13 2 2 6 3" xfId="7753" xr:uid="{00000000-0005-0000-0000-000091120000}"/>
    <cellStyle name="Normal 13 2 2 6 4" xfId="10955" xr:uid="{00000000-0005-0000-0000-000092120000}"/>
    <cellStyle name="Normal 13 2 2 6 5" xfId="12562" xr:uid="{00000000-0005-0000-0000-000093120000}"/>
    <cellStyle name="Normal 13 2 2 7" xfId="2147" xr:uid="{00000000-0005-0000-0000-000094120000}"/>
    <cellStyle name="Normal 13 2 2 7 2" xfId="9350" xr:uid="{00000000-0005-0000-0000-000095120000}"/>
    <cellStyle name="Normal 13 2 2 7 3" xfId="7754" xr:uid="{00000000-0005-0000-0000-000096120000}"/>
    <cellStyle name="Normal 13 2 2 7 4" xfId="10956" xr:uid="{00000000-0005-0000-0000-000097120000}"/>
    <cellStyle name="Normal 13 2 2 7 5" xfId="12563" xr:uid="{00000000-0005-0000-0000-000098120000}"/>
    <cellStyle name="Normal 13 2 3" xfId="2148" xr:uid="{00000000-0005-0000-0000-000099120000}"/>
    <cellStyle name="Normal 13 2 3 2" xfId="2149" xr:uid="{00000000-0005-0000-0000-00009A120000}"/>
    <cellStyle name="Normal 13 2 3 2 2" xfId="9352" xr:uid="{00000000-0005-0000-0000-00009B120000}"/>
    <cellStyle name="Normal 13 2 3 2 3" xfId="7756" xr:uid="{00000000-0005-0000-0000-00009C120000}"/>
    <cellStyle name="Normal 13 2 3 2 4" xfId="10958" xr:uid="{00000000-0005-0000-0000-00009D120000}"/>
    <cellStyle name="Normal 13 2 3 2 5" xfId="12565" xr:uid="{00000000-0005-0000-0000-00009E120000}"/>
    <cellStyle name="Normal 13 2 3 3" xfId="2150" xr:uid="{00000000-0005-0000-0000-00009F120000}"/>
    <cellStyle name="Normal 13 2 3 3 2" xfId="9353" xr:uid="{00000000-0005-0000-0000-0000A0120000}"/>
    <cellStyle name="Normal 13 2 3 3 3" xfId="7757" xr:uid="{00000000-0005-0000-0000-0000A1120000}"/>
    <cellStyle name="Normal 13 2 3 3 4" xfId="10959" xr:uid="{00000000-0005-0000-0000-0000A2120000}"/>
    <cellStyle name="Normal 13 2 3 3 5" xfId="12566" xr:uid="{00000000-0005-0000-0000-0000A3120000}"/>
    <cellStyle name="Normal 13 2 3 4" xfId="2151" xr:uid="{00000000-0005-0000-0000-0000A4120000}"/>
    <cellStyle name="Normal 13 2 3 4 2" xfId="9354" xr:uid="{00000000-0005-0000-0000-0000A5120000}"/>
    <cellStyle name="Normal 13 2 3 4 3" xfId="7758" xr:uid="{00000000-0005-0000-0000-0000A6120000}"/>
    <cellStyle name="Normal 13 2 3 4 4" xfId="10960" xr:uid="{00000000-0005-0000-0000-0000A7120000}"/>
    <cellStyle name="Normal 13 2 3 4 5" xfId="12567" xr:uid="{00000000-0005-0000-0000-0000A8120000}"/>
    <cellStyle name="Normal 13 2 3 5" xfId="9351" xr:uid="{00000000-0005-0000-0000-0000A9120000}"/>
    <cellStyle name="Normal 13 2 3 6" xfId="7755" xr:uid="{00000000-0005-0000-0000-0000AA120000}"/>
    <cellStyle name="Normal 13 2 3 7" xfId="10957" xr:uid="{00000000-0005-0000-0000-0000AB120000}"/>
    <cellStyle name="Normal 13 2 3 8" xfId="12564" xr:uid="{00000000-0005-0000-0000-0000AC120000}"/>
    <cellStyle name="Normal 13 2 4" xfId="2152" xr:uid="{00000000-0005-0000-0000-0000AD120000}"/>
    <cellStyle name="Normal 13 2 5" xfId="2153" xr:uid="{00000000-0005-0000-0000-0000AE120000}"/>
    <cellStyle name="Normal 13 2 6" xfId="2154" xr:uid="{00000000-0005-0000-0000-0000AF120000}"/>
    <cellStyle name="Normal 13 2 6 2" xfId="9355" xr:uid="{00000000-0005-0000-0000-0000B0120000}"/>
    <cellStyle name="Normal 13 2 6 3" xfId="7759" xr:uid="{00000000-0005-0000-0000-0000B1120000}"/>
    <cellStyle name="Normal 13 2 6 4" xfId="10961" xr:uid="{00000000-0005-0000-0000-0000B2120000}"/>
    <cellStyle name="Normal 13 2 6 5" xfId="12568" xr:uid="{00000000-0005-0000-0000-0000B3120000}"/>
    <cellStyle name="Normal 13 2 7" xfId="2155" xr:uid="{00000000-0005-0000-0000-0000B4120000}"/>
    <cellStyle name="Normal 13 2 7 2" xfId="9356" xr:uid="{00000000-0005-0000-0000-0000B5120000}"/>
    <cellStyle name="Normal 13 2 7 3" xfId="7760" xr:uid="{00000000-0005-0000-0000-0000B6120000}"/>
    <cellStyle name="Normal 13 2 7 4" xfId="10962" xr:uid="{00000000-0005-0000-0000-0000B7120000}"/>
    <cellStyle name="Normal 13 2 7 5" xfId="12569" xr:uid="{00000000-0005-0000-0000-0000B8120000}"/>
    <cellStyle name="Normal 13 2 8" xfId="2156" xr:uid="{00000000-0005-0000-0000-0000B9120000}"/>
    <cellStyle name="Normal 13 2 8 2" xfId="9357" xr:uid="{00000000-0005-0000-0000-0000BA120000}"/>
    <cellStyle name="Normal 13 2 8 3" xfId="7761" xr:uid="{00000000-0005-0000-0000-0000BB120000}"/>
    <cellStyle name="Normal 13 2 8 4" xfId="10963" xr:uid="{00000000-0005-0000-0000-0000BC120000}"/>
    <cellStyle name="Normal 13 2 8 5" xfId="12570" xr:uid="{00000000-0005-0000-0000-0000BD120000}"/>
    <cellStyle name="Normal 13 2 9" xfId="5190" xr:uid="{00000000-0005-0000-0000-0000BE120000}"/>
    <cellStyle name="Normal 13 2 9 2" xfId="9335" xr:uid="{00000000-0005-0000-0000-0000BF120000}"/>
    <cellStyle name="Normal 13 2 9 3" xfId="7083" xr:uid="{00000000-0005-0000-0000-0000C0120000}"/>
    <cellStyle name="Normal 13 3" xfId="2157" xr:uid="{00000000-0005-0000-0000-0000C1120000}"/>
    <cellStyle name="Normal 13 4" xfId="2158" xr:uid="{00000000-0005-0000-0000-0000C2120000}"/>
    <cellStyle name="Normal 13 5" xfId="2127" xr:uid="{00000000-0005-0000-0000-0000C3120000}"/>
    <cellStyle name="Normal 13 5 2" xfId="9334" xr:uid="{00000000-0005-0000-0000-0000C4120000}"/>
    <cellStyle name="Normal 13 5 3" xfId="10940" xr:uid="{00000000-0005-0000-0000-0000C5120000}"/>
    <cellStyle name="Normal 13 6" xfId="5069" xr:uid="{00000000-0005-0000-0000-0000C6120000}"/>
    <cellStyle name="Normal 13 6 2" xfId="7738" xr:uid="{00000000-0005-0000-0000-0000C7120000}"/>
    <cellStyle name="Normal 13 7" xfId="10741" xr:uid="{00000000-0005-0000-0000-0000C8120000}"/>
    <cellStyle name="Normal 13 8" xfId="12547" xr:uid="{00000000-0005-0000-0000-0000C9120000}"/>
    <cellStyle name="Normal 130" xfId="2159" xr:uid="{00000000-0005-0000-0000-0000CA120000}"/>
    <cellStyle name="Normal 130 2" xfId="2160" xr:uid="{00000000-0005-0000-0000-0000CB120000}"/>
    <cellStyle name="Normal 130 2 2" xfId="9359" xr:uid="{00000000-0005-0000-0000-0000CC120000}"/>
    <cellStyle name="Normal 130 2 3" xfId="7763" xr:uid="{00000000-0005-0000-0000-0000CD120000}"/>
    <cellStyle name="Normal 130 2 4" xfId="10965" xr:uid="{00000000-0005-0000-0000-0000CE120000}"/>
    <cellStyle name="Normal 130 2 5" xfId="12572" xr:uid="{00000000-0005-0000-0000-0000CF120000}"/>
    <cellStyle name="Normal 130 3" xfId="2161" xr:uid="{00000000-0005-0000-0000-0000D0120000}"/>
    <cellStyle name="Normal 130 3 2" xfId="9360" xr:uid="{00000000-0005-0000-0000-0000D1120000}"/>
    <cellStyle name="Normal 130 3 3" xfId="7764" xr:uid="{00000000-0005-0000-0000-0000D2120000}"/>
    <cellStyle name="Normal 130 3 4" xfId="10966" xr:uid="{00000000-0005-0000-0000-0000D3120000}"/>
    <cellStyle name="Normal 130 3 5" xfId="12573" xr:uid="{00000000-0005-0000-0000-0000D4120000}"/>
    <cellStyle name="Normal 130 4" xfId="2162" xr:uid="{00000000-0005-0000-0000-0000D5120000}"/>
    <cellStyle name="Normal 130 4 2" xfId="9361" xr:uid="{00000000-0005-0000-0000-0000D6120000}"/>
    <cellStyle name="Normal 130 4 3" xfId="7765" xr:uid="{00000000-0005-0000-0000-0000D7120000}"/>
    <cellStyle name="Normal 130 4 4" xfId="10967" xr:uid="{00000000-0005-0000-0000-0000D8120000}"/>
    <cellStyle name="Normal 130 4 5" xfId="12574" xr:uid="{00000000-0005-0000-0000-0000D9120000}"/>
    <cellStyle name="Normal 130 5" xfId="9358" xr:uid="{00000000-0005-0000-0000-0000DA120000}"/>
    <cellStyle name="Normal 130 6" xfId="7762" xr:uid="{00000000-0005-0000-0000-0000DB120000}"/>
    <cellStyle name="Normal 130 7" xfId="10964" xr:uid="{00000000-0005-0000-0000-0000DC120000}"/>
    <cellStyle name="Normal 130 8" xfId="12571" xr:uid="{00000000-0005-0000-0000-0000DD120000}"/>
    <cellStyle name="Normal 131" xfId="2163" xr:uid="{00000000-0005-0000-0000-0000DE120000}"/>
    <cellStyle name="Normal 131 2" xfId="2164" xr:uid="{00000000-0005-0000-0000-0000DF120000}"/>
    <cellStyle name="Normal 131 2 2" xfId="9363" xr:uid="{00000000-0005-0000-0000-0000E0120000}"/>
    <cellStyle name="Normal 131 2 3" xfId="7767" xr:uid="{00000000-0005-0000-0000-0000E1120000}"/>
    <cellStyle name="Normal 131 2 4" xfId="10969" xr:uid="{00000000-0005-0000-0000-0000E2120000}"/>
    <cellStyle name="Normal 131 2 5" xfId="12576" xr:uid="{00000000-0005-0000-0000-0000E3120000}"/>
    <cellStyle name="Normal 131 3" xfId="2165" xr:uid="{00000000-0005-0000-0000-0000E4120000}"/>
    <cellStyle name="Normal 131 3 2" xfId="9364" xr:uid="{00000000-0005-0000-0000-0000E5120000}"/>
    <cellStyle name="Normal 131 3 3" xfId="7768" xr:uid="{00000000-0005-0000-0000-0000E6120000}"/>
    <cellStyle name="Normal 131 3 4" xfId="10970" xr:uid="{00000000-0005-0000-0000-0000E7120000}"/>
    <cellStyle name="Normal 131 3 5" xfId="12577" xr:uid="{00000000-0005-0000-0000-0000E8120000}"/>
    <cellStyle name="Normal 131 4" xfId="2166" xr:uid="{00000000-0005-0000-0000-0000E9120000}"/>
    <cellStyle name="Normal 131 4 2" xfId="9365" xr:uid="{00000000-0005-0000-0000-0000EA120000}"/>
    <cellStyle name="Normal 131 4 3" xfId="7769" xr:uid="{00000000-0005-0000-0000-0000EB120000}"/>
    <cellStyle name="Normal 131 4 4" xfId="10971" xr:uid="{00000000-0005-0000-0000-0000EC120000}"/>
    <cellStyle name="Normal 131 4 5" xfId="12578" xr:uid="{00000000-0005-0000-0000-0000ED120000}"/>
    <cellStyle name="Normal 131 5" xfId="9362" xr:uid="{00000000-0005-0000-0000-0000EE120000}"/>
    <cellStyle name="Normal 131 6" xfId="7766" xr:uid="{00000000-0005-0000-0000-0000EF120000}"/>
    <cellStyle name="Normal 131 7" xfId="10968" xr:uid="{00000000-0005-0000-0000-0000F0120000}"/>
    <cellStyle name="Normal 131 8" xfId="12575" xr:uid="{00000000-0005-0000-0000-0000F1120000}"/>
    <cellStyle name="Normal 132" xfId="2167" xr:uid="{00000000-0005-0000-0000-0000F2120000}"/>
    <cellStyle name="Normal 133" xfId="2168" xr:uid="{00000000-0005-0000-0000-0000F3120000}"/>
    <cellStyle name="Normal 134" xfId="2169" xr:uid="{00000000-0005-0000-0000-0000F4120000}"/>
    <cellStyle name="Normal 134 2" xfId="9366" xr:uid="{00000000-0005-0000-0000-0000F5120000}"/>
    <cellStyle name="Normal 134 3" xfId="7770" xr:uid="{00000000-0005-0000-0000-0000F6120000}"/>
    <cellStyle name="Normal 134 4" xfId="10972" xr:uid="{00000000-0005-0000-0000-0000F7120000}"/>
    <cellStyle name="Normal 134 5" xfId="12579" xr:uid="{00000000-0005-0000-0000-0000F8120000}"/>
    <cellStyle name="Normal 135" xfId="2170" xr:uid="{00000000-0005-0000-0000-0000F9120000}"/>
    <cellStyle name="Normal 136" xfId="2171" xr:uid="{00000000-0005-0000-0000-0000FA120000}"/>
    <cellStyle name="Normal 137" xfId="2172" xr:uid="{00000000-0005-0000-0000-0000FB120000}"/>
    <cellStyle name="Normal 138" xfId="2173" xr:uid="{00000000-0005-0000-0000-0000FC120000}"/>
    <cellStyle name="Normal 139" xfId="2174" xr:uid="{00000000-0005-0000-0000-0000FD120000}"/>
    <cellStyle name="Normal 14" xfId="145" xr:uid="{00000000-0005-0000-0000-0000FE120000}"/>
    <cellStyle name="Normal 14 2" xfId="2176" xr:uid="{00000000-0005-0000-0000-0000FF120000}"/>
    <cellStyle name="Normal 14 2 10" xfId="7772" xr:uid="{00000000-0005-0000-0000-000000130000}"/>
    <cellStyle name="Normal 14 2 11" xfId="10974" xr:uid="{00000000-0005-0000-0000-000001130000}"/>
    <cellStyle name="Normal 14 2 12" xfId="12581" xr:uid="{00000000-0005-0000-0000-000002130000}"/>
    <cellStyle name="Normal 14 2 2" xfId="2177" xr:uid="{00000000-0005-0000-0000-000003130000}"/>
    <cellStyle name="Normal 14 2 2 2" xfId="2178" xr:uid="{00000000-0005-0000-0000-000004130000}"/>
    <cellStyle name="Normal 14 2 2 2 2" xfId="2179" xr:uid="{00000000-0005-0000-0000-000005130000}"/>
    <cellStyle name="Normal 14 2 2 2 2 2" xfId="2180" xr:uid="{00000000-0005-0000-0000-000006130000}"/>
    <cellStyle name="Normal 14 2 2 2 2 2 2" xfId="9370" xr:uid="{00000000-0005-0000-0000-000007130000}"/>
    <cellStyle name="Normal 14 2 2 2 2 2 3" xfId="7774" xr:uid="{00000000-0005-0000-0000-000008130000}"/>
    <cellStyle name="Normal 14 2 2 2 2 2 4" xfId="10976" xr:uid="{00000000-0005-0000-0000-000009130000}"/>
    <cellStyle name="Normal 14 2 2 2 2 2 5" xfId="12583" xr:uid="{00000000-0005-0000-0000-00000A130000}"/>
    <cellStyle name="Normal 14 2 2 2 2 3" xfId="2181" xr:uid="{00000000-0005-0000-0000-00000B130000}"/>
    <cellStyle name="Normal 14 2 2 2 2 3 2" xfId="9371" xr:uid="{00000000-0005-0000-0000-00000C130000}"/>
    <cellStyle name="Normal 14 2 2 2 2 3 3" xfId="7775" xr:uid="{00000000-0005-0000-0000-00000D130000}"/>
    <cellStyle name="Normal 14 2 2 2 2 3 4" xfId="10977" xr:uid="{00000000-0005-0000-0000-00000E130000}"/>
    <cellStyle name="Normal 14 2 2 2 2 3 5" xfId="12584" xr:uid="{00000000-0005-0000-0000-00000F130000}"/>
    <cellStyle name="Normal 14 2 2 2 2 4" xfId="2182" xr:uid="{00000000-0005-0000-0000-000010130000}"/>
    <cellStyle name="Normal 14 2 2 2 2 4 2" xfId="9372" xr:uid="{00000000-0005-0000-0000-000011130000}"/>
    <cellStyle name="Normal 14 2 2 2 2 4 3" xfId="7776" xr:uid="{00000000-0005-0000-0000-000012130000}"/>
    <cellStyle name="Normal 14 2 2 2 2 4 4" xfId="10978" xr:uid="{00000000-0005-0000-0000-000013130000}"/>
    <cellStyle name="Normal 14 2 2 2 2 4 5" xfId="12585" xr:uid="{00000000-0005-0000-0000-000014130000}"/>
    <cellStyle name="Normal 14 2 2 2 3" xfId="2183" xr:uid="{00000000-0005-0000-0000-000015130000}"/>
    <cellStyle name="Normal 14 2 2 2 4" xfId="2184" xr:uid="{00000000-0005-0000-0000-000016130000}"/>
    <cellStyle name="Normal 14 2 2 2 5" xfId="9369" xr:uid="{00000000-0005-0000-0000-000017130000}"/>
    <cellStyle name="Normal 14 2 2 2 6" xfId="7773" xr:uid="{00000000-0005-0000-0000-000018130000}"/>
    <cellStyle name="Normal 14 2 2 2 7" xfId="10975" xr:uid="{00000000-0005-0000-0000-000019130000}"/>
    <cellStyle name="Normal 14 2 2 2 8" xfId="12582" xr:uid="{00000000-0005-0000-0000-00001A130000}"/>
    <cellStyle name="Normal 14 2 2 3" xfId="2185" xr:uid="{00000000-0005-0000-0000-00001B130000}"/>
    <cellStyle name="Normal 14 2 2 3 2" xfId="2186" xr:uid="{00000000-0005-0000-0000-00001C130000}"/>
    <cellStyle name="Normal 14 2 2 3 2 2" xfId="9374" xr:uid="{00000000-0005-0000-0000-00001D130000}"/>
    <cellStyle name="Normal 14 2 2 3 2 3" xfId="7778" xr:uid="{00000000-0005-0000-0000-00001E130000}"/>
    <cellStyle name="Normal 14 2 2 3 2 4" xfId="10980" xr:uid="{00000000-0005-0000-0000-00001F130000}"/>
    <cellStyle name="Normal 14 2 2 3 2 5" xfId="12587" xr:uid="{00000000-0005-0000-0000-000020130000}"/>
    <cellStyle name="Normal 14 2 2 3 3" xfId="2187" xr:uid="{00000000-0005-0000-0000-000021130000}"/>
    <cellStyle name="Normal 14 2 2 3 3 2" xfId="9375" xr:uid="{00000000-0005-0000-0000-000022130000}"/>
    <cellStyle name="Normal 14 2 2 3 3 3" xfId="7779" xr:uid="{00000000-0005-0000-0000-000023130000}"/>
    <cellStyle name="Normal 14 2 2 3 3 4" xfId="10981" xr:uid="{00000000-0005-0000-0000-000024130000}"/>
    <cellStyle name="Normal 14 2 2 3 3 5" xfId="12588" xr:uid="{00000000-0005-0000-0000-000025130000}"/>
    <cellStyle name="Normal 14 2 2 3 4" xfId="2188" xr:uid="{00000000-0005-0000-0000-000026130000}"/>
    <cellStyle name="Normal 14 2 2 3 4 2" xfId="9376" xr:uid="{00000000-0005-0000-0000-000027130000}"/>
    <cellStyle name="Normal 14 2 2 3 4 3" xfId="7780" xr:uid="{00000000-0005-0000-0000-000028130000}"/>
    <cellStyle name="Normal 14 2 2 3 4 4" xfId="10982" xr:uid="{00000000-0005-0000-0000-000029130000}"/>
    <cellStyle name="Normal 14 2 2 3 4 5" xfId="12589" xr:uid="{00000000-0005-0000-0000-00002A130000}"/>
    <cellStyle name="Normal 14 2 2 3 5" xfId="9373" xr:uid="{00000000-0005-0000-0000-00002B130000}"/>
    <cellStyle name="Normal 14 2 2 3 6" xfId="7777" xr:uid="{00000000-0005-0000-0000-00002C130000}"/>
    <cellStyle name="Normal 14 2 2 3 7" xfId="10979" xr:uid="{00000000-0005-0000-0000-00002D130000}"/>
    <cellStyle name="Normal 14 2 2 3 8" xfId="12586" xr:uid="{00000000-0005-0000-0000-00002E130000}"/>
    <cellStyle name="Normal 14 2 2 4" xfId="2189" xr:uid="{00000000-0005-0000-0000-00002F130000}"/>
    <cellStyle name="Normal 14 2 2 4 2" xfId="2190" xr:uid="{00000000-0005-0000-0000-000030130000}"/>
    <cellStyle name="Normal 14 2 2 4 2 2" xfId="9378" xr:uid="{00000000-0005-0000-0000-000031130000}"/>
    <cellStyle name="Normal 14 2 2 4 2 3" xfId="7782" xr:uid="{00000000-0005-0000-0000-000032130000}"/>
    <cellStyle name="Normal 14 2 2 4 2 4" xfId="10984" xr:uid="{00000000-0005-0000-0000-000033130000}"/>
    <cellStyle name="Normal 14 2 2 4 2 5" xfId="12591" xr:uid="{00000000-0005-0000-0000-000034130000}"/>
    <cellStyle name="Normal 14 2 2 4 3" xfId="2191" xr:uid="{00000000-0005-0000-0000-000035130000}"/>
    <cellStyle name="Normal 14 2 2 4 3 2" xfId="9379" xr:uid="{00000000-0005-0000-0000-000036130000}"/>
    <cellStyle name="Normal 14 2 2 4 3 3" xfId="7783" xr:uid="{00000000-0005-0000-0000-000037130000}"/>
    <cellStyle name="Normal 14 2 2 4 3 4" xfId="10985" xr:uid="{00000000-0005-0000-0000-000038130000}"/>
    <cellStyle name="Normal 14 2 2 4 3 5" xfId="12592" xr:uid="{00000000-0005-0000-0000-000039130000}"/>
    <cellStyle name="Normal 14 2 2 4 4" xfId="2192" xr:uid="{00000000-0005-0000-0000-00003A130000}"/>
    <cellStyle name="Normal 14 2 2 4 4 2" xfId="9380" xr:uid="{00000000-0005-0000-0000-00003B130000}"/>
    <cellStyle name="Normal 14 2 2 4 4 3" xfId="7784" xr:uid="{00000000-0005-0000-0000-00003C130000}"/>
    <cellStyle name="Normal 14 2 2 4 4 4" xfId="10986" xr:uid="{00000000-0005-0000-0000-00003D130000}"/>
    <cellStyle name="Normal 14 2 2 4 4 5" xfId="12593" xr:uid="{00000000-0005-0000-0000-00003E130000}"/>
    <cellStyle name="Normal 14 2 2 4 5" xfId="9377" xr:uid="{00000000-0005-0000-0000-00003F130000}"/>
    <cellStyle name="Normal 14 2 2 4 6" xfId="7781" xr:uid="{00000000-0005-0000-0000-000040130000}"/>
    <cellStyle name="Normal 14 2 2 4 7" xfId="10983" xr:uid="{00000000-0005-0000-0000-000041130000}"/>
    <cellStyle name="Normal 14 2 2 4 8" xfId="12590" xr:uid="{00000000-0005-0000-0000-000042130000}"/>
    <cellStyle name="Normal 14 2 2 5" xfId="2193" xr:uid="{00000000-0005-0000-0000-000043130000}"/>
    <cellStyle name="Normal 14 2 2 5 2" xfId="9381" xr:uid="{00000000-0005-0000-0000-000044130000}"/>
    <cellStyle name="Normal 14 2 2 5 3" xfId="7785" xr:uid="{00000000-0005-0000-0000-000045130000}"/>
    <cellStyle name="Normal 14 2 2 5 4" xfId="10987" xr:uid="{00000000-0005-0000-0000-000046130000}"/>
    <cellStyle name="Normal 14 2 2 5 5" xfId="12594" xr:uid="{00000000-0005-0000-0000-000047130000}"/>
    <cellStyle name="Normal 14 2 2 6" xfId="2194" xr:uid="{00000000-0005-0000-0000-000048130000}"/>
    <cellStyle name="Normal 14 2 2 6 2" xfId="9382" xr:uid="{00000000-0005-0000-0000-000049130000}"/>
    <cellStyle name="Normal 14 2 2 6 3" xfId="7786" xr:uid="{00000000-0005-0000-0000-00004A130000}"/>
    <cellStyle name="Normal 14 2 2 6 4" xfId="10988" xr:uid="{00000000-0005-0000-0000-00004B130000}"/>
    <cellStyle name="Normal 14 2 2 6 5" xfId="12595" xr:uid="{00000000-0005-0000-0000-00004C130000}"/>
    <cellStyle name="Normal 14 2 2 7" xfId="2195" xr:uid="{00000000-0005-0000-0000-00004D130000}"/>
    <cellStyle name="Normal 14 2 2 7 2" xfId="9383" xr:uid="{00000000-0005-0000-0000-00004E130000}"/>
    <cellStyle name="Normal 14 2 2 7 3" xfId="7787" xr:uid="{00000000-0005-0000-0000-00004F130000}"/>
    <cellStyle name="Normal 14 2 2 7 4" xfId="10989" xr:uid="{00000000-0005-0000-0000-000050130000}"/>
    <cellStyle name="Normal 14 2 2 7 5" xfId="12596" xr:uid="{00000000-0005-0000-0000-000051130000}"/>
    <cellStyle name="Normal 14 2 3" xfId="2196" xr:uid="{00000000-0005-0000-0000-000052130000}"/>
    <cellStyle name="Normal 14 2 3 2" xfId="2197" xr:uid="{00000000-0005-0000-0000-000053130000}"/>
    <cellStyle name="Normal 14 2 3 2 2" xfId="9385" xr:uid="{00000000-0005-0000-0000-000054130000}"/>
    <cellStyle name="Normal 14 2 3 2 3" xfId="7789" xr:uid="{00000000-0005-0000-0000-000055130000}"/>
    <cellStyle name="Normal 14 2 3 2 4" xfId="10991" xr:uid="{00000000-0005-0000-0000-000056130000}"/>
    <cellStyle name="Normal 14 2 3 2 5" xfId="12598" xr:uid="{00000000-0005-0000-0000-000057130000}"/>
    <cellStyle name="Normal 14 2 3 3" xfId="2198" xr:uid="{00000000-0005-0000-0000-000058130000}"/>
    <cellStyle name="Normal 14 2 3 3 2" xfId="9386" xr:uid="{00000000-0005-0000-0000-000059130000}"/>
    <cellStyle name="Normal 14 2 3 3 3" xfId="7790" xr:uid="{00000000-0005-0000-0000-00005A130000}"/>
    <cellStyle name="Normal 14 2 3 3 4" xfId="10992" xr:uid="{00000000-0005-0000-0000-00005B130000}"/>
    <cellStyle name="Normal 14 2 3 3 5" xfId="12599" xr:uid="{00000000-0005-0000-0000-00005C130000}"/>
    <cellStyle name="Normal 14 2 3 4" xfId="2199" xr:uid="{00000000-0005-0000-0000-00005D130000}"/>
    <cellStyle name="Normal 14 2 3 4 2" xfId="9387" xr:uid="{00000000-0005-0000-0000-00005E130000}"/>
    <cellStyle name="Normal 14 2 3 4 3" xfId="7791" xr:uid="{00000000-0005-0000-0000-00005F130000}"/>
    <cellStyle name="Normal 14 2 3 4 4" xfId="10993" xr:uid="{00000000-0005-0000-0000-000060130000}"/>
    <cellStyle name="Normal 14 2 3 4 5" xfId="12600" xr:uid="{00000000-0005-0000-0000-000061130000}"/>
    <cellStyle name="Normal 14 2 3 5" xfId="9384" xr:uid="{00000000-0005-0000-0000-000062130000}"/>
    <cellStyle name="Normal 14 2 3 6" xfId="7788" xr:uid="{00000000-0005-0000-0000-000063130000}"/>
    <cellStyle name="Normal 14 2 3 7" xfId="10990" xr:uid="{00000000-0005-0000-0000-000064130000}"/>
    <cellStyle name="Normal 14 2 3 8" xfId="12597" xr:uid="{00000000-0005-0000-0000-000065130000}"/>
    <cellStyle name="Normal 14 2 4" xfId="2200" xr:uid="{00000000-0005-0000-0000-000066130000}"/>
    <cellStyle name="Normal 14 2 5" xfId="2201" xr:uid="{00000000-0005-0000-0000-000067130000}"/>
    <cellStyle name="Normal 14 2 6" xfId="2202" xr:uid="{00000000-0005-0000-0000-000068130000}"/>
    <cellStyle name="Normal 14 2 6 2" xfId="9388" xr:uid="{00000000-0005-0000-0000-000069130000}"/>
    <cellStyle name="Normal 14 2 6 3" xfId="7792" xr:uid="{00000000-0005-0000-0000-00006A130000}"/>
    <cellStyle name="Normal 14 2 6 4" xfId="10994" xr:uid="{00000000-0005-0000-0000-00006B130000}"/>
    <cellStyle name="Normal 14 2 6 5" xfId="12601" xr:uid="{00000000-0005-0000-0000-00006C130000}"/>
    <cellStyle name="Normal 14 2 7" xfId="2203" xr:uid="{00000000-0005-0000-0000-00006D130000}"/>
    <cellStyle name="Normal 14 2 7 2" xfId="9389" xr:uid="{00000000-0005-0000-0000-00006E130000}"/>
    <cellStyle name="Normal 14 2 7 3" xfId="7793" xr:uid="{00000000-0005-0000-0000-00006F130000}"/>
    <cellStyle name="Normal 14 2 7 4" xfId="10995" xr:uid="{00000000-0005-0000-0000-000070130000}"/>
    <cellStyle name="Normal 14 2 7 5" xfId="12602" xr:uid="{00000000-0005-0000-0000-000071130000}"/>
    <cellStyle name="Normal 14 2 8" xfId="2204" xr:uid="{00000000-0005-0000-0000-000072130000}"/>
    <cellStyle name="Normal 14 2 8 2" xfId="9390" xr:uid="{00000000-0005-0000-0000-000073130000}"/>
    <cellStyle name="Normal 14 2 8 3" xfId="7794" xr:uid="{00000000-0005-0000-0000-000074130000}"/>
    <cellStyle name="Normal 14 2 8 4" xfId="10996" xr:uid="{00000000-0005-0000-0000-000075130000}"/>
    <cellStyle name="Normal 14 2 8 5" xfId="12603" xr:uid="{00000000-0005-0000-0000-000076130000}"/>
    <cellStyle name="Normal 14 2 9" xfId="5234" xr:uid="{00000000-0005-0000-0000-000077130000}"/>
    <cellStyle name="Normal 14 2 9 2" xfId="9368" xr:uid="{00000000-0005-0000-0000-000078130000}"/>
    <cellStyle name="Normal 14 2 9 3" xfId="7494" xr:uid="{00000000-0005-0000-0000-000079130000}"/>
    <cellStyle name="Normal 14 3" xfId="2205" xr:uid="{00000000-0005-0000-0000-00007A130000}"/>
    <cellStyle name="Normal 14 4" xfId="2206" xr:uid="{00000000-0005-0000-0000-00007B130000}"/>
    <cellStyle name="Normal 14 5" xfId="2175" xr:uid="{00000000-0005-0000-0000-00007C130000}"/>
    <cellStyle name="Normal 14 5 2" xfId="9367" xr:uid="{00000000-0005-0000-0000-00007D130000}"/>
    <cellStyle name="Normal 14 5 3" xfId="10973" xr:uid="{00000000-0005-0000-0000-00007E130000}"/>
    <cellStyle name="Normal 14 6" xfId="7084" xr:uid="{00000000-0005-0000-0000-00007F130000}"/>
    <cellStyle name="Normal 14 7" xfId="7771" xr:uid="{00000000-0005-0000-0000-000080130000}"/>
    <cellStyle name="Normal 14 8" xfId="10743" xr:uid="{00000000-0005-0000-0000-000081130000}"/>
    <cellStyle name="Normal 14 9" xfId="12580" xr:uid="{00000000-0005-0000-0000-000082130000}"/>
    <cellStyle name="Normal 140" xfId="2207" xr:uid="{00000000-0005-0000-0000-000083130000}"/>
    <cellStyle name="Normal 141" xfId="2208" xr:uid="{00000000-0005-0000-0000-000084130000}"/>
    <cellStyle name="Normal 142" xfId="2209" xr:uid="{00000000-0005-0000-0000-000085130000}"/>
    <cellStyle name="Normal 143" xfId="2210" xr:uid="{00000000-0005-0000-0000-000086130000}"/>
    <cellStyle name="Normal 144" xfId="2211" xr:uid="{00000000-0005-0000-0000-000087130000}"/>
    <cellStyle name="Normal 145" xfId="2212" xr:uid="{00000000-0005-0000-0000-000088130000}"/>
    <cellStyle name="Normal 146" xfId="2213" xr:uid="{00000000-0005-0000-0000-000089130000}"/>
    <cellStyle name="Normal 147" xfId="2214" xr:uid="{00000000-0005-0000-0000-00008A130000}"/>
    <cellStyle name="Normal 148" xfId="2215" xr:uid="{00000000-0005-0000-0000-00008B130000}"/>
    <cellStyle name="Normal 149" xfId="2216" xr:uid="{00000000-0005-0000-0000-00008C130000}"/>
    <cellStyle name="Normal 15" xfId="144" xr:uid="{00000000-0005-0000-0000-00008D130000}"/>
    <cellStyle name="Normal 15 2" xfId="2218" xr:uid="{00000000-0005-0000-0000-00008E130000}"/>
    <cellStyle name="Normal 15 2 10" xfId="7796" xr:uid="{00000000-0005-0000-0000-00008F130000}"/>
    <cellStyle name="Normal 15 2 11" xfId="10998" xr:uid="{00000000-0005-0000-0000-000090130000}"/>
    <cellStyle name="Normal 15 2 12" xfId="12605" xr:uid="{00000000-0005-0000-0000-000091130000}"/>
    <cellStyle name="Normal 15 2 2" xfId="2219" xr:uid="{00000000-0005-0000-0000-000092130000}"/>
    <cellStyle name="Normal 15 2 2 2" xfId="2220" xr:uid="{00000000-0005-0000-0000-000093130000}"/>
    <cellStyle name="Normal 15 2 2 2 2" xfId="2221" xr:uid="{00000000-0005-0000-0000-000094130000}"/>
    <cellStyle name="Normal 15 2 2 2 2 2" xfId="2222" xr:uid="{00000000-0005-0000-0000-000095130000}"/>
    <cellStyle name="Normal 15 2 2 2 2 2 2" xfId="9394" xr:uid="{00000000-0005-0000-0000-000096130000}"/>
    <cellStyle name="Normal 15 2 2 2 2 2 3" xfId="7798" xr:uid="{00000000-0005-0000-0000-000097130000}"/>
    <cellStyle name="Normal 15 2 2 2 2 2 4" xfId="11000" xr:uid="{00000000-0005-0000-0000-000098130000}"/>
    <cellStyle name="Normal 15 2 2 2 2 2 5" xfId="12607" xr:uid="{00000000-0005-0000-0000-000099130000}"/>
    <cellStyle name="Normal 15 2 2 2 2 3" xfId="2223" xr:uid="{00000000-0005-0000-0000-00009A130000}"/>
    <cellStyle name="Normal 15 2 2 2 2 3 2" xfId="9395" xr:uid="{00000000-0005-0000-0000-00009B130000}"/>
    <cellStyle name="Normal 15 2 2 2 2 3 3" xfId="7799" xr:uid="{00000000-0005-0000-0000-00009C130000}"/>
    <cellStyle name="Normal 15 2 2 2 2 3 4" xfId="11001" xr:uid="{00000000-0005-0000-0000-00009D130000}"/>
    <cellStyle name="Normal 15 2 2 2 2 3 5" xfId="12608" xr:uid="{00000000-0005-0000-0000-00009E130000}"/>
    <cellStyle name="Normal 15 2 2 2 2 4" xfId="2224" xr:uid="{00000000-0005-0000-0000-00009F130000}"/>
    <cellStyle name="Normal 15 2 2 2 2 4 2" xfId="9396" xr:uid="{00000000-0005-0000-0000-0000A0130000}"/>
    <cellStyle name="Normal 15 2 2 2 2 4 3" xfId="7800" xr:uid="{00000000-0005-0000-0000-0000A1130000}"/>
    <cellStyle name="Normal 15 2 2 2 2 4 4" xfId="11002" xr:uid="{00000000-0005-0000-0000-0000A2130000}"/>
    <cellStyle name="Normal 15 2 2 2 2 4 5" xfId="12609" xr:uid="{00000000-0005-0000-0000-0000A3130000}"/>
    <cellStyle name="Normal 15 2 2 2 3" xfId="2225" xr:uid="{00000000-0005-0000-0000-0000A4130000}"/>
    <cellStyle name="Normal 15 2 2 2 4" xfId="2226" xr:uid="{00000000-0005-0000-0000-0000A5130000}"/>
    <cellStyle name="Normal 15 2 2 2 5" xfId="9393" xr:uid="{00000000-0005-0000-0000-0000A6130000}"/>
    <cellStyle name="Normal 15 2 2 2 6" xfId="7797" xr:uid="{00000000-0005-0000-0000-0000A7130000}"/>
    <cellStyle name="Normal 15 2 2 2 7" xfId="10999" xr:uid="{00000000-0005-0000-0000-0000A8130000}"/>
    <cellStyle name="Normal 15 2 2 2 8" xfId="12606" xr:uid="{00000000-0005-0000-0000-0000A9130000}"/>
    <cellStyle name="Normal 15 2 2 3" xfId="2227" xr:uid="{00000000-0005-0000-0000-0000AA130000}"/>
    <cellStyle name="Normal 15 2 2 3 2" xfId="2228" xr:uid="{00000000-0005-0000-0000-0000AB130000}"/>
    <cellStyle name="Normal 15 2 2 3 2 2" xfId="9398" xr:uid="{00000000-0005-0000-0000-0000AC130000}"/>
    <cellStyle name="Normal 15 2 2 3 2 3" xfId="7802" xr:uid="{00000000-0005-0000-0000-0000AD130000}"/>
    <cellStyle name="Normal 15 2 2 3 2 4" xfId="11004" xr:uid="{00000000-0005-0000-0000-0000AE130000}"/>
    <cellStyle name="Normal 15 2 2 3 2 5" xfId="12611" xr:uid="{00000000-0005-0000-0000-0000AF130000}"/>
    <cellStyle name="Normal 15 2 2 3 3" xfId="2229" xr:uid="{00000000-0005-0000-0000-0000B0130000}"/>
    <cellStyle name="Normal 15 2 2 3 3 2" xfId="9399" xr:uid="{00000000-0005-0000-0000-0000B1130000}"/>
    <cellStyle name="Normal 15 2 2 3 3 3" xfId="7803" xr:uid="{00000000-0005-0000-0000-0000B2130000}"/>
    <cellStyle name="Normal 15 2 2 3 3 4" xfId="11005" xr:uid="{00000000-0005-0000-0000-0000B3130000}"/>
    <cellStyle name="Normal 15 2 2 3 3 5" xfId="12612" xr:uid="{00000000-0005-0000-0000-0000B4130000}"/>
    <cellStyle name="Normal 15 2 2 3 4" xfId="2230" xr:uid="{00000000-0005-0000-0000-0000B5130000}"/>
    <cellStyle name="Normal 15 2 2 3 4 2" xfId="9400" xr:uid="{00000000-0005-0000-0000-0000B6130000}"/>
    <cellStyle name="Normal 15 2 2 3 4 3" xfId="7804" xr:uid="{00000000-0005-0000-0000-0000B7130000}"/>
    <cellStyle name="Normal 15 2 2 3 4 4" xfId="11006" xr:uid="{00000000-0005-0000-0000-0000B8130000}"/>
    <cellStyle name="Normal 15 2 2 3 4 5" xfId="12613" xr:uid="{00000000-0005-0000-0000-0000B9130000}"/>
    <cellStyle name="Normal 15 2 2 3 5" xfId="9397" xr:uid="{00000000-0005-0000-0000-0000BA130000}"/>
    <cellStyle name="Normal 15 2 2 3 6" xfId="7801" xr:uid="{00000000-0005-0000-0000-0000BB130000}"/>
    <cellStyle name="Normal 15 2 2 3 7" xfId="11003" xr:uid="{00000000-0005-0000-0000-0000BC130000}"/>
    <cellStyle name="Normal 15 2 2 3 8" xfId="12610" xr:uid="{00000000-0005-0000-0000-0000BD130000}"/>
    <cellStyle name="Normal 15 2 2 4" xfId="2231" xr:uid="{00000000-0005-0000-0000-0000BE130000}"/>
    <cellStyle name="Normal 15 2 2 4 2" xfId="2232" xr:uid="{00000000-0005-0000-0000-0000BF130000}"/>
    <cellStyle name="Normal 15 2 2 4 2 2" xfId="9402" xr:uid="{00000000-0005-0000-0000-0000C0130000}"/>
    <cellStyle name="Normal 15 2 2 4 2 3" xfId="7806" xr:uid="{00000000-0005-0000-0000-0000C1130000}"/>
    <cellStyle name="Normal 15 2 2 4 2 4" xfId="11008" xr:uid="{00000000-0005-0000-0000-0000C2130000}"/>
    <cellStyle name="Normal 15 2 2 4 2 5" xfId="12615" xr:uid="{00000000-0005-0000-0000-0000C3130000}"/>
    <cellStyle name="Normal 15 2 2 4 3" xfId="2233" xr:uid="{00000000-0005-0000-0000-0000C4130000}"/>
    <cellStyle name="Normal 15 2 2 4 3 2" xfId="9403" xr:uid="{00000000-0005-0000-0000-0000C5130000}"/>
    <cellStyle name="Normal 15 2 2 4 3 3" xfId="7807" xr:uid="{00000000-0005-0000-0000-0000C6130000}"/>
    <cellStyle name="Normal 15 2 2 4 3 4" xfId="11009" xr:uid="{00000000-0005-0000-0000-0000C7130000}"/>
    <cellStyle name="Normal 15 2 2 4 3 5" xfId="12616" xr:uid="{00000000-0005-0000-0000-0000C8130000}"/>
    <cellStyle name="Normal 15 2 2 4 4" xfId="2234" xr:uid="{00000000-0005-0000-0000-0000C9130000}"/>
    <cellStyle name="Normal 15 2 2 4 4 2" xfId="9404" xr:uid="{00000000-0005-0000-0000-0000CA130000}"/>
    <cellStyle name="Normal 15 2 2 4 4 3" xfId="7808" xr:uid="{00000000-0005-0000-0000-0000CB130000}"/>
    <cellStyle name="Normal 15 2 2 4 4 4" xfId="11010" xr:uid="{00000000-0005-0000-0000-0000CC130000}"/>
    <cellStyle name="Normal 15 2 2 4 4 5" xfId="12617" xr:uid="{00000000-0005-0000-0000-0000CD130000}"/>
    <cellStyle name="Normal 15 2 2 4 5" xfId="9401" xr:uid="{00000000-0005-0000-0000-0000CE130000}"/>
    <cellStyle name="Normal 15 2 2 4 6" xfId="7805" xr:uid="{00000000-0005-0000-0000-0000CF130000}"/>
    <cellStyle name="Normal 15 2 2 4 7" xfId="11007" xr:uid="{00000000-0005-0000-0000-0000D0130000}"/>
    <cellStyle name="Normal 15 2 2 4 8" xfId="12614" xr:uid="{00000000-0005-0000-0000-0000D1130000}"/>
    <cellStyle name="Normal 15 2 2 5" xfId="2235" xr:uid="{00000000-0005-0000-0000-0000D2130000}"/>
    <cellStyle name="Normal 15 2 2 5 2" xfId="9405" xr:uid="{00000000-0005-0000-0000-0000D3130000}"/>
    <cellStyle name="Normal 15 2 2 5 3" xfId="7809" xr:uid="{00000000-0005-0000-0000-0000D4130000}"/>
    <cellStyle name="Normal 15 2 2 5 4" xfId="11011" xr:uid="{00000000-0005-0000-0000-0000D5130000}"/>
    <cellStyle name="Normal 15 2 2 5 5" xfId="12618" xr:uid="{00000000-0005-0000-0000-0000D6130000}"/>
    <cellStyle name="Normal 15 2 2 6" xfId="2236" xr:uid="{00000000-0005-0000-0000-0000D7130000}"/>
    <cellStyle name="Normal 15 2 2 6 2" xfId="9406" xr:uid="{00000000-0005-0000-0000-0000D8130000}"/>
    <cellStyle name="Normal 15 2 2 6 3" xfId="7810" xr:uid="{00000000-0005-0000-0000-0000D9130000}"/>
    <cellStyle name="Normal 15 2 2 6 4" xfId="11012" xr:uid="{00000000-0005-0000-0000-0000DA130000}"/>
    <cellStyle name="Normal 15 2 2 6 5" xfId="12619" xr:uid="{00000000-0005-0000-0000-0000DB130000}"/>
    <cellStyle name="Normal 15 2 2 7" xfId="2237" xr:uid="{00000000-0005-0000-0000-0000DC130000}"/>
    <cellStyle name="Normal 15 2 2 7 2" xfId="9407" xr:uid="{00000000-0005-0000-0000-0000DD130000}"/>
    <cellStyle name="Normal 15 2 2 7 3" xfId="7811" xr:uid="{00000000-0005-0000-0000-0000DE130000}"/>
    <cellStyle name="Normal 15 2 2 7 4" xfId="11013" xr:uid="{00000000-0005-0000-0000-0000DF130000}"/>
    <cellStyle name="Normal 15 2 2 7 5" xfId="12620" xr:uid="{00000000-0005-0000-0000-0000E0130000}"/>
    <cellStyle name="Normal 15 2 3" xfId="2238" xr:uid="{00000000-0005-0000-0000-0000E1130000}"/>
    <cellStyle name="Normal 15 2 3 2" xfId="2239" xr:uid="{00000000-0005-0000-0000-0000E2130000}"/>
    <cellStyle name="Normal 15 2 3 2 2" xfId="9409" xr:uid="{00000000-0005-0000-0000-0000E3130000}"/>
    <cellStyle name="Normal 15 2 3 2 3" xfId="7813" xr:uid="{00000000-0005-0000-0000-0000E4130000}"/>
    <cellStyle name="Normal 15 2 3 2 4" xfId="11015" xr:uid="{00000000-0005-0000-0000-0000E5130000}"/>
    <cellStyle name="Normal 15 2 3 2 5" xfId="12622" xr:uid="{00000000-0005-0000-0000-0000E6130000}"/>
    <cellStyle name="Normal 15 2 3 3" xfId="2240" xr:uid="{00000000-0005-0000-0000-0000E7130000}"/>
    <cellStyle name="Normal 15 2 3 3 2" xfId="9410" xr:uid="{00000000-0005-0000-0000-0000E8130000}"/>
    <cellStyle name="Normal 15 2 3 3 3" xfId="7814" xr:uid="{00000000-0005-0000-0000-0000E9130000}"/>
    <cellStyle name="Normal 15 2 3 3 4" xfId="11016" xr:uid="{00000000-0005-0000-0000-0000EA130000}"/>
    <cellStyle name="Normal 15 2 3 3 5" xfId="12623" xr:uid="{00000000-0005-0000-0000-0000EB130000}"/>
    <cellStyle name="Normal 15 2 3 4" xfId="2241" xr:uid="{00000000-0005-0000-0000-0000EC130000}"/>
    <cellStyle name="Normal 15 2 3 4 2" xfId="9411" xr:uid="{00000000-0005-0000-0000-0000ED130000}"/>
    <cellStyle name="Normal 15 2 3 4 3" xfId="7815" xr:uid="{00000000-0005-0000-0000-0000EE130000}"/>
    <cellStyle name="Normal 15 2 3 4 4" xfId="11017" xr:uid="{00000000-0005-0000-0000-0000EF130000}"/>
    <cellStyle name="Normal 15 2 3 4 5" xfId="12624" xr:uid="{00000000-0005-0000-0000-0000F0130000}"/>
    <cellStyle name="Normal 15 2 3 5" xfId="9408" xr:uid="{00000000-0005-0000-0000-0000F1130000}"/>
    <cellStyle name="Normal 15 2 3 6" xfId="7812" xr:uid="{00000000-0005-0000-0000-0000F2130000}"/>
    <cellStyle name="Normal 15 2 3 7" xfId="11014" xr:uid="{00000000-0005-0000-0000-0000F3130000}"/>
    <cellStyle name="Normal 15 2 3 8" xfId="12621" xr:uid="{00000000-0005-0000-0000-0000F4130000}"/>
    <cellStyle name="Normal 15 2 4" xfId="2242" xr:uid="{00000000-0005-0000-0000-0000F5130000}"/>
    <cellStyle name="Normal 15 2 5" xfId="2243" xr:uid="{00000000-0005-0000-0000-0000F6130000}"/>
    <cellStyle name="Normal 15 2 6" xfId="2244" xr:uid="{00000000-0005-0000-0000-0000F7130000}"/>
    <cellStyle name="Normal 15 2 6 2" xfId="9412" xr:uid="{00000000-0005-0000-0000-0000F8130000}"/>
    <cellStyle name="Normal 15 2 6 3" xfId="7816" xr:uid="{00000000-0005-0000-0000-0000F9130000}"/>
    <cellStyle name="Normal 15 2 6 4" xfId="11018" xr:uid="{00000000-0005-0000-0000-0000FA130000}"/>
    <cellStyle name="Normal 15 2 6 5" xfId="12625" xr:uid="{00000000-0005-0000-0000-0000FB130000}"/>
    <cellStyle name="Normal 15 2 7" xfId="2245" xr:uid="{00000000-0005-0000-0000-0000FC130000}"/>
    <cellStyle name="Normal 15 2 7 2" xfId="9413" xr:uid="{00000000-0005-0000-0000-0000FD130000}"/>
    <cellStyle name="Normal 15 2 7 3" xfId="7817" xr:uid="{00000000-0005-0000-0000-0000FE130000}"/>
    <cellStyle name="Normal 15 2 7 4" xfId="11019" xr:uid="{00000000-0005-0000-0000-0000FF130000}"/>
    <cellStyle name="Normal 15 2 7 5" xfId="12626" xr:uid="{00000000-0005-0000-0000-000000140000}"/>
    <cellStyle name="Normal 15 2 8" xfId="2246" xr:uid="{00000000-0005-0000-0000-000001140000}"/>
    <cellStyle name="Normal 15 2 8 2" xfId="9414" xr:uid="{00000000-0005-0000-0000-000002140000}"/>
    <cellStyle name="Normal 15 2 8 3" xfId="7818" xr:uid="{00000000-0005-0000-0000-000003140000}"/>
    <cellStyle name="Normal 15 2 8 4" xfId="11020" xr:uid="{00000000-0005-0000-0000-000004140000}"/>
    <cellStyle name="Normal 15 2 8 5" xfId="12627" xr:uid="{00000000-0005-0000-0000-000005140000}"/>
    <cellStyle name="Normal 15 2 9" xfId="7495" xr:uid="{00000000-0005-0000-0000-000006140000}"/>
    <cellStyle name="Normal 15 2 9 2" xfId="9392" xr:uid="{00000000-0005-0000-0000-000007140000}"/>
    <cellStyle name="Normal 15 3" xfId="2247" xr:uid="{00000000-0005-0000-0000-000008140000}"/>
    <cellStyle name="Normal 15 4" xfId="2248" xr:uid="{00000000-0005-0000-0000-000009140000}"/>
    <cellStyle name="Normal 15 5" xfId="2217" xr:uid="{00000000-0005-0000-0000-00000A140000}"/>
    <cellStyle name="Normal 15 5 2" xfId="9391" xr:uid="{00000000-0005-0000-0000-00000B140000}"/>
    <cellStyle name="Normal 15 5 3" xfId="10997" xr:uid="{00000000-0005-0000-0000-00000C140000}"/>
    <cellStyle name="Normal 15 6" xfId="5192" xr:uid="{00000000-0005-0000-0000-00000D140000}"/>
    <cellStyle name="Normal 15 6 2" xfId="7085" xr:uid="{00000000-0005-0000-0000-00000E140000}"/>
    <cellStyle name="Normal 15 7" xfId="7795" xr:uid="{00000000-0005-0000-0000-00000F140000}"/>
    <cellStyle name="Normal 15 8" xfId="10742" xr:uid="{00000000-0005-0000-0000-000010140000}"/>
    <cellStyle name="Normal 15 9" xfId="12604" xr:uid="{00000000-0005-0000-0000-000011140000}"/>
    <cellStyle name="Normal 150" xfId="2249" xr:uid="{00000000-0005-0000-0000-000012140000}"/>
    <cellStyle name="Normal 151" xfId="4883" xr:uid="{00000000-0005-0000-0000-000013140000}"/>
    <cellStyle name="Normal 152" xfId="113" xr:uid="{00000000-0005-0000-0000-000014140000}"/>
    <cellStyle name="Normal 152 2" xfId="4889" xr:uid="{00000000-0005-0000-0000-000015140000}"/>
    <cellStyle name="Normal 153" xfId="4887" xr:uid="{00000000-0005-0000-0000-000016140000}"/>
    <cellStyle name="Normal 153 2" xfId="4892" xr:uid="{00000000-0005-0000-0000-000017140000}"/>
    <cellStyle name="Normal 154" xfId="159" xr:uid="{00000000-0005-0000-0000-000018140000}"/>
    <cellStyle name="Normal 154 2" xfId="7543" xr:uid="{00000000-0005-0000-0000-000019140000}"/>
    <cellStyle name="Normal 154 3" xfId="10757" xr:uid="{00000000-0005-0000-0000-00001A140000}"/>
    <cellStyle name="Normal 155" xfId="4873" xr:uid="{00000000-0005-0000-0000-00001B140000}"/>
    <cellStyle name="Normal 155 2" xfId="9147" xr:uid="{00000000-0005-0000-0000-00001C140000}"/>
    <cellStyle name="Normal 155 3" xfId="12345" xr:uid="{00000000-0005-0000-0000-00001D140000}"/>
    <cellStyle name="Normal 156" xfId="4909" xr:uid="{00000000-0005-0000-0000-00001E140000}"/>
    <cellStyle name="Normal 156 2" xfId="9158" xr:uid="{00000000-0005-0000-0000-00001F140000}"/>
    <cellStyle name="Normal 156 3" xfId="12357" xr:uid="{00000000-0005-0000-0000-000020140000}"/>
    <cellStyle name="Normal 157" xfId="1" xr:uid="{00000000-0005-0000-0000-000021140000}"/>
    <cellStyle name="Normal 157 2" xfId="9156" xr:uid="{00000000-0005-0000-0000-000022140000}"/>
    <cellStyle name="Normal 157 3" xfId="5281" xr:uid="{00000000-0005-0000-0000-000023140000}"/>
    <cellStyle name="Normal 158" xfId="5500" xr:uid="{00000000-0005-0000-0000-000024140000}"/>
    <cellStyle name="Normal 158 2" xfId="9157" xr:uid="{00000000-0005-0000-0000-000025140000}"/>
    <cellStyle name="Normal 159" xfId="7526" xr:uid="{00000000-0005-0000-0000-000026140000}"/>
    <cellStyle name="Normal 159 2" xfId="9159" xr:uid="{00000000-0005-0000-0000-000027140000}"/>
    <cellStyle name="Normal 16" xfId="147" xr:uid="{00000000-0005-0000-0000-000028140000}"/>
    <cellStyle name="Normal 16 10" xfId="10745" xr:uid="{00000000-0005-0000-0000-000029140000}"/>
    <cellStyle name="Normal 16 11" xfId="12628" xr:uid="{00000000-0005-0000-0000-00002A140000}"/>
    <cellStyle name="Normal 16 2" xfId="2251" xr:uid="{00000000-0005-0000-0000-00002B140000}"/>
    <cellStyle name="Normal 16 2 2" xfId="2252" xr:uid="{00000000-0005-0000-0000-00002C140000}"/>
    <cellStyle name="Normal 16 2 2 2" xfId="9417" xr:uid="{00000000-0005-0000-0000-00002D140000}"/>
    <cellStyle name="Normal 16 2 2 3" xfId="7821" xr:uid="{00000000-0005-0000-0000-00002E140000}"/>
    <cellStyle name="Normal 16 2 2 4" xfId="11023" xr:uid="{00000000-0005-0000-0000-00002F140000}"/>
    <cellStyle name="Normal 16 2 2 5" xfId="12630" xr:uid="{00000000-0005-0000-0000-000030140000}"/>
    <cellStyle name="Normal 16 2 3" xfId="2253" xr:uid="{00000000-0005-0000-0000-000031140000}"/>
    <cellStyle name="Normal 16 2 3 2" xfId="9418" xr:uid="{00000000-0005-0000-0000-000032140000}"/>
    <cellStyle name="Normal 16 2 3 3" xfId="7822" xr:uid="{00000000-0005-0000-0000-000033140000}"/>
    <cellStyle name="Normal 16 2 3 4" xfId="11024" xr:uid="{00000000-0005-0000-0000-000034140000}"/>
    <cellStyle name="Normal 16 2 3 5" xfId="12631" xr:uid="{00000000-0005-0000-0000-000035140000}"/>
    <cellStyle name="Normal 16 2 4" xfId="2254" xr:uid="{00000000-0005-0000-0000-000036140000}"/>
    <cellStyle name="Normal 16 2 4 2" xfId="9419" xr:uid="{00000000-0005-0000-0000-000037140000}"/>
    <cellStyle name="Normal 16 2 4 3" xfId="7823" xr:uid="{00000000-0005-0000-0000-000038140000}"/>
    <cellStyle name="Normal 16 2 4 4" xfId="11025" xr:uid="{00000000-0005-0000-0000-000039140000}"/>
    <cellStyle name="Normal 16 2 4 5" xfId="12632" xr:uid="{00000000-0005-0000-0000-00003A140000}"/>
    <cellStyle name="Normal 16 2 5" xfId="9416" xr:uid="{00000000-0005-0000-0000-00003B140000}"/>
    <cellStyle name="Normal 16 2 6" xfId="7820" xr:uid="{00000000-0005-0000-0000-00003C140000}"/>
    <cellStyle name="Normal 16 2 7" xfId="11022" xr:uid="{00000000-0005-0000-0000-00003D140000}"/>
    <cellStyle name="Normal 16 2 8" xfId="12629" xr:uid="{00000000-0005-0000-0000-00003E140000}"/>
    <cellStyle name="Normal 16 3" xfId="2255" xr:uid="{00000000-0005-0000-0000-00003F140000}"/>
    <cellStyle name="Normal 16 3 2" xfId="2256" xr:uid="{00000000-0005-0000-0000-000040140000}"/>
    <cellStyle name="Normal 16 3 2 2" xfId="9421" xr:uid="{00000000-0005-0000-0000-000041140000}"/>
    <cellStyle name="Normal 16 3 2 3" xfId="7825" xr:uid="{00000000-0005-0000-0000-000042140000}"/>
    <cellStyle name="Normal 16 3 2 4" xfId="11027" xr:uid="{00000000-0005-0000-0000-000043140000}"/>
    <cellStyle name="Normal 16 3 2 5" xfId="12634" xr:uid="{00000000-0005-0000-0000-000044140000}"/>
    <cellStyle name="Normal 16 3 3" xfId="2257" xr:uid="{00000000-0005-0000-0000-000045140000}"/>
    <cellStyle name="Normal 16 3 3 2" xfId="9422" xr:uid="{00000000-0005-0000-0000-000046140000}"/>
    <cellStyle name="Normal 16 3 3 3" xfId="7826" xr:uid="{00000000-0005-0000-0000-000047140000}"/>
    <cellStyle name="Normal 16 3 3 4" xfId="11028" xr:uid="{00000000-0005-0000-0000-000048140000}"/>
    <cellStyle name="Normal 16 3 3 5" xfId="12635" xr:uid="{00000000-0005-0000-0000-000049140000}"/>
    <cellStyle name="Normal 16 3 4" xfId="2258" xr:uid="{00000000-0005-0000-0000-00004A140000}"/>
    <cellStyle name="Normal 16 3 4 2" xfId="9423" xr:uid="{00000000-0005-0000-0000-00004B140000}"/>
    <cellStyle name="Normal 16 3 4 3" xfId="7827" xr:uid="{00000000-0005-0000-0000-00004C140000}"/>
    <cellStyle name="Normal 16 3 4 4" xfId="11029" xr:uid="{00000000-0005-0000-0000-00004D140000}"/>
    <cellStyle name="Normal 16 3 4 5" xfId="12636" xr:uid="{00000000-0005-0000-0000-00004E140000}"/>
    <cellStyle name="Normal 16 3 5" xfId="9420" xr:uid="{00000000-0005-0000-0000-00004F140000}"/>
    <cellStyle name="Normal 16 3 6" xfId="7824" xr:uid="{00000000-0005-0000-0000-000050140000}"/>
    <cellStyle name="Normal 16 3 7" xfId="11026" xr:uid="{00000000-0005-0000-0000-000051140000}"/>
    <cellStyle name="Normal 16 3 8" xfId="12633" xr:uid="{00000000-0005-0000-0000-000052140000}"/>
    <cellStyle name="Normal 16 4" xfId="2259" xr:uid="{00000000-0005-0000-0000-000053140000}"/>
    <cellStyle name="Normal 16 4 2" xfId="2260" xr:uid="{00000000-0005-0000-0000-000054140000}"/>
    <cellStyle name="Normal 16 4 2 2" xfId="9425" xr:uid="{00000000-0005-0000-0000-000055140000}"/>
    <cellStyle name="Normal 16 4 2 3" xfId="7829" xr:uid="{00000000-0005-0000-0000-000056140000}"/>
    <cellStyle name="Normal 16 4 2 4" xfId="11031" xr:uid="{00000000-0005-0000-0000-000057140000}"/>
    <cellStyle name="Normal 16 4 2 5" xfId="12638" xr:uid="{00000000-0005-0000-0000-000058140000}"/>
    <cellStyle name="Normal 16 4 3" xfId="2261" xr:uid="{00000000-0005-0000-0000-000059140000}"/>
    <cellStyle name="Normal 16 4 3 2" xfId="9426" xr:uid="{00000000-0005-0000-0000-00005A140000}"/>
    <cellStyle name="Normal 16 4 3 3" xfId="7830" xr:uid="{00000000-0005-0000-0000-00005B140000}"/>
    <cellStyle name="Normal 16 4 3 4" xfId="11032" xr:uid="{00000000-0005-0000-0000-00005C140000}"/>
    <cellStyle name="Normal 16 4 3 5" xfId="12639" xr:uid="{00000000-0005-0000-0000-00005D140000}"/>
    <cellStyle name="Normal 16 4 4" xfId="2262" xr:uid="{00000000-0005-0000-0000-00005E140000}"/>
    <cellStyle name="Normal 16 4 4 2" xfId="9427" xr:uid="{00000000-0005-0000-0000-00005F140000}"/>
    <cellStyle name="Normal 16 4 4 3" xfId="7831" xr:uid="{00000000-0005-0000-0000-000060140000}"/>
    <cellStyle name="Normal 16 4 4 4" xfId="11033" xr:uid="{00000000-0005-0000-0000-000061140000}"/>
    <cellStyle name="Normal 16 4 4 5" xfId="12640" xr:uid="{00000000-0005-0000-0000-000062140000}"/>
    <cellStyle name="Normal 16 4 5" xfId="9424" xr:uid="{00000000-0005-0000-0000-000063140000}"/>
    <cellStyle name="Normal 16 4 6" xfId="7828" xr:uid="{00000000-0005-0000-0000-000064140000}"/>
    <cellStyle name="Normal 16 4 7" xfId="11030" xr:uid="{00000000-0005-0000-0000-000065140000}"/>
    <cellStyle name="Normal 16 4 8" xfId="12637" xr:uid="{00000000-0005-0000-0000-000066140000}"/>
    <cellStyle name="Normal 16 5" xfId="2263" xr:uid="{00000000-0005-0000-0000-000067140000}"/>
    <cellStyle name="Normal 16 5 2" xfId="9428" xr:uid="{00000000-0005-0000-0000-000068140000}"/>
    <cellStyle name="Normal 16 5 3" xfId="7832" xr:uid="{00000000-0005-0000-0000-000069140000}"/>
    <cellStyle name="Normal 16 5 4" xfId="11034" xr:uid="{00000000-0005-0000-0000-00006A140000}"/>
    <cellStyle name="Normal 16 5 5" xfId="12641" xr:uid="{00000000-0005-0000-0000-00006B140000}"/>
    <cellStyle name="Normal 16 6" xfId="2264" xr:uid="{00000000-0005-0000-0000-00006C140000}"/>
    <cellStyle name="Normal 16 6 2" xfId="9429" xr:uid="{00000000-0005-0000-0000-00006D140000}"/>
    <cellStyle name="Normal 16 6 3" xfId="7833" xr:uid="{00000000-0005-0000-0000-00006E140000}"/>
    <cellStyle name="Normal 16 6 4" xfId="11035" xr:uid="{00000000-0005-0000-0000-00006F140000}"/>
    <cellStyle name="Normal 16 6 5" xfId="12642" xr:uid="{00000000-0005-0000-0000-000070140000}"/>
    <cellStyle name="Normal 16 7" xfId="2265" xr:uid="{00000000-0005-0000-0000-000071140000}"/>
    <cellStyle name="Normal 16 7 2" xfId="9430" xr:uid="{00000000-0005-0000-0000-000072140000}"/>
    <cellStyle name="Normal 16 7 3" xfId="7834" xr:uid="{00000000-0005-0000-0000-000073140000}"/>
    <cellStyle name="Normal 16 7 4" xfId="11036" xr:uid="{00000000-0005-0000-0000-000074140000}"/>
    <cellStyle name="Normal 16 7 5" xfId="12643" xr:uid="{00000000-0005-0000-0000-000075140000}"/>
    <cellStyle name="Normal 16 8" xfId="2250" xr:uid="{00000000-0005-0000-0000-000076140000}"/>
    <cellStyle name="Normal 16 8 2" xfId="9415" xr:uid="{00000000-0005-0000-0000-000077140000}"/>
    <cellStyle name="Normal 16 8 3" xfId="11021" xr:uid="{00000000-0005-0000-0000-000078140000}"/>
    <cellStyle name="Normal 16 9" xfId="7819" xr:uid="{00000000-0005-0000-0000-000079140000}"/>
    <cellStyle name="Normal 160" xfId="7533" xr:uid="{00000000-0005-0000-0000-00007A140000}"/>
    <cellStyle name="Normal 160 2" xfId="10555" xr:uid="{00000000-0005-0000-0000-00007B140000}"/>
    <cellStyle name="Normal 161" xfId="7530" xr:uid="{00000000-0005-0000-0000-00007C140000}"/>
    <cellStyle name="Normal 161 2" xfId="10564" xr:uid="{00000000-0005-0000-0000-00007D140000}"/>
    <cellStyle name="Normal 162" xfId="10566" xr:uid="{00000000-0005-0000-0000-00007E140000}"/>
    <cellStyle name="Normal 163" xfId="10584" xr:uid="{00000000-0005-0000-0000-00007F140000}"/>
    <cellStyle name="Normal 164" xfId="10585" xr:uid="{00000000-0005-0000-0000-000080140000}"/>
    <cellStyle name="Normal 165" xfId="10569" xr:uid="{00000000-0005-0000-0000-000081140000}"/>
    <cellStyle name="Normal 166" xfId="10565" xr:uid="{00000000-0005-0000-0000-000082140000}"/>
    <cellStyle name="Normal 167" xfId="10586" xr:uid="{00000000-0005-0000-0000-000083140000}"/>
    <cellStyle name="Normal 168" xfId="10587" xr:uid="{00000000-0005-0000-0000-000084140000}"/>
    <cellStyle name="Normal 169" xfId="10588" xr:uid="{00000000-0005-0000-0000-000085140000}"/>
    <cellStyle name="Normal 17" xfId="148" xr:uid="{00000000-0005-0000-0000-000086140000}"/>
    <cellStyle name="Normal 17 2" xfId="2267" xr:uid="{00000000-0005-0000-0000-000087140000}"/>
    <cellStyle name="Normal 17 2 10" xfId="7835" xr:uid="{00000000-0005-0000-0000-000088140000}"/>
    <cellStyle name="Normal 17 2 11" xfId="11037" xr:uid="{00000000-0005-0000-0000-000089140000}"/>
    <cellStyle name="Normal 17 2 12" xfId="12644" xr:uid="{00000000-0005-0000-0000-00008A140000}"/>
    <cellStyle name="Normal 17 2 2" xfId="2268" xr:uid="{00000000-0005-0000-0000-00008B140000}"/>
    <cellStyle name="Normal 17 2 2 2" xfId="2269" xr:uid="{00000000-0005-0000-0000-00008C140000}"/>
    <cellStyle name="Normal 17 2 2 2 2" xfId="2270" xr:uid="{00000000-0005-0000-0000-00008D140000}"/>
    <cellStyle name="Normal 17 2 2 2 2 2" xfId="2271" xr:uid="{00000000-0005-0000-0000-00008E140000}"/>
    <cellStyle name="Normal 17 2 2 2 2 2 2" xfId="9433" xr:uid="{00000000-0005-0000-0000-00008F140000}"/>
    <cellStyle name="Normal 17 2 2 2 2 2 3" xfId="7837" xr:uid="{00000000-0005-0000-0000-000090140000}"/>
    <cellStyle name="Normal 17 2 2 2 2 2 4" xfId="11039" xr:uid="{00000000-0005-0000-0000-000091140000}"/>
    <cellStyle name="Normal 17 2 2 2 2 2 5" xfId="12646" xr:uid="{00000000-0005-0000-0000-000092140000}"/>
    <cellStyle name="Normal 17 2 2 2 2 3" xfId="2272" xr:uid="{00000000-0005-0000-0000-000093140000}"/>
    <cellStyle name="Normal 17 2 2 2 2 3 2" xfId="9434" xr:uid="{00000000-0005-0000-0000-000094140000}"/>
    <cellStyle name="Normal 17 2 2 2 2 3 3" xfId="7838" xr:uid="{00000000-0005-0000-0000-000095140000}"/>
    <cellStyle name="Normal 17 2 2 2 2 3 4" xfId="11040" xr:uid="{00000000-0005-0000-0000-000096140000}"/>
    <cellStyle name="Normal 17 2 2 2 2 3 5" xfId="12647" xr:uid="{00000000-0005-0000-0000-000097140000}"/>
    <cellStyle name="Normal 17 2 2 2 2 4" xfId="2273" xr:uid="{00000000-0005-0000-0000-000098140000}"/>
    <cellStyle name="Normal 17 2 2 2 2 4 2" xfId="9435" xr:uid="{00000000-0005-0000-0000-000099140000}"/>
    <cellStyle name="Normal 17 2 2 2 2 4 3" xfId="7839" xr:uid="{00000000-0005-0000-0000-00009A140000}"/>
    <cellStyle name="Normal 17 2 2 2 2 4 4" xfId="11041" xr:uid="{00000000-0005-0000-0000-00009B140000}"/>
    <cellStyle name="Normal 17 2 2 2 2 4 5" xfId="12648" xr:uid="{00000000-0005-0000-0000-00009C140000}"/>
    <cellStyle name="Normal 17 2 2 2 3" xfId="2274" xr:uid="{00000000-0005-0000-0000-00009D140000}"/>
    <cellStyle name="Normal 17 2 2 2 4" xfId="2275" xr:uid="{00000000-0005-0000-0000-00009E140000}"/>
    <cellStyle name="Normal 17 2 2 2 5" xfId="9432" xr:uid="{00000000-0005-0000-0000-00009F140000}"/>
    <cellStyle name="Normal 17 2 2 2 6" xfId="7836" xr:uid="{00000000-0005-0000-0000-0000A0140000}"/>
    <cellStyle name="Normal 17 2 2 2 7" xfId="11038" xr:uid="{00000000-0005-0000-0000-0000A1140000}"/>
    <cellStyle name="Normal 17 2 2 2 8" xfId="12645" xr:uid="{00000000-0005-0000-0000-0000A2140000}"/>
    <cellStyle name="Normal 17 2 2 3" xfId="2276" xr:uid="{00000000-0005-0000-0000-0000A3140000}"/>
    <cellStyle name="Normal 17 2 2 3 2" xfId="2277" xr:uid="{00000000-0005-0000-0000-0000A4140000}"/>
    <cellStyle name="Normal 17 2 2 3 2 2" xfId="9437" xr:uid="{00000000-0005-0000-0000-0000A5140000}"/>
    <cellStyle name="Normal 17 2 2 3 2 3" xfId="7841" xr:uid="{00000000-0005-0000-0000-0000A6140000}"/>
    <cellStyle name="Normal 17 2 2 3 2 4" xfId="11043" xr:uid="{00000000-0005-0000-0000-0000A7140000}"/>
    <cellStyle name="Normal 17 2 2 3 2 5" xfId="12650" xr:uid="{00000000-0005-0000-0000-0000A8140000}"/>
    <cellStyle name="Normal 17 2 2 3 3" xfId="2278" xr:uid="{00000000-0005-0000-0000-0000A9140000}"/>
    <cellStyle name="Normal 17 2 2 3 3 2" xfId="9438" xr:uid="{00000000-0005-0000-0000-0000AA140000}"/>
    <cellStyle name="Normal 17 2 2 3 3 3" xfId="7842" xr:uid="{00000000-0005-0000-0000-0000AB140000}"/>
    <cellStyle name="Normal 17 2 2 3 3 4" xfId="11044" xr:uid="{00000000-0005-0000-0000-0000AC140000}"/>
    <cellStyle name="Normal 17 2 2 3 3 5" xfId="12651" xr:uid="{00000000-0005-0000-0000-0000AD140000}"/>
    <cellStyle name="Normal 17 2 2 3 4" xfId="2279" xr:uid="{00000000-0005-0000-0000-0000AE140000}"/>
    <cellStyle name="Normal 17 2 2 3 4 2" xfId="9439" xr:uid="{00000000-0005-0000-0000-0000AF140000}"/>
    <cellStyle name="Normal 17 2 2 3 4 3" xfId="7843" xr:uid="{00000000-0005-0000-0000-0000B0140000}"/>
    <cellStyle name="Normal 17 2 2 3 4 4" xfId="11045" xr:uid="{00000000-0005-0000-0000-0000B1140000}"/>
    <cellStyle name="Normal 17 2 2 3 4 5" xfId="12652" xr:uid="{00000000-0005-0000-0000-0000B2140000}"/>
    <cellStyle name="Normal 17 2 2 3 5" xfId="9436" xr:uid="{00000000-0005-0000-0000-0000B3140000}"/>
    <cellStyle name="Normal 17 2 2 3 6" xfId="7840" xr:uid="{00000000-0005-0000-0000-0000B4140000}"/>
    <cellStyle name="Normal 17 2 2 3 7" xfId="11042" xr:uid="{00000000-0005-0000-0000-0000B5140000}"/>
    <cellStyle name="Normal 17 2 2 3 8" xfId="12649" xr:uid="{00000000-0005-0000-0000-0000B6140000}"/>
    <cellStyle name="Normal 17 2 2 4" xfId="2280" xr:uid="{00000000-0005-0000-0000-0000B7140000}"/>
    <cellStyle name="Normal 17 2 2 4 2" xfId="2281" xr:uid="{00000000-0005-0000-0000-0000B8140000}"/>
    <cellStyle name="Normal 17 2 2 4 2 2" xfId="9441" xr:uid="{00000000-0005-0000-0000-0000B9140000}"/>
    <cellStyle name="Normal 17 2 2 4 2 3" xfId="7845" xr:uid="{00000000-0005-0000-0000-0000BA140000}"/>
    <cellStyle name="Normal 17 2 2 4 2 4" xfId="11047" xr:uid="{00000000-0005-0000-0000-0000BB140000}"/>
    <cellStyle name="Normal 17 2 2 4 2 5" xfId="12654" xr:uid="{00000000-0005-0000-0000-0000BC140000}"/>
    <cellStyle name="Normal 17 2 2 4 3" xfId="2282" xr:uid="{00000000-0005-0000-0000-0000BD140000}"/>
    <cellStyle name="Normal 17 2 2 4 3 2" xfId="9442" xr:uid="{00000000-0005-0000-0000-0000BE140000}"/>
    <cellStyle name="Normal 17 2 2 4 3 3" xfId="7846" xr:uid="{00000000-0005-0000-0000-0000BF140000}"/>
    <cellStyle name="Normal 17 2 2 4 3 4" xfId="11048" xr:uid="{00000000-0005-0000-0000-0000C0140000}"/>
    <cellStyle name="Normal 17 2 2 4 3 5" xfId="12655" xr:uid="{00000000-0005-0000-0000-0000C1140000}"/>
    <cellStyle name="Normal 17 2 2 4 4" xfId="2283" xr:uid="{00000000-0005-0000-0000-0000C2140000}"/>
    <cellStyle name="Normal 17 2 2 4 4 2" xfId="9443" xr:uid="{00000000-0005-0000-0000-0000C3140000}"/>
    <cellStyle name="Normal 17 2 2 4 4 3" xfId="7847" xr:uid="{00000000-0005-0000-0000-0000C4140000}"/>
    <cellStyle name="Normal 17 2 2 4 4 4" xfId="11049" xr:uid="{00000000-0005-0000-0000-0000C5140000}"/>
    <cellStyle name="Normal 17 2 2 4 4 5" xfId="12656" xr:uid="{00000000-0005-0000-0000-0000C6140000}"/>
    <cellStyle name="Normal 17 2 2 4 5" xfId="9440" xr:uid="{00000000-0005-0000-0000-0000C7140000}"/>
    <cellStyle name="Normal 17 2 2 4 6" xfId="7844" xr:uid="{00000000-0005-0000-0000-0000C8140000}"/>
    <cellStyle name="Normal 17 2 2 4 7" xfId="11046" xr:uid="{00000000-0005-0000-0000-0000C9140000}"/>
    <cellStyle name="Normal 17 2 2 4 8" xfId="12653" xr:uid="{00000000-0005-0000-0000-0000CA140000}"/>
    <cellStyle name="Normal 17 2 2 5" xfId="2284" xr:uid="{00000000-0005-0000-0000-0000CB140000}"/>
    <cellStyle name="Normal 17 2 2 5 2" xfId="9444" xr:uid="{00000000-0005-0000-0000-0000CC140000}"/>
    <cellStyle name="Normal 17 2 2 5 3" xfId="7848" xr:uid="{00000000-0005-0000-0000-0000CD140000}"/>
    <cellStyle name="Normal 17 2 2 5 4" xfId="11050" xr:uid="{00000000-0005-0000-0000-0000CE140000}"/>
    <cellStyle name="Normal 17 2 2 5 5" xfId="12657" xr:uid="{00000000-0005-0000-0000-0000CF140000}"/>
    <cellStyle name="Normal 17 2 2 6" xfId="2285" xr:uid="{00000000-0005-0000-0000-0000D0140000}"/>
    <cellStyle name="Normal 17 2 2 6 2" xfId="9445" xr:uid="{00000000-0005-0000-0000-0000D1140000}"/>
    <cellStyle name="Normal 17 2 2 6 3" xfId="7849" xr:uid="{00000000-0005-0000-0000-0000D2140000}"/>
    <cellStyle name="Normal 17 2 2 6 4" xfId="11051" xr:uid="{00000000-0005-0000-0000-0000D3140000}"/>
    <cellStyle name="Normal 17 2 2 6 5" xfId="12658" xr:uid="{00000000-0005-0000-0000-0000D4140000}"/>
    <cellStyle name="Normal 17 2 2 7" xfId="2286" xr:uid="{00000000-0005-0000-0000-0000D5140000}"/>
    <cellStyle name="Normal 17 2 2 7 2" xfId="9446" xr:uid="{00000000-0005-0000-0000-0000D6140000}"/>
    <cellStyle name="Normal 17 2 2 7 3" xfId="7850" xr:uid="{00000000-0005-0000-0000-0000D7140000}"/>
    <cellStyle name="Normal 17 2 2 7 4" xfId="11052" xr:uid="{00000000-0005-0000-0000-0000D8140000}"/>
    <cellStyle name="Normal 17 2 2 7 5" xfId="12659" xr:uid="{00000000-0005-0000-0000-0000D9140000}"/>
    <cellStyle name="Normal 17 2 3" xfId="2287" xr:uid="{00000000-0005-0000-0000-0000DA140000}"/>
    <cellStyle name="Normal 17 2 3 2" xfId="2288" xr:uid="{00000000-0005-0000-0000-0000DB140000}"/>
    <cellStyle name="Normal 17 2 3 2 2" xfId="9448" xr:uid="{00000000-0005-0000-0000-0000DC140000}"/>
    <cellStyle name="Normal 17 2 3 2 3" xfId="7852" xr:uid="{00000000-0005-0000-0000-0000DD140000}"/>
    <cellStyle name="Normal 17 2 3 2 4" xfId="11054" xr:uid="{00000000-0005-0000-0000-0000DE140000}"/>
    <cellStyle name="Normal 17 2 3 2 5" xfId="12661" xr:uid="{00000000-0005-0000-0000-0000DF140000}"/>
    <cellStyle name="Normal 17 2 3 3" xfId="2289" xr:uid="{00000000-0005-0000-0000-0000E0140000}"/>
    <cellStyle name="Normal 17 2 3 3 2" xfId="9449" xr:uid="{00000000-0005-0000-0000-0000E1140000}"/>
    <cellStyle name="Normal 17 2 3 3 3" xfId="7853" xr:uid="{00000000-0005-0000-0000-0000E2140000}"/>
    <cellStyle name="Normal 17 2 3 3 4" xfId="11055" xr:uid="{00000000-0005-0000-0000-0000E3140000}"/>
    <cellStyle name="Normal 17 2 3 3 5" xfId="12662" xr:uid="{00000000-0005-0000-0000-0000E4140000}"/>
    <cellStyle name="Normal 17 2 3 4" xfId="2290" xr:uid="{00000000-0005-0000-0000-0000E5140000}"/>
    <cellStyle name="Normal 17 2 3 4 2" xfId="9450" xr:uid="{00000000-0005-0000-0000-0000E6140000}"/>
    <cellStyle name="Normal 17 2 3 4 3" xfId="7854" xr:uid="{00000000-0005-0000-0000-0000E7140000}"/>
    <cellStyle name="Normal 17 2 3 4 4" xfId="11056" xr:uid="{00000000-0005-0000-0000-0000E8140000}"/>
    <cellStyle name="Normal 17 2 3 4 5" xfId="12663" xr:uid="{00000000-0005-0000-0000-0000E9140000}"/>
    <cellStyle name="Normal 17 2 3 5" xfId="9447" xr:uid="{00000000-0005-0000-0000-0000EA140000}"/>
    <cellStyle name="Normal 17 2 3 6" xfId="7851" xr:uid="{00000000-0005-0000-0000-0000EB140000}"/>
    <cellStyle name="Normal 17 2 3 7" xfId="11053" xr:uid="{00000000-0005-0000-0000-0000EC140000}"/>
    <cellStyle name="Normal 17 2 3 8" xfId="12660" xr:uid="{00000000-0005-0000-0000-0000ED140000}"/>
    <cellStyle name="Normal 17 2 4" xfId="2291" xr:uid="{00000000-0005-0000-0000-0000EE140000}"/>
    <cellStyle name="Normal 17 2 5" xfId="2292" xr:uid="{00000000-0005-0000-0000-0000EF140000}"/>
    <cellStyle name="Normal 17 2 6" xfId="2293" xr:uid="{00000000-0005-0000-0000-0000F0140000}"/>
    <cellStyle name="Normal 17 2 6 2" xfId="9451" xr:uid="{00000000-0005-0000-0000-0000F1140000}"/>
    <cellStyle name="Normal 17 2 6 3" xfId="7855" xr:uid="{00000000-0005-0000-0000-0000F2140000}"/>
    <cellStyle name="Normal 17 2 6 4" xfId="11057" xr:uid="{00000000-0005-0000-0000-0000F3140000}"/>
    <cellStyle name="Normal 17 2 6 5" xfId="12664" xr:uid="{00000000-0005-0000-0000-0000F4140000}"/>
    <cellStyle name="Normal 17 2 7" xfId="2294" xr:uid="{00000000-0005-0000-0000-0000F5140000}"/>
    <cellStyle name="Normal 17 2 7 2" xfId="9452" xr:uid="{00000000-0005-0000-0000-0000F6140000}"/>
    <cellStyle name="Normal 17 2 7 3" xfId="7856" xr:uid="{00000000-0005-0000-0000-0000F7140000}"/>
    <cellStyle name="Normal 17 2 7 4" xfId="11058" xr:uid="{00000000-0005-0000-0000-0000F8140000}"/>
    <cellStyle name="Normal 17 2 7 5" xfId="12665" xr:uid="{00000000-0005-0000-0000-0000F9140000}"/>
    <cellStyle name="Normal 17 2 8" xfId="2295" xr:uid="{00000000-0005-0000-0000-0000FA140000}"/>
    <cellStyle name="Normal 17 2 8 2" xfId="9453" xr:uid="{00000000-0005-0000-0000-0000FB140000}"/>
    <cellStyle name="Normal 17 2 8 3" xfId="7857" xr:uid="{00000000-0005-0000-0000-0000FC140000}"/>
    <cellStyle name="Normal 17 2 8 4" xfId="11059" xr:uid="{00000000-0005-0000-0000-0000FD140000}"/>
    <cellStyle name="Normal 17 2 8 5" xfId="12666" xr:uid="{00000000-0005-0000-0000-0000FE140000}"/>
    <cellStyle name="Normal 17 2 9" xfId="9431" xr:uid="{00000000-0005-0000-0000-0000FF140000}"/>
    <cellStyle name="Normal 17 3" xfId="2296" xr:uid="{00000000-0005-0000-0000-000000150000}"/>
    <cellStyle name="Normal 17 4" xfId="2297" xr:uid="{00000000-0005-0000-0000-000001150000}"/>
    <cellStyle name="Normal 17 5" xfId="2266" xr:uid="{00000000-0005-0000-0000-000002150000}"/>
    <cellStyle name="Normal 17 6" xfId="10746" xr:uid="{00000000-0005-0000-0000-000003150000}"/>
    <cellStyle name="Normal 170" xfId="10589" xr:uid="{00000000-0005-0000-0000-000004150000}"/>
    <cellStyle name="Normal 171" xfId="10590" xr:uid="{00000000-0005-0000-0000-000005150000}"/>
    <cellStyle name="Normal 172" xfId="10591" xr:uid="{00000000-0005-0000-0000-000006150000}"/>
    <cellStyle name="Normal 173" xfId="10592" xr:uid="{00000000-0005-0000-0000-000007150000}"/>
    <cellStyle name="Normal 174" xfId="10593" xr:uid="{00000000-0005-0000-0000-000008150000}"/>
    <cellStyle name="Normal 175" xfId="10594" xr:uid="{00000000-0005-0000-0000-000009150000}"/>
    <cellStyle name="Normal 176" xfId="10595" xr:uid="{00000000-0005-0000-0000-00000A150000}"/>
    <cellStyle name="Normal 177" xfId="10596" xr:uid="{00000000-0005-0000-0000-00000B150000}"/>
    <cellStyle name="Normal 178" xfId="10597" xr:uid="{00000000-0005-0000-0000-00000C150000}"/>
    <cellStyle name="Normal 179" xfId="10598" xr:uid="{00000000-0005-0000-0000-00000D150000}"/>
    <cellStyle name="Normal 18" xfId="149" xr:uid="{00000000-0005-0000-0000-00000E150000}"/>
    <cellStyle name="Normal 18 2" xfId="2299" xr:uid="{00000000-0005-0000-0000-00000F150000}"/>
    <cellStyle name="Normal 18 2 10" xfId="7858" xr:uid="{00000000-0005-0000-0000-000010150000}"/>
    <cellStyle name="Normal 18 2 11" xfId="11060" xr:uid="{00000000-0005-0000-0000-000011150000}"/>
    <cellStyle name="Normal 18 2 12" xfId="12667" xr:uid="{00000000-0005-0000-0000-000012150000}"/>
    <cellStyle name="Normal 18 2 2" xfId="2300" xr:uid="{00000000-0005-0000-0000-000013150000}"/>
    <cellStyle name="Normal 18 2 2 2" xfId="2301" xr:uid="{00000000-0005-0000-0000-000014150000}"/>
    <cellStyle name="Normal 18 2 2 2 2" xfId="2302" xr:uid="{00000000-0005-0000-0000-000015150000}"/>
    <cellStyle name="Normal 18 2 2 2 2 2" xfId="2303" xr:uid="{00000000-0005-0000-0000-000016150000}"/>
    <cellStyle name="Normal 18 2 2 2 2 2 2" xfId="9456" xr:uid="{00000000-0005-0000-0000-000017150000}"/>
    <cellStyle name="Normal 18 2 2 2 2 2 3" xfId="7860" xr:uid="{00000000-0005-0000-0000-000018150000}"/>
    <cellStyle name="Normal 18 2 2 2 2 2 4" xfId="11062" xr:uid="{00000000-0005-0000-0000-000019150000}"/>
    <cellStyle name="Normal 18 2 2 2 2 2 5" xfId="12669" xr:uid="{00000000-0005-0000-0000-00001A150000}"/>
    <cellStyle name="Normal 18 2 2 2 2 3" xfId="2304" xr:uid="{00000000-0005-0000-0000-00001B150000}"/>
    <cellStyle name="Normal 18 2 2 2 2 3 2" xfId="9457" xr:uid="{00000000-0005-0000-0000-00001C150000}"/>
    <cellStyle name="Normal 18 2 2 2 2 3 3" xfId="7861" xr:uid="{00000000-0005-0000-0000-00001D150000}"/>
    <cellStyle name="Normal 18 2 2 2 2 3 4" xfId="11063" xr:uid="{00000000-0005-0000-0000-00001E150000}"/>
    <cellStyle name="Normal 18 2 2 2 2 3 5" xfId="12670" xr:uid="{00000000-0005-0000-0000-00001F150000}"/>
    <cellStyle name="Normal 18 2 2 2 2 4" xfId="2305" xr:uid="{00000000-0005-0000-0000-000020150000}"/>
    <cellStyle name="Normal 18 2 2 2 2 4 2" xfId="9458" xr:uid="{00000000-0005-0000-0000-000021150000}"/>
    <cellStyle name="Normal 18 2 2 2 2 4 3" xfId="7862" xr:uid="{00000000-0005-0000-0000-000022150000}"/>
    <cellStyle name="Normal 18 2 2 2 2 4 4" xfId="11064" xr:uid="{00000000-0005-0000-0000-000023150000}"/>
    <cellStyle name="Normal 18 2 2 2 2 4 5" xfId="12671" xr:uid="{00000000-0005-0000-0000-000024150000}"/>
    <cellStyle name="Normal 18 2 2 2 3" xfId="2306" xr:uid="{00000000-0005-0000-0000-000025150000}"/>
    <cellStyle name="Normal 18 2 2 2 4" xfId="2307" xr:uid="{00000000-0005-0000-0000-000026150000}"/>
    <cellStyle name="Normal 18 2 2 2 5" xfId="9455" xr:uid="{00000000-0005-0000-0000-000027150000}"/>
    <cellStyle name="Normal 18 2 2 2 6" xfId="7859" xr:uid="{00000000-0005-0000-0000-000028150000}"/>
    <cellStyle name="Normal 18 2 2 2 7" xfId="11061" xr:uid="{00000000-0005-0000-0000-000029150000}"/>
    <cellStyle name="Normal 18 2 2 2 8" xfId="12668" xr:uid="{00000000-0005-0000-0000-00002A150000}"/>
    <cellStyle name="Normal 18 2 2 3" xfId="2308" xr:uid="{00000000-0005-0000-0000-00002B150000}"/>
    <cellStyle name="Normal 18 2 2 3 2" xfId="2309" xr:uid="{00000000-0005-0000-0000-00002C150000}"/>
    <cellStyle name="Normal 18 2 2 3 2 2" xfId="9460" xr:uid="{00000000-0005-0000-0000-00002D150000}"/>
    <cellStyle name="Normal 18 2 2 3 2 3" xfId="7864" xr:uid="{00000000-0005-0000-0000-00002E150000}"/>
    <cellStyle name="Normal 18 2 2 3 2 4" xfId="11066" xr:uid="{00000000-0005-0000-0000-00002F150000}"/>
    <cellStyle name="Normal 18 2 2 3 2 5" xfId="12673" xr:uid="{00000000-0005-0000-0000-000030150000}"/>
    <cellStyle name="Normal 18 2 2 3 3" xfId="2310" xr:uid="{00000000-0005-0000-0000-000031150000}"/>
    <cellStyle name="Normal 18 2 2 3 3 2" xfId="9461" xr:uid="{00000000-0005-0000-0000-000032150000}"/>
    <cellStyle name="Normal 18 2 2 3 3 3" xfId="7865" xr:uid="{00000000-0005-0000-0000-000033150000}"/>
    <cellStyle name="Normal 18 2 2 3 3 4" xfId="11067" xr:uid="{00000000-0005-0000-0000-000034150000}"/>
    <cellStyle name="Normal 18 2 2 3 3 5" xfId="12674" xr:uid="{00000000-0005-0000-0000-000035150000}"/>
    <cellStyle name="Normal 18 2 2 3 4" xfId="2311" xr:uid="{00000000-0005-0000-0000-000036150000}"/>
    <cellStyle name="Normal 18 2 2 3 4 2" xfId="9462" xr:uid="{00000000-0005-0000-0000-000037150000}"/>
    <cellStyle name="Normal 18 2 2 3 4 3" xfId="7866" xr:uid="{00000000-0005-0000-0000-000038150000}"/>
    <cellStyle name="Normal 18 2 2 3 4 4" xfId="11068" xr:uid="{00000000-0005-0000-0000-000039150000}"/>
    <cellStyle name="Normal 18 2 2 3 4 5" xfId="12675" xr:uid="{00000000-0005-0000-0000-00003A150000}"/>
    <cellStyle name="Normal 18 2 2 3 5" xfId="9459" xr:uid="{00000000-0005-0000-0000-00003B150000}"/>
    <cellStyle name="Normal 18 2 2 3 6" xfId="7863" xr:uid="{00000000-0005-0000-0000-00003C150000}"/>
    <cellStyle name="Normal 18 2 2 3 7" xfId="11065" xr:uid="{00000000-0005-0000-0000-00003D150000}"/>
    <cellStyle name="Normal 18 2 2 3 8" xfId="12672" xr:uid="{00000000-0005-0000-0000-00003E150000}"/>
    <cellStyle name="Normal 18 2 2 4" xfId="2312" xr:uid="{00000000-0005-0000-0000-00003F150000}"/>
    <cellStyle name="Normal 18 2 2 4 2" xfId="2313" xr:uid="{00000000-0005-0000-0000-000040150000}"/>
    <cellStyle name="Normal 18 2 2 4 2 2" xfId="9464" xr:uid="{00000000-0005-0000-0000-000041150000}"/>
    <cellStyle name="Normal 18 2 2 4 2 3" xfId="7868" xr:uid="{00000000-0005-0000-0000-000042150000}"/>
    <cellStyle name="Normal 18 2 2 4 2 4" xfId="11070" xr:uid="{00000000-0005-0000-0000-000043150000}"/>
    <cellStyle name="Normal 18 2 2 4 2 5" xfId="12677" xr:uid="{00000000-0005-0000-0000-000044150000}"/>
    <cellStyle name="Normal 18 2 2 4 3" xfId="2314" xr:uid="{00000000-0005-0000-0000-000045150000}"/>
    <cellStyle name="Normal 18 2 2 4 3 2" xfId="9465" xr:uid="{00000000-0005-0000-0000-000046150000}"/>
    <cellStyle name="Normal 18 2 2 4 3 3" xfId="7869" xr:uid="{00000000-0005-0000-0000-000047150000}"/>
    <cellStyle name="Normal 18 2 2 4 3 4" xfId="11071" xr:uid="{00000000-0005-0000-0000-000048150000}"/>
    <cellStyle name="Normal 18 2 2 4 3 5" xfId="12678" xr:uid="{00000000-0005-0000-0000-000049150000}"/>
    <cellStyle name="Normal 18 2 2 4 4" xfId="2315" xr:uid="{00000000-0005-0000-0000-00004A150000}"/>
    <cellStyle name="Normal 18 2 2 4 4 2" xfId="9466" xr:uid="{00000000-0005-0000-0000-00004B150000}"/>
    <cellStyle name="Normal 18 2 2 4 4 3" xfId="7870" xr:uid="{00000000-0005-0000-0000-00004C150000}"/>
    <cellStyle name="Normal 18 2 2 4 4 4" xfId="11072" xr:uid="{00000000-0005-0000-0000-00004D150000}"/>
    <cellStyle name="Normal 18 2 2 4 4 5" xfId="12679" xr:uid="{00000000-0005-0000-0000-00004E150000}"/>
    <cellStyle name="Normal 18 2 2 4 5" xfId="9463" xr:uid="{00000000-0005-0000-0000-00004F150000}"/>
    <cellStyle name="Normal 18 2 2 4 6" xfId="7867" xr:uid="{00000000-0005-0000-0000-000050150000}"/>
    <cellStyle name="Normal 18 2 2 4 7" xfId="11069" xr:uid="{00000000-0005-0000-0000-000051150000}"/>
    <cellStyle name="Normal 18 2 2 4 8" xfId="12676" xr:uid="{00000000-0005-0000-0000-000052150000}"/>
    <cellStyle name="Normal 18 2 2 5" xfId="2316" xr:uid="{00000000-0005-0000-0000-000053150000}"/>
    <cellStyle name="Normal 18 2 2 5 2" xfId="9467" xr:uid="{00000000-0005-0000-0000-000054150000}"/>
    <cellStyle name="Normal 18 2 2 5 3" xfId="7871" xr:uid="{00000000-0005-0000-0000-000055150000}"/>
    <cellStyle name="Normal 18 2 2 5 4" xfId="11073" xr:uid="{00000000-0005-0000-0000-000056150000}"/>
    <cellStyle name="Normal 18 2 2 5 5" xfId="12680" xr:uid="{00000000-0005-0000-0000-000057150000}"/>
    <cellStyle name="Normal 18 2 2 6" xfId="2317" xr:uid="{00000000-0005-0000-0000-000058150000}"/>
    <cellStyle name="Normal 18 2 2 6 2" xfId="9468" xr:uid="{00000000-0005-0000-0000-000059150000}"/>
    <cellStyle name="Normal 18 2 2 6 3" xfId="7872" xr:uid="{00000000-0005-0000-0000-00005A150000}"/>
    <cellStyle name="Normal 18 2 2 6 4" xfId="11074" xr:uid="{00000000-0005-0000-0000-00005B150000}"/>
    <cellStyle name="Normal 18 2 2 6 5" xfId="12681" xr:uid="{00000000-0005-0000-0000-00005C150000}"/>
    <cellStyle name="Normal 18 2 2 7" xfId="2318" xr:uid="{00000000-0005-0000-0000-00005D150000}"/>
    <cellStyle name="Normal 18 2 2 7 2" xfId="9469" xr:uid="{00000000-0005-0000-0000-00005E150000}"/>
    <cellStyle name="Normal 18 2 2 7 3" xfId="7873" xr:uid="{00000000-0005-0000-0000-00005F150000}"/>
    <cellStyle name="Normal 18 2 2 7 4" xfId="11075" xr:uid="{00000000-0005-0000-0000-000060150000}"/>
    <cellStyle name="Normal 18 2 2 7 5" xfId="12682" xr:uid="{00000000-0005-0000-0000-000061150000}"/>
    <cellStyle name="Normal 18 2 3" xfId="2319" xr:uid="{00000000-0005-0000-0000-000062150000}"/>
    <cellStyle name="Normal 18 2 3 2" xfId="2320" xr:uid="{00000000-0005-0000-0000-000063150000}"/>
    <cellStyle name="Normal 18 2 3 2 2" xfId="9471" xr:uid="{00000000-0005-0000-0000-000064150000}"/>
    <cellStyle name="Normal 18 2 3 2 3" xfId="7875" xr:uid="{00000000-0005-0000-0000-000065150000}"/>
    <cellStyle name="Normal 18 2 3 2 4" xfId="11077" xr:uid="{00000000-0005-0000-0000-000066150000}"/>
    <cellStyle name="Normal 18 2 3 2 5" xfId="12684" xr:uid="{00000000-0005-0000-0000-000067150000}"/>
    <cellStyle name="Normal 18 2 3 3" xfId="2321" xr:uid="{00000000-0005-0000-0000-000068150000}"/>
    <cellStyle name="Normal 18 2 3 3 2" xfId="9472" xr:uid="{00000000-0005-0000-0000-000069150000}"/>
    <cellStyle name="Normal 18 2 3 3 3" xfId="7876" xr:uid="{00000000-0005-0000-0000-00006A150000}"/>
    <cellStyle name="Normal 18 2 3 3 4" xfId="11078" xr:uid="{00000000-0005-0000-0000-00006B150000}"/>
    <cellStyle name="Normal 18 2 3 3 5" xfId="12685" xr:uid="{00000000-0005-0000-0000-00006C150000}"/>
    <cellStyle name="Normal 18 2 3 4" xfId="2322" xr:uid="{00000000-0005-0000-0000-00006D150000}"/>
    <cellStyle name="Normal 18 2 3 4 2" xfId="9473" xr:uid="{00000000-0005-0000-0000-00006E150000}"/>
    <cellStyle name="Normal 18 2 3 4 3" xfId="7877" xr:uid="{00000000-0005-0000-0000-00006F150000}"/>
    <cellStyle name="Normal 18 2 3 4 4" xfId="11079" xr:uid="{00000000-0005-0000-0000-000070150000}"/>
    <cellStyle name="Normal 18 2 3 4 5" xfId="12686" xr:uid="{00000000-0005-0000-0000-000071150000}"/>
    <cellStyle name="Normal 18 2 3 5" xfId="9470" xr:uid="{00000000-0005-0000-0000-000072150000}"/>
    <cellStyle name="Normal 18 2 3 6" xfId="7874" xr:uid="{00000000-0005-0000-0000-000073150000}"/>
    <cellStyle name="Normal 18 2 3 7" xfId="11076" xr:uid="{00000000-0005-0000-0000-000074150000}"/>
    <cellStyle name="Normal 18 2 3 8" xfId="12683" xr:uid="{00000000-0005-0000-0000-000075150000}"/>
    <cellStyle name="Normal 18 2 4" xfId="2323" xr:uid="{00000000-0005-0000-0000-000076150000}"/>
    <cellStyle name="Normal 18 2 5" xfId="2324" xr:uid="{00000000-0005-0000-0000-000077150000}"/>
    <cellStyle name="Normal 18 2 6" xfId="2325" xr:uid="{00000000-0005-0000-0000-000078150000}"/>
    <cellStyle name="Normal 18 2 6 2" xfId="9474" xr:uid="{00000000-0005-0000-0000-000079150000}"/>
    <cellStyle name="Normal 18 2 6 3" xfId="7878" xr:uid="{00000000-0005-0000-0000-00007A150000}"/>
    <cellStyle name="Normal 18 2 6 4" xfId="11080" xr:uid="{00000000-0005-0000-0000-00007B150000}"/>
    <cellStyle name="Normal 18 2 6 5" xfId="12687" xr:uid="{00000000-0005-0000-0000-00007C150000}"/>
    <cellStyle name="Normal 18 2 7" xfId="2326" xr:uid="{00000000-0005-0000-0000-00007D150000}"/>
    <cellStyle name="Normal 18 2 7 2" xfId="9475" xr:uid="{00000000-0005-0000-0000-00007E150000}"/>
    <cellStyle name="Normal 18 2 7 3" xfId="7879" xr:uid="{00000000-0005-0000-0000-00007F150000}"/>
    <cellStyle name="Normal 18 2 7 4" xfId="11081" xr:uid="{00000000-0005-0000-0000-000080150000}"/>
    <cellStyle name="Normal 18 2 7 5" xfId="12688" xr:uid="{00000000-0005-0000-0000-000081150000}"/>
    <cellStyle name="Normal 18 2 8" xfId="2327" xr:uid="{00000000-0005-0000-0000-000082150000}"/>
    <cellStyle name="Normal 18 2 8 2" xfId="9476" xr:uid="{00000000-0005-0000-0000-000083150000}"/>
    <cellStyle name="Normal 18 2 8 3" xfId="7880" xr:uid="{00000000-0005-0000-0000-000084150000}"/>
    <cellStyle name="Normal 18 2 8 4" xfId="11082" xr:uid="{00000000-0005-0000-0000-000085150000}"/>
    <cellStyle name="Normal 18 2 8 5" xfId="12689" xr:uid="{00000000-0005-0000-0000-000086150000}"/>
    <cellStyle name="Normal 18 2 9" xfId="9454" xr:uid="{00000000-0005-0000-0000-000087150000}"/>
    <cellStyle name="Normal 18 3" xfId="2328" xr:uid="{00000000-0005-0000-0000-000088150000}"/>
    <cellStyle name="Normal 18 4" xfId="2329" xr:uid="{00000000-0005-0000-0000-000089150000}"/>
    <cellStyle name="Normal 18 5" xfId="2298" xr:uid="{00000000-0005-0000-0000-00008A150000}"/>
    <cellStyle name="Normal 18 6" xfId="10747" xr:uid="{00000000-0005-0000-0000-00008B150000}"/>
    <cellStyle name="Normal 180" xfId="7535" xr:uid="{00000000-0005-0000-0000-00008C150000}"/>
    <cellStyle name="Normal 181" xfId="9145" xr:uid="{00000000-0005-0000-0000-00008D150000}"/>
    <cellStyle name="Normal 182" xfId="9144" xr:uid="{00000000-0005-0000-0000-00008E150000}"/>
    <cellStyle name="Normal 183" xfId="9141" xr:uid="{00000000-0005-0000-0000-00008F150000}"/>
    <cellStyle name="Normal 184" xfId="10608" xr:uid="{00000000-0005-0000-0000-000090150000}"/>
    <cellStyle name="Normal 184 2" xfId="2330" xr:uid="{00000000-0005-0000-0000-000091150000}"/>
    <cellStyle name="Normal 184 2 2" xfId="2331" xr:uid="{00000000-0005-0000-0000-000092150000}"/>
    <cellStyle name="Normal 185" xfId="7565" xr:uid="{00000000-0005-0000-0000-000093150000}"/>
    <cellStyle name="Normal 186" xfId="9140" xr:uid="{00000000-0005-0000-0000-000094150000}"/>
    <cellStyle name="Normal 187" xfId="10603" xr:uid="{00000000-0005-0000-0000-000095150000}"/>
    <cellStyle name="Normal 188" xfId="10612" xr:uid="{00000000-0005-0000-0000-000096150000}"/>
    <cellStyle name="Normal 189" xfId="10607" xr:uid="{00000000-0005-0000-0000-000097150000}"/>
    <cellStyle name="Normal 19" xfId="150" xr:uid="{00000000-0005-0000-0000-000098150000}"/>
    <cellStyle name="Normal 19 2" xfId="2333" xr:uid="{00000000-0005-0000-0000-000099150000}"/>
    <cellStyle name="Normal 19 2 10" xfId="7881" xr:uid="{00000000-0005-0000-0000-00009A150000}"/>
    <cellStyle name="Normal 19 2 11" xfId="11083" xr:uid="{00000000-0005-0000-0000-00009B150000}"/>
    <cellStyle name="Normal 19 2 12" xfId="12690" xr:uid="{00000000-0005-0000-0000-00009C150000}"/>
    <cellStyle name="Normal 19 2 2" xfId="2334" xr:uid="{00000000-0005-0000-0000-00009D150000}"/>
    <cellStyle name="Normal 19 2 2 2" xfId="2335" xr:uid="{00000000-0005-0000-0000-00009E150000}"/>
    <cellStyle name="Normal 19 2 2 2 2" xfId="2336" xr:uid="{00000000-0005-0000-0000-00009F150000}"/>
    <cellStyle name="Normal 19 2 2 2 2 2" xfId="2337" xr:uid="{00000000-0005-0000-0000-0000A0150000}"/>
    <cellStyle name="Normal 19 2 2 2 2 2 2" xfId="9479" xr:uid="{00000000-0005-0000-0000-0000A1150000}"/>
    <cellStyle name="Normal 19 2 2 2 2 2 3" xfId="7883" xr:uid="{00000000-0005-0000-0000-0000A2150000}"/>
    <cellStyle name="Normal 19 2 2 2 2 2 4" xfId="11085" xr:uid="{00000000-0005-0000-0000-0000A3150000}"/>
    <cellStyle name="Normal 19 2 2 2 2 2 5" xfId="12692" xr:uid="{00000000-0005-0000-0000-0000A4150000}"/>
    <cellStyle name="Normal 19 2 2 2 2 3" xfId="2338" xr:uid="{00000000-0005-0000-0000-0000A5150000}"/>
    <cellStyle name="Normal 19 2 2 2 2 3 2" xfId="9480" xr:uid="{00000000-0005-0000-0000-0000A6150000}"/>
    <cellStyle name="Normal 19 2 2 2 2 3 3" xfId="7884" xr:uid="{00000000-0005-0000-0000-0000A7150000}"/>
    <cellStyle name="Normal 19 2 2 2 2 3 4" xfId="11086" xr:uid="{00000000-0005-0000-0000-0000A8150000}"/>
    <cellStyle name="Normal 19 2 2 2 2 3 5" xfId="12693" xr:uid="{00000000-0005-0000-0000-0000A9150000}"/>
    <cellStyle name="Normal 19 2 2 2 2 4" xfId="2339" xr:uid="{00000000-0005-0000-0000-0000AA150000}"/>
    <cellStyle name="Normal 19 2 2 2 2 4 2" xfId="9481" xr:uid="{00000000-0005-0000-0000-0000AB150000}"/>
    <cellStyle name="Normal 19 2 2 2 2 4 3" xfId="7885" xr:uid="{00000000-0005-0000-0000-0000AC150000}"/>
    <cellStyle name="Normal 19 2 2 2 2 4 4" xfId="11087" xr:uid="{00000000-0005-0000-0000-0000AD150000}"/>
    <cellStyle name="Normal 19 2 2 2 2 4 5" xfId="12694" xr:uid="{00000000-0005-0000-0000-0000AE150000}"/>
    <cellStyle name="Normal 19 2 2 2 3" xfId="2340" xr:uid="{00000000-0005-0000-0000-0000AF150000}"/>
    <cellStyle name="Normal 19 2 2 2 4" xfId="2341" xr:uid="{00000000-0005-0000-0000-0000B0150000}"/>
    <cellStyle name="Normal 19 2 2 2 5" xfId="9478" xr:uid="{00000000-0005-0000-0000-0000B1150000}"/>
    <cellStyle name="Normal 19 2 2 2 6" xfId="7882" xr:uid="{00000000-0005-0000-0000-0000B2150000}"/>
    <cellStyle name="Normal 19 2 2 2 7" xfId="11084" xr:uid="{00000000-0005-0000-0000-0000B3150000}"/>
    <cellStyle name="Normal 19 2 2 2 8" xfId="12691" xr:uid="{00000000-0005-0000-0000-0000B4150000}"/>
    <cellStyle name="Normal 19 2 2 3" xfId="2342" xr:uid="{00000000-0005-0000-0000-0000B5150000}"/>
    <cellStyle name="Normal 19 2 2 3 2" xfId="2343" xr:uid="{00000000-0005-0000-0000-0000B6150000}"/>
    <cellStyle name="Normal 19 2 2 3 2 2" xfId="9483" xr:uid="{00000000-0005-0000-0000-0000B7150000}"/>
    <cellStyle name="Normal 19 2 2 3 2 3" xfId="7887" xr:uid="{00000000-0005-0000-0000-0000B8150000}"/>
    <cellStyle name="Normal 19 2 2 3 2 4" xfId="11089" xr:uid="{00000000-0005-0000-0000-0000B9150000}"/>
    <cellStyle name="Normal 19 2 2 3 2 5" xfId="12696" xr:uid="{00000000-0005-0000-0000-0000BA150000}"/>
    <cellStyle name="Normal 19 2 2 3 3" xfId="2344" xr:uid="{00000000-0005-0000-0000-0000BB150000}"/>
    <cellStyle name="Normal 19 2 2 3 3 2" xfId="9484" xr:uid="{00000000-0005-0000-0000-0000BC150000}"/>
    <cellStyle name="Normal 19 2 2 3 3 3" xfId="7888" xr:uid="{00000000-0005-0000-0000-0000BD150000}"/>
    <cellStyle name="Normal 19 2 2 3 3 4" xfId="11090" xr:uid="{00000000-0005-0000-0000-0000BE150000}"/>
    <cellStyle name="Normal 19 2 2 3 3 5" xfId="12697" xr:uid="{00000000-0005-0000-0000-0000BF150000}"/>
    <cellStyle name="Normal 19 2 2 3 4" xfId="2345" xr:uid="{00000000-0005-0000-0000-0000C0150000}"/>
    <cellStyle name="Normal 19 2 2 3 4 2" xfId="9485" xr:uid="{00000000-0005-0000-0000-0000C1150000}"/>
    <cellStyle name="Normal 19 2 2 3 4 3" xfId="7889" xr:uid="{00000000-0005-0000-0000-0000C2150000}"/>
    <cellStyle name="Normal 19 2 2 3 4 4" xfId="11091" xr:uid="{00000000-0005-0000-0000-0000C3150000}"/>
    <cellStyle name="Normal 19 2 2 3 4 5" xfId="12698" xr:uid="{00000000-0005-0000-0000-0000C4150000}"/>
    <cellStyle name="Normal 19 2 2 3 5" xfId="9482" xr:uid="{00000000-0005-0000-0000-0000C5150000}"/>
    <cellStyle name="Normal 19 2 2 3 6" xfId="7886" xr:uid="{00000000-0005-0000-0000-0000C6150000}"/>
    <cellStyle name="Normal 19 2 2 3 7" xfId="11088" xr:uid="{00000000-0005-0000-0000-0000C7150000}"/>
    <cellStyle name="Normal 19 2 2 3 8" xfId="12695" xr:uid="{00000000-0005-0000-0000-0000C8150000}"/>
    <cellStyle name="Normal 19 2 2 4" xfId="2346" xr:uid="{00000000-0005-0000-0000-0000C9150000}"/>
    <cellStyle name="Normal 19 2 2 4 2" xfId="2347" xr:uid="{00000000-0005-0000-0000-0000CA150000}"/>
    <cellStyle name="Normal 19 2 2 4 2 2" xfId="9487" xr:uid="{00000000-0005-0000-0000-0000CB150000}"/>
    <cellStyle name="Normal 19 2 2 4 2 3" xfId="7891" xr:uid="{00000000-0005-0000-0000-0000CC150000}"/>
    <cellStyle name="Normal 19 2 2 4 2 4" xfId="11093" xr:uid="{00000000-0005-0000-0000-0000CD150000}"/>
    <cellStyle name="Normal 19 2 2 4 2 5" xfId="12700" xr:uid="{00000000-0005-0000-0000-0000CE150000}"/>
    <cellStyle name="Normal 19 2 2 4 3" xfId="2348" xr:uid="{00000000-0005-0000-0000-0000CF150000}"/>
    <cellStyle name="Normal 19 2 2 4 3 2" xfId="9488" xr:uid="{00000000-0005-0000-0000-0000D0150000}"/>
    <cellStyle name="Normal 19 2 2 4 3 3" xfId="7892" xr:uid="{00000000-0005-0000-0000-0000D1150000}"/>
    <cellStyle name="Normal 19 2 2 4 3 4" xfId="11094" xr:uid="{00000000-0005-0000-0000-0000D2150000}"/>
    <cellStyle name="Normal 19 2 2 4 3 5" xfId="12701" xr:uid="{00000000-0005-0000-0000-0000D3150000}"/>
    <cellStyle name="Normal 19 2 2 4 4" xfId="2349" xr:uid="{00000000-0005-0000-0000-0000D4150000}"/>
    <cellStyle name="Normal 19 2 2 4 4 2" xfId="9489" xr:uid="{00000000-0005-0000-0000-0000D5150000}"/>
    <cellStyle name="Normal 19 2 2 4 4 3" xfId="7893" xr:uid="{00000000-0005-0000-0000-0000D6150000}"/>
    <cellStyle name="Normal 19 2 2 4 4 4" xfId="11095" xr:uid="{00000000-0005-0000-0000-0000D7150000}"/>
    <cellStyle name="Normal 19 2 2 4 4 5" xfId="12702" xr:uid="{00000000-0005-0000-0000-0000D8150000}"/>
    <cellStyle name="Normal 19 2 2 4 5" xfId="9486" xr:uid="{00000000-0005-0000-0000-0000D9150000}"/>
    <cellStyle name="Normal 19 2 2 4 6" xfId="7890" xr:uid="{00000000-0005-0000-0000-0000DA150000}"/>
    <cellStyle name="Normal 19 2 2 4 7" xfId="11092" xr:uid="{00000000-0005-0000-0000-0000DB150000}"/>
    <cellStyle name="Normal 19 2 2 4 8" xfId="12699" xr:uid="{00000000-0005-0000-0000-0000DC150000}"/>
    <cellStyle name="Normal 19 2 2 5" xfId="2350" xr:uid="{00000000-0005-0000-0000-0000DD150000}"/>
    <cellStyle name="Normal 19 2 2 5 2" xfId="9490" xr:uid="{00000000-0005-0000-0000-0000DE150000}"/>
    <cellStyle name="Normal 19 2 2 5 3" xfId="7894" xr:uid="{00000000-0005-0000-0000-0000DF150000}"/>
    <cellStyle name="Normal 19 2 2 5 4" xfId="11096" xr:uid="{00000000-0005-0000-0000-0000E0150000}"/>
    <cellStyle name="Normal 19 2 2 5 5" xfId="12703" xr:uid="{00000000-0005-0000-0000-0000E1150000}"/>
    <cellStyle name="Normal 19 2 2 6" xfId="2351" xr:uid="{00000000-0005-0000-0000-0000E2150000}"/>
    <cellStyle name="Normal 19 2 2 6 2" xfId="9491" xr:uid="{00000000-0005-0000-0000-0000E3150000}"/>
    <cellStyle name="Normal 19 2 2 6 3" xfId="7895" xr:uid="{00000000-0005-0000-0000-0000E4150000}"/>
    <cellStyle name="Normal 19 2 2 6 4" xfId="11097" xr:uid="{00000000-0005-0000-0000-0000E5150000}"/>
    <cellStyle name="Normal 19 2 2 6 5" xfId="12704" xr:uid="{00000000-0005-0000-0000-0000E6150000}"/>
    <cellStyle name="Normal 19 2 2 7" xfId="2352" xr:uid="{00000000-0005-0000-0000-0000E7150000}"/>
    <cellStyle name="Normal 19 2 2 7 2" xfId="9492" xr:uid="{00000000-0005-0000-0000-0000E8150000}"/>
    <cellStyle name="Normal 19 2 2 7 3" xfId="7896" xr:uid="{00000000-0005-0000-0000-0000E9150000}"/>
    <cellStyle name="Normal 19 2 2 7 4" xfId="11098" xr:uid="{00000000-0005-0000-0000-0000EA150000}"/>
    <cellStyle name="Normal 19 2 2 7 5" xfId="12705" xr:uid="{00000000-0005-0000-0000-0000EB150000}"/>
    <cellStyle name="Normal 19 2 3" xfId="2353" xr:uid="{00000000-0005-0000-0000-0000EC150000}"/>
    <cellStyle name="Normal 19 2 3 2" xfId="2354" xr:uid="{00000000-0005-0000-0000-0000ED150000}"/>
    <cellStyle name="Normal 19 2 3 2 2" xfId="9494" xr:uid="{00000000-0005-0000-0000-0000EE150000}"/>
    <cellStyle name="Normal 19 2 3 2 3" xfId="7898" xr:uid="{00000000-0005-0000-0000-0000EF150000}"/>
    <cellStyle name="Normal 19 2 3 2 4" xfId="11100" xr:uid="{00000000-0005-0000-0000-0000F0150000}"/>
    <cellStyle name="Normal 19 2 3 2 5" xfId="12707" xr:uid="{00000000-0005-0000-0000-0000F1150000}"/>
    <cellStyle name="Normal 19 2 3 3" xfId="2355" xr:uid="{00000000-0005-0000-0000-0000F2150000}"/>
    <cellStyle name="Normal 19 2 3 3 2" xfId="9495" xr:uid="{00000000-0005-0000-0000-0000F3150000}"/>
    <cellStyle name="Normal 19 2 3 3 3" xfId="7899" xr:uid="{00000000-0005-0000-0000-0000F4150000}"/>
    <cellStyle name="Normal 19 2 3 3 4" xfId="11101" xr:uid="{00000000-0005-0000-0000-0000F5150000}"/>
    <cellStyle name="Normal 19 2 3 3 5" xfId="12708" xr:uid="{00000000-0005-0000-0000-0000F6150000}"/>
    <cellStyle name="Normal 19 2 3 4" xfId="2356" xr:uid="{00000000-0005-0000-0000-0000F7150000}"/>
    <cellStyle name="Normal 19 2 3 4 2" xfId="9496" xr:uid="{00000000-0005-0000-0000-0000F8150000}"/>
    <cellStyle name="Normal 19 2 3 4 3" xfId="7900" xr:uid="{00000000-0005-0000-0000-0000F9150000}"/>
    <cellStyle name="Normal 19 2 3 4 4" xfId="11102" xr:uid="{00000000-0005-0000-0000-0000FA150000}"/>
    <cellStyle name="Normal 19 2 3 4 5" xfId="12709" xr:uid="{00000000-0005-0000-0000-0000FB150000}"/>
    <cellStyle name="Normal 19 2 3 5" xfId="9493" xr:uid="{00000000-0005-0000-0000-0000FC150000}"/>
    <cellStyle name="Normal 19 2 3 6" xfId="7897" xr:uid="{00000000-0005-0000-0000-0000FD150000}"/>
    <cellStyle name="Normal 19 2 3 7" xfId="11099" xr:uid="{00000000-0005-0000-0000-0000FE150000}"/>
    <cellStyle name="Normal 19 2 3 8" xfId="12706" xr:uid="{00000000-0005-0000-0000-0000FF150000}"/>
    <cellStyle name="Normal 19 2 4" xfId="2357" xr:uid="{00000000-0005-0000-0000-000000160000}"/>
    <cellStyle name="Normal 19 2 5" xfId="2358" xr:uid="{00000000-0005-0000-0000-000001160000}"/>
    <cellStyle name="Normal 19 2 6" xfId="2359" xr:uid="{00000000-0005-0000-0000-000002160000}"/>
    <cellStyle name="Normal 19 2 6 2" xfId="9497" xr:uid="{00000000-0005-0000-0000-000003160000}"/>
    <cellStyle name="Normal 19 2 6 3" xfId="7901" xr:uid="{00000000-0005-0000-0000-000004160000}"/>
    <cellStyle name="Normal 19 2 6 4" xfId="11103" xr:uid="{00000000-0005-0000-0000-000005160000}"/>
    <cellStyle name="Normal 19 2 6 5" xfId="12710" xr:uid="{00000000-0005-0000-0000-000006160000}"/>
    <cellStyle name="Normal 19 2 7" xfId="2360" xr:uid="{00000000-0005-0000-0000-000007160000}"/>
    <cellStyle name="Normal 19 2 7 2" xfId="9498" xr:uid="{00000000-0005-0000-0000-000008160000}"/>
    <cellStyle name="Normal 19 2 7 3" xfId="7902" xr:uid="{00000000-0005-0000-0000-000009160000}"/>
    <cellStyle name="Normal 19 2 7 4" xfId="11104" xr:uid="{00000000-0005-0000-0000-00000A160000}"/>
    <cellStyle name="Normal 19 2 7 5" xfId="12711" xr:uid="{00000000-0005-0000-0000-00000B160000}"/>
    <cellStyle name="Normal 19 2 8" xfId="2361" xr:uid="{00000000-0005-0000-0000-00000C160000}"/>
    <cellStyle name="Normal 19 2 8 2" xfId="9499" xr:uid="{00000000-0005-0000-0000-00000D160000}"/>
    <cellStyle name="Normal 19 2 8 3" xfId="7903" xr:uid="{00000000-0005-0000-0000-00000E160000}"/>
    <cellStyle name="Normal 19 2 8 4" xfId="11105" xr:uid="{00000000-0005-0000-0000-00000F160000}"/>
    <cellStyle name="Normal 19 2 8 5" xfId="12712" xr:uid="{00000000-0005-0000-0000-000010160000}"/>
    <cellStyle name="Normal 19 2 9" xfId="9477" xr:uid="{00000000-0005-0000-0000-000011160000}"/>
    <cellStyle name="Normal 19 3" xfId="2362" xr:uid="{00000000-0005-0000-0000-000012160000}"/>
    <cellStyle name="Normal 19 4" xfId="2332" xr:uid="{00000000-0005-0000-0000-000013160000}"/>
    <cellStyle name="Normal 19 5" xfId="10748" xr:uid="{00000000-0005-0000-0000-000014160000}"/>
    <cellStyle name="Normal 190" xfId="7544" xr:uid="{00000000-0005-0000-0000-000015160000}"/>
    <cellStyle name="Normal 191" xfId="10604" xr:uid="{00000000-0005-0000-0000-000016160000}"/>
    <cellStyle name="Normal 192" xfId="7564" xr:uid="{00000000-0005-0000-0000-000017160000}"/>
    <cellStyle name="Normal 193" xfId="10599" xr:uid="{00000000-0005-0000-0000-000018160000}"/>
    <cellStyle name="Normal 194" xfId="10600" xr:uid="{00000000-0005-0000-0000-000019160000}"/>
    <cellStyle name="Normal 195" xfId="10611" xr:uid="{00000000-0005-0000-0000-00001A160000}"/>
    <cellStyle name="Normal 196" xfId="7568" xr:uid="{00000000-0005-0000-0000-00001B160000}"/>
    <cellStyle name="Normal 197" xfId="10601" xr:uid="{00000000-0005-0000-0000-00001C160000}"/>
    <cellStyle name="Normal 198" xfId="10609" xr:uid="{00000000-0005-0000-0000-00001D160000}"/>
    <cellStyle name="Normal 199" xfId="10614" xr:uid="{00000000-0005-0000-0000-00001E160000}"/>
    <cellStyle name="Normal 2" xfId="90" xr:uid="{00000000-0005-0000-0000-00001F160000}"/>
    <cellStyle name="Normal 2 10" xfId="7904" xr:uid="{00000000-0005-0000-0000-000020160000}"/>
    <cellStyle name="Normal 2 103" xfId="4894" xr:uid="{00000000-0005-0000-0000-000021160000}"/>
    <cellStyle name="Normal 2 11" xfId="7537" xr:uid="{00000000-0005-0000-0000-000022160000}"/>
    <cellStyle name="Normal 2 2" xfId="117" xr:uid="{00000000-0005-0000-0000-000023160000}"/>
    <cellStyle name="Normal 2 2 10" xfId="2363" xr:uid="{00000000-0005-0000-0000-000024160000}"/>
    <cellStyle name="Normal 2 2 10 2" xfId="2364" xr:uid="{00000000-0005-0000-0000-000025160000}"/>
    <cellStyle name="Normal 2 2 11" xfId="2365" xr:uid="{00000000-0005-0000-0000-000026160000}"/>
    <cellStyle name="Normal 2 2 11 2" xfId="2366" xr:uid="{00000000-0005-0000-0000-000027160000}"/>
    <cellStyle name="Normal 2 2 12" xfId="2367" xr:uid="{00000000-0005-0000-0000-000028160000}"/>
    <cellStyle name="Normal 2 2 12 2" xfId="2368" xr:uid="{00000000-0005-0000-0000-000029160000}"/>
    <cellStyle name="Normal 2 2 13" xfId="2369" xr:uid="{00000000-0005-0000-0000-00002A160000}"/>
    <cellStyle name="Normal 2 2 13 2" xfId="2370" xr:uid="{00000000-0005-0000-0000-00002B160000}"/>
    <cellStyle name="Normal 2 2 14" xfId="2371" xr:uid="{00000000-0005-0000-0000-00002C160000}"/>
    <cellStyle name="Normal 2 2 14 2" xfId="2372" xr:uid="{00000000-0005-0000-0000-00002D160000}"/>
    <cellStyle name="Normal 2 2 15" xfId="2373" xr:uid="{00000000-0005-0000-0000-00002E160000}"/>
    <cellStyle name="Normal 2 2 15 2" xfId="2374" xr:uid="{00000000-0005-0000-0000-00002F160000}"/>
    <cellStyle name="Normal 2 2 16" xfId="2375" xr:uid="{00000000-0005-0000-0000-000030160000}"/>
    <cellStyle name="Normal 2 2 16 2" xfId="2376" xr:uid="{00000000-0005-0000-0000-000031160000}"/>
    <cellStyle name="Normal 2 2 17" xfId="2377" xr:uid="{00000000-0005-0000-0000-000032160000}"/>
    <cellStyle name="Normal 2 2 17 2" xfId="2378" xr:uid="{00000000-0005-0000-0000-000033160000}"/>
    <cellStyle name="Normal 2 2 18" xfId="2379" xr:uid="{00000000-0005-0000-0000-000034160000}"/>
    <cellStyle name="Normal 2 2 18 2" xfId="2380" xr:uid="{00000000-0005-0000-0000-000035160000}"/>
    <cellStyle name="Normal 2 2 19" xfId="2381" xr:uid="{00000000-0005-0000-0000-000036160000}"/>
    <cellStyle name="Normal 2 2 19 2" xfId="2382" xr:uid="{00000000-0005-0000-0000-000037160000}"/>
    <cellStyle name="Normal 2 2 19 2 2" xfId="2383" xr:uid="{00000000-0005-0000-0000-000038160000}"/>
    <cellStyle name="Normal 2 2 19 3" xfId="2384" xr:uid="{00000000-0005-0000-0000-000039160000}"/>
    <cellStyle name="Normal 2 2 19 3 2" xfId="2385" xr:uid="{00000000-0005-0000-0000-00003A160000}"/>
    <cellStyle name="Normal 2 2 19 4" xfId="2386" xr:uid="{00000000-0005-0000-0000-00003B160000}"/>
    <cellStyle name="Normal 2 2 19 4 2" xfId="2387" xr:uid="{00000000-0005-0000-0000-00003C160000}"/>
    <cellStyle name="Normal 2 2 19 5" xfId="2388" xr:uid="{00000000-0005-0000-0000-00003D160000}"/>
    <cellStyle name="Normal 2 2 19 5 2" xfId="2389" xr:uid="{00000000-0005-0000-0000-00003E160000}"/>
    <cellStyle name="Normal 2 2 19 6" xfId="2390" xr:uid="{00000000-0005-0000-0000-00003F160000}"/>
    <cellStyle name="Normal 2 2 19 6 2" xfId="2391" xr:uid="{00000000-0005-0000-0000-000040160000}"/>
    <cellStyle name="Normal 2 2 19 7" xfId="2392" xr:uid="{00000000-0005-0000-0000-000041160000}"/>
    <cellStyle name="Normal 2 2 2" xfId="129" xr:uid="{00000000-0005-0000-0000-000042160000}"/>
    <cellStyle name="Normal 2 2 2 10" xfId="2393" xr:uid="{00000000-0005-0000-0000-000043160000}"/>
    <cellStyle name="Normal 2 2 2 11" xfId="5199" xr:uid="{00000000-0005-0000-0000-000044160000}"/>
    <cellStyle name="Normal 2 2 2 2" xfId="2394" xr:uid="{00000000-0005-0000-0000-000045160000}"/>
    <cellStyle name="Normal 2 2 2 2 2" xfId="2395" xr:uid="{00000000-0005-0000-0000-000046160000}"/>
    <cellStyle name="Normal 2 2 2 2 2 2" xfId="2396" xr:uid="{00000000-0005-0000-0000-000047160000}"/>
    <cellStyle name="Normal 2 2 2 2 2 2 2" xfId="2397" xr:uid="{00000000-0005-0000-0000-000048160000}"/>
    <cellStyle name="Normal 2 2 2 2 2 2 2 2" xfId="2398" xr:uid="{00000000-0005-0000-0000-000049160000}"/>
    <cellStyle name="Normal 2 2 2 2 2 2 3" xfId="2399" xr:uid="{00000000-0005-0000-0000-00004A160000}"/>
    <cellStyle name="Normal 2 2 2 2 2 2 3 2" xfId="2400" xr:uid="{00000000-0005-0000-0000-00004B160000}"/>
    <cellStyle name="Normal 2 2 2 2 2 2 4" xfId="2401" xr:uid="{00000000-0005-0000-0000-00004C160000}"/>
    <cellStyle name="Normal 2 2 2 2 2 2 4 2" xfId="2402" xr:uid="{00000000-0005-0000-0000-00004D160000}"/>
    <cellStyle name="Normal 2 2 2 2 2 2 5" xfId="2403" xr:uid="{00000000-0005-0000-0000-00004E160000}"/>
    <cellStyle name="Normal 2 2 2 2 2 2 5 2" xfId="2404" xr:uid="{00000000-0005-0000-0000-00004F160000}"/>
    <cellStyle name="Normal 2 2 2 2 2 2 6" xfId="2405" xr:uid="{00000000-0005-0000-0000-000050160000}"/>
    <cellStyle name="Normal 2 2 2 2 2 2 6 2" xfId="2406" xr:uid="{00000000-0005-0000-0000-000051160000}"/>
    <cellStyle name="Normal 2 2 2 2 2 2 7" xfId="2407" xr:uid="{00000000-0005-0000-0000-000052160000}"/>
    <cellStyle name="Normal 2 2 2 2 2 3" xfId="2408" xr:uid="{00000000-0005-0000-0000-000053160000}"/>
    <cellStyle name="Normal 2 2 2 2 2 3 2" xfId="2409" xr:uid="{00000000-0005-0000-0000-000054160000}"/>
    <cellStyle name="Normal 2 2 2 2 2 4" xfId="2410" xr:uid="{00000000-0005-0000-0000-000055160000}"/>
    <cellStyle name="Normal 2 2 2 2 2 4 2" xfId="2411" xr:uid="{00000000-0005-0000-0000-000056160000}"/>
    <cellStyle name="Normal 2 2 2 2 2 5" xfId="2412" xr:uid="{00000000-0005-0000-0000-000057160000}"/>
    <cellStyle name="Normal 2 2 2 2 2 5 2" xfId="2413" xr:uid="{00000000-0005-0000-0000-000058160000}"/>
    <cellStyle name="Normal 2 2 2 2 2 6" xfId="2414" xr:uid="{00000000-0005-0000-0000-000059160000}"/>
    <cellStyle name="Normal 2 2 2 2 2 6 2" xfId="2415" xr:uid="{00000000-0005-0000-0000-00005A160000}"/>
    <cellStyle name="Normal 2 2 2 2 2 7" xfId="2416" xr:uid="{00000000-0005-0000-0000-00005B160000}"/>
    <cellStyle name="Normal 2 2 2 2 2 7 2" xfId="2417" xr:uid="{00000000-0005-0000-0000-00005C160000}"/>
    <cellStyle name="Normal 2 2 2 2 2 8" xfId="2418" xr:uid="{00000000-0005-0000-0000-00005D160000}"/>
    <cellStyle name="Normal 2 2 2 2 2 8 2" xfId="2419" xr:uid="{00000000-0005-0000-0000-00005E160000}"/>
    <cellStyle name="Normal 2 2 2 2 2 9" xfId="2420" xr:uid="{00000000-0005-0000-0000-00005F160000}"/>
    <cellStyle name="Normal 2 2 2 2 3" xfId="2421" xr:uid="{00000000-0005-0000-0000-000060160000}"/>
    <cellStyle name="Normal 2 2 2 2 3 2" xfId="2422" xr:uid="{00000000-0005-0000-0000-000061160000}"/>
    <cellStyle name="Normal 2 2 2 2 3 2 2" xfId="2423" xr:uid="{00000000-0005-0000-0000-000062160000}"/>
    <cellStyle name="Normal 2 2 2 2 3 3" xfId="2424" xr:uid="{00000000-0005-0000-0000-000063160000}"/>
    <cellStyle name="Normal 2 2 2 2 3 3 2" xfId="2425" xr:uid="{00000000-0005-0000-0000-000064160000}"/>
    <cellStyle name="Normal 2 2 2 2 3 4" xfId="2426" xr:uid="{00000000-0005-0000-0000-000065160000}"/>
    <cellStyle name="Normal 2 2 2 2 3 4 2" xfId="2427" xr:uid="{00000000-0005-0000-0000-000066160000}"/>
    <cellStyle name="Normal 2 2 2 2 3 5" xfId="2428" xr:uid="{00000000-0005-0000-0000-000067160000}"/>
    <cellStyle name="Normal 2 2 2 2 3 5 2" xfId="2429" xr:uid="{00000000-0005-0000-0000-000068160000}"/>
    <cellStyle name="Normal 2 2 2 2 3 6" xfId="2430" xr:uid="{00000000-0005-0000-0000-000069160000}"/>
    <cellStyle name="Normal 2 2 2 2 3 6 2" xfId="2431" xr:uid="{00000000-0005-0000-0000-00006A160000}"/>
    <cellStyle name="Normal 2 2 2 2 3 7" xfId="2432" xr:uid="{00000000-0005-0000-0000-00006B160000}"/>
    <cellStyle name="Normal 2 2 2 2 4" xfId="2433" xr:uid="{00000000-0005-0000-0000-00006C160000}"/>
    <cellStyle name="Normal 2 2 2 2 4 2" xfId="2434" xr:uid="{00000000-0005-0000-0000-00006D160000}"/>
    <cellStyle name="Normal 2 2 2 2 5" xfId="2435" xr:uid="{00000000-0005-0000-0000-00006E160000}"/>
    <cellStyle name="Normal 2 2 2 2 5 2" xfId="2436" xr:uid="{00000000-0005-0000-0000-00006F160000}"/>
    <cellStyle name="Normal 2 2 2 2 6" xfId="2437" xr:uid="{00000000-0005-0000-0000-000070160000}"/>
    <cellStyle name="Normal 2 2 2 2 6 2" xfId="2438" xr:uid="{00000000-0005-0000-0000-000071160000}"/>
    <cellStyle name="Normal 2 2 2 2 7" xfId="2439" xr:uid="{00000000-0005-0000-0000-000072160000}"/>
    <cellStyle name="Normal 2 2 2 2 7 2" xfId="2440" xr:uid="{00000000-0005-0000-0000-000073160000}"/>
    <cellStyle name="Normal 2 2 2 2 8" xfId="2441" xr:uid="{00000000-0005-0000-0000-000074160000}"/>
    <cellStyle name="Normal 2 2 2 2 8 2" xfId="2442" xr:uid="{00000000-0005-0000-0000-000075160000}"/>
    <cellStyle name="Normal 2 2 2 2 9" xfId="2443" xr:uid="{00000000-0005-0000-0000-000076160000}"/>
    <cellStyle name="Normal 2 2 2 3" xfId="2444" xr:uid="{00000000-0005-0000-0000-000077160000}"/>
    <cellStyle name="Normal 2 2 2 3 2" xfId="2445" xr:uid="{00000000-0005-0000-0000-000078160000}"/>
    <cellStyle name="Normal 2 2 2 3 2 2" xfId="2446" xr:uid="{00000000-0005-0000-0000-000079160000}"/>
    <cellStyle name="Normal 2 2 2 3 3" xfId="2447" xr:uid="{00000000-0005-0000-0000-00007A160000}"/>
    <cellStyle name="Normal 2 2 2 3 3 2" xfId="2448" xr:uid="{00000000-0005-0000-0000-00007B160000}"/>
    <cellStyle name="Normal 2 2 2 3 4" xfId="2449" xr:uid="{00000000-0005-0000-0000-00007C160000}"/>
    <cellStyle name="Normal 2 2 2 3 4 2" xfId="2450" xr:uid="{00000000-0005-0000-0000-00007D160000}"/>
    <cellStyle name="Normal 2 2 2 3 5" xfId="2451" xr:uid="{00000000-0005-0000-0000-00007E160000}"/>
    <cellStyle name="Normal 2 2 2 3 5 2" xfId="2452" xr:uid="{00000000-0005-0000-0000-00007F160000}"/>
    <cellStyle name="Normal 2 2 2 3 6" xfId="2453" xr:uid="{00000000-0005-0000-0000-000080160000}"/>
    <cellStyle name="Normal 2 2 2 3 6 2" xfId="2454" xr:uid="{00000000-0005-0000-0000-000081160000}"/>
    <cellStyle name="Normal 2 2 2 3 7" xfId="2455" xr:uid="{00000000-0005-0000-0000-000082160000}"/>
    <cellStyle name="Normal 2 2 2 4" xfId="2456" xr:uid="{00000000-0005-0000-0000-000083160000}"/>
    <cellStyle name="Normal 2 2 2 4 2" xfId="2457" xr:uid="{00000000-0005-0000-0000-000084160000}"/>
    <cellStyle name="Normal 2 2 2 5" xfId="2458" xr:uid="{00000000-0005-0000-0000-000085160000}"/>
    <cellStyle name="Normal 2 2 2 5 2" xfId="2459" xr:uid="{00000000-0005-0000-0000-000086160000}"/>
    <cellStyle name="Normal 2 2 2 6" xfId="2460" xr:uid="{00000000-0005-0000-0000-000087160000}"/>
    <cellStyle name="Normal 2 2 2 6 2" xfId="2461" xr:uid="{00000000-0005-0000-0000-000088160000}"/>
    <cellStyle name="Normal 2 2 2 7" xfId="2462" xr:uid="{00000000-0005-0000-0000-000089160000}"/>
    <cellStyle name="Normal 2 2 2 7 2" xfId="2463" xr:uid="{00000000-0005-0000-0000-00008A160000}"/>
    <cellStyle name="Normal 2 2 2 8" xfId="2464" xr:uid="{00000000-0005-0000-0000-00008B160000}"/>
    <cellStyle name="Normal 2 2 2 8 2" xfId="2465" xr:uid="{00000000-0005-0000-0000-00008C160000}"/>
    <cellStyle name="Normal 2 2 2 9" xfId="2466" xr:uid="{00000000-0005-0000-0000-00008D160000}"/>
    <cellStyle name="Normal 2 2 20" xfId="2467" xr:uid="{00000000-0005-0000-0000-00008E160000}"/>
    <cellStyle name="Normal 2 2 20 2" xfId="2468" xr:uid="{00000000-0005-0000-0000-00008F160000}"/>
    <cellStyle name="Normal 2 2 21" xfId="2469" xr:uid="{00000000-0005-0000-0000-000090160000}"/>
    <cellStyle name="Normal 2 2 21 2" xfId="2470" xr:uid="{00000000-0005-0000-0000-000091160000}"/>
    <cellStyle name="Normal 2 2 22" xfId="2471" xr:uid="{00000000-0005-0000-0000-000092160000}"/>
    <cellStyle name="Normal 2 2 22 2" xfId="2472" xr:uid="{00000000-0005-0000-0000-000093160000}"/>
    <cellStyle name="Normal 2 2 23" xfId="2473" xr:uid="{00000000-0005-0000-0000-000094160000}"/>
    <cellStyle name="Normal 2 2 23 2" xfId="2474" xr:uid="{00000000-0005-0000-0000-000095160000}"/>
    <cellStyle name="Normal 2 2 24" xfId="2475" xr:uid="{00000000-0005-0000-0000-000096160000}"/>
    <cellStyle name="Normal 2 2 24 2" xfId="2476" xr:uid="{00000000-0005-0000-0000-000097160000}"/>
    <cellStyle name="Normal 2 2 25" xfId="2477" xr:uid="{00000000-0005-0000-0000-000098160000}"/>
    <cellStyle name="Normal 2 2 25 10" xfId="12713" xr:uid="{00000000-0005-0000-0000-000099160000}"/>
    <cellStyle name="Normal 2 2 25 2" xfId="2478" xr:uid="{00000000-0005-0000-0000-00009A160000}"/>
    <cellStyle name="Normal 2 2 25 2 2" xfId="2479" xr:uid="{00000000-0005-0000-0000-00009B160000}"/>
    <cellStyle name="Normal 2 2 25 2 2 2" xfId="9502" xr:uid="{00000000-0005-0000-0000-00009C160000}"/>
    <cellStyle name="Normal 2 2 25 2 2 3" xfId="7907" xr:uid="{00000000-0005-0000-0000-00009D160000}"/>
    <cellStyle name="Normal 2 2 25 2 2 4" xfId="11108" xr:uid="{00000000-0005-0000-0000-00009E160000}"/>
    <cellStyle name="Normal 2 2 25 2 2 5" xfId="12715" xr:uid="{00000000-0005-0000-0000-00009F160000}"/>
    <cellStyle name="Normal 2 2 25 2 3" xfId="2480" xr:uid="{00000000-0005-0000-0000-0000A0160000}"/>
    <cellStyle name="Normal 2 2 25 2 3 2" xfId="9503" xr:uid="{00000000-0005-0000-0000-0000A1160000}"/>
    <cellStyle name="Normal 2 2 25 2 3 3" xfId="7908" xr:uid="{00000000-0005-0000-0000-0000A2160000}"/>
    <cellStyle name="Normal 2 2 25 2 3 4" xfId="11109" xr:uid="{00000000-0005-0000-0000-0000A3160000}"/>
    <cellStyle name="Normal 2 2 25 2 3 5" xfId="12716" xr:uid="{00000000-0005-0000-0000-0000A4160000}"/>
    <cellStyle name="Normal 2 2 25 2 4" xfId="2481" xr:uid="{00000000-0005-0000-0000-0000A5160000}"/>
    <cellStyle name="Normal 2 2 25 2 4 2" xfId="9504" xr:uid="{00000000-0005-0000-0000-0000A6160000}"/>
    <cellStyle name="Normal 2 2 25 2 4 3" xfId="7909" xr:uid="{00000000-0005-0000-0000-0000A7160000}"/>
    <cellStyle name="Normal 2 2 25 2 4 4" xfId="11110" xr:uid="{00000000-0005-0000-0000-0000A8160000}"/>
    <cellStyle name="Normal 2 2 25 2 4 5" xfId="12717" xr:uid="{00000000-0005-0000-0000-0000A9160000}"/>
    <cellStyle name="Normal 2 2 25 2 5" xfId="9501" xr:uid="{00000000-0005-0000-0000-0000AA160000}"/>
    <cellStyle name="Normal 2 2 25 2 6" xfId="7906" xr:uid="{00000000-0005-0000-0000-0000AB160000}"/>
    <cellStyle name="Normal 2 2 25 2 7" xfId="11107" xr:uid="{00000000-0005-0000-0000-0000AC160000}"/>
    <cellStyle name="Normal 2 2 25 2 8" xfId="12714" xr:uid="{00000000-0005-0000-0000-0000AD160000}"/>
    <cellStyle name="Normal 2 2 25 3" xfId="2482" xr:uid="{00000000-0005-0000-0000-0000AE160000}"/>
    <cellStyle name="Normal 2 2 25 3 2" xfId="2483" xr:uid="{00000000-0005-0000-0000-0000AF160000}"/>
    <cellStyle name="Normal 2 2 25 3 2 2" xfId="9506" xr:uid="{00000000-0005-0000-0000-0000B0160000}"/>
    <cellStyle name="Normal 2 2 25 3 2 3" xfId="7911" xr:uid="{00000000-0005-0000-0000-0000B1160000}"/>
    <cellStyle name="Normal 2 2 25 3 2 4" xfId="11112" xr:uid="{00000000-0005-0000-0000-0000B2160000}"/>
    <cellStyle name="Normal 2 2 25 3 2 5" xfId="12719" xr:uid="{00000000-0005-0000-0000-0000B3160000}"/>
    <cellStyle name="Normal 2 2 25 3 3" xfId="2484" xr:uid="{00000000-0005-0000-0000-0000B4160000}"/>
    <cellStyle name="Normal 2 2 25 3 3 2" xfId="9507" xr:uid="{00000000-0005-0000-0000-0000B5160000}"/>
    <cellStyle name="Normal 2 2 25 3 3 3" xfId="7912" xr:uid="{00000000-0005-0000-0000-0000B6160000}"/>
    <cellStyle name="Normal 2 2 25 3 3 4" xfId="11113" xr:uid="{00000000-0005-0000-0000-0000B7160000}"/>
    <cellStyle name="Normal 2 2 25 3 3 5" xfId="12720" xr:uid="{00000000-0005-0000-0000-0000B8160000}"/>
    <cellStyle name="Normal 2 2 25 3 4" xfId="2485" xr:uid="{00000000-0005-0000-0000-0000B9160000}"/>
    <cellStyle name="Normal 2 2 25 3 4 2" xfId="9508" xr:uid="{00000000-0005-0000-0000-0000BA160000}"/>
    <cellStyle name="Normal 2 2 25 3 4 3" xfId="7913" xr:uid="{00000000-0005-0000-0000-0000BB160000}"/>
    <cellStyle name="Normal 2 2 25 3 4 4" xfId="11114" xr:uid="{00000000-0005-0000-0000-0000BC160000}"/>
    <cellStyle name="Normal 2 2 25 3 4 5" xfId="12721" xr:uid="{00000000-0005-0000-0000-0000BD160000}"/>
    <cellStyle name="Normal 2 2 25 3 5" xfId="9505" xr:uid="{00000000-0005-0000-0000-0000BE160000}"/>
    <cellStyle name="Normal 2 2 25 3 6" xfId="7910" xr:uid="{00000000-0005-0000-0000-0000BF160000}"/>
    <cellStyle name="Normal 2 2 25 3 7" xfId="11111" xr:uid="{00000000-0005-0000-0000-0000C0160000}"/>
    <cellStyle name="Normal 2 2 25 3 8" xfId="12718" xr:uid="{00000000-0005-0000-0000-0000C1160000}"/>
    <cellStyle name="Normal 2 2 25 4" xfId="2486" xr:uid="{00000000-0005-0000-0000-0000C2160000}"/>
    <cellStyle name="Normal 2 2 25 4 2" xfId="9509" xr:uid="{00000000-0005-0000-0000-0000C3160000}"/>
    <cellStyle name="Normal 2 2 25 4 3" xfId="7914" xr:uid="{00000000-0005-0000-0000-0000C4160000}"/>
    <cellStyle name="Normal 2 2 25 4 4" xfId="11115" xr:uid="{00000000-0005-0000-0000-0000C5160000}"/>
    <cellStyle name="Normal 2 2 25 4 5" xfId="12722" xr:uid="{00000000-0005-0000-0000-0000C6160000}"/>
    <cellStyle name="Normal 2 2 25 5" xfId="2487" xr:uid="{00000000-0005-0000-0000-0000C7160000}"/>
    <cellStyle name="Normal 2 2 25 5 2" xfId="9510" xr:uid="{00000000-0005-0000-0000-0000C8160000}"/>
    <cellStyle name="Normal 2 2 25 5 3" xfId="7915" xr:uid="{00000000-0005-0000-0000-0000C9160000}"/>
    <cellStyle name="Normal 2 2 25 5 4" xfId="11116" xr:uid="{00000000-0005-0000-0000-0000CA160000}"/>
    <cellStyle name="Normal 2 2 25 5 5" xfId="12723" xr:uid="{00000000-0005-0000-0000-0000CB160000}"/>
    <cellStyle name="Normal 2 2 25 6" xfId="2488" xr:uid="{00000000-0005-0000-0000-0000CC160000}"/>
    <cellStyle name="Normal 2 2 25 6 2" xfId="9511" xr:uid="{00000000-0005-0000-0000-0000CD160000}"/>
    <cellStyle name="Normal 2 2 25 6 3" xfId="7916" xr:uid="{00000000-0005-0000-0000-0000CE160000}"/>
    <cellStyle name="Normal 2 2 25 6 4" xfId="11117" xr:uid="{00000000-0005-0000-0000-0000CF160000}"/>
    <cellStyle name="Normal 2 2 25 6 5" xfId="12724" xr:uid="{00000000-0005-0000-0000-0000D0160000}"/>
    <cellStyle name="Normal 2 2 25 7" xfId="9500" xr:uid="{00000000-0005-0000-0000-0000D1160000}"/>
    <cellStyle name="Normal 2 2 25 8" xfId="7905" xr:uid="{00000000-0005-0000-0000-0000D2160000}"/>
    <cellStyle name="Normal 2 2 25 9" xfId="11106" xr:uid="{00000000-0005-0000-0000-0000D3160000}"/>
    <cellStyle name="Normal 2 2 26" xfId="2489" xr:uid="{00000000-0005-0000-0000-0000D4160000}"/>
    <cellStyle name="Normal 2 2 27" xfId="2490" xr:uid="{00000000-0005-0000-0000-0000D5160000}"/>
    <cellStyle name="Normal 2 2 28" xfId="4900" xr:uid="{00000000-0005-0000-0000-0000D6160000}"/>
    <cellStyle name="Normal 2 2 29" xfId="10572" xr:uid="{00000000-0005-0000-0000-0000D7160000}"/>
    <cellStyle name="Normal 2 2 3" xfId="2491" xr:uid="{00000000-0005-0000-0000-0000D8160000}"/>
    <cellStyle name="Normal 2 2 3 2" xfId="2492" xr:uid="{00000000-0005-0000-0000-0000D9160000}"/>
    <cellStyle name="Normal 2 2 4" xfId="2493" xr:uid="{00000000-0005-0000-0000-0000DA160000}"/>
    <cellStyle name="Normal 2 2 4 2" xfId="2494" xr:uid="{00000000-0005-0000-0000-0000DB160000}"/>
    <cellStyle name="Normal 2 2 5" xfId="2495" xr:uid="{00000000-0005-0000-0000-0000DC160000}"/>
    <cellStyle name="Normal 2 2 5 2" xfId="2496" xr:uid="{00000000-0005-0000-0000-0000DD160000}"/>
    <cellStyle name="Normal 2 2 6" xfId="2497" xr:uid="{00000000-0005-0000-0000-0000DE160000}"/>
    <cellStyle name="Normal 2 2 6 2" xfId="2498" xr:uid="{00000000-0005-0000-0000-0000DF160000}"/>
    <cellStyle name="Normal 2 2 7" xfId="2499" xr:uid="{00000000-0005-0000-0000-0000E0160000}"/>
    <cellStyle name="Normal 2 2 7 2" xfId="2500" xr:uid="{00000000-0005-0000-0000-0000E1160000}"/>
    <cellStyle name="Normal 2 2 8" xfId="2501" xr:uid="{00000000-0005-0000-0000-0000E2160000}"/>
    <cellStyle name="Normal 2 2 8 2" xfId="2502" xr:uid="{00000000-0005-0000-0000-0000E3160000}"/>
    <cellStyle name="Normal 2 2 9" xfId="2503" xr:uid="{00000000-0005-0000-0000-0000E4160000}"/>
    <cellStyle name="Normal 2 2 9 2" xfId="2504" xr:uid="{00000000-0005-0000-0000-0000E5160000}"/>
    <cellStyle name="Normal 2 3" xfId="2505" xr:uid="{00000000-0005-0000-0000-0000E6160000}"/>
    <cellStyle name="Normal 2 3 2" xfId="2506" xr:uid="{00000000-0005-0000-0000-0000E7160000}"/>
    <cellStyle name="Normal 2 3 2 2" xfId="2507" xr:uid="{00000000-0005-0000-0000-0000E8160000}"/>
    <cellStyle name="Normal 2 3 3" xfId="2508" xr:uid="{00000000-0005-0000-0000-0000E9160000}"/>
    <cellStyle name="Normal 2 3 3 2" xfId="2509" xr:uid="{00000000-0005-0000-0000-0000EA160000}"/>
    <cellStyle name="Normal 2 3 4" xfId="2510" xr:uid="{00000000-0005-0000-0000-0000EB160000}"/>
    <cellStyle name="Normal 2 3 4 2" xfId="2511" xr:uid="{00000000-0005-0000-0000-0000EC160000}"/>
    <cellStyle name="Normal 2 3 5" xfId="2512" xr:uid="{00000000-0005-0000-0000-0000ED160000}"/>
    <cellStyle name="Normal 2 3 5 2" xfId="2513" xr:uid="{00000000-0005-0000-0000-0000EE160000}"/>
    <cellStyle name="Normal 2 3 6" xfId="2514" xr:uid="{00000000-0005-0000-0000-0000EF160000}"/>
    <cellStyle name="Normal 2 3 6 2" xfId="2515" xr:uid="{00000000-0005-0000-0000-0000F0160000}"/>
    <cellStyle name="Normal 2 3 7" xfId="2516" xr:uid="{00000000-0005-0000-0000-0000F1160000}"/>
    <cellStyle name="Normal 2 3 7 2" xfId="2517" xr:uid="{00000000-0005-0000-0000-0000F2160000}"/>
    <cellStyle name="Normal 2 3 8" xfId="2518" xr:uid="{00000000-0005-0000-0000-0000F3160000}"/>
    <cellStyle name="Normal 2 3 9" xfId="5070" xr:uid="{00000000-0005-0000-0000-0000F4160000}"/>
    <cellStyle name="Normal 2 4" xfId="2519" xr:uid="{00000000-0005-0000-0000-0000F5160000}"/>
    <cellStyle name="Normal 2 4 2" xfId="2520" xr:uid="{00000000-0005-0000-0000-0000F6160000}"/>
    <cellStyle name="Normal 2 4 2 2" xfId="7087" xr:uid="{00000000-0005-0000-0000-0000F7160000}"/>
    <cellStyle name="Normal 2 4 3" xfId="5071" xr:uid="{00000000-0005-0000-0000-0000F8160000}"/>
    <cellStyle name="Normal 2 4 3 2" xfId="7086" xr:uid="{00000000-0005-0000-0000-0000F9160000}"/>
    <cellStyle name="Normal 2 5" xfId="2521" xr:uid="{00000000-0005-0000-0000-0000FA160000}"/>
    <cellStyle name="Normal 2 5 2" xfId="2522" xr:uid="{00000000-0005-0000-0000-0000FB160000}"/>
    <cellStyle name="Normal 2 5 3" xfId="2523" xr:uid="{00000000-0005-0000-0000-0000FC160000}"/>
    <cellStyle name="Normal 2 5 4" xfId="5072" xr:uid="{00000000-0005-0000-0000-0000FD160000}"/>
    <cellStyle name="Normal 2 5 4 2" xfId="9512" xr:uid="{00000000-0005-0000-0000-0000FE160000}"/>
    <cellStyle name="Normal 2 5 4 3" xfId="7431" xr:uid="{00000000-0005-0000-0000-0000FF160000}"/>
    <cellStyle name="Normal 2 5 5" xfId="7917" xr:uid="{00000000-0005-0000-0000-000000170000}"/>
    <cellStyle name="Normal 2 5 6" xfId="11118" xr:uid="{00000000-0005-0000-0000-000001170000}"/>
    <cellStyle name="Normal 2 5 7" xfId="12725" xr:uid="{00000000-0005-0000-0000-000002170000}"/>
    <cellStyle name="Normal 2 6" xfId="2524" xr:uid="{00000000-0005-0000-0000-000003170000}"/>
    <cellStyle name="Normal 2 6 2" xfId="2525" xr:uid="{00000000-0005-0000-0000-000004170000}"/>
    <cellStyle name="Normal 2 6 3" xfId="5073" xr:uid="{00000000-0005-0000-0000-000005170000}"/>
    <cellStyle name="Normal 2 7" xfId="2526" xr:uid="{00000000-0005-0000-0000-000006170000}"/>
    <cellStyle name="Normal 2 7 2" xfId="2527" xr:uid="{00000000-0005-0000-0000-000007170000}"/>
    <cellStyle name="Normal 2 7 3" xfId="2528" xr:uid="{00000000-0005-0000-0000-000008170000}"/>
    <cellStyle name="Normal 2 8" xfId="2529" xr:uid="{00000000-0005-0000-0000-000009170000}"/>
    <cellStyle name="Normal 2 9" xfId="4885" xr:uid="{00000000-0005-0000-0000-00000A170000}"/>
    <cellStyle name="Normal 2 9 2" xfId="4891" xr:uid="{00000000-0005-0000-0000-00000B170000}"/>
    <cellStyle name="Normal 2_Base Arquivos PA 2008_OEI_V4" xfId="2530" xr:uid="{00000000-0005-0000-0000-00000C170000}"/>
    <cellStyle name="Normal 20" xfId="154" xr:uid="{00000000-0005-0000-0000-00000D170000}"/>
    <cellStyle name="Normal 20 2" xfId="2532" xr:uid="{00000000-0005-0000-0000-00000E170000}"/>
    <cellStyle name="Normal 20 2 10" xfId="7918" xr:uid="{00000000-0005-0000-0000-00000F170000}"/>
    <cellStyle name="Normal 20 2 11" xfId="11119" xr:uid="{00000000-0005-0000-0000-000010170000}"/>
    <cellStyle name="Normal 20 2 12" xfId="12726" xr:uid="{00000000-0005-0000-0000-000011170000}"/>
    <cellStyle name="Normal 20 2 2" xfId="2533" xr:uid="{00000000-0005-0000-0000-000012170000}"/>
    <cellStyle name="Normal 20 2 2 2" xfId="2534" xr:uid="{00000000-0005-0000-0000-000013170000}"/>
    <cellStyle name="Normal 20 2 2 2 2" xfId="2535" xr:uid="{00000000-0005-0000-0000-000014170000}"/>
    <cellStyle name="Normal 20 2 2 2 2 2" xfId="2536" xr:uid="{00000000-0005-0000-0000-000015170000}"/>
    <cellStyle name="Normal 20 2 2 2 2 2 2" xfId="9515" xr:uid="{00000000-0005-0000-0000-000016170000}"/>
    <cellStyle name="Normal 20 2 2 2 2 2 3" xfId="7920" xr:uid="{00000000-0005-0000-0000-000017170000}"/>
    <cellStyle name="Normal 20 2 2 2 2 2 4" xfId="11121" xr:uid="{00000000-0005-0000-0000-000018170000}"/>
    <cellStyle name="Normal 20 2 2 2 2 2 5" xfId="12728" xr:uid="{00000000-0005-0000-0000-000019170000}"/>
    <cellStyle name="Normal 20 2 2 2 2 3" xfId="2537" xr:uid="{00000000-0005-0000-0000-00001A170000}"/>
    <cellStyle name="Normal 20 2 2 2 2 3 2" xfId="9516" xr:uid="{00000000-0005-0000-0000-00001B170000}"/>
    <cellStyle name="Normal 20 2 2 2 2 3 3" xfId="7921" xr:uid="{00000000-0005-0000-0000-00001C170000}"/>
    <cellStyle name="Normal 20 2 2 2 2 3 4" xfId="11122" xr:uid="{00000000-0005-0000-0000-00001D170000}"/>
    <cellStyle name="Normal 20 2 2 2 2 3 5" xfId="12729" xr:uid="{00000000-0005-0000-0000-00001E170000}"/>
    <cellStyle name="Normal 20 2 2 2 2 4" xfId="2538" xr:uid="{00000000-0005-0000-0000-00001F170000}"/>
    <cellStyle name="Normal 20 2 2 2 2 4 2" xfId="9517" xr:uid="{00000000-0005-0000-0000-000020170000}"/>
    <cellStyle name="Normal 20 2 2 2 2 4 3" xfId="7922" xr:uid="{00000000-0005-0000-0000-000021170000}"/>
    <cellStyle name="Normal 20 2 2 2 2 4 4" xfId="11123" xr:uid="{00000000-0005-0000-0000-000022170000}"/>
    <cellStyle name="Normal 20 2 2 2 2 4 5" xfId="12730" xr:uid="{00000000-0005-0000-0000-000023170000}"/>
    <cellStyle name="Normal 20 2 2 2 3" xfId="2539" xr:uid="{00000000-0005-0000-0000-000024170000}"/>
    <cellStyle name="Normal 20 2 2 2 4" xfId="2540" xr:uid="{00000000-0005-0000-0000-000025170000}"/>
    <cellStyle name="Normal 20 2 2 2 5" xfId="9514" xr:uid="{00000000-0005-0000-0000-000026170000}"/>
    <cellStyle name="Normal 20 2 2 2 6" xfId="7919" xr:uid="{00000000-0005-0000-0000-000027170000}"/>
    <cellStyle name="Normal 20 2 2 2 7" xfId="11120" xr:uid="{00000000-0005-0000-0000-000028170000}"/>
    <cellStyle name="Normal 20 2 2 2 8" xfId="12727" xr:uid="{00000000-0005-0000-0000-000029170000}"/>
    <cellStyle name="Normal 20 2 2 3" xfId="2541" xr:uid="{00000000-0005-0000-0000-00002A170000}"/>
    <cellStyle name="Normal 20 2 2 3 2" xfId="2542" xr:uid="{00000000-0005-0000-0000-00002B170000}"/>
    <cellStyle name="Normal 20 2 2 3 2 2" xfId="9519" xr:uid="{00000000-0005-0000-0000-00002C170000}"/>
    <cellStyle name="Normal 20 2 2 3 2 3" xfId="7924" xr:uid="{00000000-0005-0000-0000-00002D170000}"/>
    <cellStyle name="Normal 20 2 2 3 2 4" xfId="11125" xr:uid="{00000000-0005-0000-0000-00002E170000}"/>
    <cellStyle name="Normal 20 2 2 3 2 5" xfId="12732" xr:uid="{00000000-0005-0000-0000-00002F170000}"/>
    <cellStyle name="Normal 20 2 2 3 3" xfId="2543" xr:uid="{00000000-0005-0000-0000-000030170000}"/>
    <cellStyle name="Normal 20 2 2 3 3 2" xfId="9520" xr:uid="{00000000-0005-0000-0000-000031170000}"/>
    <cellStyle name="Normal 20 2 2 3 3 3" xfId="7925" xr:uid="{00000000-0005-0000-0000-000032170000}"/>
    <cellStyle name="Normal 20 2 2 3 3 4" xfId="11126" xr:uid="{00000000-0005-0000-0000-000033170000}"/>
    <cellStyle name="Normal 20 2 2 3 3 5" xfId="12733" xr:uid="{00000000-0005-0000-0000-000034170000}"/>
    <cellStyle name="Normal 20 2 2 3 4" xfId="2544" xr:uid="{00000000-0005-0000-0000-000035170000}"/>
    <cellStyle name="Normal 20 2 2 3 4 2" xfId="9521" xr:uid="{00000000-0005-0000-0000-000036170000}"/>
    <cellStyle name="Normal 20 2 2 3 4 3" xfId="7926" xr:uid="{00000000-0005-0000-0000-000037170000}"/>
    <cellStyle name="Normal 20 2 2 3 4 4" xfId="11127" xr:uid="{00000000-0005-0000-0000-000038170000}"/>
    <cellStyle name="Normal 20 2 2 3 4 5" xfId="12734" xr:uid="{00000000-0005-0000-0000-000039170000}"/>
    <cellStyle name="Normal 20 2 2 3 5" xfId="9518" xr:uid="{00000000-0005-0000-0000-00003A170000}"/>
    <cellStyle name="Normal 20 2 2 3 6" xfId="7923" xr:uid="{00000000-0005-0000-0000-00003B170000}"/>
    <cellStyle name="Normal 20 2 2 3 7" xfId="11124" xr:uid="{00000000-0005-0000-0000-00003C170000}"/>
    <cellStyle name="Normal 20 2 2 3 8" xfId="12731" xr:uid="{00000000-0005-0000-0000-00003D170000}"/>
    <cellStyle name="Normal 20 2 2 4" xfId="2545" xr:uid="{00000000-0005-0000-0000-00003E170000}"/>
    <cellStyle name="Normal 20 2 2 4 2" xfId="2546" xr:uid="{00000000-0005-0000-0000-00003F170000}"/>
    <cellStyle name="Normal 20 2 2 4 2 2" xfId="9523" xr:uid="{00000000-0005-0000-0000-000040170000}"/>
    <cellStyle name="Normal 20 2 2 4 2 3" xfId="7928" xr:uid="{00000000-0005-0000-0000-000041170000}"/>
    <cellStyle name="Normal 20 2 2 4 2 4" xfId="11129" xr:uid="{00000000-0005-0000-0000-000042170000}"/>
    <cellStyle name="Normal 20 2 2 4 2 5" xfId="12736" xr:uid="{00000000-0005-0000-0000-000043170000}"/>
    <cellStyle name="Normal 20 2 2 4 3" xfId="2547" xr:uid="{00000000-0005-0000-0000-000044170000}"/>
    <cellStyle name="Normal 20 2 2 4 3 2" xfId="9524" xr:uid="{00000000-0005-0000-0000-000045170000}"/>
    <cellStyle name="Normal 20 2 2 4 3 3" xfId="7929" xr:uid="{00000000-0005-0000-0000-000046170000}"/>
    <cellStyle name="Normal 20 2 2 4 3 4" xfId="11130" xr:uid="{00000000-0005-0000-0000-000047170000}"/>
    <cellStyle name="Normal 20 2 2 4 3 5" xfId="12737" xr:uid="{00000000-0005-0000-0000-000048170000}"/>
    <cellStyle name="Normal 20 2 2 4 4" xfId="2548" xr:uid="{00000000-0005-0000-0000-000049170000}"/>
    <cellStyle name="Normal 20 2 2 4 4 2" xfId="9525" xr:uid="{00000000-0005-0000-0000-00004A170000}"/>
    <cellStyle name="Normal 20 2 2 4 4 3" xfId="7930" xr:uid="{00000000-0005-0000-0000-00004B170000}"/>
    <cellStyle name="Normal 20 2 2 4 4 4" xfId="11131" xr:uid="{00000000-0005-0000-0000-00004C170000}"/>
    <cellStyle name="Normal 20 2 2 4 4 5" xfId="12738" xr:uid="{00000000-0005-0000-0000-00004D170000}"/>
    <cellStyle name="Normal 20 2 2 4 5" xfId="9522" xr:uid="{00000000-0005-0000-0000-00004E170000}"/>
    <cellStyle name="Normal 20 2 2 4 6" xfId="7927" xr:uid="{00000000-0005-0000-0000-00004F170000}"/>
    <cellStyle name="Normal 20 2 2 4 7" xfId="11128" xr:uid="{00000000-0005-0000-0000-000050170000}"/>
    <cellStyle name="Normal 20 2 2 4 8" xfId="12735" xr:uid="{00000000-0005-0000-0000-000051170000}"/>
    <cellStyle name="Normal 20 2 2 5" xfId="2549" xr:uid="{00000000-0005-0000-0000-000052170000}"/>
    <cellStyle name="Normal 20 2 2 5 2" xfId="9526" xr:uid="{00000000-0005-0000-0000-000053170000}"/>
    <cellStyle name="Normal 20 2 2 5 3" xfId="7931" xr:uid="{00000000-0005-0000-0000-000054170000}"/>
    <cellStyle name="Normal 20 2 2 5 4" xfId="11132" xr:uid="{00000000-0005-0000-0000-000055170000}"/>
    <cellStyle name="Normal 20 2 2 5 5" xfId="12739" xr:uid="{00000000-0005-0000-0000-000056170000}"/>
    <cellStyle name="Normal 20 2 2 6" xfId="2550" xr:uid="{00000000-0005-0000-0000-000057170000}"/>
    <cellStyle name="Normal 20 2 2 6 2" xfId="9527" xr:uid="{00000000-0005-0000-0000-000058170000}"/>
    <cellStyle name="Normal 20 2 2 6 3" xfId="7932" xr:uid="{00000000-0005-0000-0000-000059170000}"/>
    <cellStyle name="Normal 20 2 2 6 4" xfId="11133" xr:uid="{00000000-0005-0000-0000-00005A170000}"/>
    <cellStyle name="Normal 20 2 2 6 5" xfId="12740" xr:uid="{00000000-0005-0000-0000-00005B170000}"/>
    <cellStyle name="Normal 20 2 2 7" xfId="2551" xr:uid="{00000000-0005-0000-0000-00005C170000}"/>
    <cellStyle name="Normal 20 2 2 7 2" xfId="9528" xr:uid="{00000000-0005-0000-0000-00005D170000}"/>
    <cellStyle name="Normal 20 2 2 7 3" xfId="7933" xr:uid="{00000000-0005-0000-0000-00005E170000}"/>
    <cellStyle name="Normal 20 2 2 7 4" xfId="11134" xr:uid="{00000000-0005-0000-0000-00005F170000}"/>
    <cellStyle name="Normal 20 2 2 7 5" xfId="12741" xr:uid="{00000000-0005-0000-0000-000060170000}"/>
    <cellStyle name="Normal 20 2 3" xfId="2552" xr:uid="{00000000-0005-0000-0000-000061170000}"/>
    <cellStyle name="Normal 20 2 3 2" xfId="2553" xr:uid="{00000000-0005-0000-0000-000062170000}"/>
    <cellStyle name="Normal 20 2 3 2 2" xfId="9530" xr:uid="{00000000-0005-0000-0000-000063170000}"/>
    <cellStyle name="Normal 20 2 3 2 3" xfId="7935" xr:uid="{00000000-0005-0000-0000-000064170000}"/>
    <cellStyle name="Normal 20 2 3 2 4" xfId="11136" xr:uid="{00000000-0005-0000-0000-000065170000}"/>
    <cellStyle name="Normal 20 2 3 2 5" xfId="12743" xr:uid="{00000000-0005-0000-0000-000066170000}"/>
    <cellStyle name="Normal 20 2 3 3" xfId="2554" xr:uid="{00000000-0005-0000-0000-000067170000}"/>
    <cellStyle name="Normal 20 2 3 3 2" xfId="9531" xr:uid="{00000000-0005-0000-0000-000068170000}"/>
    <cellStyle name="Normal 20 2 3 3 3" xfId="7936" xr:uid="{00000000-0005-0000-0000-000069170000}"/>
    <cellStyle name="Normal 20 2 3 3 4" xfId="11137" xr:uid="{00000000-0005-0000-0000-00006A170000}"/>
    <cellStyle name="Normal 20 2 3 3 5" xfId="12744" xr:uid="{00000000-0005-0000-0000-00006B170000}"/>
    <cellStyle name="Normal 20 2 3 4" xfId="2555" xr:uid="{00000000-0005-0000-0000-00006C170000}"/>
    <cellStyle name="Normal 20 2 3 4 2" xfId="9532" xr:uid="{00000000-0005-0000-0000-00006D170000}"/>
    <cellStyle name="Normal 20 2 3 4 3" xfId="7937" xr:uid="{00000000-0005-0000-0000-00006E170000}"/>
    <cellStyle name="Normal 20 2 3 4 4" xfId="11138" xr:uid="{00000000-0005-0000-0000-00006F170000}"/>
    <cellStyle name="Normal 20 2 3 4 5" xfId="12745" xr:uid="{00000000-0005-0000-0000-000070170000}"/>
    <cellStyle name="Normal 20 2 3 5" xfId="9529" xr:uid="{00000000-0005-0000-0000-000071170000}"/>
    <cellStyle name="Normal 20 2 3 6" xfId="7934" xr:uid="{00000000-0005-0000-0000-000072170000}"/>
    <cellStyle name="Normal 20 2 3 7" xfId="11135" xr:uid="{00000000-0005-0000-0000-000073170000}"/>
    <cellStyle name="Normal 20 2 3 8" xfId="12742" xr:uid="{00000000-0005-0000-0000-000074170000}"/>
    <cellStyle name="Normal 20 2 4" xfId="2556" xr:uid="{00000000-0005-0000-0000-000075170000}"/>
    <cellStyle name="Normal 20 2 5" xfId="2557" xr:uid="{00000000-0005-0000-0000-000076170000}"/>
    <cellStyle name="Normal 20 2 6" xfId="2558" xr:uid="{00000000-0005-0000-0000-000077170000}"/>
    <cellStyle name="Normal 20 2 6 2" xfId="9533" xr:uid="{00000000-0005-0000-0000-000078170000}"/>
    <cellStyle name="Normal 20 2 6 3" xfId="7938" xr:uid="{00000000-0005-0000-0000-000079170000}"/>
    <cellStyle name="Normal 20 2 6 4" xfId="11139" xr:uid="{00000000-0005-0000-0000-00007A170000}"/>
    <cellStyle name="Normal 20 2 6 5" xfId="12746" xr:uid="{00000000-0005-0000-0000-00007B170000}"/>
    <cellStyle name="Normal 20 2 7" xfId="2559" xr:uid="{00000000-0005-0000-0000-00007C170000}"/>
    <cellStyle name="Normal 20 2 7 2" xfId="9534" xr:uid="{00000000-0005-0000-0000-00007D170000}"/>
    <cellStyle name="Normal 20 2 7 3" xfId="7939" xr:uid="{00000000-0005-0000-0000-00007E170000}"/>
    <cellStyle name="Normal 20 2 7 4" xfId="11140" xr:uid="{00000000-0005-0000-0000-00007F170000}"/>
    <cellStyle name="Normal 20 2 7 5" xfId="12747" xr:uid="{00000000-0005-0000-0000-000080170000}"/>
    <cellStyle name="Normal 20 2 8" xfId="2560" xr:uid="{00000000-0005-0000-0000-000081170000}"/>
    <cellStyle name="Normal 20 2 8 2" xfId="9535" xr:uid="{00000000-0005-0000-0000-000082170000}"/>
    <cellStyle name="Normal 20 2 8 3" xfId="7940" xr:uid="{00000000-0005-0000-0000-000083170000}"/>
    <cellStyle name="Normal 20 2 8 4" xfId="11141" xr:uid="{00000000-0005-0000-0000-000084170000}"/>
    <cellStyle name="Normal 20 2 8 5" xfId="12748" xr:uid="{00000000-0005-0000-0000-000085170000}"/>
    <cellStyle name="Normal 20 2 9" xfId="9513" xr:uid="{00000000-0005-0000-0000-000086170000}"/>
    <cellStyle name="Normal 20 3" xfId="2561" xr:uid="{00000000-0005-0000-0000-000087170000}"/>
    <cellStyle name="Normal 20 4" xfId="2531" xr:uid="{00000000-0005-0000-0000-000088170000}"/>
    <cellStyle name="Normal 20 5" xfId="10752" xr:uid="{00000000-0005-0000-0000-000089170000}"/>
    <cellStyle name="Normal 200" xfId="7561" xr:uid="{00000000-0005-0000-0000-00008A170000}"/>
    <cellStyle name="Normal 201" xfId="10610" xr:uid="{00000000-0005-0000-0000-00008B170000}"/>
    <cellStyle name="Normal 202" xfId="7560" xr:uid="{00000000-0005-0000-0000-00008C170000}"/>
    <cellStyle name="Normal 203" xfId="10615" xr:uid="{00000000-0005-0000-0000-00008D170000}"/>
    <cellStyle name="Normal 204" xfId="10617" xr:uid="{00000000-0005-0000-0000-00008E170000}"/>
    <cellStyle name="Normal 205" xfId="10602" xr:uid="{00000000-0005-0000-0000-00008F170000}"/>
    <cellStyle name="Normal 206" xfId="10618" xr:uid="{00000000-0005-0000-0000-000090170000}"/>
    <cellStyle name="Normal 207" xfId="10605" xr:uid="{00000000-0005-0000-0000-000091170000}"/>
    <cellStyle name="Normal 208" xfId="10616" xr:uid="{00000000-0005-0000-0000-000092170000}"/>
    <cellStyle name="Normal 209" xfId="10705" xr:uid="{00000000-0005-0000-0000-000093170000}"/>
    <cellStyle name="Normal 21" xfId="151" xr:uid="{00000000-0005-0000-0000-000094170000}"/>
    <cellStyle name="Normal 21 2" xfId="2563" xr:uid="{00000000-0005-0000-0000-000095170000}"/>
    <cellStyle name="Normal 21 2 10" xfId="7941" xr:uid="{00000000-0005-0000-0000-000096170000}"/>
    <cellStyle name="Normal 21 2 11" xfId="11142" xr:uid="{00000000-0005-0000-0000-000097170000}"/>
    <cellStyle name="Normal 21 2 12" xfId="12749" xr:uid="{00000000-0005-0000-0000-000098170000}"/>
    <cellStyle name="Normal 21 2 2" xfId="2564" xr:uid="{00000000-0005-0000-0000-000099170000}"/>
    <cellStyle name="Normal 21 2 2 2" xfId="2565" xr:uid="{00000000-0005-0000-0000-00009A170000}"/>
    <cellStyle name="Normal 21 2 2 2 2" xfId="2566" xr:uid="{00000000-0005-0000-0000-00009B170000}"/>
    <cellStyle name="Normal 21 2 2 2 2 2" xfId="2567" xr:uid="{00000000-0005-0000-0000-00009C170000}"/>
    <cellStyle name="Normal 21 2 2 2 2 2 2" xfId="9538" xr:uid="{00000000-0005-0000-0000-00009D170000}"/>
    <cellStyle name="Normal 21 2 2 2 2 2 3" xfId="7943" xr:uid="{00000000-0005-0000-0000-00009E170000}"/>
    <cellStyle name="Normal 21 2 2 2 2 2 4" xfId="11144" xr:uid="{00000000-0005-0000-0000-00009F170000}"/>
    <cellStyle name="Normal 21 2 2 2 2 2 5" xfId="12751" xr:uid="{00000000-0005-0000-0000-0000A0170000}"/>
    <cellStyle name="Normal 21 2 2 2 2 3" xfId="2568" xr:uid="{00000000-0005-0000-0000-0000A1170000}"/>
    <cellStyle name="Normal 21 2 2 2 2 3 2" xfId="9539" xr:uid="{00000000-0005-0000-0000-0000A2170000}"/>
    <cellStyle name="Normal 21 2 2 2 2 3 3" xfId="7944" xr:uid="{00000000-0005-0000-0000-0000A3170000}"/>
    <cellStyle name="Normal 21 2 2 2 2 3 4" xfId="11145" xr:uid="{00000000-0005-0000-0000-0000A4170000}"/>
    <cellStyle name="Normal 21 2 2 2 2 3 5" xfId="12752" xr:uid="{00000000-0005-0000-0000-0000A5170000}"/>
    <cellStyle name="Normal 21 2 2 2 2 4" xfId="2569" xr:uid="{00000000-0005-0000-0000-0000A6170000}"/>
    <cellStyle name="Normal 21 2 2 2 2 4 2" xfId="9540" xr:uid="{00000000-0005-0000-0000-0000A7170000}"/>
    <cellStyle name="Normal 21 2 2 2 2 4 3" xfId="7945" xr:uid="{00000000-0005-0000-0000-0000A8170000}"/>
    <cellStyle name="Normal 21 2 2 2 2 4 4" xfId="11146" xr:uid="{00000000-0005-0000-0000-0000A9170000}"/>
    <cellStyle name="Normal 21 2 2 2 2 4 5" xfId="12753" xr:uid="{00000000-0005-0000-0000-0000AA170000}"/>
    <cellStyle name="Normal 21 2 2 2 3" xfId="2570" xr:uid="{00000000-0005-0000-0000-0000AB170000}"/>
    <cellStyle name="Normal 21 2 2 2 4" xfId="2571" xr:uid="{00000000-0005-0000-0000-0000AC170000}"/>
    <cellStyle name="Normal 21 2 2 2 5" xfId="9537" xr:uid="{00000000-0005-0000-0000-0000AD170000}"/>
    <cellStyle name="Normal 21 2 2 2 6" xfId="7942" xr:uid="{00000000-0005-0000-0000-0000AE170000}"/>
    <cellStyle name="Normal 21 2 2 2 7" xfId="11143" xr:uid="{00000000-0005-0000-0000-0000AF170000}"/>
    <cellStyle name="Normal 21 2 2 2 8" xfId="12750" xr:uid="{00000000-0005-0000-0000-0000B0170000}"/>
    <cellStyle name="Normal 21 2 2 3" xfId="2572" xr:uid="{00000000-0005-0000-0000-0000B1170000}"/>
    <cellStyle name="Normal 21 2 2 3 2" xfId="2573" xr:uid="{00000000-0005-0000-0000-0000B2170000}"/>
    <cellStyle name="Normal 21 2 2 3 2 2" xfId="9542" xr:uid="{00000000-0005-0000-0000-0000B3170000}"/>
    <cellStyle name="Normal 21 2 2 3 2 3" xfId="7947" xr:uid="{00000000-0005-0000-0000-0000B4170000}"/>
    <cellStyle name="Normal 21 2 2 3 2 4" xfId="11148" xr:uid="{00000000-0005-0000-0000-0000B5170000}"/>
    <cellStyle name="Normal 21 2 2 3 2 5" xfId="12755" xr:uid="{00000000-0005-0000-0000-0000B6170000}"/>
    <cellStyle name="Normal 21 2 2 3 3" xfId="2574" xr:uid="{00000000-0005-0000-0000-0000B7170000}"/>
    <cellStyle name="Normal 21 2 2 3 3 2" xfId="9543" xr:uid="{00000000-0005-0000-0000-0000B8170000}"/>
    <cellStyle name="Normal 21 2 2 3 3 3" xfId="7948" xr:uid="{00000000-0005-0000-0000-0000B9170000}"/>
    <cellStyle name="Normal 21 2 2 3 3 4" xfId="11149" xr:uid="{00000000-0005-0000-0000-0000BA170000}"/>
    <cellStyle name="Normal 21 2 2 3 3 5" xfId="12756" xr:uid="{00000000-0005-0000-0000-0000BB170000}"/>
    <cellStyle name="Normal 21 2 2 3 4" xfId="2575" xr:uid="{00000000-0005-0000-0000-0000BC170000}"/>
    <cellStyle name="Normal 21 2 2 3 4 2" xfId="9544" xr:uid="{00000000-0005-0000-0000-0000BD170000}"/>
    <cellStyle name="Normal 21 2 2 3 4 3" xfId="7949" xr:uid="{00000000-0005-0000-0000-0000BE170000}"/>
    <cellStyle name="Normal 21 2 2 3 4 4" xfId="11150" xr:uid="{00000000-0005-0000-0000-0000BF170000}"/>
    <cellStyle name="Normal 21 2 2 3 4 5" xfId="12757" xr:uid="{00000000-0005-0000-0000-0000C0170000}"/>
    <cellStyle name="Normal 21 2 2 3 5" xfId="9541" xr:uid="{00000000-0005-0000-0000-0000C1170000}"/>
    <cellStyle name="Normal 21 2 2 3 6" xfId="7946" xr:uid="{00000000-0005-0000-0000-0000C2170000}"/>
    <cellStyle name="Normal 21 2 2 3 7" xfId="11147" xr:uid="{00000000-0005-0000-0000-0000C3170000}"/>
    <cellStyle name="Normal 21 2 2 3 8" xfId="12754" xr:uid="{00000000-0005-0000-0000-0000C4170000}"/>
    <cellStyle name="Normal 21 2 2 4" xfId="2576" xr:uid="{00000000-0005-0000-0000-0000C5170000}"/>
    <cellStyle name="Normal 21 2 2 4 2" xfId="2577" xr:uid="{00000000-0005-0000-0000-0000C6170000}"/>
    <cellStyle name="Normal 21 2 2 4 2 2" xfId="9546" xr:uid="{00000000-0005-0000-0000-0000C7170000}"/>
    <cellStyle name="Normal 21 2 2 4 2 3" xfId="7951" xr:uid="{00000000-0005-0000-0000-0000C8170000}"/>
    <cellStyle name="Normal 21 2 2 4 2 4" xfId="11152" xr:uid="{00000000-0005-0000-0000-0000C9170000}"/>
    <cellStyle name="Normal 21 2 2 4 2 5" xfId="12759" xr:uid="{00000000-0005-0000-0000-0000CA170000}"/>
    <cellStyle name="Normal 21 2 2 4 3" xfId="2578" xr:uid="{00000000-0005-0000-0000-0000CB170000}"/>
    <cellStyle name="Normal 21 2 2 4 3 2" xfId="9547" xr:uid="{00000000-0005-0000-0000-0000CC170000}"/>
    <cellStyle name="Normal 21 2 2 4 3 3" xfId="7952" xr:uid="{00000000-0005-0000-0000-0000CD170000}"/>
    <cellStyle name="Normal 21 2 2 4 3 4" xfId="11153" xr:uid="{00000000-0005-0000-0000-0000CE170000}"/>
    <cellStyle name="Normal 21 2 2 4 3 5" xfId="12760" xr:uid="{00000000-0005-0000-0000-0000CF170000}"/>
    <cellStyle name="Normal 21 2 2 4 4" xfId="2579" xr:uid="{00000000-0005-0000-0000-0000D0170000}"/>
    <cellStyle name="Normal 21 2 2 4 4 2" xfId="9548" xr:uid="{00000000-0005-0000-0000-0000D1170000}"/>
    <cellStyle name="Normal 21 2 2 4 4 3" xfId="7953" xr:uid="{00000000-0005-0000-0000-0000D2170000}"/>
    <cellStyle name="Normal 21 2 2 4 4 4" xfId="11154" xr:uid="{00000000-0005-0000-0000-0000D3170000}"/>
    <cellStyle name="Normal 21 2 2 4 4 5" xfId="12761" xr:uid="{00000000-0005-0000-0000-0000D4170000}"/>
    <cellStyle name="Normal 21 2 2 4 5" xfId="9545" xr:uid="{00000000-0005-0000-0000-0000D5170000}"/>
    <cellStyle name="Normal 21 2 2 4 6" xfId="7950" xr:uid="{00000000-0005-0000-0000-0000D6170000}"/>
    <cellStyle name="Normal 21 2 2 4 7" xfId="11151" xr:uid="{00000000-0005-0000-0000-0000D7170000}"/>
    <cellStyle name="Normal 21 2 2 4 8" xfId="12758" xr:uid="{00000000-0005-0000-0000-0000D8170000}"/>
    <cellStyle name="Normal 21 2 2 5" xfId="2580" xr:uid="{00000000-0005-0000-0000-0000D9170000}"/>
    <cellStyle name="Normal 21 2 2 5 2" xfId="9549" xr:uid="{00000000-0005-0000-0000-0000DA170000}"/>
    <cellStyle name="Normal 21 2 2 5 3" xfId="7954" xr:uid="{00000000-0005-0000-0000-0000DB170000}"/>
    <cellStyle name="Normal 21 2 2 5 4" xfId="11155" xr:uid="{00000000-0005-0000-0000-0000DC170000}"/>
    <cellStyle name="Normal 21 2 2 5 5" xfId="12762" xr:uid="{00000000-0005-0000-0000-0000DD170000}"/>
    <cellStyle name="Normal 21 2 2 6" xfId="2581" xr:uid="{00000000-0005-0000-0000-0000DE170000}"/>
    <cellStyle name="Normal 21 2 2 6 2" xfId="9550" xr:uid="{00000000-0005-0000-0000-0000DF170000}"/>
    <cellStyle name="Normal 21 2 2 6 3" xfId="7955" xr:uid="{00000000-0005-0000-0000-0000E0170000}"/>
    <cellStyle name="Normal 21 2 2 6 4" xfId="11156" xr:uid="{00000000-0005-0000-0000-0000E1170000}"/>
    <cellStyle name="Normal 21 2 2 6 5" xfId="12763" xr:uid="{00000000-0005-0000-0000-0000E2170000}"/>
    <cellStyle name="Normal 21 2 2 7" xfId="2582" xr:uid="{00000000-0005-0000-0000-0000E3170000}"/>
    <cellStyle name="Normal 21 2 2 7 2" xfId="9551" xr:uid="{00000000-0005-0000-0000-0000E4170000}"/>
    <cellStyle name="Normal 21 2 2 7 3" xfId="7956" xr:uid="{00000000-0005-0000-0000-0000E5170000}"/>
    <cellStyle name="Normal 21 2 2 7 4" xfId="11157" xr:uid="{00000000-0005-0000-0000-0000E6170000}"/>
    <cellStyle name="Normal 21 2 2 7 5" xfId="12764" xr:uid="{00000000-0005-0000-0000-0000E7170000}"/>
    <cellStyle name="Normal 21 2 3" xfId="2583" xr:uid="{00000000-0005-0000-0000-0000E8170000}"/>
    <cellStyle name="Normal 21 2 3 2" xfId="2584" xr:uid="{00000000-0005-0000-0000-0000E9170000}"/>
    <cellStyle name="Normal 21 2 3 2 2" xfId="9553" xr:uid="{00000000-0005-0000-0000-0000EA170000}"/>
    <cellStyle name="Normal 21 2 3 2 3" xfId="7958" xr:uid="{00000000-0005-0000-0000-0000EB170000}"/>
    <cellStyle name="Normal 21 2 3 2 4" xfId="11159" xr:uid="{00000000-0005-0000-0000-0000EC170000}"/>
    <cellStyle name="Normal 21 2 3 2 5" xfId="12766" xr:uid="{00000000-0005-0000-0000-0000ED170000}"/>
    <cellStyle name="Normal 21 2 3 3" xfId="2585" xr:uid="{00000000-0005-0000-0000-0000EE170000}"/>
    <cellStyle name="Normal 21 2 3 3 2" xfId="9554" xr:uid="{00000000-0005-0000-0000-0000EF170000}"/>
    <cellStyle name="Normal 21 2 3 3 3" xfId="7959" xr:uid="{00000000-0005-0000-0000-0000F0170000}"/>
    <cellStyle name="Normal 21 2 3 3 4" xfId="11160" xr:uid="{00000000-0005-0000-0000-0000F1170000}"/>
    <cellStyle name="Normal 21 2 3 3 5" xfId="12767" xr:uid="{00000000-0005-0000-0000-0000F2170000}"/>
    <cellStyle name="Normal 21 2 3 4" xfId="2586" xr:uid="{00000000-0005-0000-0000-0000F3170000}"/>
    <cellStyle name="Normal 21 2 3 4 2" xfId="9555" xr:uid="{00000000-0005-0000-0000-0000F4170000}"/>
    <cellStyle name="Normal 21 2 3 4 3" xfId="7960" xr:uid="{00000000-0005-0000-0000-0000F5170000}"/>
    <cellStyle name="Normal 21 2 3 4 4" xfId="11161" xr:uid="{00000000-0005-0000-0000-0000F6170000}"/>
    <cellStyle name="Normal 21 2 3 4 5" xfId="12768" xr:uid="{00000000-0005-0000-0000-0000F7170000}"/>
    <cellStyle name="Normal 21 2 3 5" xfId="9552" xr:uid="{00000000-0005-0000-0000-0000F8170000}"/>
    <cellStyle name="Normal 21 2 3 6" xfId="7957" xr:uid="{00000000-0005-0000-0000-0000F9170000}"/>
    <cellStyle name="Normal 21 2 3 7" xfId="11158" xr:uid="{00000000-0005-0000-0000-0000FA170000}"/>
    <cellStyle name="Normal 21 2 3 8" xfId="12765" xr:uid="{00000000-0005-0000-0000-0000FB170000}"/>
    <cellStyle name="Normal 21 2 4" xfId="2587" xr:uid="{00000000-0005-0000-0000-0000FC170000}"/>
    <cellStyle name="Normal 21 2 5" xfId="2588" xr:uid="{00000000-0005-0000-0000-0000FD170000}"/>
    <cellStyle name="Normal 21 2 6" xfId="2589" xr:uid="{00000000-0005-0000-0000-0000FE170000}"/>
    <cellStyle name="Normal 21 2 6 2" xfId="9556" xr:uid="{00000000-0005-0000-0000-0000FF170000}"/>
    <cellStyle name="Normal 21 2 6 3" xfId="7961" xr:uid="{00000000-0005-0000-0000-000000180000}"/>
    <cellStyle name="Normal 21 2 6 4" xfId="11162" xr:uid="{00000000-0005-0000-0000-000001180000}"/>
    <cellStyle name="Normal 21 2 6 5" xfId="12769" xr:uid="{00000000-0005-0000-0000-000002180000}"/>
    <cellStyle name="Normal 21 2 7" xfId="2590" xr:uid="{00000000-0005-0000-0000-000003180000}"/>
    <cellStyle name="Normal 21 2 7 2" xfId="9557" xr:uid="{00000000-0005-0000-0000-000004180000}"/>
    <cellStyle name="Normal 21 2 7 3" xfId="7962" xr:uid="{00000000-0005-0000-0000-000005180000}"/>
    <cellStyle name="Normal 21 2 7 4" xfId="11163" xr:uid="{00000000-0005-0000-0000-000006180000}"/>
    <cellStyle name="Normal 21 2 7 5" xfId="12770" xr:uid="{00000000-0005-0000-0000-000007180000}"/>
    <cellStyle name="Normal 21 2 8" xfId="2591" xr:uid="{00000000-0005-0000-0000-000008180000}"/>
    <cellStyle name="Normal 21 2 8 2" xfId="9558" xr:uid="{00000000-0005-0000-0000-000009180000}"/>
    <cellStyle name="Normal 21 2 8 3" xfId="7963" xr:uid="{00000000-0005-0000-0000-00000A180000}"/>
    <cellStyle name="Normal 21 2 8 4" xfId="11164" xr:uid="{00000000-0005-0000-0000-00000B180000}"/>
    <cellStyle name="Normal 21 2 8 5" xfId="12771" xr:uid="{00000000-0005-0000-0000-00000C180000}"/>
    <cellStyle name="Normal 21 2 9" xfId="9536" xr:uid="{00000000-0005-0000-0000-00000D180000}"/>
    <cellStyle name="Normal 21 3" xfId="2592" xr:uid="{00000000-0005-0000-0000-00000E180000}"/>
    <cellStyle name="Normal 21 4" xfId="2562" xr:uid="{00000000-0005-0000-0000-00000F180000}"/>
    <cellStyle name="Normal 21 5" xfId="10749" xr:uid="{00000000-0005-0000-0000-000010180000}"/>
    <cellStyle name="Normal 210" xfId="10641" xr:uid="{00000000-0005-0000-0000-000011180000}"/>
    <cellStyle name="Normal 211" xfId="10648" xr:uid="{00000000-0005-0000-0000-000012180000}"/>
    <cellStyle name="Normal 212" xfId="10644" xr:uid="{00000000-0005-0000-0000-000013180000}"/>
    <cellStyle name="Normal 213" xfId="10631" xr:uid="{00000000-0005-0000-0000-000014180000}"/>
    <cellStyle name="Normal 214" xfId="10649" xr:uid="{00000000-0005-0000-0000-000015180000}"/>
    <cellStyle name="Normal 215" xfId="10706" xr:uid="{00000000-0005-0000-0000-000016180000}"/>
    <cellStyle name="Normal 216" xfId="10646" xr:uid="{00000000-0005-0000-0000-000017180000}"/>
    <cellStyle name="Normal 217" xfId="12358" xr:uid="{00000000-0005-0000-0000-000018180000}"/>
    <cellStyle name="Normal 218" xfId="5267" xr:uid="{00000000-0005-0000-0000-000019180000}"/>
    <cellStyle name="Normal 22" xfId="153" xr:uid="{00000000-0005-0000-0000-00001A180000}"/>
    <cellStyle name="Normal 22 2" xfId="2594" xr:uid="{00000000-0005-0000-0000-00001B180000}"/>
    <cellStyle name="Normal 22 2 10" xfId="7964" xr:uid="{00000000-0005-0000-0000-00001C180000}"/>
    <cellStyle name="Normal 22 2 11" xfId="11165" xr:uid="{00000000-0005-0000-0000-00001D180000}"/>
    <cellStyle name="Normal 22 2 12" xfId="12772" xr:uid="{00000000-0005-0000-0000-00001E180000}"/>
    <cellStyle name="Normal 22 2 2" xfId="2595" xr:uid="{00000000-0005-0000-0000-00001F180000}"/>
    <cellStyle name="Normal 22 2 2 2" xfId="2596" xr:uid="{00000000-0005-0000-0000-000020180000}"/>
    <cellStyle name="Normal 22 2 2 2 2" xfId="2597" xr:uid="{00000000-0005-0000-0000-000021180000}"/>
    <cellStyle name="Normal 22 2 2 2 2 2" xfId="2598" xr:uid="{00000000-0005-0000-0000-000022180000}"/>
    <cellStyle name="Normal 22 2 2 2 2 2 2" xfId="9561" xr:uid="{00000000-0005-0000-0000-000023180000}"/>
    <cellStyle name="Normal 22 2 2 2 2 2 3" xfId="7966" xr:uid="{00000000-0005-0000-0000-000024180000}"/>
    <cellStyle name="Normal 22 2 2 2 2 2 4" xfId="11167" xr:uid="{00000000-0005-0000-0000-000025180000}"/>
    <cellStyle name="Normal 22 2 2 2 2 2 5" xfId="12774" xr:uid="{00000000-0005-0000-0000-000026180000}"/>
    <cellStyle name="Normal 22 2 2 2 2 3" xfId="2599" xr:uid="{00000000-0005-0000-0000-000027180000}"/>
    <cellStyle name="Normal 22 2 2 2 2 3 2" xfId="9562" xr:uid="{00000000-0005-0000-0000-000028180000}"/>
    <cellStyle name="Normal 22 2 2 2 2 3 3" xfId="7967" xr:uid="{00000000-0005-0000-0000-000029180000}"/>
    <cellStyle name="Normal 22 2 2 2 2 3 4" xfId="11168" xr:uid="{00000000-0005-0000-0000-00002A180000}"/>
    <cellStyle name="Normal 22 2 2 2 2 3 5" xfId="12775" xr:uid="{00000000-0005-0000-0000-00002B180000}"/>
    <cellStyle name="Normal 22 2 2 2 2 4" xfId="2600" xr:uid="{00000000-0005-0000-0000-00002C180000}"/>
    <cellStyle name="Normal 22 2 2 2 2 4 2" xfId="9563" xr:uid="{00000000-0005-0000-0000-00002D180000}"/>
    <cellStyle name="Normal 22 2 2 2 2 4 3" xfId="7968" xr:uid="{00000000-0005-0000-0000-00002E180000}"/>
    <cellStyle name="Normal 22 2 2 2 2 4 4" xfId="11169" xr:uid="{00000000-0005-0000-0000-00002F180000}"/>
    <cellStyle name="Normal 22 2 2 2 2 4 5" xfId="12776" xr:uid="{00000000-0005-0000-0000-000030180000}"/>
    <cellStyle name="Normal 22 2 2 2 3" xfId="2601" xr:uid="{00000000-0005-0000-0000-000031180000}"/>
    <cellStyle name="Normal 22 2 2 2 4" xfId="2602" xr:uid="{00000000-0005-0000-0000-000032180000}"/>
    <cellStyle name="Normal 22 2 2 2 5" xfId="9560" xr:uid="{00000000-0005-0000-0000-000033180000}"/>
    <cellStyle name="Normal 22 2 2 2 6" xfId="7965" xr:uid="{00000000-0005-0000-0000-000034180000}"/>
    <cellStyle name="Normal 22 2 2 2 7" xfId="11166" xr:uid="{00000000-0005-0000-0000-000035180000}"/>
    <cellStyle name="Normal 22 2 2 2 8" xfId="12773" xr:uid="{00000000-0005-0000-0000-000036180000}"/>
    <cellStyle name="Normal 22 2 2 3" xfId="2603" xr:uid="{00000000-0005-0000-0000-000037180000}"/>
    <cellStyle name="Normal 22 2 2 3 2" xfId="2604" xr:uid="{00000000-0005-0000-0000-000038180000}"/>
    <cellStyle name="Normal 22 2 2 3 2 2" xfId="9565" xr:uid="{00000000-0005-0000-0000-000039180000}"/>
    <cellStyle name="Normal 22 2 2 3 2 3" xfId="7970" xr:uid="{00000000-0005-0000-0000-00003A180000}"/>
    <cellStyle name="Normal 22 2 2 3 2 4" xfId="11171" xr:uid="{00000000-0005-0000-0000-00003B180000}"/>
    <cellStyle name="Normal 22 2 2 3 2 5" xfId="12778" xr:uid="{00000000-0005-0000-0000-00003C180000}"/>
    <cellStyle name="Normal 22 2 2 3 3" xfId="2605" xr:uid="{00000000-0005-0000-0000-00003D180000}"/>
    <cellStyle name="Normal 22 2 2 3 3 2" xfId="9566" xr:uid="{00000000-0005-0000-0000-00003E180000}"/>
    <cellStyle name="Normal 22 2 2 3 3 3" xfId="7971" xr:uid="{00000000-0005-0000-0000-00003F180000}"/>
    <cellStyle name="Normal 22 2 2 3 3 4" xfId="11172" xr:uid="{00000000-0005-0000-0000-000040180000}"/>
    <cellStyle name="Normal 22 2 2 3 3 5" xfId="12779" xr:uid="{00000000-0005-0000-0000-000041180000}"/>
    <cellStyle name="Normal 22 2 2 3 4" xfId="2606" xr:uid="{00000000-0005-0000-0000-000042180000}"/>
    <cellStyle name="Normal 22 2 2 3 4 2" xfId="9567" xr:uid="{00000000-0005-0000-0000-000043180000}"/>
    <cellStyle name="Normal 22 2 2 3 4 3" xfId="7972" xr:uid="{00000000-0005-0000-0000-000044180000}"/>
    <cellStyle name="Normal 22 2 2 3 4 4" xfId="11173" xr:uid="{00000000-0005-0000-0000-000045180000}"/>
    <cellStyle name="Normal 22 2 2 3 4 5" xfId="12780" xr:uid="{00000000-0005-0000-0000-000046180000}"/>
    <cellStyle name="Normal 22 2 2 3 5" xfId="9564" xr:uid="{00000000-0005-0000-0000-000047180000}"/>
    <cellStyle name="Normal 22 2 2 3 6" xfId="7969" xr:uid="{00000000-0005-0000-0000-000048180000}"/>
    <cellStyle name="Normal 22 2 2 3 7" xfId="11170" xr:uid="{00000000-0005-0000-0000-000049180000}"/>
    <cellStyle name="Normal 22 2 2 3 8" xfId="12777" xr:uid="{00000000-0005-0000-0000-00004A180000}"/>
    <cellStyle name="Normal 22 2 2 4" xfId="2607" xr:uid="{00000000-0005-0000-0000-00004B180000}"/>
    <cellStyle name="Normal 22 2 2 4 2" xfId="2608" xr:uid="{00000000-0005-0000-0000-00004C180000}"/>
    <cellStyle name="Normal 22 2 2 4 2 2" xfId="9569" xr:uid="{00000000-0005-0000-0000-00004D180000}"/>
    <cellStyle name="Normal 22 2 2 4 2 3" xfId="7974" xr:uid="{00000000-0005-0000-0000-00004E180000}"/>
    <cellStyle name="Normal 22 2 2 4 2 4" xfId="11175" xr:uid="{00000000-0005-0000-0000-00004F180000}"/>
    <cellStyle name="Normal 22 2 2 4 2 5" xfId="12782" xr:uid="{00000000-0005-0000-0000-000050180000}"/>
    <cellStyle name="Normal 22 2 2 4 3" xfId="2609" xr:uid="{00000000-0005-0000-0000-000051180000}"/>
    <cellStyle name="Normal 22 2 2 4 3 2" xfId="9570" xr:uid="{00000000-0005-0000-0000-000052180000}"/>
    <cellStyle name="Normal 22 2 2 4 3 3" xfId="7975" xr:uid="{00000000-0005-0000-0000-000053180000}"/>
    <cellStyle name="Normal 22 2 2 4 3 4" xfId="11176" xr:uid="{00000000-0005-0000-0000-000054180000}"/>
    <cellStyle name="Normal 22 2 2 4 3 5" xfId="12783" xr:uid="{00000000-0005-0000-0000-000055180000}"/>
    <cellStyle name="Normal 22 2 2 4 4" xfId="2610" xr:uid="{00000000-0005-0000-0000-000056180000}"/>
    <cellStyle name="Normal 22 2 2 4 4 2" xfId="9571" xr:uid="{00000000-0005-0000-0000-000057180000}"/>
    <cellStyle name="Normal 22 2 2 4 4 3" xfId="7976" xr:uid="{00000000-0005-0000-0000-000058180000}"/>
    <cellStyle name="Normal 22 2 2 4 4 4" xfId="11177" xr:uid="{00000000-0005-0000-0000-000059180000}"/>
    <cellStyle name="Normal 22 2 2 4 4 5" xfId="12784" xr:uid="{00000000-0005-0000-0000-00005A180000}"/>
    <cellStyle name="Normal 22 2 2 4 5" xfId="9568" xr:uid="{00000000-0005-0000-0000-00005B180000}"/>
    <cellStyle name="Normal 22 2 2 4 6" xfId="7973" xr:uid="{00000000-0005-0000-0000-00005C180000}"/>
    <cellStyle name="Normal 22 2 2 4 7" xfId="11174" xr:uid="{00000000-0005-0000-0000-00005D180000}"/>
    <cellStyle name="Normal 22 2 2 4 8" xfId="12781" xr:uid="{00000000-0005-0000-0000-00005E180000}"/>
    <cellStyle name="Normal 22 2 2 5" xfId="2611" xr:uid="{00000000-0005-0000-0000-00005F180000}"/>
    <cellStyle name="Normal 22 2 2 5 2" xfId="9572" xr:uid="{00000000-0005-0000-0000-000060180000}"/>
    <cellStyle name="Normal 22 2 2 5 3" xfId="7977" xr:uid="{00000000-0005-0000-0000-000061180000}"/>
    <cellStyle name="Normal 22 2 2 5 4" xfId="11178" xr:uid="{00000000-0005-0000-0000-000062180000}"/>
    <cellStyle name="Normal 22 2 2 5 5" xfId="12785" xr:uid="{00000000-0005-0000-0000-000063180000}"/>
    <cellStyle name="Normal 22 2 2 6" xfId="2612" xr:uid="{00000000-0005-0000-0000-000064180000}"/>
    <cellStyle name="Normal 22 2 2 6 2" xfId="9573" xr:uid="{00000000-0005-0000-0000-000065180000}"/>
    <cellStyle name="Normal 22 2 2 6 3" xfId="7978" xr:uid="{00000000-0005-0000-0000-000066180000}"/>
    <cellStyle name="Normal 22 2 2 6 4" xfId="11179" xr:uid="{00000000-0005-0000-0000-000067180000}"/>
    <cellStyle name="Normal 22 2 2 6 5" xfId="12786" xr:uid="{00000000-0005-0000-0000-000068180000}"/>
    <cellStyle name="Normal 22 2 2 7" xfId="2613" xr:uid="{00000000-0005-0000-0000-000069180000}"/>
    <cellStyle name="Normal 22 2 2 7 2" xfId="9574" xr:uid="{00000000-0005-0000-0000-00006A180000}"/>
    <cellStyle name="Normal 22 2 2 7 3" xfId="7979" xr:uid="{00000000-0005-0000-0000-00006B180000}"/>
    <cellStyle name="Normal 22 2 2 7 4" xfId="11180" xr:uid="{00000000-0005-0000-0000-00006C180000}"/>
    <cellStyle name="Normal 22 2 2 7 5" xfId="12787" xr:uid="{00000000-0005-0000-0000-00006D180000}"/>
    <cellStyle name="Normal 22 2 3" xfId="2614" xr:uid="{00000000-0005-0000-0000-00006E180000}"/>
    <cellStyle name="Normal 22 2 3 2" xfId="2615" xr:uid="{00000000-0005-0000-0000-00006F180000}"/>
    <cellStyle name="Normal 22 2 3 2 2" xfId="9576" xr:uid="{00000000-0005-0000-0000-000070180000}"/>
    <cellStyle name="Normal 22 2 3 2 3" xfId="7981" xr:uid="{00000000-0005-0000-0000-000071180000}"/>
    <cellStyle name="Normal 22 2 3 2 4" xfId="11182" xr:uid="{00000000-0005-0000-0000-000072180000}"/>
    <cellStyle name="Normal 22 2 3 2 5" xfId="12789" xr:uid="{00000000-0005-0000-0000-000073180000}"/>
    <cellStyle name="Normal 22 2 3 3" xfId="2616" xr:uid="{00000000-0005-0000-0000-000074180000}"/>
    <cellStyle name="Normal 22 2 3 3 2" xfId="9577" xr:uid="{00000000-0005-0000-0000-000075180000}"/>
    <cellStyle name="Normal 22 2 3 3 3" xfId="7982" xr:uid="{00000000-0005-0000-0000-000076180000}"/>
    <cellStyle name="Normal 22 2 3 3 4" xfId="11183" xr:uid="{00000000-0005-0000-0000-000077180000}"/>
    <cellStyle name="Normal 22 2 3 3 5" xfId="12790" xr:uid="{00000000-0005-0000-0000-000078180000}"/>
    <cellStyle name="Normal 22 2 3 4" xfId="2617" xr:uid="{00000000-0005-0000-0000-000079180000}"/>
    <cellStyle name="Normal 22 2 3 4 2" xfId="9578" xr:uid="{00000000-0005-0000-0000-00007A180000}"/>
    <cellStyle name="Normal 22 2 3 4 3" xfId="7983" xr:uid="{00000000-0005-0000-0000-00007B180000}"/>
    <cellStyle name="Normal 22 2 3 4 4" xfId="11184" xr:uid="{00000000-0005-0000-0000-00007C180000}"/>
    <cellStyle name="Normal 22 2 3 4 5" xfId="12791" xr:uid="{00000000-0005-0000-0000-00007D180000}"/>
    <cellStyle name="Normal 22 2 3 5" xfId="9575" xr:uid="{00000000-0005-0000-0000-00007E180000}"/>
    <cellStyle name="Normal 22 2 3 6" xfId="7980" xr:uid="{00000000-0005-0000-0000-00007F180000}"/>
    <cellStyle name="Normal 22 2 3 7" xfId="11181" xr:uid="{00000000-0005-0000-0000-000080180000}"/>
    <cellStyle name="Normal 22 2 3 8" xfId="12788" xr:uid="{00000000-0005-0000-0000-000081180000}"/>
    <cellStyle name="Normal 22 2 4" xfId="2618" xr:uid="{00000000-0005-0000-0000-000082180000}"/>
    <cellStyle name="Normal 22 2 5" xfId="2619" xr:uid="{00000000-0005-0000-0000-000083180000}"/>
    <cellStyle name="Normal 22 2 6" xfId="2620" xr:uid="{00000000-0005-0000-0000-000084180000}"/>
    <cellStyle name="Normal 22 2 6 2" xfId="9579" xr:uid="{00000000-0005-0000-0000-000085180000}"/>
    <cellStyle name="Normal 22 2 6 3" xfId="7984" xr:uid="{00000000-0005-0000-0000-000086180000}"/>
    <cellStyle name="Normal 22 2 6 4" xfId="11185" xr:uid="{00000000-0005-0000-0000-000087180000}"/>
    <cellStyle name="Normal 22 2 6 5" xfId="12792" xr:uid="{00000000-0005-0000-0000-000088180000}"/>
    <cellStyle name="Normal 22 2 7" xfId="2621" xr:uid="{00000000-0005-0000-0000-000089180000}"/>
    <cellStyle name="Normal 22 2 7 2" xfId="9580" xr:uid="{00000000-0005-0000-0000-00008A180000}"/>
    <cellStyle name="Normal 22 2 7 3" xfId="7985" xr:uid="{00000000-0005-0000-0000-00008B180000}"/>
    <cellStyle name="Normal 22 2 7 4" xfId="11186" xr:uid="{00000000-0005-0000-0000-00008C180000}"/>
    <cellStyle name="Normal 22 2 7 5" xfId="12793" xr:uid="{00000000-0005-0000-0000-00008D180000}"/>
    <cellStyle name="Normal 22 2 8" xfId="2622" xr:uid="{00000000-0005-0000-0000-00008E180000}"/>
    <cellStyle name="Normal 22 2 8 2" xfId="9581" xr:uid="{00000000-0005-0000-0000-00008F180000}"/>
    <cellStyle name="Normal 22 2 8 3" xfId="7986" xr:uid="{00000000-0005-0000-0000-000090180000}"/>
    <cellStyle name="Normal 22 2 8 4" xfId="11187" xr:uid="{00000000-0005-0000-0000-000091180000}"/>
    <cellStyle name="Normal 22 2 8 5" xfId="12794" xr:uid="{00000000-0005-0000-0000-000092180000}"/>
    <cellStyle name="Normal 22 2 9" xfId="9559" xr:uid="{00000000-0005-0000-0000-000093180000}"/>
    <cellStyle name="Normal 22 3" xfId="2623" xr:uid="{00000000-0005-0000-0000-000094180000}"/>
    <cellStyle name="Normal 22 4" xfId="2593" xr:uid="{00000000-0005-0000-0000-000095180000}"/>
    <cellStyle name="Normal 22 5" xfId="10751" xr:uid="{00000000-0005-0000-0000-000096180000}"/>
    <cellStyle name="Normal 23" xfId="152" xr:uid="{00000000-0005-0000-0000-000097180000}"/>
    <cellStyle name="Normal 23 2" xfId="2625" xr:uid="{00000000-0005-0000-0000-000098180000}"/>
    <cellStyle name="Normal 23 2 10" xfId="7987" xr:uid="{00000000-0005-0000-0000-000099180000}"/>
    <cellStyle name="Normal 23 2 11" xfId="11188" xr:uid="{00000000-0005-0000-0000-00009A180000}"/>
    <cellStyle name="Normal 23 2 12" xfId="12795" xr:uid="{00000000-0005-0000-0000-00009B180000}"/>
    <cellStyle name="Normal 23 2 2" xfId="2626" xr:uid="{00000000-0005-0000-0000-00009C180000}"/>
    <cellStyle name="Normal 23 2 2 2" xfId="2627" xr:uid="{00000000-0005-0000-0000-00009D180000}"/>
    <cellStyle name="Normal 23 2 2 2 2" xfId="2628" xr:uid="{00000000-0005-0000-0000-00009E180000}"/>
    <cellStyle name="Normal 23 2 2 2 2 2" xfId="2629" xr:uid="{00000000-0005-0000-0000-00009F180000}"/>
    <cellStyle name="Normal 23 2 2 2 2 2 2" xfId="9584" xr:uid="{00000000-0005-0000-0000-0000A0180000}"/>
    <cellStyle name="Normal 23 2 2 2 2 2 3" xfId="7989" xr:uid="{00000000-0005-0000-0000-0000A1180000}"/>
    <cellStyle name="Normal 23 2 2 2 2 2 4" xfId="11190" xr:uid="{00000000-0005-0000-0000-0000A2180000}"/>
    <cellStyle name="Normal 23 2 2 2 2 2 5" xfId="12797" xr:uid="{00000000-0005-0000-0000-0000A3180000}"/>
    <cellStyle name="Normal 23 2 2 2 2 3" xfId="2630" xr:uid="{00000000-0005-0000-0000-0000A4180000}"/>
    <cellStyle name="Normal 23 2 2 2 2 3 2" xfId="9585" xr:uid="{00000000-0005-0000-0000-0000A5180000}"/>
    <cellStyle name="Normal 23 2 2 2 2 3 3" xfId="7990" xr:uid="{00000000-0005-0000-0000-0000A6180000}"/>
    <cellStyle name="Normal 23 2 2 2 2 3 4" xfId="11191" xr:uid="{00000000-0005-0000-0000-0000A7180000}"/>
    <cellStyle name="Normal 23 2 2 2 2 3 5" xfId="12798" xr:uid="{00000000-0005-0000-0000-0000A8180000}"/>
    <cellStyle name="Normal 23 2 2 2 2 4" xfId="2631" xr:uid="{00000000-0005-0000-0000-0000A9180000}"/>
    <cellStyle name="Normal 23 2 2 2 2 4 2" xfId="9586" xr:uid="{00000000-0005-0000-0000-0000AA180000}"/>
    <cellStyle name="Normal 23 2 2 2 2 4 3" xfId="7991" xr:uid="{00000000-0005-0000-0000-0000AB180000}"/>
    <cellStyle name="Normal 23 2 2 2 2 4 4" xfId="11192" xr:uid="{00000000-0005-0000-0000-0000AC180000}"/>
    <cellStyle name="Normal 23 2 2 2 2 4 5" xfId="12799" xr:uid="{00000000-0005-0000-0000-0000AD180000}"/>
    <cellStyle name="Normal 23 2 2 2 3" xfId="2632" xr:uid="{00000000-0005-0000-0000-0000AE180000}"/>
    <cellStyle name="Normal 23 2 2 2 4" xfId="2633" xr:uid="{00000000-0005-0000-0000-0000AF180000}"/>
    <cellStyle name="Normal 23 2 2 2 5" xfId="9583" xr:uid="{00000000-0005-0000-0000-0000B0180000}"/>
    <cellStyle name="Normal 23 2 2 2 6" xfId="7988" xr:uid="{00000000-0005-0000-0000-0000B1180000}"/>
    <cellStyle name="Normal 23 2 2 2 7" xfId="11189" xr:uid="{00000000-0005-0000-0000-0000B2180000}"/>
    <cellStyle name="Normal 23 2 2 2 8" xfId="12796" xr:uid="{00000000-0005-0000-0000-0000B3180000}"/>
    <cellStyle name="Normal 23 2 2 3" xfId="2634" xr:uid="{00000000-0005-0000-0000-0000B4180000}"/>
    <cellStyle name="Normal 23 2 2 3 2" xfId="2635" xr:uid="{00000000-0005-0000-0000-0000B5180000}"/>
    <cellStyle name="Normal 23 2 2 3 2 2" xfId="9588" xr:uid="{00000000-0005-0000-0000-0000B6180000}"/>
    <cellStyle name="Normal 23 2 2 3 2 3" xfId="7993" xr:uid="{00000000-0005-0000-0000-0000B7180000}"/>
    <cellStyle name="Normal 23 2 2 3 2 4" xfId="11194" xr:uid="{00000000-0005-0000-0000-0000B8180000}"/>
    <cellStyle name="Normal 23 2 2 3 2 5" xfId="12801" xr:uid="{00000000-0005-0000-0000-0000B9180000}"/>
    <cellStyle name="Normal 23 2 2 3 3" xfId="2636" xr:uid="{00000000-0005-0000-0000-0000BA180000}"/>
    <cellStyle name="Normal 23 2 2 3 3 2" xfId="9589" xr:uid="{00000000-0005-0000-0000-0000BB180000}"/>
    <cellStyle name="Normal 23 2 2 3 3 3" xfId="7994" xr:uid="{00000000-0005-0000-0000-0000BC180000}"/>
    <cellStyle name="Normal 23 2 2 3 3 4" xfId="11195" xr:uid="{00000000-0005-0000-0000-0000BD180000}"/>
    <cellStyle name="Normal 23 2 2 3 3 5" xfId="12802" xr:uid="{00000000-0005-0000-0000-0000BE180000}"/>
    <cellStyle name="Normal 23 2 2 3 4" xfId="2637" xr:uid="{00000000-0005-0000-0000-0000BF180000}"/>
    <cellStyle name="Normal 23 2 2 3 4 2" xfId="9590" xr:uid="{00000000-0005-0000-0000-0000C0180000}"/>
    <cellStyle name="Normal 23 2 2 3 4 3" xfId="7995" xr:uid="{00000000-0005-0000-0000-0000C1180000}"/>
    <cellStyle name="Normal 23 2 2 3 4 4" xfId="11196" xr:uid="{00000000-0005-0000-0000-0000C2180000}"/>
    <cellStyle name="Normal 23 2 2 3 4 5" xfId="12803" xr:uid="{00000000-0005-0000-0000-0000C3180000}"/>
    <cellStyle name="Normal 23 2 2 3 5" xfId="9587" xr:uid="{00000000-0005-0000-0000-0000C4180000}"/>
    <cellStyle name="Normal 23 2 2 3 6" xfId="7992" xr:uid="{00000000-0005-0000-0000-0000C5180000}"/>
    <cellStyle name="Normal 23 2 2 3 7" xfId="11193" xr:uid="{00000000-0005-0000-0000-0000C6180000}"/>
    <cellStyle name="Normal 23 2 2 3 8" xfId="12800" xr:uid="{00000000-0005-0000-0000-0000C7180000}"/>
    <cellStyle name="Normal 23 2 2 4" xfId="2638" xr:uid="{00000000-0005-0000-0000-0000C8180000}"/>
    <cellStyle name="Normal 23 2 2 4 2" xfId="2639" xr:uid="{00000000-0005-0000-0000-0000C9180000}"/>
    <cellStyle name="Normal 23 2 2 4 2 2" xfId="9592" xr:uid="{00000000-0005-0000-0000-0000CA180000}"/>
    <cellStyle name="Normal 23 2 2 4 2 3" xfId="7997" xr:uid="{00000000-0005-0000-0000-0000CB180000}"/>
    <cellStyle name="Normal 23 2 2 4 2 4" xfId="11198" xr:uid="{00000000-0005-0000-0000-0000CC180000}"/>
    <cellStyle name="Normal 23 2 2 4 2 5" xfId="12805" xr:uid="{00000000-0005-0000-0000-0000CD180000}"/>
    <cellStyle name="Normal 23 2 2 4 3" xfId="2640" xr:uid="{00000000-0005-0000-0000-0000CE180000}"/>
    <cellStyle name="Normal 23 2 2 4 3 2" xfId="9593" xr:uid="{00000000-0005-0000-0000-0000CF180000}"/>
    <cellStyle name="Normal 23 2 2 4 3 3" xfId="7998" xr:uid="{00000000-0005-0000-0000-0000D0180000}"/>
    <cellStyle name="Normal 23 2 2 4 3 4" xfId="11199" xr:uid="{00000000-0005-0000-0000-0000D1180000}"/>
    <cellStyle name="Normal 23 2 2 4 3 5" xfId="12806" xr:uid="{00000000-0005-0000-0000-0000D2180000}"/>
    <cellStyle name="Normal 23 2 2 4 4" xfId="2641" xr:uid="{00000000-0005-0000-0000-0000D3180000}"/>
    <cellStyle name="Normal 23 2 2 4 4 2" xfId="9594" xr:uid="{00000000-0005-0000-0000-0000D4180000}"/>
    <cellStyle name="Normal 23 2 2 4 4 3" xfId="7999" xr:uid="{00000000-0005-0000-0000-0000D5180000}"/>
    <cellStyle name="Normal 23 2 2 4 4 4" xfId="11200" xr:uid="{00000000-0005-0000-0000-0000D6180000}"/>
    <cellStyle name="Normal 23 2 2 4 4 5" xfId="12807" xr:uid="{00000000-0005-0000-0000-0000D7180000}"/>
    <cellStyle name="Normal 23 2 2 4 5" xfId="9591" xr:uid="{00000000-0005-0000-0000-0000D8180000}"/>
    <cellStyle name="Normal 23 2 2 4 6" xfId="7996" xr:uid="{00000000-0005-0000-0000-0000D9180000}"/>
    <cellStyle name="Normal 23 2 2 4 7" xfId="11197" xr:uid="{00000000-0005-0000-0000-0000DA180000}"/>
    <cellStyle name="Normal 23 2 2 4 8" xfId="12804" xr:uid="{00000000-0005-0000-0000-0000DB180000}"/>
    <cellStyle name="Normal 23 2 2 5" xfId="2642" xr:uid="{00000000-0005-0000-0000-0000DC180000}"/>
    <cellStyle name="Normal 23 2 2 5 2" xfId="9595" xr:uid="{00000000-0005-0000-0000-0000DD180000}"/>
    <cellStyle name="Normal 23 2 2 5 3" xfId="8000" xr:uid="{00000000-0005-0000-0000-0000DE180000}"/>
    <cellStyle name="Normal 23 2 2 5 4" xfId="11201" xr:uid="{00000000-0005-0000-0000-0000DF180000}"/>
    <cellStyle name="Normal 23 2 2 5 5" xfId="12808" xr:uid="{00000000-0005-0000-0000-0000E0180000}"/>
    <cellStyle name="Normal 23 2 2 6" xfId="2643" xr:uid="{00000000-0005-0000-0000-0000E1180000}"/>
    <cellStyle name="Normal 23 2 2 6 2" xfId="9596" xr:uid="{00000000-0005-0000-0000-0000E2180000}"/>
    <cellStyle name="Normal 23 2 2 6 3" xfId="8001" xr:uid="{00000000-0005-0000-0000-0000E3180000}"/>
    <cellStyle name="Normal 23 2 2 6 4" xfId="11202" xr:uid="{00000000-0005-0000-0000-0000E4180000}"/>
    <cellStyle name="Normal 23 2 2 6 5" xfId="12809" xr:uid="{00000000-0005-0000-0000-0000E5180000}"/>
    <cellStyle name="Normal 23 2 2 7" xfId="2644" xr:uid="{00000000-0005-0000-0000-0000E6180000}"/>
    <cellStyle name="Normal 23 2 2 7 2" xfId="9597" xr:uid="{00000000-0005-0000-0000-0000E7180000}"/>
    <cellStyle name="Normal 23 2 2 7 3" xfId="8002" xr:uid="{00000000-0005-0000-0000-0000E8180000}"/>
    <cellStyle name="Normal 23 2 2 7 4" xfId="11203" xr:uid="{00000000-0005-0000-0000-0000E9180000}"/>
    <cellStyle name="Normal 23 2 2 7 5" xfId="12810" xr:uid="{00000000-0005-0000-0000-0000EA180000}"/>
    <cellStyle name="Normal 23 2 3" xfId="2645" xr:uid="{00000000-0005-0000-0000-0000EB180000}"/>
    <cellStyle name="Normal 23 2 3 2" xfId="2646" xr:uid="{00000000-0005-0000-0000-0000EC180000}"/>
    <cellStyle name="Normal 23 2 3 2 2" xfId="9599" xr:uid="{00000000-0005-0000-0000-0000ED180000}"/>
    <cellStyle name="Normal 23 2 3 2 3" xfId="8004" xr:uid="{00000000-0005-0000-0000-0000EE180000}"/>
    <cellStyle name="Normal 23 2 3 2 4" xfId="11205" xr:uid="{00000000-0005-0000-0000-0000EF180000}"/>
    <cellStyle name="Normal 23 2 3 2 5" xfId="12812" xr:uid="{00000000-0005-0000-0000-0000F0180000}"/>
    <cellStyle name="Normal 23 2 3 3" xfId="2647" xr:uid="{00000000-0005-0000-0000-0000F1180000}"/>
    <cellStyle name="Normal 23 2 3 3 2" xfId="9600" xr:uid="{00000000-0005-0000-0000-0000F2180000}"/>
    <cellStyle name="Normal 23 2 3 3 3" xfId="8005" xr:uid="{00000000-0005-0000-0000-0000F3180000}"/>
    <cellStyle name="Normal 23 2 3 3 4" xfId="11206" xr:uid="{00000000-0005-0000-0000-0000F4180000}"/>
    <cellStyle name="Normal 23 2 3 3 5" xfId="12813" xr:uid="{00000000-0005-0000-0000-0000F5180000}"/>
    <cellStyle name="Normal 23 2 3 4" xfId="2648" xr:uid="{00000000-0005-0000-0000-0000F6180000}"/>
    <cellStyle name="Normal 23 2 3 4 2" xfId="9601" xr:uid="{00000000-0005-0000-0000-0000F7180000}"/>
    <cellStyle name="Normal 23 2 3 4 3" xfId="8006" xr:uid="{00000000-0005-0000-0000-0000F8180000}"/>
    <cellStyle name="Normal 23 2 3 4 4" xfId="11207" xr:uid="{00000000-0005-0000-0000-0000F9180000}"/>
    <cellStyle name="Normal 23 2 3 4 5" xfId="12814" xr:uid="{00000000-0005-0000-0000-0000FA180000}"/>
    <cellStyle name="Normal 23 2 3 5" xfId="9598" xr:uid="{00000000-0005-0000-0000-0000FB180000}"/>
    <cellStyle name="Normal 23 2 3 6" xfId="8003" xr:uid="{00000000-0005-0000-0000-0000FC180000}"/>
    <cellStyle name="Normal 23 2 3 7" xfId="11204" xr:uid="{00000000-0005-0000-0000-0000FD180000}"/>
    <cellStyle name="Normal 23 2 3 8" xfId="12811" xr:uid="{00000000-0005-0000-0000-0000FE180000}"/>
    <cellStyle name="Normal 23 2 4" xfId="2649" xr:uid="{00000000-0005-0000-0000-0000FF180000}"/>
    <cellStyle name="Normal 23 2 5" xfId="2650" xr:uid="{00000000-0005-0000-0000-000000190000}"/>
    <cellStyle name="Normal 23 2 6" xfId="2651" xr:uid="{00000000-0005-0000-0000-000001190000}"/>
    <cellStyle name="Normal 23 2 6 2" xfId="9602" xr:uid="{00000000-0005-0000-0000-000002190000}"/>
    <cellStyle name="Normal 23 2 6 3" xfId="8007" xr:uid="{00000000-0005-0000-0000-000003190000}"/>
    <cellStyle name="Normal 23 2 6 4" xfId="11208" xr:uid="{00000000-0005-0000-0000-000004190000}"/>
    <cellStyle name="Normal 23 2 6 5" xfId="12815" xr:uid="{00000000-0005-0000-0000-000005190000}"/>
    <cellStyle name="Normal 23 2 7" xfId="2652" xr:uid="{00000000-0005-0000-0000-000006190000}"/>
    <cellStyle name="Normal 23 2 7 2" xfId="9603" xr:uid="{00000000-0005-0000-0000-000007190000}"/>
    <cellStyle name="Normal 23 2 7 3" xfId="8008" xr:uid="{00000000-0005-0000-0000-000008190000}"/>
    <cellStyle name="Normal 23 2 7 4" xfId="11209" xr:uid="{00000000-0005-0000-0000-000009190000}"/>
    <cellStyle name="Normal 23 2 7 5" xfId="12816" xr:uid="{00000000-0005-0000-0000-00000A190000}"/>
    <cellStyle name="Normal 23 2 8" xfId="2653" xr:uid="{00000000-0005-0000-0000-00000B190000}"/>
    <cellStyle name="Normal 23 2 8 2" xfId="9604" xr:uid="{00000000-0005-0000-0000-00000C190000}"/>
    <cellStyle name="Normal 23 2 8 3" xfId="8009" xr:uid="{00000000-0005-0000-0000-00000D190000}"/>
    <cellStyle name="Normal 23 2 8 4" xfId="11210" xr:uid="{00000000-0005-0000-0000-00000E190000}"/>
    <cellStyle name="Normal 23 2 8 5" xfId="12817" xr:uid="{00000000-0005-0000-0000-00000F190000}"/>
    <cellStyle name="Normal 23 2 9" xfId="9582" xr:uid="{00000000-0005-0000-0000-000010190000}"/>
    <cellStyle name="Normal 23 3" xfId="2654" xr:uid="{00000000-0005-0000-0000-000011190000}"/>
    <cellStyle name="Normal 23 4" xfId="2624" xr:uid="{00000000-0005-0000-0000-000012190000}"/>
    <cellStyle name="Normal 23 5" xfId="10750" xr:uid="{00000000-0005-0000-0000-000013190000}"/>
    <cellStyle name="Normal 24" xfId="158" xr:uid="{00000000-0005-0000-0000-000014190000}"/>
    <cellStyle name="Normal 24 2" xfId="2656" xr:uid="{00000000-0005-0000-0000-000015190000}"/>
    <cellStyle name="Normal 24 2 10" xfId="8010" xr:uid="{00000000-0005-0000-0000-000016190000}"/>
    <cellStyle name="Normal 24 2 11" xfId="11211" xr:uid="{00000000-0005-0000-0000-000017190000}"/>
    <cellStyle name="Normal 24 2 12" xfId="12818" xr:uid="{00000000-0005-0000-0000-000018190000}"/>
    <cellStyle name="Normal 24 2 2" xfId="2657" xr:uid="{00000000-0005-0000-0000-000019190000}"/>
    <cellStyle name="Normal 24 2 2 2" xfId="2658" xr:uid="{00000000-0005-0000-0000-00001A190000}"/>
    <cellStyle name="Normal 24 2 2 2 2" xfId="2659" xr:uid="{00000000-0005-0000-0000-00001B190000}"/>
    <cellStyle name="Normal 24 2 2 2 2 2" xfId="2660" xr:uid="{00000000-0005-0000-0000-00001C190000}"/>
    <cellStyle name="Normal 24 2 2 2 2 2 2" xfId="9607" xr:uid="{00000000-0005-0000-0000-00001D190000}"/>
    <cellStyle name="Normal 24 2 2 2 2 2 3" xfId="8012" xr:uid="{00000000-0005-0000-0000-00001E190000}"/>
    <cellStyle name="Normal 24 2 2 2 2 2 4" xfId="11213" xr:uid="{00000000-0005-0000-0000-00001F190000}"/>
    <cellStyle name="Normal 24 2 2 2 2 2 5" xfId="12820" xr:uid="{00000000-0005-0000-0000-000020190000}"/>
    <cellStyle name="Normal 24 2 2 2 2 3" xfId="2661" xr:uid="{00000000-0005-0000-0000-000021190000}"/>
    <cellStyle name="Normal 24 2 2 2 2 3 2" xfId="9608" xr:uid="{00000000-0005-0000-0000-000022190000}"/>
    <cellStyle name="Normal 24 2 2 2 2 3 3" xfId="8013" xr:uid="{00000000-0005-0000-0000-000023190000}"/>
    <cellStyle name="Normal 24 2 2 2 2 3 4" xfId="11214" xr:uid="{00000000-0005-0000-0000-000024190000}"/>
    <cellStyle name="Normal 24 2 2 2 2 3 5" xfId="12821" xr:uid="{00000000-0005-0000-0000-000025190000}"/>
    <cellStyle name="Normal 24 2 2 2 2 4" xfId="2662" xr:uid="{00000000-0005-0000-0000-000026190000}"/>
    <cellStyle name="Normal 24 2 2 2 2 4 2" xfId="9609" xr:uid="{00000000-0005-0000-0000-000027190000}"/>
    <cellStyle name="Normal 24 2 2 2 2 4 3" xfId="8014" xr:uid="{00000000-0005-0000-0000-000028190000}"/>
    <cellStyle name="Normal 24 2 2 2 2 4 4" xfId="11215" xr:uid="{00000000-0005-0000-0000-000029190000}"/>
    <cellStyle name="Normal 24 2 2 2 2 4 5" xfId="12822" xr:uid="{00000000-0005-0000-0000-00002A190000}"/>
    <cellStyle name="Normal 24 2 2 2 3" xfId="2663" xr:uid="{00000000-0005-0000-0000-00002B190000}"/>
    <cellStyle name="Normal 24 2 2 2 4" xfId="2664" xr:uid="{00000000-0005-0000-0000-00002C190000}"/>
    <cellStyle name="Normal 24 2 2 2 5" xfId="9606" xr:uid="{00000000-0005-0000-0000-00002D190000}"/>
    <cellStyle name="Normal 24 2 2 2 6" xfId="8011" xr:uid="{00000000-0005-0000-0000-00002E190000}"/>
    <cellStyle name="Normal 24 2 2 2 7" xfId="11212" xr:uid="{00000000-0005-0000-0000-00002F190000}"/>
    <cellStyle name="Normal 24 2 2 2 8" xfId="12819" xr:uid="{00000000-0005-0000-0000-000030190000}"/>
    <cellStyle name="Normal 24 2 2 3" xfId="2665" xr:uid="{00000000-0005-0000-0000-000031190000}"/>
    <cellStyle name="Normal 24 2 2 3 2" xfId="2666" xr:uid="{00000000-0005-0000-0000-000032190000}"/>
    <cellStyle name="Normal 24 2 2 3 2 2" xfId="9611" xr:uid="{00000000-0005-0000-0000-000033190000}"/>
    <cellStyle name="Normal 24 2 2 3 2 3" xfId="8016" xr:uid="{00000000-0005-0000-0000-000034190000}"/>
    <cellStyle name="Normal 24 2 2 3 2 4" xfId="11217" xr:uid="{00000000-0005-0000-0000-000035190000}"/>
    <cellStyle name="Normal 24 2 2 3 2 5" xfId="12824" xr:uid="{00000000-0005-0000-0000-000036190000}"/>
    <cellStyle name="Normal 24 2 2 3 3" xfId="2667" xr:uid="{00000000-0005-0000-0000-000037190000}"/>
    <cellStyle name="Normal 24 2 2 3 3 2" xfId="9612" xr:uid="{00000000-0005-0000-0000-000038190000}"/>
    <cellStyle name="Normal 24 2 2 3 3 3" xfId="8017" xr:uid="{00000000-0005-0000-0000-000039190000}"/>
    <cellStyle name="Normal 24 2 2 3 3 4" xfId="11218" xr:uid="{00000000-0005-0000-0000-00003A190000}"/>
    <cellStyle name="Normal 24 2 2 3 3 5" xfId="12825" xr:uid="{00000000-0005-0000-0000-00003B190000}"/>
    <cellStyle name="Normal 24 2 2 3 4" xfId="2668" xr:uid="{00000000-0005-0000-0000-00003C190000}"/>
    <cellStyle name="Normal 24 2 2 3 4 2" xfId="9613" xr:uid="{00000000-0005-0000-0000-00003D190000}"/>
    <cellStyle name="Normal 24 2 2 3 4 3" xfId="8018" xr:uid="{00000000-0005-0000-0000-00003E190000}"/>
    <cellStyle name="Normal 24 2 2 3 4 4" xfId="11219" xr:uid="{00000000-0005-0000-0000-00003F190000}"/>
    <cellStyle name="Normal 24 2 2 3 4 5" xfId="12826" xr:uid="{00000000-0005-0000-0000-000040190000}"/>
    <cellStyle name="Normal 24 2 2 3 5" xfId="9610" xr:uid="{00000000-0005-0000-0000-000041190000}"/>
    <cellStyle name="Normal 24 2 2 3 6" xfId="8015" xr:uid="{00000000-0005-0000-0000-000042190000}"/>
    <cellStyle name="Normal 24 2 2 3 7" xfId="11216" xr:uid="{00000000-0005-0000-0000-000043190000}"/>
    <cellStyle name="Normal 24 2 2 3 8" xfId="12823" xr:uid="{00000000-0005-0000-0000-000044190000}"/>
    <cellStyle name="Normal 24 2 2 4" xfId="2669" xr:uid="{00000000-0005-0000-0000-000045190000}"/>
    <cellStyle name="Normal 24 2 2 4 2" xfId="2670" xr:uid="{00000000-0005-0000-0000-000046190000}"/>
    <cellStyle name="Normal 24 2 2 4 2 2" xfId="9615" xr:uid="{00000000-0005-0000-0000-000047190000}"/>
    <cellStyle name="Normal 24 2 2 4 2 3" xfId="8020" xr:uid="{00000000-0005-0000-0000-000048190000}"/>
    <cellStyle name="Normal 24 2 2 4 2 4" xfId="11221" xr:uid="{00000000-0005-0000-0000-000049190000}"/>
    <cellStyle name="Normal 24 2 2 4 2 5" xfId="12828" xr:uid="{00000000-0005-0000-0000-00004A190000}"/>
    <cellStyle name="Normal 24 2 2 4 3" xfId="2671" xr:uid="{00000000-0005-0000-0000-00004B190000}"/>
    <cellStyle name="Normal 24 2 2 4 3 2" xfId="9616" xr:uid="{00000000-0005-0000-0000-00004C190000}"/>
    <cellStyle name="Normal 24 2 2 4 3 3" xfId="8021" xr:uid="{00000000-0005-0000-0000-00004D190000}"/>
    <cellStyle name="Normal 24 2 2 4 3 4" xfId="11222" xr:uid="{00000000-0005-0000-0000-00004E190000}"/>
    <cellStyle name="Normal 24 2 2 4 3 5" xfId="12829" xr:uid="{00000000-0005-0000-0000-00004F190000}"/>
    <cellStyle name="Normal 24 2 2 4 4" xfId="2672" xr:uid="{00000000-0005-0000-0000-000050190000}"/>
    <cellStyle name="Normal 24 2 2 4 4 2" xfId="9617" xr:uid="{00000000-0005-0000-0000-000051190000}"/>
    <cellStyle name="Normal 24 2 2 4 4 3" xfId="8022" xr:uid="{00000000-0005-0000-0000-000052190000}"/>
    <cellStyle name="Normal 24 2 2 4 4 4" xfId="11223" xr:uid="{00000000-0005-0000-0000-000053190000}"/>
    <cellStyle name="Normal 24 2 2 4 4 5" xfId="12830" xr:uid="{00000000-0005-0000-0000-000054190000}"/>
    <cellStyle name="Normal 24 2 2 4 5" xfId="9614" xr:uid="{00000000-0005-0000-0000-000055190000}"/>
    <cellStyle name="Normal 24 2 2 4 6" xfId="8019" xr:uid="{00000000-0005-0000-0000-000056190000}"/>
    <cellStyle name="Normal 24 2 2 4 7" xfId="11220" xr:uid="{00000000-0005-0000-0000-000057190000}"/>
    <cellStyle name="Normal 24 2 2 4 8" xfId="12827" xr:uid="{00000000-0005-0000-0000-000058190000}"/>
    <cellStyle name="Normal 24 2 2 5" xfId="2673" xr:uid="{00000000-0005-0000-0000-000059190000}"/>
    <cellStyle name="Normal 24 2 2 5 2" xfId="9618" xr:uid="{00000000-0005-0000-0000-00005A190000}"/>
    <cellStyle name="Normal 24 2 2 5 3" xfId="8023" xr:uid="{00000000-0005-0000-0000-00005B190000}"/>
    <cellStyle name="Normal 24 2 2 5 4" xfId="11224" xr:uid="{00000000-0005-0000-0000-00005C190000}"/>
    <cellStyle name="Normal 24 2 2 5 5" xfId="12831" xr:uid="{00000000-0005-0000-0000-00005D190000}"/>
    <cellStyle name="Normal 24 2 2 6" xfId="2674" xr:uid="{00000000-0005-0000-0000-00005E190000}"/>
    <cellStyle name="Normal 24 2 2 6 2" xfId="9619" xr:uid="{00000000-0005-0000-0000-00005F190000}"/>
    <cellStyle name="Normal 24 2 2 6 3" xfId="8024" xr:uid="{00000000-0005-0000-0000-000060190000}"/>
    <cellStyle name="Normal 24 2 2 6 4" xfId="11225" xr:uid="{00000000-0005-0000-0000-000061190000}"/>
    <cellStyle name="Normal 24 2 2 6 5" xfId="12832" xr:uid="{00000000-0005-0000-0000-000062190000}"/>
    <cellStyle name="Normal 24 2 2 7" xfId="2675" xr:uid="{00000000-0005-0000-0000-000063190000}"/>
    <cellStyle name="Normal 24 2 2 7 2" xfId="9620" xr:uid="{00000000-0005-0000-0000-000064190000}"/>
    <cellStyle name="Normal 24 2 2 7 3" xfId="8025" xr:uid="{00000000-0005-0000-0000-000065190000}"/>
    <cellStyle name="Normal 24 2 2 7 4" xfId="11226" xr:uid="{00000000-0005-0000-0000-000066190000}"/>
    <cellStyle name="Normal 24 2 2 7 5" xfId="12833" xr:uid="{00000000-0005-0000-0000-000067190000}"/>
    <cellStyle name="Normal 24 2 3" xfId="2676" xr:uid="{00000000-0005-0000-0000-000068190000}"/>
    <cellStyle name="Normal 24 2 3 2" xfId="2677" xr:uid="{00000000-0005-0000-0000-000069190000}"/>
    <cellStyle name="Normal 24 2 3 2 2" xfId="9622" xr:uid="{00000000-0005-0000-0000-00006A190000}"/>
    <cellStyle name="Normal 24 2 3 2 3" xfId="8027" xr:uid="{00000000-0005-0000-0000-00006B190000}"/>
    <cellStyle name="Normal 24 2 3 2 4" xfId="11228" xr:uid="{00000000-0005-0000-0000-00006C190000}"/>
    <cellStyle name="Normal 24 2 3 2 5" xfId="12835" xr:uid="{00000000-0005-0000-0000-00006D190000}"/>
    <cellStyle name="Normal 24 2 3 3" xfId="2678" xr:uid="{00000000-0005-0000-0000-00006E190000}"/>
    <cellStyle name="Normal 24 2 3 3 2" xfId="9623" xr:uid="{00000000-0005-0000-0000-00006F190000}"/>
    <cellStyle name="Normal 24 2 3 3 3" xfId="8028" xr:uid="{00000000-0005-0000-0000-000070190000}"/>
    <cellStyle name="Normal 24 2 3 3 4" xfId="11229" xr:uid="{00000000-0005-0000-0000-000071190000}"/>
    <cellStyle name="Normal 24 2 3 3 5" xfId="12836" xr:uid="{00000000-0005-0000-0000-000072190000}"/>
    <cellStyle name="Normal 24 2 3 4" xfId="2679" xr:uid="{00000000-0005-0000-0000-000073190000}"/>
    <cellStyle name="Normal 24 2 3 4 2" xfId="9624" xr:uid="{00000000-0005-0000-0000-000074190000}"/>
    <cellStyle name="Normal 24 2 3 4 3" xfId="8029" xr:uid="{00000000-0005-0000-0000-000075190000}"/>
    <cellStyle name="Normal 24 2 3 4 4" xfId="11230" xr:uid="{00000000-0005-0000-0000-000076190000}"/>
    <cellStyle name="Normal 24 2 3 4 5" xfId="12837" xr:uid="{00000000-0005-0000-0000-000077190000}"/>
    <cellStyle name="Normal 24 2 3 5" xfId="9621" xr:uid="{00000000-0005-0000-0000-000078190000}"/>
    <cellStyle name="Normal 24 2 3 6" xfId="8026" xr:uid="{00000000-0005-0000-0000-000079190000}"/>
    <cellStyle name="Normal 24 2 3 7" xfId="11227" xr:uid="{00000000-0005-0000-0000-00007A190000}"/>
    <cellStyle name="Normal 24 2 3 8" xfId="12834" xr:uid="{00000000-0005-0000-0000-00007B190000}"/>
    <cellStyle name="Normal 24 2 4" xfId="2680" xr:uid="{00000000-0005-0000-0000-00007C190000}"/>
    <cellStyle name="Normal 24 2 5" xfId="2681" xr:uid="{00000000-0005-0000-0000-00007D190000}"/>
    <cellStyle name="Normal 24 2 6" xfId="2682" xr:uid="{00000000-0005-0000-0000-00007E190000}"/>
    <cellStyle name="Normal 24 2 6 2" xfId="9625" xr:uid="{00000000-0005-0000-0000-00007F190000}"/>
    <cellStyle name="Normal 24 2 6 3" xfId="8030" xr:uid="{00000000-0005-0000-0000-000080190000}"/>
    <cellStyle name="Normal 24 2 6 4" xfId="11231" xr:uid="{00000000-0005-0000-0000-000081190000}"/>
    <cellStyle name="Normal 24 2 6 5" xfId="12838" xr:uid="{00000000-0005-0000-0000-000082190000}"/>
    <cellStyle name="Normal 24 2 7" xfId="2683" xr:uid="{00000000-0005-0000-0000-000083190000}"/>
    <cellStyle name="Normal 24 2 7 2" xfId="9626" xr:uid="{00000000-0005-0000-0000-000084190000}"/>
    <cellStyle name="Normal 24 2 7 3" xfId="8031" xr:uid="{00000000-0005-0000-0000-000085190000}"/>
    <cellStyle name="Normal 24 2 7 4" xfId="11232" xr:uid="{00000000-0005-0000-0000-000086190000}"/>
    <cellStyle name="Normal 24 2 7 5" xfId="12839" xr:uid="{00000000-0005-0000-0000-000087190000}"/>
    <cellStyle name="Normal 24 2 8" xfId="2684" xr:uid="{00000000-0005-0000-0000-000088190000}"/>
    <cellStyle name="Normal 24 2 8 2" xfId="9627" xr:uid="{00000000-0005-0000-0000-000089190000}"/>
    <cellStyle name="Normal 24 2 8 3" xfId="8032" xr:uid="{00000000-0005-0000-0000-00008A190000}"/>
    <cellStyle name="Normal 24 2 8 4" xfId="11233" xr:uid="{00000000-0005-0000-0000-00008B190000}"/>
    <cellStyle name="Normal 24 2 8 5" xfId="12840" xr:uid="{00000000-0005-0000-0000-00008C190000}"/>
    <cellStyle name="Normal 24 2 9" xfId="9605" xr:uid="{00000000-0005-0000-0000-00008D190000}"/>
    <cellStyle name="Normal 24 3" xfId="2685" xr:uid="{00000000-0005-0000-0000-00008E190000}"/>
    <cellStyle name="Normal 24 4" xfId="2655" xr:uid="{00000000-0005-0000-0000-00008F190000}"/>
    <cellStyle name="Normal 24 5" xfId="10756" xr:uid="{00000000-0005-0000-0000-000090190000}"/>
    <cellStyle name="Normal 25" xfId="155" xr:uid="{00000000-0005-0000-0000-000091190000}"/>
    <cellStyle name="Normal 25 2" xfId="2687" xr:uid="{00000000-0005-0000-0000-000092190000}"/>
    <cellStyle name="Normal 25 2 10" xfId="8033" xr:uid="{00000000-0005-0000-0000-000093190000}"/>
    <cellStyle name="Normal 25 2 11" xfId="11234" xr:uid="{00000000-0005-0000-0000-000094190000}"/>
    <cellStyle name="Normal 25 2 12" xfId="12841" xr:uid="{00000000-0005-0000-0000-000095190000}"/>
    <cellStyle name="Normal 25 2 2" xfId="2688" xr:uid="{00000000-0005-0000-0000-000096190000}"/>
    <cellStyle name="Normal 25 2 2 2" xfId="2689" xr:uid="{00000000-0005-0000-0000-000097190000}"/>
    <cellStyle name="Normal 25 2 2 2 2" xfId="2690" xr:uid="{00000000-0005-0000-0000-000098190000}"/>
    <cellStyle name="Normal 25 2 2 2 2 2" xfId="2691" xr:uid="{00000000-0005-0000-0000-000099190000}"/>
    <cellStyle name="Normal 25 2 2 2 2 2 2" xfId="9630" xr:uid="{00000000-0005-0000-0000-00009A190000}"/>
    <cellStyle name="Normal 25 2 2 2 2 2 3" xfId="8035" xr:uid="{00000000-0005-0000-0000-00009B190000}"/>
    <cellStyle name="Normal 25 2 2 2 2 2 4" xfId="11236" xr:uid="{00000000-0005-0000-0000-00009C190000}"/>
    <cellStyle name="Normal 25 2 2 2 2 2 5" xfId="12843" xr:uid="{00000000-0005-0000-0000-00009D190000}"/>
    <cellStyle name="Normal 25 2 2 2 2 3" xfId="2692" xr:uid="{00000000-0005-0000-0000-00009E190000}"/>
    <cellStyle name="Normal 25 2 2 2 2 3 2" xfId="9631" xr:uid="{00000000-0005-0000-0000-00009F190000}"/>
    <cellStyle name="Normal 25 2 2 2 2 3 3" xfId="8036" xr:uid="{00000000-0005-0000-0000-0000A0190000}"/>
    <cellStyle name="Normal 25 2 2 2 2 3 4" xfId="11237" xr:uid="{00000000-0005-0000-0000-0000A1190000}"/>
    <cellStyle name="Normal 25 2 2 2 2 3 5" xfId="12844" xr:uid="{00000000-0005-0000-0000-0000A2190000}"/>
    <cellStyle name="Normal 25 2 2 2 2 4" xfId="2693" xr:uid="{00000000-0005-0000-0000-0000A3190000}"/>
    <cellStyle name="Normal 25 2 2 2 2 4 2" xfId="9632" xr:uid="{00000000-0005-0000-0000-0000A4190000}"/>
    <cellStyle name="Normal 25 2 2 2 2 4 3" xfId="8037" xr:uid="{00000000-0005-0000-0000-0000A5190000}"/>
    <cellStyle name="Normal 25 2 2 2 2 4 4" xfId="11238" xr:uid="{00000000-0005-0000-0000-0000A6190000}"/>
    <cellStyle name="Normal 25 2 2 2 2 4 5" xfId="12845" xr:uid="{00000000-0005-0000-0000-0000A7190000}"/>
    <cellStyle name="Normal 25 2 2 2 3" xfId="2694" xr:uid="{00000000-0005-0000-0000-0000A8190000}"/>
    <cellStyle name="Normal 25 2 2 2 4" xfId="2695" xr:uid="{00000000-0005-0000-0000-0000A9190000}"/>
    <cellStyle name="Normal 25 2 2 2 5" xfId="9629" xr:uid="{00000000-0005-0000-0000-0000AA190000}"/>
    <cellStyle name="Normal 25 2 2 2 6" xfId="8034" xr:uid="{00000000-0005-0000-0000-0000AB190000}"/>
    <cellStyle name="Normal 25 2 2 2 7" xfId="11235" xr:uid="{00000000-0005-0000-0000-0000AC190000}"/>
    <cellStyle name="Normal 25 2 2 2 8" xfId="12842" xr:uid="{00000000-0005-0000-0000-0000AD190000}"/>
    <cellStyle name="Normal 25 2 2 3" xfId="2696" xr:uid="{00000000-0005-0000-0000-0000AE190000}"/>
    <cellStyle name="Normal 25 2 2 3 2" xfId="2697" xr:uid="{00000000-0005-0000-0000-0000AF190000}"/>
    <cellStyle name="Normal 25 2 2 3 2 2" xfId="9634" xr:uid="{00000000-0005-0000-0000-0000B0190000}"/>
    <cellStyle name="Normal 25 2 2 3 2 3" xfId="8039" xr:uid="{00000000-0005-0000-0000-0000B1190000}"/>
    <cellStyle name="Normal 25 2 2 3 2 4" xfId="11240" xr:uid="{00000000-0005-0000-0000-0000B2190000}"/>
    <cellStyle name="Normal 25 2 2 3 2 5" xfId="12847" xr:uid="{00000000-0005-0000-0000-0000B3190000}"/>
    <cellStyle name="Normal 25 2 2 3 3" xfId="2698" xr:uid="{00000000-0005-0000-0000-0000B4190000}"/>
    <cellStyle name="Normal 25 2 2 3 3 2" xfId="9635" xr:uid="{00000000-0005-0000-0000-0000B5190000}"/>
    <cellStyle name="Normal 25 2 2 3 3 3" xfId="8040" xr:uid="{00000000-0005-0000-0000-0000B6190000}"/>
    <cellStyle name="Normal 25 2 2 3 3 4" xfId="11241" xr:uid="{00000000-0005-0000-0000-0000B7190000}"/>
    <cellStyle name="Normal 25 2 2 3 3 5" xfId="12848" xr:uid="{00000000-0005-0000-0000-0000B8190000}"/>
    <cellStyle name="Normal 25 2 2 3 4" xfId="2699" xr:uid="{00000000-0005-0000-0000-0000B9190000}"/>
    <cellStyle name="Normal 25 2 2 3 4 2" xfId="9636" xr:uid="{00000000-0005-0000-0000-0000BA190000}"/>
    <cellStyle name="Normal 25 2 2 3 4 3" xfId="8041" xr:uid="{00000000-0005-0000-0000-0000BB190000}"/>
    <cellStyle name="Normal 25 2 2 3 4 4" xfId="11242" xr:uid="{00000000-0005-0000-0000-0000BC190000}"/>
    <cellStyle name="Normal 25 2 2 3 4 5" xfId="12849" xr:uid="{00000000-0005-0000-0000-0000BD190000}"/>
    <cellStyle name="Normal 25 2 2 3 5" xfId="9633" xr:uid="{00000000-0005-0000-0000-0000BE190000}"/>
    <cellStyle name="Normal 25 2 2 3 6" xfId="8038" xr:uid="{00000000-0005-0000-0000-0000BF190000}"/>
    <cellStyle name="Normal 25 2 2 3 7" xfId="11239" xr:uid="{00000000-0005-0000-0000-0000C0190000}"/>
    <cellStyle name="Normal 25 2 2 3 8" xfId="12846" xr:uid="{00000000-0005-0000-0000-0000C1190000}"/>
    <cellStyle name="Normal 25 2 2 4" xfId="2700" xr:uid="{00000000-0005-0000-0000-0000C2190000}"/>
    <cellStyle name="Normal 25 2 2 4 2" xfId="2701" xr:uid="{00000000-0005-0000-0000-0000C3190000}"/>
    <cellStyle name="Normal 25 2 2 4 2 2" xfId="9638" xr:uid="{00000000-0005-0000-0000-0000C4190000}"/>
    <cellStyle name="Normal 25 2 2 4 2 3" xfId="8043" xr:uid="{00000000-0005-0000-0000-0000C5190000}"/>
    <cellStyle name="Normal 25 2 2 4 2 4" xfId="11244" xr:uid="{00000000-0005-0000-0000-0000C6190000}"/>
    <cellStyle name="Normal 25 2 2 4 2 5" xfId="12851" xr:uid="{00000000-0005-0000-0000-0000C7190000}"/>
    <cellStyle name="Normal 25 2 2 4 3" xfId="2702" xr:uid="{00000000-0005-0000-0000-0000C8190000}"/>
    <cellStyle name="Normal 25 2 2 4 3 2" xfId="9639" xr:uid="{00000000-0005-0000-0000-0000C9190000}"/>
    <cellStyle name="Normal 25 2 2 4 3 3" xfId="8044" xr:uid="{00000000-0005-0000-0000-0000CA190000}"/>
    <cellStyle name="Normal 25 2 2 4 3 4" xfId="11245" xr:uid="{00000000-0005-0000-0000-0000CB190000}"/>
    <cellStyle name="Normal 25 2 2 4 3 5" xfId="12852" xr:uid="{00000000-0005-0000-0000-0000CC190000}"/>
    <cellStyle name="Normal 25 2 2 4 4" xfId="2703" xr:uid="{00000000-0005-0000-0000-0000CD190000}"/>
    <cellStyle name="Normal 25 2 2 4 4 2" xfId="9640" xr:uid="{00000000-0005-0000-0000-0000CE190000}"/>
    <cellStyle name="Normal 25 2 2 4 4 3" xfId="8045" xr:uid="{00000000-0005-0000-0000-0000CF190000}"/>
    <cellStyle name="Normal 25 2 2 4 4 4" xfId="11246" xr:uid="{00000000-0005-0000-0000-0000D0190000}"/>
    <cellStyle name="Normal 25 2 2 4 4 5" xfId="12853" xr:uid="{00000000-0005-0000-0000-0000D1190000}"/>
    <cellStyle name="Normal 25 2 2 4 5" xfId="9637" xr:uid="{00000000-0005-0000-0000-0000D2190000}"/>
    <cellStyle name="Normal 25 2 2 4 6" xfId="8042" xr:uid="{00000000-0005-0000-0000-0000D3190000}"/>
    <cellStyle name="Normal 25 2 2 4 7" xfId="11243" xr:uid="{00000000-0005-0000-0000-0000D4190000}"/>
    <cellStyle name="Normal 25 2 2 4 8" xfId="12850" xr:uid="{00000000-0005-0000-0000-0000D5190000}"/>
    <cellStyle name="Normal 25 2 2 5" xfId="2704" xr:uid="{00000000-0005-0000-0000-0000D6190000}"/>
    <cellStyle name="Normal 25 2 2 5 2" xfId="9641" xr:uid="{00000000-0005-0000-0000-0000D7190000}"/>
    <cellStyle name="Normal 25 2 2 5 3" xfId="8046" xr:uid="{00000000-0005-0000-0000-0000D8190000}"/>
    <cellStyle name="Normal 25 2 2 5 4" xfId="11247" xr:uid="{00000000-0005-0000-0000-0000D9190000}"/>
    <cellStyle name="Normal 25 2 2 5 5" xfId="12854" xr:uid="{00000000-0005-0000-0000-0000DA190000}"/>
    <cellStyle name="Normal 25 2 2 6" xfId="2705" xr:uid="{00000000-0005-0000-0000-0000DB190000}"/>
    <cellStyle name="Normal 25 2 2 6 2" xfId="9642" xr:uid="{00000000-0005-0000-0000-0000DC190000}"/>
    <cellStyle name="Normal 25 2 2 6 3" xfId="8047" xr:uid="{00000000-0005-0000-0000-0000DD190000}"/>
    <cellStyle name="Normal 25 2 2 6 4" xfId="11248" xr:uid="{00000000-0005-0000-0000-0000DE190000}"/>
    <cellStyle name="Normal 25 2 2 6 5" xfId="12855" xr:uid="{00000000-0005-0000-0000-0000DF190000}"/>
    <cellStyle name="Normal 25 2 2 7" xfId="2706" xr:uid="{00000000-0005-0000-0000-0000E0190000}"/>
    <cellStyle name="Normal 25 2 2 7 2" xfId="9643" xr:uid="{00000000-0005-0000-0000-0000E1190000}"/>
    <cellStyle name="Normal 25 2 2 7 3" xfId="8048" xr:uid="{00000000-0005-0000-0000-0000E2190000}"/>
    <cellStyle name="Normal 25 2 2 7 4" xfId="11249" xr:uid="{00000000-0005-0000-0000-0000E3190000}"/>
    <cellStyle name="Normal 25 2 2 7 5" xfId="12856" xr:uid="{00000000-0005-0000-0000-0000E4190000}"/>
    <cellStyle name="Normal 25 2 3" xfId="2707" xr:uid="{00000000-0005-0000-0000-0000E5190000}"/>
    <cellStyle name="Normal 25 2 3 2" xfId="2708" xr:uid="{00000000-0005-0000-0000-0000E6190000}"/>
    <cellStyle name="Normal 25 2 3 2 2" xfId="9645" xr:uid="{00000000-0005-0000-0000-0000E7190000}"/>
    <cellStyle name="Normal 25 2 3 2 3" xfId="8050" xr:uid="{00000000-0005-0000-0000-0000E8190000}"/>
    <cellStyle name="Normal 25 2 3 2 4" xfId="11251" xr:uid="{00000000-0005-0000-0000-0000E9190000}"/>
    <cellStyle name="Normal 25 2 3 2 5" xfId="12858" xr:uid="{00000000-0005-0000-0000-0000EA190000}"/>
    <cellStyle name="Normal 25 2 3 3" xfId="2709" xr:uid="{00000000-0005-0000-0000-0000EB190000}"/>
    <cellStyle name="Normal 25 2 3 3 2" xfId="9646" xr:uid="{00000000-0005-0000-0000-0000EC190000}"/>
    <cellStyle name="Normal 25 2 3 3 3" xfId="8051" xr:uid="{00000000-0005-0000-0000-0000ED190000}"/>
    <cellStyle name="Normal 25 2 3 3 4" xfId="11252" xr:uid="{00000000-0005-0000-0000-0000EE190000}"/>
    <cellStyle name="Normal 25 2 3 3 5" xfId="12859" xr:uid="{00000000-0005-0000-0000-0000EF190000}"/>
    <cellStyle name="Normal 25 2 3 4" xfId="2710" xr:uid="{00000000-0005-0000-0000-0000F0190000}"/>
    <cellStyle name="Normal 25 2 3 4 2" xfId="9647" xr:uid="{00000000-0005-0000-0000-0000F1190000}"/>
    <cellStyle name="Normal 25 2 3 4 3" xfId="8052" xr:uid="{00000000-0005-0000-0000-0000F2190000}"/>
    <cellStyle name="Normal 25 2 3 4 4" xfId="11253" xr:uid="{00000000-0005-0000-0000-0000F3190000}"/>
    <cellStyle name="Normal 25 2 3 4 5" xfId="12860" xr:uid="{00000000-0005-0000-0000-0000F4190000}"/>
    <cellStyle name="Normal 25 2 3 5" xfId="9644" xr:uid="{00000000-0005-0000-0000-0000F5190000}"/>
    <cellStyle name="Normal 25 2 3 6" xfId="8049" xr:uid="{00000000-0005-0000-0000-0000F6190000}"/>
    <cellStyle name="Normal 25 2 3 7" xfId="11250" xr:uid="{00000000-0005-0000-0000-0000F7190000}"/>
    <cellStyle name="Normal 25 2 3 8" xfId="12857" xr:uid="{00000000-0005-0000-0000-0000F8190000}"/>
    <cellStyle name="Normal 25 2 4" xfId="2711" xr:uid="{00000000-0005-0000-0000-0000F9190000}"/>
    <cellStyle name="Normal 25 2 5" xfId="2712" xr:uid="{00000000-0005-0000-0000-0000FA190000}"/>
    <cellStyle name="Normal 25 2 6" xfId="2713" xr:uid="{00000000-0005-0000-0000-0000FB190000}"/>
    <cellStyle name="Normal 25 2 6 2" xfId="9648" xr:uid="{00000000-0005-0000-0000-0000FC190000}"/>
    <cellStyle name="Normal 25 2 6 3" xfId="8053" xr:uid="{00000000-0005-0000-0000-0000FD190000}"/>
    <cellStyle name="Normal 25 2 6 4" xfId="11254" xr:uid="{00000000-0005-0000-0000-0000FE190000}"/>
    <cellStyle name="Normal 25 2 6 5" xfId="12861" xr:uid="{00000000-0005-0000-0000-0000FF190000}"/>
    <cellStyle name="Normal 25 2 7" xfId="2714" xr:uid="{00000000-0005-0000-0000-0000001A0000}"/>
    <cellStyle name="Normal 25 2 7 2" xfId="9649" xr:uid="{00000000-0005-0000-0000-0000011A0000}"/>
    <cellStyle name="Normal 25 2 7 3" xfId="8054" xr:uid="{00000000-0005-0000-0000-0000021A0000}"/>
    <cellStyle name="Normal 25 2 7 4" xfId="11255" xr:uid="{00000000-0005-0000-0000-0000031A0000}"/>
    <cellStyle name="Normal 25 2 7 5" xfId="12862" xr:uid="{00000000-0005-0000-0000-0000041A0000}"/>
    <cellStyle name="Normal 25 2 8" xfId="2715" xr:uid="{00000000-0005-0000-0000-0000051A0000}"/>
    <cellStyle name="Normal 25 2 8 2" xfId="9650" xr:uid="{00000000-0005-0000-0000-0000061A0000}"/>
    <cellStyle name="Normal 25 2 8 3" xfId="8055" xr:uid="{00000000-0005-0000-0000-0000071A0000}"/>
    <cellStyle name="Normal 25 2 8 4" xfId="11256" xr:uid="{00000000-0005-0000-0000-0000081A0000}"/>
    <cellStyle name="Normal 25 2 8 5" xfId="12863" xr:uid="{00000000-0005-0000-0000-0000091A0000}"/>
    <cellStyle name="Normal 25 2 9" xfId="9628" xr:uid="{00000000-0005-0000-0000-00000A1A0000}"/>
    <cellStyle name="Normal 25 3" xfId="2716" xr:uid="{00000000-0005-0000-0000-00000B1A0000}"/>
    <cellStyle name="Normal 25 4" xfId="2686" xr:uid="{00000000-0005-0000-0000-00000C1A0000}"/>
    <cellStyle name="Normal 25 5" xfId="10753" xr:uid="{00000000-0005-0000-0000-00000D1A0000}"/>
    <cellStyle name="Normal 256" xfId="142" xr:uid="{00000000-0005-0000-0000-00000E1A0000}"/>
    <cellStyle name="Normal 26" xfId="157" xr:uid="{00000000-0005-0000-0000-00000F1A0000}"/>
    <cellStyle name="Normal 26 2" xfId="2718" xr:uid="{00000000-0005-0000-0000-0000101A0000}"/>
    <cellStyle name="Normal 26 2 10" xfId="8056" xr:uid="{00000000-0005-0000-0000-0000111A0000}"/>
    <cellStyle name="Normal 26 2 11" xfId="11257" xr:uid="{00000000-0005-0000-0000-0000121A0000}"/>
    <cellStyle name="Normal 26 2 12" xfId="12864" xr:uid="{00000000-0005-0000-0000-0000131A0000}"/>
    <cellStyle name="Normal 26 2 2" xfId="2719" xr:uid="{00000000-0005-0000-0000-0000141A0000}"/>
    <cellStyle name="Normal 26 2 2 2" xfId="2720" xr:uid="{00000000-0005-0000-0000-0000151A0000}"/>
    <cellStyle name="Normal 26 2 2 2 2" xfId="2721" xr:uid="{00000000-0005-0000-0000-0000161A0000}"/>
    <cellStyle name="Normal 26 2 2 2 2 2" xfId="2722" xr:uid="{00000000-0005-0000-0000-0000171A0000}"/>
    <cellStyle name="Normal 26 2 2 2 2 2 2" xfId="9653" xr:uid="{00000000-0005-0000-0000-0000181A0000}"/>
    <cellStyle name="Normal 26 2 2 2 2 2 3" xfId="8058" xr:uid="{00000000-0005-0000-0000-0000191A0000}"/>
    <cellStyle name="Normal 26 2 2 2 2 2 4" xfId="11259" xr:uid="{00000000-0005-0000-0000-00001A1A0000}"/>
    <cellStyle name="Normal 26 2 2 2 2 2 5" xfId="12866" xr:uid="{00000000-0005-0000-0000-00001B1A0000}"/>
    <cellStyle name="Normal 26 2 2 2 2 3" xfId="2723" xr:uid="{00000000-0005-0000-0000-00001C1A0000}"/>
    <cellStyle name="Normal 26 2 2 2 2 3 2" xfId="9654" xr:uid="{00000000-0005-0000-0000-00001D1A0000}"/>
    <cellStyle name="Normal 26 2 2 2 2 3 3" xfId="8059" xr:uid="{00000000-0005-0000-0000-00001E1A0000}"/>
    <cellStyle name="Normal 26 2 2 2 2 3 4" xfId="11260" xr:uid="{00000000-0005-0000-0000-00001F1A0000}"/>
    <cellStyle name="Normal 26 2 2 2 2 3 5" xfId="12867" xr:uid="{00000000-0005-0000-0000-0000201A0000}"/>
    <cellStyle name="Normal 26 2 2 2 2 4" xfId="2724" xr:uid="{00000000-0005-0000-0000-0000211A0000}"/>
    <cellStyle name="Normal 26 2 2 2 2 4 2" xfId="9655" xr:uid="{00000000-0005-0000-0000-0000221A0000}"/>
    <cellStyle name="Normal 26 2 2 2 2 4 3" xfId="8060" xr:uid="{00000000-0005-0000-0000-0000231A0000}"/>
    <cellStyle name="Normal 26 2 2 2 2 4 4" xfId="11261" xr:uid="{00000000-0005-0000-0000-0000241A0000}"/>
    <cellStyle name="Normal 26 2 2 2 2 4 5" xfId="12868" xr:uid="{00000000-0005-0000-0000-0000251A0000}"/>
    <cellStyle name="Normal 26 2 2 2 3" xfId="2725" xr:uid="{00000000-0005-0000-0000-0000261A0000}"/>
    <cellStyle name="Normal 26 2 2 2 4" xfId="2726" xr:uid="{00000000-0005-0000-0000-0000271A0000}"/>
    <cellStyle name="Normal 26 2 2 2 5" xfId="9652" xr:uid="{00000000-0005-0000-0000-0000281A0000}"/>
    <cellStyle name="Normal 26 2 2 2 6" xfId="8057" xr:uid="{00000000-0005-0000-0000-0000291A0000}"/>
    <cellStyle name="Normal 26 2 2 2 7" xfId="11258" xr:uid="{00000000-0005-0000-0000-00002A1A0000}"/>
    <cellStyle name="Normal 26 2 2 2 8" xfId="12865" xr:uid="{00000000-0005-0000-0000-00002B1A0000}"/>
    <cellStyle name="Normal 26 2 2 3" xfId="2727" xr:uid="{00000000-0005-0000-0000-00002C1A0000}"/>
    <cellStyle name="Normal 26 2 2 3 2" xfId="2728" xr:uid="{00000000-0005-0000-0000-00002D1A0000}"/>
    <cellStyle name="Normal 26 2 2 3 2 2" xfId="9657" xr:uid="{00000000-0005-0000-0000-00002E1A0000}"/>
    <cellStyle name="Normal 26 2 2 3 2 3" xfId="8062" xr:uid="{00000000-0005-0000-0000-00002F1A0000}"/>
    <cellStyle name="Normal 26 2 2 3 2 4" xfId="11263" xr:uid="{00000000-0005-0000-0000-0000301A0000}"/>
    <cellStyle name="Normal 26 2 2 3 2 5" xfId="12870" xr:uid="{00000000-0005-0000-0000-0000311A0000}"/>
    <cellStyle name="Normal 26 2 2 3 3" xfId="2729" xr:uid="{00000000-0005-0000-0000-0000321A0000}"/>
    <cellStyle name="Normal 26 2 2 3 3 2" xfId="9658" xr:uid="{00000000-0005-0000-0000-0000331A0000}"/>
    <cellStyle name="Normal 26 2 2 3 3 3" xfId="8063" xr:uid="{00000000-0005-0000-0000-0000341A0000}"/>
    <cellStyle name="Normal 26 2 2 3 3 4" xfId="11264" xr:uid="{00000000-0005-0000-0000-0000351A0000}"/>
    <cellStyle name="Normal 26 2 2 3 3 5" xfId="12871" xr:uid="{00000000-0005-0000-0000-0000361A0000}"/>
    <cellStyle name="Normal 26 2 2 3 4" xfId="2730" xr:uid="{00000000-0005-0000-0000-0000371A0000}"/>
    <cellStyle name="Normal 26 2 2 3 4 2" xfId="9659" xr:uid="{00000000-0005-0000-0000-0000381A0000}"/>
    <cellStyle name="Normal 26 2 2 3 4 3" xfId="8064" xr:uid="{00000000-0005-0000-0000-0000391A0000}"/>
    <cellStyle name="Normal 26 2 2 3 4 4" xfId="11265" xr:uid="{00000000-0005-0000-0000-00003A1A0000}"/>
    <cellStyle name="Normal 26 2 2 3 4 5" xfId="12872" xr:uid="{00000000-0005-0000-0000-00003B1A0000}"/>
    <cellStyle name="Normal 26 2 2 3 5" xfId="9656" xr:uid="{00000000-0005-0000-0000-00003C1A0000}"/>
    <cellStyle name="Normal 26 2 2 3 6" xfId="8061" xr:uid="{00000000-0005-0000-0000-00003D1A0000}"/>
    <cellStyle name="Normal 26 2 2 3 7" xfId="11262" xr:uid="{00000000-0005-0000-0000-00003E1A0000}"/>
    <cellStyle name="Normal 26 2 2 3 8" xfId="12869" xr:uid="{00000000-0005-0000-0000-00003F1A0000}"/>
    <cellStyle name="Normal 26 2 2 4" xfId="2731" xr:uid="{00000000-0005-0000-0000-0000401A0000}"/>
    <cellStyle name="Normal 26 2 2 4 2" xfId="2732" xr:uid="{00000000-0005-0000-0000-0000411A0000}"/>
    <cellStyle name="Normal 26 2 2 4 2 2" xfId="9661" xr:uid="{00000000-0005-0000-0000-0000421A0000}"/>
    <cellStyle name="Normal 26 2 2 4 2 3" xfId="8066" xr:uid="{00000000-0005-0000-0000-0000431A0000}"/>
    <cellStyle name="Normal 26 2 2 4 2 4" xfId="11267" xr:uid="{00000000-0005-0000-0000-0000441A0000}"/>
    <cellStyle name="Normal 26 2 2 4 2 5" xfId="12874" xr:uid="{00000000-0005-0000-0000-0000451A0000}"/>
    <cellStyle name="Normal 26 2 2 4 3" xfId="2733" xr:uid="{00000000-0005-0000-0000-0000461A0000}"/>
    <cellStyle name="Normal 26 2 2 4 3 2" xfId="9662" xr:uid="{00000000-0005-0000-0000-0000471A0000}"/>
    <cellStyle name="Normal 26 2 2 4 3 3" xfId="8067" xr:uid="{00000000-0005-0000-0000-0000481A0000}"/>
    <cellStyle name="Normal 26 2 2 4 3 4" xfId="11268" xr:uid="{00000000-0005-0000-0000-0000491A0000}"/>
    <cellStyle name="Normal 26 2 2 4 3 5" xfId="12875" xr:uid="{00000000-0005-0000-0000-00004A1A0000}"/>
    <cellStyle name="Normal 26 2 2 4 4" xfId="2734" xr:uid="{00000000-0005-0000-0000-00004B1A0000}"/>
    <cellStyle name="Normal 26 2 2 4 4 2" xfId="9663" xr:uid="{00000000-0005-0000-0000-00004C1A0000}"/>
    <cellStyle name="Normal 26 2 2 4 4 3" xfId="8068" xr:uid="{00000000-0005-0000-0000-00004D1A0000}"/>
    <cellStyle name="Normal 26 2 2 4 4 4" xfId="11269" xr:uid="{00000000-0005-0000-0000-00004E1A0000}"/>
    <cellStyle name="Normal 26 2 2 4 4 5" xfId="12876" xr:uid="{00000000-0005-0000-0000-00004F1A0000}"/>
    <cellStyle name="Normal 26 2 2 4 5" xfId="9660" xr:uid="{00000000-0005-0000-0000-0000501A0000}"/>
    <cellStyle name="Normal 26 2 2 4 6" xfId="8065" xr:uid="{00000000-0005-0000-0000-0000511A0000}"/>
    <cellStyle name="Normal 26 2 2 4 7" xfId="11266" xr:uid="{00000000-0005-0000-0000-0000521A0000}"/>
    <cellStyle name="Normal 26 2 2 4 8" xfId="12873" xr:uid="{00000000-0005-0000-0000-0000531A0000}"/>
    <cellStyle name="Normal 26 2 2 5" xfId="2735" xr:uid="{00000000-0005-0000-0000-0000541A0000}"/>
    <cellStyle name="Normal 26 2 2 5 2" xfId="9664" xr:uid="{00000000-0005-0000-0000-0000551A0000}"/>
    <cellStyle name="Normal 26 2 2 5 3" xfId="8069" xr:uid="{00000000-0005-0000-0000-0000561A0000}"/>
    <cellStyle name="Normal 26 2 2 5 4" xfId="11270" xr:uid="{00000000-0005-0000-0000-0000571A0000}"/>
    <cellStyle name="Normal 26 2 2 5 5" xfId="12877" xr:uid="{00000000-0005-0000-0000-0000581A0000}"/>
    <cellStyle name="Normal 26 2 2 6" xfId="2736" xr:uid="{00000000-0005-0000-0000-0000591A0000}"/>
    <cellStyle name="Normal 26 2 2 6 2" xfId="9665" xr:uid="{00000000-0005-0000-0000-00005A1A0000}"/>
    <cellStyle name="Normal 26 2 2 6 3" xfId="8070" xr:uid="{00000000-0005-0000-0000-00005B1A0000}"/>
    <cellStyle name="Normal 26 2 2 6 4" xfId="11271" xr:uid="{00000000-0005-0000-0000-00005C1A0000}"/>
    <cellStyle name="Normal 26 2 2 6 5" xfId="12878" xr:uid="{00000000-0005-0000-0000-00005D1A0000}"/>
    <cellStyle name="Normal 26 2 2 7" xfId="2737" xr:uid="{00000000-0005-0000-0000-00005E1A0000}"/>
    <cellStyle name="Normal 26 2 2 7 2" xfId="9666" xr:uid="{00000000-0005-0000-0000-00005F1A0000}"/>
    <cellStyle name="Normal 26 2 2 7 3" xfId="8071" xr:uid="{00000000-0005-0000-0000-0000601A0000}"/>
    <cellStyle name="Normal 26 2 2 7 4" xfId="11272" xr:uid="{00000000-0005-0000-0000-0000611A0000}"/>
    <cellStyle name="Normal 26 2 2 7 5" xfId="12879" xr:uid="{00000000-0005-0000-0000-0000621A0000}"/>
    <cellStyle name="Normal 26 2 3" xfId="2738" xr:uid="{00000000-0005-0000-0000-0000631A0000}"/>
    <cellStyle name="Normal 26 2 3 2" xfId="2739" xr:uid="{00000000-0005-0000-0000-0000641A0000}"/>
    <cellStyle name="Normal 26 2 3 2 2" xfId="9668" xr:uid="{00000000-0005-0000-0000-0000651A0000}"/>
    <cellStyle name="Normal 26 2 3 2 3" xfId="8073" xr:uid="{00000000-0005-0000-0000-0000661A0000}"/>
    <cellStyle name="Normal 26 2 3 2 4" xfId="11274" xr:uid="{00000000-0005-0000-0000-0000671A0000}"/>
    <cellStyle name="Normal 26 2 3 2 5" xfId="12881" xr:uid="{00000000-0005-0000-0000-0000681A0000}"/>
    <cellStyle name="Normal 26 2 3 3" xfId="2740" xr:uid="{00000000-0005-0000-0000-0000691A0000}"/>
    <cellStyle name="Normal 26 2 3 3 2" xfId="9669" xr:uid="{00000000-0005-0000-0000-00006A1A0000}"/>
    <cellStyle name="Normal 26 2 3 3 3" xfId="8074" xr:uid="{00000000-0005-0000-0000-00006B1A0000}"/>
    <cellStyle name="Normal 26 2 3 3 4" xfId="11275" xr:uid="{00000000-0005-0000-0000-00006C1A0000}"/>
    <cellStyle name="Normal 26 2 3 3 5" xfId="12882" xr:uid="{00000000-0005-0000-0000-00006D1A0000}"/>
    <cellStyle name="Normal 26 2 3 4" xfId="2741" xr:uid="{00000000-0005-0000-0000-00006E1A0000}"/>
    <cellStyle name="Normal 26 2 3 4 2" xfId="9670" xr:uid="{00000000-0005-0000-0000-00006F1A0000}"/>
    <cellStyle name="Normal 26 2 3 4 3" xfId="8075" xr:uid="{00000000-0005-0000-0000-0000701A0000}"/>
    <cellStyle name="Normal 26 2 3 4 4" xfId="11276" xr:uid="{00000000-0005-0000-0000-0000711A0000}"/>
    <cellStyle name="Normal 26 2 3 4 5" xfId="12883" xr:uid="{00000000-0005-0000-0000-0000721A0000}"/>
    <cellStyle name="Normal 26 2 3 5" xfId="9667" xr:uid="{00000000-0005-0000-0000-0000731A0000}"/>
    <cellStyle name="Normal 26 2 3 6" xfId="8072" xr:uid="{00000000-0005-0000-0000-0000741A0000}"/>
    <cellStyle name="Normal 26 2 3 7" xfId="11273" xr:uid="{00000000-0005-0000-0000-0000751A0000}"/>
    <cellStyle name="Normal 26 2 3 8" xfId="12880" xr:uid="{00000000-0005-0000-0000-0000761A0000}"/>
    <cellStyle name="Normal 26 2 4" xfId="2742" xr:uid="{00000000-0005-0000-0000-0000771A0000}"/>
    <cellStyle name="Normal 26 2 5" xfId="2743" xr:uid="{00000000-0005-0000-0000-0000781A0000}"/>
    <cellStyle name="Normal 26 2 6" xfId="2744" xr:uid="{00000000-0005-0000-0000-0000791A0000}"/>
    <cellStyle name="Normal 26 2 6 2" xfId="9671" xr:uid="{00000000-0005-0000-0000-00007A1A0000}"/>
    <cellStyle name="Normal 26 2 6 3" xfId="8076" xr:uid="{00000000-0005-0000-0000-00007B1A0000}"/>
    <cellStyle name="Normal 26 2 6 4" xfId="11277" xr:uid="{00000000-0005-0000-0000-00007C1A0000}"/>
    <cellStyle name="Normal 26 2 6 5" xfId="12884" xr:uid="{00000000-0005-0000-0000-00007D1A0000}"/>
    <cellStyle name="Normal 26 2 7" xfId="2745" xr:uid="{00000000-0005-0000-0000-00007E1A0000}"/>
    <cellStyle name="Normal 26 2 7 2" xfId="9672" xr:uid="{00000000-0005-0000-0000-00007F1A0000}"/>
    <cellStyle name="Normal 26 2 7 3" xfId="8077" xr:uid="{00000000-0005-0000-0000-0000801A0000}"/>
    <cellStyle name="Normal 26 2 7 4" xfId="11278" xr:uid="{00000000-0005-0000-0000-0000811A0000}"/>
    <cellStyle name="Normal 26 2 7 5" xfId="12885" xr:uid="{00000000-0005-0000-0000-0000821A0000}"/>
    <cellStyle name="Normal 26 2 8" xfId="2746" xr:uid="{00000000-0005-0000-0000-0000831A0000}"/>
    <cellStyle name="Normal 26 2 8 2" xfId="9673" xr:uid="{00000000-0005-0000-0000-0000841A0000}"/>
    <cellStyle name="Normal 26 2 8 3" xfId="8078" xr:uid="{00000000-0005-0000-0000-0000851A0000}"/>
    <cellStyle name="Normal 26 2 8 4" xfId="11279" xr:uid="{00000000-0005-0000-0000-0000861A0000}"/>
    <cellStyle name="Normal 26 2 8 5" xfId="12886" xr:uid="{00000000-0005-0000-0000-0000871A0000}"/>
    <cellStyle name="Normal 26 2 9" xfId="9651" xr:uid="{00000000-0005-0000-0000-0000881A0000}"/>
    <cellStyle name="Normal 26 3" xfId="2747" xr:uid="{00000000-0005-0000-0000-0000891A0000}"/>
    <cellStyle name="Normal 26 4" xfId="2717" xr:uid="{00000000-0005-0000-0000-00008A1A0000}"/>
    <cellStyle name="Normal 26 5" xfId="10755" xr:uid="{00000000-0005-0000-0000-00008B1A0000}"/>
    <cellStyle name="Normal 27" xfId="156" xr:uid="{00000000-0005-0000-0000-00008C1A0000}"/>
    <cellStyle name="Normal 27 2" xfId="2749" xr:uid="{00000000-0005-0000-0000-00008D1A0000}"/>
    <cellStyle name="Normal 27 2 10" xfId="8079" xr:uid="{00000000-0005-0000-0000-00008E1A0000}"/>
    <cellStyle name="Normal 27 2 11" xfId="11280" xr:uid="{00000000-0005-0000-0000-00008F1A0000}"/>
    <cellStyle name="Normal 27 2 12" xfId="12887" xr:uid="{00000000-0005-0000-0000-0000901A0000}"/>
    <cellStyle name="Normal 27 2 2" xfId="2750" xr:uid="{00000000-0005-0000-0000-0000911A0000}"/>
    <cellStyle name="Normal 27 2 2 2" xfId="2751" xr:uid="{00000000-0005-0000-0000-0000921A0000}"/>
    <cellStyle name="Normal 27 2 2 2 2" xfId="2752" xr:uid="{00000000-0005-0000-0000-0000931A0000}"/>
    <cellStyle name="Normal 27 2 2 2 2 2" xfId="2753" xr:uid="{00000000-0005-0000-0000-0000941A0000}"/>
    <cellStyle name="Normal 27 2 2 2 2 2 2" xfId="9676" xr:uid="{00000000-0005-0000-0000-0000951A0000}"/>
    <cellStyle name="Normal 27 2 2 2 2 2 3" xfId="8081" xr:uid="{00000000-0005-0000-0000-0000961A0000}"/>
    <cellStyle name="Normal 27 2 2 2 2 2 4" xfId="11282" xr:uid="{00000000-0005-0000-0000-0000971A0000}"/>
    <cellStyle name="Normal 27 2 2 2 2 2 5" xfId="12889" xr:uid="{00000000-0005-0000-0000-0000981A0000}"/>
    <cellStyle name="Normal 27 2 2 2 2 3" xfId="2754" xr:uid="{00000000-0005-0000-0000-0000991A0000}"/>
    <cellStyle name="Normal 27 2 2 2 2 3 2" xfId="9677" xr:uid="{00000000-0005-0000-0000-00009A1A0000}"/>
    <cellStyle name="Normal 27 2 2 2 2 3 3" xfId="8082" xr:uid="{00000000-0005-0000-0000-00009B1A0000}"/>
    <cellStyle name="Normal 27 2 2 2 2 3 4" xfId="11283" xr:uid="{00000000-0005-0000-0000-00009C1A0000}"/>
    <cellStyle name="Normal 27 2 2 2 2 3 5" xfId="12890" xr:uid="{00000000-0005-0000-0000-00009D1A0000}"/>
    <cellStyle name="Normal 27 2 2 2 2 4" xfId="2755" xr:uid="{00000000-0005-0000-0000-00009E1A0000}"/>
    <cellStyle name="Normal 27 2 2 2 2 4 2" xfId="9678" xr:uid="{00000000-0005-0000-0000-00009F1A0000}"/>
    <cellStyle name="Normal 27 2 2 2 2 4 3" xfId="8083" xr:uid="{00000000-0005-0000-0000-0000A01A0000}"/>
    <cellStyle name="Normal 27 2 2 2 2 4 4" xfId="11284" xr:uid="{00000000-0005-0000-0000-0000A11A0000}"/>
    <cellStyle name="Normal 27 2 2 2 2 4 5" xfId="12891" xr:uid="{00000000-0005-0000-0000-0000A21A0000}"/>
    <cellStyle name="Normal 27 2 2 2 3" xfId="2756" xr:uid="{00000000-0005-0000-0000-0000A31A0000}"/>
    <cellStyle name="Normal 27 2 2 2 4" xfId="2757" xr:uid="{00000000-0005-0000-0000-0000A41A0000}"/>
    <cellStyle name="Normal 27 2 2 2 5" xfId="9675" xr:uid="{00000000-0005-0000-0000-0000A51A0000}"/>
    <cellStyle name="Normal 27 2 2 2 6" xfId="8080" xr:uid="{00000000-0005-0000-0000-0000A61A0000}"/>
    <cellStyle name="Normal 27 2 2 2 7" xfId="11281" xr:uid="{00000000-0005-0000-0000-0000A71A0000}"/>
    <cellStyle name="Normal 27 2 2 2 8" xfId="12888" xr:uid="{00000000-0005-0000-0000-0000A81A0000}"/>
    <cellStyle name="Normal 27 2 2 3" xfId="2758" xr:uid="{00000000-0005-0000-0000-0000A91A0000}"/>
    <cellStyle name="Normal 27 2 2 3 2" xfId="2759" xr:uid="{00000000-0005-0000-0000-0000AA1A0000}"/>
    <cellStyle name="Normal 27 2 2 3 2 2" xfId="9680" xr:uid="{00000000-0005-0000-0000-0000AB1A0000}"/>
    <cellStyle name="Normal 27 2 2 3 2 3" xfId="8085" xr:uid="{00000000-0005-0000-0000-0000AC1A0000}"/>
    <cellStyle name="Normal 27 2 2 3 2 4" xfId="11286" xr:uid="{00000000-0005-0000-0000-0000AD1A0000}"/>
    <cellStyle name="Normal 27 2 2 3 2 5" xfId="12893" xr:uid="{00000000-0005-0000-0000-0000AE1A0000}"/>
    <cellStyle name="Normal 27 2 2 3 3" xfId="2760" xr:uid="{00000000-0005-0000-0000-0000AF1A0000}"/>
    <cellStyle name="Normal 27 2 2 3 3 2" xfId="9681" xr:uid="{00000000-0005-0000-0000-0000B01A0000}"/>
    <cellStyle name="Normal 27 2 2 3 3 3" xfId="8086" xr:uid="{00000000-0005-0000-0000-0000B11A0000}"/>
    <cellStyle name="Normal 27 2 2 3 3 4" xfId="11287" xr:uid="{00000000-0005-0000-0000-0000B21A0000}"/>
    <cellStyle name="Normal 27 2 2 3 3 5" xfId="12894" xr:uid="{00000000-0005-0000-0000-0000B31A0000}"/>
    <cellStyle name="Normal 27 2 2 3 4" xfId="2761" xr:uid="{00000000-0005-0000-0000-0000B41A0000}"/>
    <cellStyle name="Normal 27 2 2 3 4 2" xfId="9682" xr:uid="{00000000-0005-0000-0000-0000B51A0000}"/>
    <cellStyle name="Normal 27 2 2 3 4 3" xfId="8087" xr:uid="{00000000-0005-0000-0000-0000B61A0000}"/>
    <cellStyle name="Normal 27 2 2 3 4 4" xfId="11288" xr:uid="{00000000-0005-0000-0000-0000B71A0000}"/>
    <cellStyle name="Normal 27 2 2 3 4 5" xfId="12895" xr:uid="{00000000-0005-0000-0000-0000B81A0000}"/>
    <cellStyle name="Normal 27 2 2 3 5" xfId="9679" xr:uid="{00000000-0005-0000-0000-0000B91A0000}"/>
    <cellStyle name="Normal 27 2 2 3 6" xfId="8084" xr:uid="{00000000-0005-0000-0000-0000BA1A0000}"/>
    <cellStyle name="Normal 27 2 2 3 7" xfId="11285" xr:uid="{00000000-0005-0000-0000-0000BB1A0000}"/>
    <cellStyle name="Normal 27 2 2 3 8" xfId="12892" xr:uid="{00000000-0005-0000-0000-0000BC1A0000}"/>
    <cellStyle name="Normal 27 2 2 4" xfId="2762" xr:uid="{00000000-0005-0000-0000-0000BD1A0000}"/>
    <cellStyle name="Normal 27 2 2 4 2" xfId="2763" xr:uid="{00000000-0005-0000-0000-0000BE1A0000}"/>
    <cellStyle name="Normal 27 2 2 4 2 2" xfId="9684" xr:uid="{00000000-0005-0000-0000-0000BF1A0000}"/>
    <cellStyle name="Normal 27 2 2 4 2 3" xfId="8089" xr:uid="{00000000-0005-0000-0000-0000C01A0000}"/>
    <cellStyle name="Normal 27 2 2 4 2 4" xfId="11290" xr:uid="{00000000-0005-0000-0000-0000C11A0000}"/>
    <cellStyle name="Normal 27 2 2 4 2 5" xfId="12897" xr:uid="{00000000-0005-0000-0000-0000C21A0000}"/>
    <cellStyle name="Normal 27 2 2 4 3" xfId="2764" xr:uid="{00000000-0005-0000-0000-0000C31A0000}"/>
    <cellStyle name="Normal 27 2 2 4 3 2" xfId="9685" xr:uid="{00000000-0005-0000-0000-0000C41A0000}"/>
    <cellStyle name="Normal 27 2 2 4 3 3" xfId="8090" xr:uid="{00000000-0005-0000-0000-0000C51A0000}"/>
    <cellStyle name="Normal 27 2 2 4 3 4" xfId="11291" xr:uid="{00000000-0005-0000-0000-0000C61A0000}"/>
    <cellStyle name="Normal 27 2 2 4 3 5" xfId="12898" xr:uid="{00000000-0005-0000-0000-0000C71A0000}"/>
    <cellStyle name="Normal 27 2 2 4 4" xfId="2765" xr:uid="{00000000-0005-0000-0000-0000C81A0000}"/>
    <cellStyle name="Normal 27 2 2 4 4 2" xfId="9686" xr:uid="{00000000-0005-0000-0000-0000C91A0000}"/>
    <cellStyle name="Normal 27 2 2 4 4 3" xfId="8091" xr:uid="{00000000-0005-0000-0000-0000CA1A0000}"/>
    <cellStyle name="Normal 27 2 2 4 4 4" xfId="11292" xr:uid="{00000000-0005-0000-0000-0000CB1A0000}"/>
    <cellStyle name="Normal 27 2 2 4 4 5" xfId="12899" xr:uid="{00000000-0005-0000-0000-0000CC1A0000}"/>
    <cellStyle name="Normal 27 2 2 4 5" xfId="9683" xr:uid="{00000000-0005-0000-0000-0000CD1A0000}"/>
    <cellStyle name="Normal 27 2 2 4 6" xfId="8088" xr:uid="{00000000-0005-0000-0000-0000CE1A0000}"/>
    <cellStyle name="Normal 27 2 2 4 7" xfId="11289" xr:uid="{00000000-0005-0000-0000-0000CF1A0000}"/>
    <cellStyle name="Normal 27 2 2 4 8" xfId="12896" xr:uid="{00000000-0005-0000-0000-0000D01A0000}"/>
    <cellStyle name="Normal 27 2 2 5" xfId="2766" xr:uid="{00000000-0005-0000-0000-0000D11A0000}"/>
    <cellStyle name="Normal 27 2 2 5 2" xfId="9687" xr:uid="{00000000-0005-0000-0000-0000D21A0000}"/>
    <cellStyle name="Normal 27 2 2 5 3" xfId="8092" xr:uid="{00000000-0005-0000-0000-0000D31A0000}"/>
    <cellStyle name="Normal 27 2 2 5 4" xfId="11293" xr:uid="{00000000-0005-0000-0000-0000D41A0000}"/>
    <cellStyle name="Normal 27 2 2 5 5" xfId="12900" xr:uid="{00000000-0005-0000-0000-0000D51A0000}"/>
    <cellStyle name="Normal 27 2 2 6" xfId="2767" xr:uid="{00000000-0005-0000-0000-0000D61A0000}"/>
    <cellStyle name="Normal 27 2 2 6 2" xfId="9688" xr:uid="{00000000-0005-0000-0000-0000D71A0000}"/>
    <cellStyle name="Normal 27 2 2 6 3" xfId="8093" xr:uid="{00000000-0005-0000-0000-0000D81A0000}"/>
    <cellStyle name="Normal 27 2 2 6 4" xfId="11294" xr:uid="{00000000-0005-0000-0000-0000D91A0000}"/>
    <cellStyle name="Normal 27 2 2 6 5" xfId="12901" xr:uid="{00000000-0005-0000-0000-0000DA1A0000}"/>
    <cellStyle name="Normal 27 2 2 7" xfId="2768" xr:uid="{00000000-0005-0000-0000-0000DB1A0000}"/>
    <cellStyle name="Normal 27 2 2 7 2" xfId="9689" xr:uid="{00000000-0005-0000-0000-0000DC1A0000}"/>
    <cellStyle name="Normal 27 2 2 7 3" xfId="8094" xr:uid="{00000000-0005-0000-0000-0000DD1A0000}"/>
    <cellStyle name="Normal 27 2 2 7 4" xfId="11295" xr:uid="{00000000-0005-0000-0000-0000DE1A0000}"/>
    <cellStyle name="Normal 27 2 2 7 5" xfId="12902" xr:uid="{00000000-0005-0000-0000-0000DF1A0000}"/>
    <cellStyle name="Normal 27 2 3" xfId="2769" xr:uid="{00000000-0005-0000-0000-0000E01A0000}"/>
    <cellStyle name="Normal 27 2 3 2" xfId="2770" xr:uid="{00000000-0005-0000-0000-0000E11A0000}"/>
    <cellStyle name="Normal 27 2 3 2 2" xfId="9691" xr:uid="{00000000-0005-0000-0000-0000E21A0000}"/>
    <cellStyle name="Normal 27 2 3 2 3" xfId="8096" xr:uid="{00000000-0005-0000-0000-0000E31A0000}"/>
    <cellStyle name="Normal 27 2 3 2 4" xfId="11297" xr:uid="{00000000-0005-0000-0000-0000E41A0000}"/>
    <cellStyle name="Normal 27 2 3 2 5" xfId="12904" xr:uid="{00000000-0005-0000-0000-0000E51A0000}"/>
    <cellStyle name="Normal 27 2 3 3" xfId="2771" xr:uid="{00000000-0005-0000-0000-0000E61A0000}"/>
    <cellStyle name="Normal 27 2 3 3 2" xfId="9692" xr:uid="{00000000-0005-0000-0000-0000E71A0000}"/>
    <cellStyle name="Normal 27 2 3 3 3" xfId="8097" xr:uid="{00000000-0005-0000-0000-0000E81A0000}"/>
    <cellStyle name="Normal 27 2 3 3 4" xfId="11298" xr:uid="{00000000-0005-0000-0000-0000E91A0000}"/>
    <cellStyle name="Normal 27 2 3 3 5" xfId="12905" xr:uid="{00000000-0005-0000-0000-0000EA1A0000}"/>
    <cellStyle name="Normal 27 2 3 4" xfId="2772" xr:uid="{00000000-0005-0000-0000-0000EB1A0000}"/>
    <cellStyle name="Normal 27 2 3 4 2" xfId="9693" xr:uid="{00000000-0005-0000-0000-0000EC1A0000}"/>
    <cellStyle name="Normal 27 2 3 4 3" xfId="8098" xr:uid="{00000000-0005-0000-0000-0000ED1A0000}"/>
    <cellStyle name="Normal 27 2 3 4 4" xfId="11299" xr:uid="{00000000-0005-0000-0000-0000EE1A0000}"/>
    <cellStyle name="Normal 27 2 3 4 5" xfId="12906" xr:uid="{00000000-0005-0000-0000-0000EF1A0000}"/>
    <cellStyle name="Normal 27 2 3 5" xfId="9690" xr:uid="{00000000-0005-0000-0000-0000F01A0000}"/>
    <cellStyle name="Normal 27 2 3 6" xfId="8095" xr:uid="{00000000-0005-0000-0000-0000F11A0000}"/>
    <cellStyle name="Normal 27 2 3 7" xfId="11296" xr:uid="{00000000-0005-0000-0000-0000F21A0000}"/>
    <cellStyle name="Normal 27 2 3 8" xfId="12903" xr:uid="{00000000-0005-0000-0000-0000F31A0000}"/>
    <cellStyle name="Normal 27 2 4" xfId="2773" xr:uid="{00000000-0005-0000-0000-0000F41A0000}"/>
    <cellStyle name="Normal 27 2 5" xfId="2774" xr:uid="{00000000-0005-0000-0000-0000F51A0000}"/>
    <cellStyle name="Normal 27 2 6" xfId="2775" xr:uid="{00000000-0005-0000-0000-0000F61A0000}"/>
    <cellStyle name="Normal 27 2 6 2" xfId="9694" xr:uid="{00000000-0005-0000-0000-0000F71A0000}"/>
    <cellStyle name="Normal 27 2 6 3" xfId="8099" xr:uid="{00000000-0005-0000-0000-0000F81A0000}"/>
    <cellStyle name="Normal 27 2 6 4" xfId="11300" xr:uid="{00000000-0005-0000-0000-0000F91A0000}"/>
    <cellStyle name="Normal 27 2 6 5" xfId="12907" xr:uid="{00000000-0005-0000-0000-0000FA1A0000}"/>
    <cellStyle name="Normal 27 2 7" xfId="2776" xr:uid="{00000000-0005-0000-0000-0000FB1A0000}"/>
    <cellStyle name="Normal 27 2 7 2" xfId="9695" xr:uid="{00000000-0005-0000-0000-0000FC1A0000}"/>
    <cellStyle name="Normal 27 2 7 3" xfId="8100" xr:uid="{00000000-0005-0000-0000-0000FD1A0000}"/>
    <cellStyle name="Normal 27 2 7 4" xfId="11301" xr:uid="{00000000-0005-0000-0000-0000FE1A0000}"/>
    <cellStyle name="Normal 27 2 7 5" xfId="12908" xr:uid="{00000000-0005-0000-0000-0000FF1A0000}"/>
    <cellStyle name="Normal 27 2 8" xfId="2777" xr:uid="{00000000-0005-0000-0000-0000001B0000}"/>
    <cellStyle name="Normal 27 2 8 2" xfId="9696" xr:uid="{00000000-0005-0000-0000-0000011B0000}"/>
    <cellStyle name="Normal 27 2 8 3" xfId="8101" xr:uid="{00000000-0005-0000-0000-0000021B0000}"/>
    <cellStyle name="Normal 27 2 8 4" xfId="11302" xr:uid="{00000000-0005-0000-0000-0000031B0000}"/>
    <cellStyle name="Normal 27 2 8 5" xfId="12909" xr:uid="{00000000-0005-0000-0000-0000041B0000}"/>
    <cellStyle name="Normal 27 2 9" xfId="9674" xr:uid="{00000000-0005-0000-0000-0000051B0000}"/>
    <cellStyle name="Normal 27 3" xfId="2778" xr:uid="{00000000-0005-0000-0000-0000061B0000}"/>
    <cellStyle name="Normal 27 4" xfId="2748" xr:uid="{00000000-0005-0000-0000-0000071B0000}"/>
    <cellStyle name="Normal 27 5" xfId="10754" xr:uid="{00000000-0005-0000-0000-0000081B0000}"/>
    <cellStyle name="Normal 28" xfId="2779" xr:uid="{00000000-0005-0000-0000-0000091B0000}"/>
    <cellStyle name="Normal 28 2" xfId="2780" xr:uid="{00000000-0005-0000-0000-00000A1B0000}"/>
    <cellStyle name="Normal 28 2 10" xfId="9697" xr:uid="{00000000-0005-0000-0000-00000B1B0000}"/>
    <cellStyle name="Normal 28 2 11" xfId="8102" xr:uid="{00000000-0005-0000-0000-00000C1B0000}"/>
    <cellStyle name="Normal 28 2 12" xfId="11303" xr:uid="{00000000-0005-0000-0000-00000D1B0000}"/>
    <cellStyle name="Normal 28 2 13" xfId="12910" xr:uid="{00000000-0005-0000-0000-00000E1B0000}"/>
    <cellStyle name="Normal 28 2 2" xfId="2781" xr:uid="{00000000-0005-0000-0000-00000F1B0000}"/>
    <cellStyle name="Normal 28 2 2 2" xfId="2782" xr:uid="{00000000-0005-0000-0000-0000101B0000}"/>
    <cellStyle name="Normal 28 2 2 2 2" xfId="9699" xr:uid="{00000000-0005-0000-0000-0000111B0000}"/>
    <cellStyle name="Normal 28 2 2 2 3" xfId="8104" xr:uid="{00000000-0005-0000-0000-0000121B0000}"/>
    <cellStyle name="Normal 28 2 2 2 4" xfId="11305" xr:uid="{00000000-0005-0000-0000-0000131B0000}"/>
    <cellStyle name="Normal 28 2 2 2 5" xfId="12912" xr:uid="{00000000-0005-0000-0000-0000141B0000}"/>
    <cellStyle name="Normal 28 2 2 3" xfId="2783" xr:uid="{00000000-0005-0000-0000-0000151B0000}"/>
    <cellStyle name="Normal 28 2 2 3 2" xfId="9700" xr:uid="{00000000-0005-0000-0000-0000161B0000}"/>
    <cellStyle name="Normal 28 2 2 3 3" xfId="8105" xr:uid="{00000000-0005-0000-0000-0000171B0000}"/>
    <cellStyle name="Normal 28 2 2 3 4" xfId="11306" xr:uid="{00000000-0005-0000-0000-0000181B0000}"/>
    <cellStyle name="Normal 28 2 2 3 5" xfId="12913" xr:uid="{00000000-0005-0000-0000-0000191B0000}"/>
    <cellStyle name="Normal 28 2 2 4" xfId="2784" xr:uid="{00000000-0005-0000-0000-00001A1B0000}"/>
    <cellStyle name="Normal 28 2 2 4 2" xfId="9701" xr:uid="{00000000-0005-0000-0000-00001B1B0000}"/>
    <cellStyle name="Normal 28 2 2 4 3" xfId="8106" xr:uid="{00000000-0005-0000-0000-00001C1B0000}"/>
    <cellStyle name="Normal 28 2 2 4 4" xfId="11307" xr:uid="{00000000-0005-0000-0000-00001D1B0000}"/>
    <cellStyle name="Normal 28 2 2 4 5" xfId="12914" xr:uid="{00000000-0005-0000-0000-00001E1B0000}"/>
    <cellStyle name="Normal 28 2 2 5" xfId="9698" xr:uid="{00000000-0005-0000-0000-00001F1B0000}"/>
    <cellStyle name="Normal 28 2 2 6" xfId="8103" xr:uid="{00000000-0005-0000-0000-0000201B0000}"/>
    <cellStyle name="Normal 28 2 2 7" xfId="11304" xr:uid="{00000000-0005-0000-0000-0000211B0000}"/>
    <cellStyle name="Normal 28 2 2 8" xfId="12911" xr:uid="{00000000-0005-0000-0000-0000221B0000}"/>
    <cellStyle name="Normal 28 2 3" xfId="2785" xr:uid="{00000000-0005-0000-0000-0000231B0000}"/>
    <cellStyle name="Normal 28 2 3 2" xfId="2786" xr:uid="{00000000-0005-0000-0000-0000241B0000}"/>
    <cellStyle name="Normal 28 2 3 2 2" xfId="9703" xr:uid="{00000000-0005-0000-0000-0000251B0000}"/>
    <cellStyle name="Normal 28 2 3 2 3" xfId="8108" xr:uid="{00000000-0005-0000-0000-0000261B0000}"/>
    <cellStyle name="Normal 28 2 3 2 4" xfId="11309" xr:uid="{00000000-0005-0000-0000-0000271B0000}"/>
    <cellStyle name="Normal 28 2 3 2 5" xfId="12916" xr:uid="{00000000-0005-0000-0000-0000281B0000}"/>
    <cellStyle name="Normal 28 2 3 3" xfId="2787" xr:uid="{00000000-0005-0000-0000-0000291B0000}"/>
    <cellStyle name="Normal 28 2 3 3 2" xfId="9704" xr:uid="{00000000-0005-0000-0000-00002A1B0000}"/>
    <cellStyle name="Normal 28 2 3 3 3" xfId="8109" xr:uid="{00000000-0005-0000-0000-00002B1B0000}"/>
    <cellStyle name="Normal 28 2 3 3 4" xfId="11310" xr:uid="{00000000-0005-0000-0000-00002C1B0000}"/>
    <cellStyle name="Normal 28 2 3 3 5" xfId="12917" xr:uid="{00000000-0005-0000-0000-00002D1B0000}"/>
    <cellStyle name="Normal 28 2 3 4" xfId="2788" xr:uid="{00000000-0005-0000-0000-00002E1B0000}"/>
    <cellStyle name="Normal 28 2 3 4 2" xfId="9705" xr:uid="{00000000-0005-0000-0000-00002F1B0000}"/>
    <cellStyle name="Normal 28 2 3 4 3" xfId="8110" xr:uid="{00000000-0005-0000-0000-0000301B0000}"/>
    <cellStyle name="Normal 28 2 3 4 4" xfId="11311" xr:uid="{00000000-0005-0000-0000-0000311B0000}"/>
    <cellStyle name="Normal 28 2 3 4 5" xfId="12918" xr:uid="{00000000-0005-0000-0000-0000321B0000}"/>
    <cellStyle name="Normal 28 2 3 5" xfId="9702" xr:uid="{00000000-0005-0000-0000-0000331B0000}"/>
    <cellStyle name="Normal 28 2 3 6" xfId="8107" xr:uid="{00000000-0005-0000-0000-0000341B0000}"/>
    <cellStyle name="Normal 28 2 3 7" xfId="11308" xr:uid="{00000000-0005-0000-0000-0000351B0000}"/>
    <cellStyle name="Normal 28 2 3 8" xfId="12915" xr:uid="{00000000-0005-0000-0000-0000361B0000}"/>
    <cellStyle name="Normal 28 2 4" xfId="2789" xr:uid="{00000000-0005-0000-0000-0000371B0000}"/>
    <cellStyle name="Normal 28 2 4 2" xfId="2790" xr:uid="{00000000-0005-0000-0000-0000381B0000}"/>
    <cellStyle name="Normal 28 2 4 2 2" xfId="2791" xr:uid="{00000000-0005-0000-0000-0000391B0000}"/>
    <cellStyle name="Normal 28 2 4 2 2 2" xfId="2792" xr:uid="{00000000-0005-0000-0000-00003A1B0000}"/>
    <cellStyle name="Normal 28 2 4 2 2 2 2" xfId="9707" xr:uid="{00000000-0005-0000-0000-00003B1B0000}"/>
    <cellStyle name="Normal 28 2 4 2 2 2 3" xfId="8112" xr:uid="{00000000-0005-0000-0000-00003C1B0000}"/>
    <cellStyle name="Normal 28 2 4 2 2 2 4" xfId="11313" xr:uid="{00000000-0005-0000-0000-00003D1B0000}"/>
    <cellStyle name="Normal 28 2 4 2 2 2 5" xfId="12920" xr:uid="{00000000-0005-0000-0000-00003E1B0000}"/>
    <cellStyle name="Normal 28 2 4 2 2 3" xfId="2793" xr:uid="{00000000-0005-0000-0000-00003F1B0000}"/>
    <cellStyle name="Normal 28 2 4 2 2 3 2" xfId="9708" xr:uid="{00000000-0005-0000-0000-0000401B0000}"/>
    <cellStyle name="Normal 28 2 4 2 2 3 3" xfId="8113" xr:uid="{00000000-0005-0000-0000-0000411B0000}"/>
    <cellStyle name="Normal 28 2 4 2 2 3 4" xfId="11314" xr:uid="{00000000-0005-0000-0000-0000421B0000}"/>
    <cellStyle name="Normal 28 2 4 2 2 3 5" xfId="12921" xr:uid="{00000000-0005-0000-0000-0000431B0000}"/>
    <cellStyle name="Normal 28 2 4 2 2 4" xfId="2794" xr:uid="{00000000-0005-0000-0000-0000441B0000}"/>
    <cellStyle name="Normal 28 2 4 2 2 4 2" xfId="9709" xr:uid="{00000000-0005-0000-0000-0000451B0000}"/>
    <cellStyle name="Normal 28 2 4 2 2 4 3" xfId="8114" xr:uid="{00000000-0005-0000-0000-0000461B0000}"/>
    <cellStyle name="Normal 28 2 4 2 2 4 4" xfId="11315" xr:uid="{00000000-0005-0000-0000-0000471B0000}"/>
    <cellStyle name="Normal 28 2 4 2 2 4 5" xfId="12922" xr:uid="{00000000-0005-0000-0000-0000481B0000}"/>
    <cellStyle name="Normal 28 2 4 2 3" xfId="2795" xr:uid="{00000000-0005-0000-0000-0000491B0000}"/>
    <cellStyle name="Normal 28 2 4 2 4" xfId="2796" xr:uid="{00000000-0005-0000-0000-00004A1B0000}"/>
    <cellStyle name="Normal 28 2 4 2 5" xfId="9706" xr:uid="{00000000-0005-0000-0000-00004B1B0000}"/>
    <cellStyle name="Normal 28 2 4 2 6" xfId="8111" xr:uid="{00000000-0005-0000-0000-00004C1B0000}"/>
    <cellStyle name="Normal 28 2 4 2 7" xfId="11312" xr:uid="{00000000-0005-0000-0000-00004D1B0000}"/>
    <cellStyle name="Normal 28 2 4 2 8" xfId="12919" xr:uid="{00000000-0005-0000-0000-00004E1B0000}"/>
    <cellStyle name="Normal 28 2 4 3" xfId="2797" xr:uid="{00000000-0005-0000-0000-00004F1B0000}"/>
    <cellStyle name="Normal 28 2 4 3 2" xfId="2798" xr:uid="{00000000-0005-0000-0000-0000501B0000}"/>
    <cellStyle name="Normal 28 2 4 3 2 2" xfId="9711" xr:uid="{00000000-0005-0000-0000-0000511B0000}"/>
    <cellStyle name="Normal 28 2 4 3 2 3" xfId="8116" xr:uid="{00000000-0005-0000-0000-0000521B0000}"/>
    <cellStyle name="Normal 28 2 4 3 2 4" xfId="11317" xr:uid="{00000000-0005-0000-0000-0000531B0000}"/>
    <cellStyle name="Normal 28 2 4 3 2 5" xfId="12924" xr:uid="{00000000-0005-0000-0000-0000541B0000}"/>
    <cellStyle name="Normal 28 2 4 3 3" xfId="2799" xr:uid="{00000000-0005-0000-0000-0000551B0000}"/>
    <cellStyle name="Normal 28 2 4 3 3 2" xfId="9712" xr:uid="{00000000-0005-0000-0000-0000561B0000}"/>
    <cellStyle name="Normal 28 2 4 3 3 3" xfId="8117" xr:uid="{00000000-0005-0000-0000-0000571B0000}"/>
    <cellStyle name="Normal 28 2 4 3 3 4" xfId="11318" xr:uid="{00000000-0005-0000-0000-0000581B0000}"/>
    <cellStyle name="Normal 28 2 4 3 3 5" xfId="12925" xr:uid="{00000000-0005-0000-0000-0000591B0000}"/>
    <cellStyle name="Normal 28 2 4 3 4" xfId="2800" xr:uid="{00000000-0005-0000-0000-00005A1B0000}"/>
    <cellStyle name="Normal 28 2 4 3 4 2" xfId="9713" xr:uid="{00000000-0005-0000-0000-00005B1B0000}"/>
    <cellStyle name="Normal 28 2 4 3 4 3" xfId="8118" xr:uid="{00000000-0005-0000-0000-00005C1B0000}"/>
    <cellStyle name="Normal 28 2 4 3 4 4" xfId="11319" xr:uid="{00000000-0005-0000-0000-00005D1B0000}"/>
    <cellStyle name="Normal 28 2 4 3 4 5" xfId="12926" xr:uid="{00000000-0005-0000-0000-00005E1B0000}"/>
    <cellStyle name="Normal 28 2 4 3 5" xfId="9710" xr:uid="{00000000-0005-0000-0000-00005F1B0000}"/>
    <cellStyle name="Normal 28 2 4 3 6" xfId="8115" xr:uid="{00000000-0005-0000-0000-0000601B0000}"/>
    <cellStyle name="Normal 28 2 4 3 7" xfId="11316" xr:uid="{00000000-0005-0000-0000-0000611B0000}"/>
    <cellStyle name="Normal 28 2 4 3 8" xfId="12923" xr:uid="{00000000-0005-0000-0000-0000621B0000}"/>
    <cellStyle name="Normal 28 2 4 4" xfId="2801" xr:uid="{00000000-0005-0000-0000-0000631B0000}"/>
    <cellStyle name="Normal 28 2 4 4 2" xfId="2802" xr:uid="{00000000-0005-0000-0000-0000641B0000}"/>
    <cellStyle name="Normal 28 2 4 4 2 2" xfId="9715" xr:uid="{00000000-0005-0000-0000-0000651B0000}"/>
    <cellStyle name="Normal 28 2 4 4 2 3" xfId="8120" xr:uid="{00000000-0005-0000-0000-0000661B0000}"/>
    <cellStyle name="Normal 28 2 4 4 2 4" xfId="11321" xr:uid="{00000000-0005-0000-0000-0000671B0000}"/>
    <cellStyle name="Normal 28 2 4 4 2 5" xfId="12928" xr:uid="{00000000-0005-0000-0000-0000681B0000}"/>
    <cellStyle name="Normal 28 2 4 4 3" xfId="2803" xr:uid="{00000000-0005-0000-0000-0000691B0000}"/>
    <cellStyle name="Normal 28 2 4 4 3 2" xfId="9716" xr:uid="{00000000-0005-0000-0000-00006A1B0000}"/>
    <cellStyle name="Normal 28 2 4 4 3 3" xfId="8121" xr:uid="{00000000-0005-0000-0000-00006B1B0000}"/>
    <cellStyle name="Normal 28 2 4 4 3 4" xfId="11322" xr:uid="{00000000-0005-0000-0000-00006C1B0000}"/>
    <cellStyle name="Normal 28 2 4 4 3 5" xfId="12929" xr:uid="{00000000-0005-0000-0000-00006D1B0000}"/>
    <cellStyle name="Normal 28 2 4 4 4" xfId="2804" xr:uid="{00000000-0005-0000-0000-00006E1B0000}"/>
    <cellStyle name="Normal 28 2 4 4 4 2" xfId="9717" xr:uid="{00000000-0005-0000-0000-00006F1B0000}"/>
    <cellStyle name="Normal 28 2 4 4 4 3" xfId="8122" xr:uid="{00000000-0005-0000-0000-0000701B0000}"/>
    <cellStyle name="Normal 28 2 4 4 4 4" xfId="11323" xr:uid="{00000000-0005-0000-0000-0000711B0000}"/>
    <cellStyle name="Normal 28 2 4 4 4 5" xfId="12930" xr:uid="{00000000-0005-0000-0000-0000721B0000}"/>
    <cellStyle name="Normal 28 2 4 4 5" xfId="9714" xr:uid="{00000000-0005-0000-0000-0000731B0000}"/>
    <cellStyle name="Normal 28 2 4 4 6" xfId="8119" xr:uid="{00000000-0005-0000-0000-0000741B0000}"/>
    <cellStyle name="Normal 28 2 4 4 7" xfId="11320" xr:uid="{00000000-0005-0000-0000-0000751B0000}"/>
    <cellStyle name="Normal 28 2 4 4 8" xfId="12927" xr:uid="{00000000-0005-0000-0000-0000761B0000}"/>
    <cellStyle name="Normal 28 2 4 5" xfId="2805" xr:uid="{00000000-0005-0000-0000-0000771B0000}"/>
    <cellStyle name="Normal 28 2 4 5 2" xfId="9718" xr:uid="{00000000-0005-0000-0000-0000781B0000}"/>
    <cellStyle name="Normal 28 2 4 5 3" xfId="8123" xr:uid="{00000000-0005-0000-0000-0000791B0000}"/>
    <cellStyle name="Normal 28 2 4 5 4" xfId="11324" xr:uid="{00000000-0005-0000-0000-00007A1B0000}"/>
    <cellStyle name="Normal 28 2 4 5 5" xfId="12931" xr:uid="{00000000-0005-0000-0000-00007B1B0000}"/>
    <cellStyle name="Normal 28 2 4 6" xfId="2806" xr:uid="{00000000-0005-0000-0000-00007C1B0000}"/>
    <cellStyle name="Normal 28 2 4 6 2" xfId="9719" xr:uid="{00000000-0005-0000-0000-00007D1B0000}"/>
    <cellStyle name="Normal 28 2 4 6 3" xfId="8124" xr:uid="{00000000-0005-0000-0000-00007E1B0000}"/>
    <cellStyle name="Normal 28 2 4 6 4" xfId="11325" xr:uid="{00000000-0005-0000-0000-00007F1B0000}"/>
    <cellStyle name="Normal 28 2 4 6 5" xfId="12932" xr:uid="{00000000-0005-0000-0000-0000801B0000}"/>
    <cellStyle name="Normal 28 2 4 7" xfId="2807" xr:uid="{00000000-0005-0000-0000-0000811B0000}"/>
    <cellStyle name="Normal 28 2 4 7 2" xfId="9720" xr:uid="{00000000-0005-0000-0000-0000821B0000}"/>
    <cellStyle name="Normal 28 2 4 7 3" xfId="8125" xr:uid="{00000000-0005-0000-0000-0000831B0000}"/>
    <cellStyle name="Normal 28 2 4 7 4" xfId="11326" xr:uid="{00000000-0005-0000-0000-0000841B0000}"/>
    <cellStyle name="Normal 28 2 4 7 5" xfId="12933" xr:uid="{00000000-0005-0000-0000-0000851B0000}"/>
    <cellStyle name="Normal 28 2 5" xfId="2808" xr:uid="{00000000-0005-0000-0000-0000861B0000}"/>
    <cellStyle name="Normal 28 2 6" xfId="2809" xr:uid="{00000000-0005-0000-0000-0000871B0000}"/>
    <cellStyle name="Normal 28 2 7" xfId="2810" xr:uid="{00000000-0005-0000-0000-0000881B0000}"/>
    <cellStyle name="Normal 28 2 7 2" xfId="9721" xr:uid="{00000000-0005-0000-0000-0000891B0000}"/>
    <cellStyle name="Normal 28 2 7 3" xfId="8126" xr:uid="{00000000-0005-0000-0000-00008A1B0000}"/>
    <cellStyle name="Normal 28 2 7 4" xfId="11327" xr:uid="{00000000-0005-0000-0000-00008B1B0000}"/>
    <cellStyle name="Normal 28 2 7 5" xfId="12934" xr:uid="{00000000-0005-0000-0000-00008C1B0000}"/>
    <cellStyle name="Normal 28 2 8" xfId="2811" xr:uid="{00000000-0005-0000-0000-00008D1B0000}"/>
    <cellStyle name="Normal 28 2 8 2" xfId="9722" xr:uid="{00000000-0005-0000-0000-00008E1B0000}"/>
    <cellStyle name="Normal 28 2 8 3" xfId="8127" xr:uid="{00000000-0005-0000-0000-00008F1B0000}"/>
    <cellStyle name="Normal 28 2 8 4" xfId="11328" xr:uid="{00000000-0005-0000-0000-0000901B0000}"/>
    <cellStyle name="Normal 28 2 8 5" xfId="12935" xr:uid="{00000000-0005-0000-0000-0000911B0000}"/>
    <cellStyle name="Normal 28 2 9" xfId="2812" xr:uid="{00000000-0005-0000-0000-0000921B0000}"/>
    <cellStyle name="Normal 28 2 9 2" xfId="9723" xr:uid="{00000000-0005-0000-0000-0000931B0000}"/>
    <cellStyle name="Normal 28 2 9 3" xfId="8128" xr:uid="{00000000-0005-0000-0000-0000941B0000}"/>
    <cellStyle name="Normal 28 2 9 4" xfId="11329" xr:uid="{00000000-0005-0000-0000-0000951B0000}"/>
    <cellStyle name="Normal 28 2 9 5" xfId="12936" xr:uid="{00000000-0005-0000-0000-0000961B0000}"/>
    <cellStyle name="Normal 28 3" xfId="2813" xr:uid="{00000000-0005-0000-0000-0000971B0000}"/>
    <cellStyle name="Normal 28 3 2" xfId="2814" xr:uid="{00000000-0005-0000-0000-0000981B0000}"/>
    <cellStyle name="Normal 28 3 2 2" xfId="9725" xr:uid="{00000000-0005-0000-0000-0000991B0000}"/>
    <cellStyle name="Normal 28 3 2 3" xfId="8130" xr:uid="{00000000-0005-0000-0000-00009A1B0000}"/>
    <cellStyle name="Normal 28 3 2 4" xfId="11331" xr:uid="{00000000-0005-0000-0000-00009B1B0000}"/>
    <cellStyle name="Normal 28 3 2 5" xfId="12938" xr:uid="{00000000-0005-0000-0000-00009C1B0000}"/>
    <cellStyle name="Normal 28 3 3" xfId="2815" xr:uid="{00000000-0005-0000-0000-00009D1B0000}"/>
    <cellStyle name="Normal 28 3 3 2" xfId="9726" xr:uid="{00000000-0005-0000-0000-00009E1B0000}"/>
    <cellStyle name="Normal 28 3 3 3" xfId="8131" xr:uid="{00000000-0005-0000-0000-00009F1B0000}"/>
    <cellStyle name="Normal 28 3 3 4" xfId="11332" xr:uid="{00000000-0005-0000-0000-0000A01B0000}"/>
    <cellStyle name="Normal 28 3 3 5" xfId="12939" xr:uid="{00000000-0005-0000-0000-0000A11B0000}"/>
    <cellStyle name="Normal 28 3 4" xfId="2816" xr:uid="{00000000-0005-0000-0000-0000A21B0000}"/>
    <cellStyle name="Normal 28 3 4 2" xfId="9727" xr:uid="{00000000-0005-0000-0000-0000A31B0000}"/>
    <cellStyle name="Normal 28 3 4 3" xfId="8132" xr:uid="{00000000-0005-0000-0000-0000A41B0000}"/>
    <cellStyle name="Normal 28 3 4 4" xfId="11333" xr:uid="{00000000-0005-0000-0000-0000A51B0000}"/>
    <cellStyle name="Normal 28 3 4 5" xfId="12940" xr:uid="{00000000-0005-0000-0000-0000A61B0000}"/>
    <cellStyle name="Normal 28 3 5" xfId="9724" xr:uid="{00000000-0005-0000-0000-0000A71B0000}"/>
    <cellStyle name="Normal 28 3 6" xfId="8129" xr:uid="{00000000-0005-0000-0000-0000A81B0000}"/>
    <cellStyle name="Normal 28 3 7" xfId="11330" xr:uid="{00000000-0005-0000-0000-0000A91B0000}"/>
    <cellStyle name="Normal 28 3 8" xfId="12937" xr:uid="{00000000-0005-0000-0000-0000AA1B0000}"/>
    <cellStyle name="Normal 28 4" xfId="2817" xr:uid="{00000000-0005-0000-0000-0000AB1B0000}"/>
    <cellStyle name="Normal 29" xfId="2818" xr:uid="{00000000-0005-0000-0000-0000AC1B0000}"/>
    <cellStyle name="Normal 29 2" xfId="2819" xr:uid="{00000000-0005-0000-0000-0000AD1B0000}"/>
    <cellStyle name="Normal 29 2 10" xfId="8133" xr:uid="{00000000-0005-0000-0000-0000AE1B0000}"/>
    <cellStyle name="Normal 29 2 11" xfId="11334" xr:uid="{00000000-0005-0000-0000-0000AF1B0000}"/>
    <cellStyle name="Normal 29 2 12" xfId="12941" xr:uid="{00000000-0005-0000-0000-0000B01B0000}"/>
    <cellStyle name="Normal 29 2 2" xfId="2820" xr:uid="{00000000-0005-0000-0000-0000B11B0000}"/>
    <cellStyle name="Normal 29 2 2 2" xfId="2821" xr:uid="{00000000-0005-0000-0000-0000B21B0000}"/>
    <cellStyle name="Normal 29 2 2 2 2" xfId="2822" xr:uid="{00000000-0005-0000-0000-0000B31B0000}"/>
    <cellStyle name="Normal 29 2 2 2 2 2" xfId="2823" xr:uid="{00000000-0005-0000-0000-0000B41B0000}"/>
    <cellStyle name="Normal 29 2 2 2 2 2 2" xfId="9730" xr:uid="{00000000-0005-0000-0000-0000B51B0000}"/>
    <cellStyle name="Normal 29 2 2 2 2 2 3" xfId="8135" xr:uid="{00000000-0005-0000-0000-0000B61B0000}"/>
    <cellStyle name="Normal 29 2 2 2 2 2 4" xfId="11336" xr:uid="{00000000-0005-0000-0000-0000B71B0000}"/>
    <cellStyle name="Normal 29 2 2 2 2 2 5" xfId="12943" xr:uid="{00000000-0005-0000-0000-0000B81B0000}"/>
    <cellStyle name="Normal 29 2 2 2 2 3" xfId="2824" xr:uid="{00000000-0005-0000-0000-0000B91B0000}"/>
    <cellStyle name="Normal 29 2 2 2 2 3 2" xfId="9731" xr:uid="{00000000-0005-0000-0000-0000BA1B0000}"/>
    <cellStyle name="Normal 29 2 2 2 2 3 3" xfId="8136" xr:uid="{00000000-0005-0000-0000-0000BB1B0000}"/>
    <cellStyle name="Normal 29 2 2 2 2 3 4" xfId="11337" xr:uid="{00000000-0005-0000-0000-0000BC1B0000}"/>
    <cellStyle name="Normal 29 2 2 2 2 3 5" xfId="12944" xr:uid="{00000000-0005-0000-0000-0000BD1B0000}"/>
    <cellStyle name="Normal 29 2 2 2 2 4" xfId="2825" xr:uid="{00000000-0005-0000-0000-0000BE1B0000}"/>
    <cellStyle name="Normal 29 2 2 2 2 4 2" xfId="9732" xr:uid="{00000000-0005-0000-0000-0000BF1B0000}"/>
    <cellStyle name="Normal 29 2 2 2 2 4 3" xfId="8137" xr:uid="{00000000-0005-0000-0000-0000C01B0000}"/>
    <cellStyle name="Normal 29 2 2 2 2 4 4" xfId="11338" xr:uid="{00000000-0005-0000-0000-0000C11B0000}"/>
    <cellStyle name="Normal 29 2 2 2 2 4 5" xfId="12945" xr:uid="{00000000-0005-0000-0000-0000C21B0000}"/>
    <cellStyle name="Normal 29 2 2 2 3" xfId="2826" xr:uid="{00000000-0005-0000-0000-0000C31B0000}"/>
    <cellStyle name="Normal 29 2 2 2 4" xfId="2827" xr:uid="{00000000-0005-0000-0000-0000C41B0000}"/>
    <cellStyle name="Normal 29 2 2 2 5" xfId="9729" xr:uid="{00000000-0005-0000-0000-0000C51B0000}"/>
    <cellStyle name="Normal 29 2 2 2 6" xfId="8134" xr:uid="{00000000-0005-0000-0000-0000C61B0000}"/>
    <cellStyle name="Normal 29 2 2 2 7" xfId="11335" xr:uid="{00000000-0005-0000-0000-0000C71B0000}"/>
    <cellStyle name="Normal 29 2 2 2 8" xfId="12942" xr:uid="{00000000-0005-0000-0000-0000C81B0000}"/>
    <cellStyle name="Normal 29 2 2 3" xfId="2828" xr:uid="{00000000-0005-0000-0000-0000C91B0000}"/>
    <cellStyle name="Normal 29 2 2 3 2" xfId="2829" xr:uid="{00000000-0005-0000-0000-0000CA1B0000}"/>
    <cellStyle name="Normal 29 2 2 3 2 2" xfId="9734" xr:uid="{00000000-0005-0000-0000-0000CB1B0000}"/>
    <cellStyle name="Normal 29 2 2 3 2 3" xfId="8139" xr:uid="{00000000-0005-0000-0000-0000CC1B0000}"/>
    <cellStyle name="Normal 29 2 2 3 2 4" xfId="11340" xr:uid="{00000000-0005-0000-0000-0000CD1B0000}"/>
    <cellStyle name="Normal 29 2 2 3 2 5" xfId="12947" xr:uid="{00000000-0005-0000-0000-0000CE1B0000}"/>
    <cellStyle name="Normal 29 2 2 3 3" xfId="2830" xr:uid="{00000000-0005-0000-0000-0000CF1B0000}"/>
    <cellStyle name="Normal 29 2 2 3 3 2" xfId="9735" xr:uid="{00000000-0005-0000-0000-0000D01B0000}"/>
    <cellStyle name="Normal 29 2 2 3 3 3" xfId="8140" xr:uid="{00000000-0005-0000-0000-0000D11B0000}"/>
    <cellStyle name="Normal 29 2 2 3 3 4" xfId="11341" xr:uid="{00000000-0005-0000-0000-0000D21B0000}"/>
    <cellStyle name="Normal 29 2 2 3 3 5" xfId="12948" xr:uid="{00000000-0005-0000-0000-0000D31B0000}"/>
    <cellStyle name="Normal 29 2 2 3 4" xfId="2831" xr:uid="{00000000-0005-0000-0000-0000D41B0000}"/>
    <cellStyle name="Normal 29 2 2 3 4 2" xfId="9736" xr:uid="{00000000-0005-0000-0000-0000D51B0000}"/>
    <cellStyle name="Normal 29 2 2 3 4 3" xfId="8141" xr:uid="{00000000-0005-0000-0000-0000D61B0000}"/>
    <cellStyle name="Normal 29 2 2 3 4 4" xfId="11342" xr:uid="{00000000-0005-0000-0000-0000D71B0000}"/>
    <cellStyle name="Normal 29 2 2 3 4 5" xfId="12949" xr:uid="{00000000-0005-0000-0000-0000D81B0000}"/>
    <cellStyle name="Normal 29 2 2 3 5" xfId="9733" xr:uid="{00000000-0005-0000-0000-0000D91B0000}"/>
    <cellStyle name="Normal 29 2 2 3 6" xfId="8138" xr:uid="{00000000-0005-0000-0000-0000DA1B0000}"/>
    <cellStyle name="Normal 29 2 2 3 7" xfId="11339" xr:uid="{00000000-0005-0000-0000-0000DB1B0000}"/>
    <cellStyle name="Normal 29 2 2 3 8" xfId="12946" xr:uid="{00000000-0005-0000-0000-0000DC1B0000}"/>
    <cellStyle name="Normal 29 2 2 4" xfId="2832" xr:uid="{00000000-0005-0000-0000-0000DD1B0000}"/>
    <cellStyle name="Normal 29 2 2 4 2" xfId="2833" xr:uid="{00000000-0005-0000-0000-0000DE1B0000}"/>
    <cellStyle name="Normal 29 2 2 4 2 2" xfId="9738" xr:uid="{00000000-0005-0000-0000-0000DF1B0000}"/>
    <cellStyle name="Normal 29 2 2 4 2 3" xfId="8143" xr:uid="{00000000-0005-0000-0000-0000E01B0000}"/>
    <cellStyle name="Normal 29 2 2 4 2 4" xfId="11344" xr:uid="{00000000-0005-0000-0000-0000E11B0000}"/>
    <cellStyle name="Normal 29 2 2 4 2 5" xfId="12951" xr:uid="{00000000-0005-0000-0000-0000E21B0000}"/>
    <cellStyle name="Normal 29 2 2 4 3" xfId="2834" xr:uid="{00000000-0005-0000-0000-0000E31B0000}"/>
    <cellStyle name="Normal 29 2 2 4 3 2" xfId="9739" xr:uid="{00000000-0005-0000-0000-0000E41B0000}"/>
    <cellStyle name="Normal 29 2 2 4 3 3" xfId="8144" xr:uid="{00000000-0005-0000-0000-0000E51B0000}"/>
    <cellStyle name="Normal 29 2 2 4 3 4" xfId="11345" xr:uid="{00000000-0005-0000-0000-0000E61B0000}"/>
    <cellStyle name="Normal 29 2 2 4 3 5" xfId="12952" xr:uid="{00000000-0005-0000-0000-0000E71B0000}"/>
    <cellStyle name="Normal 29 2 2 4 4" xfId="2835" xr:uid="{00000000-0005-0000-0000-0000E81B0000}"/>
    <cellStyle name="Normal 29 2 2 4 4 2" xfId="9740" xr:uid="{00000000-0005-0000-0000-0000E91B0000}"/>
    <cellStyle name="Normal 29 2 2 4 4 3" xfId="8145" xr:uid="{00000000-0005-0000-0000-0000EA1B0000}"/>
    <cellStyle name="Normal 29 2 2 4 4 4" xfId="11346" xr:uid="{00000000-0005-0000-0000-0000EB1B0000}"/>
    <cellStyle name="Normal 29 2 2 4 4 5" xfId="12953" xr:uid="{00000000-0005-0000-0000-0000EC1B0000}"/>
    <cellStyle name="Normal 29 2 2 4 5" xfId="9737" xr:uid="{00000000-0005-0000-0000-0000ED1B0000}"/>
    <cellStyle name="Normal 29 2 2 4 6" xfId="8142" xr:uid="{00000000-0005-0000-0000-0000EE1B0000}"/>
    <cellStyle name="Normal 29 2 2 4 7" xfId="11343" xr:uid="{00000000-0005-0000-0000-0000EF1B0000}"/>
    <cellStyle name="Normal 29 2 2 4 8" xfId="12950" xr:uid="{00000000-0005-0000-0000-0000F01B0000}"/>
    <cellStyle name="Normal 29 2 2 5" xfId="2836" xr:uid="{00000000-0005-0000-0000-0000F11B0000}"/>
    <cellStyle name="Normal 29 2 2 5 2" xfId="9741" xr:uid="{00000000-0005-0000-0000-0000F21B0000}"/>
    <cellStyle name="Normal 29 2 2 5 3" xfId="8146" xr:uid="{00000000-0005-0000-0000-0000F31B0000}"/>
    <cellStyle name="Normal 29 2 2 5 4" xfId="11347" xr:uid="{00000000-0005-0000-0000-0000F41B0000}"/>
    <cellStyle name="Normal 29 2 2 5 5" xfId="12954" xr:uid="{00000000-0005-0000-0000-0000F51B0000}"/>
    <cellStyle name="Normal 29 2 2 6" xfId="2837" xr:uid="{00000000-0005-0000-0000-0000F61B0000}"/>
    <cellStyle name="Normal 29 2 2 6 2" xfId="9742" xr:uid="{00000000-0005-0000-0000-0000F71B0000}"/>
    <cellStyle name="Normal 29 2 2 6 3" xfId="8147" xr:uid="{00000000-0005-0000-0000-0000F81B0000}"/>
    <cellStyle name="Normal 29 2 2 6 4" xfId="11348" xr:uid="{00000000-0005-0000-0000-0000F91B0000}"/>
    <cellStyle name="Normal 29 2 2 6 5" xfId="12955" xr:uid="{00000000-0005-0000-0000-0000FA1B0000}"/>
    <cellStyle name="Normal 29 2 2 7" xfId="2838" xr:uid="{00000000-0005-0000-0000-0000FB1B0000}"/>
    <cellStyle name="Normal 29 2 2 7 2" xfId="9743" xr:uid="{00000000-0005-0000-0000-0000FC1B0000}"/>
    <cellStyle name="Normal 29 2 2 7 3" xfId="8148" xr:uid="{00000000-0005-0000-0000-0000FD1B0000}"/>
    <cellStyle name="Normal 29 2 2 7 4" xfId="11349" xr:uid="{00000000-0005-0000-0000-0000FE1B0000}"/>
    <cellStyle name="Normal 29 2 2 7 5" xfId="12956" xr:uid="{00000000-0005-0000-0000-0000FF1B0000}"/>
    <cellStyle name="Normal 29 2 3" xfId="2839" xr:uid="{00000000-0005-0000-0000-0000001C0000}"/>
    <cellStyle name="Normal 29 2 3 2" xfId="2840" xr:uid="{00000000-0005-0000-0000-0000011C0000}"/>
    <cellStyle name="Normal 29 2 3 2 2" xfId="9745" xr:uid="{00000000-0005-0000-0000-0000021C0000}"/>
    <cellStyle name="Normal 29 2 3 2 3" xfId="8150" xr:uid="{00000000-0005-0000-0000-0000031C0000}"/>
    <cellStyle name="Normal 29 2 3 2 4" xfId="11351" xr:uid="{00000000-0005-0000-0000-0000041C0000}"/>
    <cellStyle name="Normal 29 2 3 2 5" xfId="12958" xr:uid="{00000000-0005-0000-0000-0000051C0000}"/>
    <cellStyle name="Normal 29 2 3 3" xfId="2841" xr:uid="{00000000-0005-0000-0000-0000061C0000}"/>
    <cellStyle name="Normal 29 2 3 3 2" xfId="9746" xr:uid="{00000000-0005-0000-0000-0000071C0000}"/>
    <cellStyle name="Normal 29 2 3 3 3" xfId="8151" xr:uid="{00000000-0005-0000-0000-0000081C0000}"/>
    <cellStyle name="Normal 29 2 3 3 4" xfId="11352" xr:uid="{00000000-0005-0000-0000-0000091C0000}"/>
    <cellStyle name="Normal 29 2 3 3 5" xfId="12959" xr:uid="{00000000-0005-0000-0000-00000A1C0000}"/>
    <cellStyle name="Normal 29 2 3 4" xfId="2842" xr:uid="{00000000-0005-0000-0000-00000B1C0000}"/>
    <cellStyle name="Normal 29 2 3 4 2" xfId="9747" xr:uid="{00000000-0005-0000-0000-00000C1C0000}"/>
    <cellStyle name="Normal 29 2 3 4 3" xfId="8152" xr:uid="{00000000-0005-0000-0000-00000D1C0000}"/>
    <cellStyle name="Normal 29 2 3 4 4" xfId="11353" xr:uid="{00000000-0005-0000-0000-00000E1C0000}"/>
    <cellStyle name="Normal 29 2 3 4 5" xfId="12960" xr:uid="{00000000-0005-0000-0000-00000F1C0000}"/>
    <cellStyle name="Normal 29 2 3 5" xfId="9744" xr:uid="{00000000-0005-0000-0000-0000101C0000}"/>
    <cellStyle name="Normal 29 2 3 6" xfId="8149" xr:uid="{00000000-0005-0000-0000-0000111C0000}"/>
    <cellStyle name="Normal 29 2 3 7" xfId="11350" xr:uid="{00000000-0005-0000-0000-0000121C0000}"/>
    <cellStyle name="Normal 29 2 3 8" xfId="12957" xr:uid="{00000000-0005-0000-0000-0000131C0000}"/>
    <cellStyle name="Normal 29 2 4" xfId="2843" xr:uid="{00000000-0005-0000-0000-0000141C0000}"/>
    <cellStyle name="Normal 29 2 5" xfId="2844" xr:uid="{00000000-0005-0000-0000-0000151C0000}"/>
    <cellStyle name="Normal 29 2 6" xfId="2845" xr:uid="{00000000-0005-0000-0000-0000161C0000}"/>
    <cellStyle name="Normal 29 2 6 2" xfId="9748" xr:uid="{00000000-0005-0000-0000-0000171C0000}"/>
    <cellStyle name="Normal 29 2 6 3" xfId="8153" xr:uid="{00000000-0005-0000-0000-0000181C0000}"/>
    <cellStyle name="Normal 29 2 6 4" xfId="11354" xr:uid="{00000000-0005-0000-0000-0000191C0000}"/>
    <cellStyle name="Normal 29 2 6 5" xfId="12961" xr:uid="{00000000-0005-0000-0000-00001A1C0000}"/>
    <cellStyle name="Normal 29 2 7" xfId="2846" xr:uid="{00000000-0005-0000-0000-00001B1C0000}"/>
    <cellStyle name="Normal 29 2 7 2" xfId="9749" xr:uid="{00000000-0005-0000-0000-00001C1C0000}"/>
    <cellStyle name="Normal 29 2 7 3" xfId="8154" xr:uid="{00000000-0005-0000-0000-00001D1C0000}"/>
    <cellStyle name="Normal 29 2 7 4" xfId="11355" xr:uid="{00000000-0005-0000-0000-00001E1C0000}"/>
    <cellStyle name="Normal 29 2 7 5" xfId="12962" xr:uid="{00000000-0005-0000-0000-00001F1C0000}"/>
    <cellStyle name="Normal 29 2 8" xfId="2847" xr:uid="{00000000-0005-0000-0000-0000201C0000}"/>
    <cellStyle name="Normal 29 2 8 2" xfId="9750" xr:uid="{00000000-0005-0000-0000-0000211C0000}"/>
    <cellStyle name="Normal 29 2 8 3" xfId="8155" xr:uid="{00000000-0005-0000-0000-0000221C0000}"/>
    <cellStyle name="Normal 29 2 8 4" xfId="11356" xr:uid="{00000000-0005-0000-0000-0000231C0000}"/>
    <cellStyle name="Normal 29 2 8 5" xfId="12963" xr:uid="{00000000-0005-0000-0000-0000241C0000}"/>
    <cellStyle name="Normal 29 2 9" xfId="9728" xr:uid="{00000000-0005-0000-0000-0000251C0000}"/>
    <cellStyle name="Normal 29 3" xfId="2848" xr:uid="{00000000-0005-0000-0000-0000261C0000}"/>
    <cellStyle name="Normal 3" xfId="89" xr:uid="{00000000-0005-0000-0000-0000271C0000}"/>
    <cellStyle name="Normal 3 10" xfId="5422" xr:uid="{00000000-0005-0000-0000-0000281C0000}"/>
    <cellStyle name="Normal 3 11" xfId="10717" xr:uid="{00000000-0005-0000-0000-0000291C0000}"/>
    <cellStyle name="Normal 3 2" xfId="118" xr:uid="{00000000-0005-0000-0000-00002A1C0000}"/>
    <cellStyle name="Normal 3 2 10" xfId="2850" xr:uid="{00000000-0005-0000-0000-00002B1C0000}"/>
    <cellStyle name="Normal 3 2 10 2" xfId="9751" xr:uid="{00000000-0005-0000-0000-00002C1C0000}"/>
    <cellStyle name="Normal 3 2 10 3" xfId="8156" xr:uid="{00000000-0005-0000-0000-00002D1C0000}"/>
    <cellStyle name="Normal 3 2 10 4" xfId="11357" xr:uid="{00000000-0005-0000-0000-00002E1C0000}"/>
    <cellStyle name="Normal 3 2 10 5" xfId="12964" xr:uid="{00000000-0005-0000-0000-00002F1C0000}"/>
    <cellStyle name="Normal 3 2 11" xfId="7519" xr:uid="{00000000-0005-0000-0000-0000301C0000}"/>
    <cellStyle name="Normal 3 2 2" xfId="2851" xr:uid="{00000000-0005-0000-0000-0000311C0000}"/>
    <cellStyle name="Normal 3 2 2 2" xfId="2852" xr:uid="{00000000-0005-0000-0000-0000321C0000}"/>
    <cellStyle name="Normal 3 2 2 2 2" xfId="9753" xr:uid="{00000000-0005-0000-0000-0000331C0000}"/>
    <cellStyle name="Normal 3 2 2 2 3" xfId="8158" xr:uid="{00000000-0005-0000-0000-0000341C0000}"/>
    <cellStyle name="Normal 3 2 2 2 4" xfId="11359" xr:uid="{00000000-0005-0000-0000-0000351C0000}"/>
    <cellStyle name="Normal 3 2 2 2 5" xfId="12966" xr:uid="{00000000-0005-0000-0000-0000361C0000}"/>
    <cellStyle name="Normal 3 2 2 3" xfId="2853" xr:uid="{00000000-0005-0000-0000-0000371C0000}"/>
    <cellStyle name="Normal 3 2 2 3 2" xfId="9754" xr:uid="{00000000-0005-0000-0000-0000381C0000}"/>
    <cellStyle name="Normal 3 2 2 3 3" xfId="8159" xr:uid="{00000000-0005-0000-0000-0000391C0000}"/>
    <cellStyle name="Normal 3 2 2 3 4" xfId="11360" xr:uid="{00000000-0005-0000-0000-00003A1C0000}"/>
    <cellStyle name="Normal 3 2 2 3 5" xfId="12967" xr:uid="{00000000-0005-0000-0000-00003B1C0000}"/>
    <cellStyle name="Normal 3 2 2 4" xfId="2854" xr:uid="{00000000-0005-0000-0000-00003C1C0000}"/>
    <cellStyle name="Normal 3 2 2 4 2" xfId="9755" xr:uid="{00000000-0005-0000-0000-00003D1C0000}"/>
    <cellStyle name="Normal 3 2 2 4 3" xfId="8160" xr:uid="{00000000-0005-0000-0000-00003E1C0000}"/>
    <cellStyle name="Normal 3 2 2 4 4" xfId="11361" xr:uid="{00000000-0005-0000-0000-00003F1C0000}"/>
    <cellStyle name="Normal 3 2 2 4 5" xfId="12968" xr:uid="{00000000-0005-0000-0000-0000401C0000}"/>
    <cellStyle name="Normal 3 2 2 5" xfId="9752" xr:uid="{00000000-0005-0000-0000-0000411C0000}"/>
    <cellStyle name="Normal 3 2 2 6" xfId="8157" xr:uid="{00000000-0005-0000-0000-0000421C0000}"/>
    <cellStyle name="Normal 3 2 2 7" xfId="11358" xr:uid="{00000000-0005-0000-0000-0000431C0000}"/>
    <cellStyle name="Normal 3 2 2 8" xfId="12965" xr:uid="{00000000-0005-0000-0000-0000441C0000}"/>
    <cellStyle name="Normal 3 2 3" xfId="2855" xr:uid="{00000000-0005-0000-0000-0000451C0000}"/>
    <cellStyle name="Normal 3 2 3 2" xfId="2856" xr:uid="{00000000-0005-0000-0000-0000461C0000}"/>
    <cellStyle name="Normal 3 2 3 2 2" xfId="9757" xr:uid="{00000000-0005-0000-0000-0000471C0000}"/>
    <cellStyle name="Normal 3 2 3 2 3" xfId="8162" xr:uid="{00000000-0005-0000-0000-0000481C0000}"/>
    <cellStyle name="Normal 3 2 3 2 4" xfId="11363" xr:uid="{00000000-0005-0000-0000-0000491C0000}"/>
    <cellStyle name="Normal 3 2 3 2 5" xfId="12970" xr:uid="{00000000-0005-0000-0000-00004A1C0000}"/>
    <cellStyle name="Normal 3 2 3 3" xfId="2857" xr:uid="{00000000-0005-0000-0000-00004B1C0000}"/>
    <cellStyle name="Normal 3 2 3 3 2" xfId="9758" xr:uid="{00000000-0005-0000-0000-00004C1C0000}"/>
    <cellStyle name="Normal 3 2 3 3 3" xfId="8163" xr:uid="{00000000-0005-0000-0000-00004D1C0000}"/>
    <cellStyle name="Normal 3 2 3 3 4" xfId="11364" xr:uid="{00000000-0005-0000-0000-00004E1C0000}"/>
    <cellStyle name="Normal 3 2 3 3 5" xfId="12971" xr:uid="{00000000-0005-0000-0000-00004F1C0000}"/>
    <cellStyle name="Normal 3 2 3 4" xfId="2858" xr:uid="{00000000-0005-0000-0000-0000501C0000}"/>
    <cellStyle name="Normal 3 2 3 4 2" xfId="9759" xr:uid="{00000000-0005-0000-0000-0000511C0000}"/>
    <cellStyle name="Normal 3 2 3 4 3" xfId="8164" xr:uid="{00000000-0005-0000-0000-0000521C0000}"/>
    <cellStyle name="Normal 3 2 3 4 4" xfId="11365" xr:uid="{00000000-0005-0000-0000-0000531C0000}"/>
    <cellStyle name="Normal 3 2 3 4 5" xfId="12972" xr:uid="{00000000-0005-0000-0000-0000541C0000}"/>
    <cellStyle name="Normal 3 2 3 5" xfId="9756" xr:uid="{00000000-0005-0000-0000-0000551C0000}"/>
    <cellStyle name="Normal 3 2 3 6" xfId="8161" xr:uid="{00000000-0005-0000-0000-0000561C0000}"/>
    <cellStyle name="Normal 3 2 3 7" xfId="11362" xr:uid="{00000000-0005-0000-0000-0000571C0000}"/>
    <cellStyle name="Normal 3 2 3 8" xfId="12969" xr:uid="{00000000-0005-0000-0000-0000581C0000}"/>
    <cellStyle name="Normal 3 2 4" xfId="2859" xr:uid="{00000000-0005-0000-0000-0000591C0000}"/>
    <cellStyle name="Normal 3 2 4 2" xfId="2860" xr:uid="{00000000-0005-0000-0000-00005A1C0000}"/>
    <cellStyle name="Normal 3 2 4 2 2" xfId="2861" xr:uid="{00000000-0005-0000-0000-00005B1C0000}"/>
    <cellStyle name="Normal 3 2 4 2 2 2" xfId="2862" xr:uid="{00000000-0005-0000-0000-00005C1C0000}"/>
    <cellStyle name="Normal 3 2 4 2 2 2 2" xfId="9761" xr:uid="{00000000-0005-0000-0000-00005D1C0000}"/>
    <cellStyle name="Normal 3 2 4 2 2 2 3" xfId="8166" xr:uid="{00000000-0005-0000-0000-00005E1C0000}"/>
    <cellStyle name="Normal 3 2 4 2 2 2 4" xfId="11367" xr:uid="{00000000-0005-0000-0000-00005F1C0000}"/>
    <cellStyle name="Normal 3 2 4 2 2 2 5" xfId="12974" xr:uid="{00000000-0005-0000-0000-0000601C0000}"/>
    <cellStyle name="Normal 3 2 4 2 2 3" xfId="2863" xr:uid="{00000000-0005-0000-0000-0000611C0000}"/>
    <cellStyle name="Normal 3 2 4 2 2 3 2" xfId="9762" xr:uid="{00000000-0005-0000-0000-0000621C0000}"/>
    <cellStyle name="Normal 3 2 4 2 2 3 3" xfId="8167" xr:uid="{00000000-0005-0000-0000-0000631C0000}"/>
    <cellStyle name="Normal 3 2 4 2 2 3 4" xfId="11368" xr:uid="{00000000-0005-0000-0000-0000641C0000}"/>
    <cellStyle name="Normal 3 2 4 2 2 3 5" xfId="12975" xr:uid="{00000000-0005-0000-0000-0000651C0000}"/>
    <cellStyle name="Normal 3 2 4 2 2 4" xfId="2864" xr:uid="{00000000-0005-0000-0000-0000661C0000}"/>
    <cellStyle name="Normal 3 2 4 2 2 4 2" xfId="9763" xr:uid="{00000000-0005-0000-0000-0000671C0000}"/>
    <cellStyle name="Normal 3 2 4 2 2 4 3" xfId="8168" xr:uid="{00000000-0005-0000-0000-0000681C0000}"/>
    <cellStyle name="Normal 3 2 4 2 2 4 4" xfId="11369" xr:uid="{00000000-0005-0000-0000-0000691C0000}"/>
    <cellStyle name="Normal 3 2 4 2 2 4 5" xfId="12976" xr:uid="{00000000-0005-0000-0000-00006A1C0000}"/>
    <cellStyle name="Normal 3 2 4 2 3" xfId="2865" xr:uid="{00000000-0005-0000-0000-00006B1C0000}"/>
    <cellStyle name="Normal 3 2 4 2 4" xfId="2866" xr:uid="{00000000-0005-0000-0000-00006C1C0000}"/>
    <cellStyle name="Normal 3 2 4 2 5" xfId="9760" xr:uid="{00000000-0005-0000-0000-00006D1C0000}"/>
    <cellStyle name="Normal 3 2 4 2 6" xfId="8165" xr:uid="{00000000-0005-0000-0000-00006E1C0000}"/>
    <cellStyle name="Normal 3 2 4 2 7" xfId="11366" xr:uid="{00000000-0005-0000-0000-00006F1C0000}"/>
    <cellStyle name="Normal 3 2 4 2 8" xfId="12973" xr:uid="{00000000-0005-0000-0000-0000701C0000}"/>
    <cellStyle name="Normal 3 2 4 3" xfId="2867" xr:uid="{00000000-0005-0000-0000-0000711C0000}"/>
    <cellStyle name="Normal 3 2 4 3 2" xfId="2868" xr:uid="{00000000-0005-0000-0000-0000721C0000}"/>
    <cellStyle name="Normal 3 2 4 3 2 2" xfId="9765" xr:uid="{00000000-0005-0000-0000-0000731C0000}"/>
    <cellStyle name="Normal 3 2 4 3 2 3" xfId="8170" xr:uid="{00000000-0005-0000-0000-0000741C0000}"/>
    <cellStyle name="Normal 3 2 4 3 2 4" xfId="11371" xr:uid="{00000000-0005-0000-0000-0000751C0000}"/>
    <cellStyle name="Normal 3 2 4 3 2 5" xfId="12978" xr:uid="{00000000-0005-0000-0000-0000761C0000}"/>
    <cellStyle name="Normal 3 2 4 3 3" xfId="2869" xr:uid="{00000000-0005-0000-0000-0000771C0000}"/>
    <cellStyle name="Normal 3 2 4 3 3 2" xfId="9766" xr:uid="{00000000-0005-0000-0000-0000781C0000}"/>
    <cellStyle name="Normal 3 2 4 3 3 3" xfId="8171" xr:uid="{00000000-0005-0000-0000-0000791C0000}"/>
    <cellStyle name="Normal 3 2 4 3 3 4" xfId="11372" xr:uid="{00000000-0005-0000-0000-00007A1C0000}"/>
    <cellStyle name="Normal 3 2 4 3 3 5" xfId="12979" xr:uid="{00000000-0005-0000-0000-00007B1C0000}"/>
    <cellStyle name="Normal 3 2 4 3 4" xfId="2870" xr:uid="{00000000-0005-0000-0000-00007C1C0000}"/>
    <cellStyle name="Normal 3 2 4 3 4 2" xfId="9767" xr:uid="{00000000-0005-0000-0000-00007D1C0000}"/>
    <cellStyle name="Normal 3 2 4 3 4 3" xfId="8172" xr:uid="{00000000-0005-0000-0000-00007E1C0000}"/>
    <cellStyle name="Normal 3 2 4 3 4 4" xfId="11373" xr:uid="{00000000-0005-0000-0000-00007F1C0000}"/>
    <cellStyle name="Normal 3 2 4 3 4 5" xfId="12980" xr:uid="{00000000-0005-0000-0000-0000801C0000}"/>
    <cellStyle name="Normal 3 2 4 3 5" xfId="9764" xr:uid="{00000000-0005-0000-0000-0000811C0000}"/>
    <cellStyle name="Normal 3 2 4 3 6" xfId="8169" xr:uid="{00000000-0005-0000-0000-0000821C0000}"/>
    <cellStyle name="Normal 3 2 4 3 7" xfId="11370" xr:uid="{00000000-0005-0000-0000-0000831C0000}"/>
    <cellStyle name="Normal 3 2 4 3 8" xfId="12977" xr:uid="{00000000-0005-0000-0000-0000841C0000}"/>
    <cellStyle name="Normal 3 2 4 4" xfId="2871" xr:uid="{00000000-0005-0000-0000-0000851C0000}"/>
    <cellStyle name="Normal 3 2 4 4 2" xfId="2872" xr:uid="{00000000-0005-0000-0000-0000861C0000}"/>
    <cellStyle name="Normal 3 2 4 4 2 2" xfId="9769" xr:uid="{00000000-0005-0000-0000-0000871C0000}"/>
    <cellStyle name="Normal 3 2 4 4 2 3" xfId="8174" xr:uid="{00000000-0005-0000-0000-0000881C0000}"/>
    <cellStyle name="Normal 3 2 4 4 2 4" xfId="11375" xr:uid="{00000000-0005-0000-0000-0000891C0000}"/>
    <cellStyle name="Normal 3 2 4 4 2 5" xfId="12982" xr:uid="{00000000-0005-0000-0000-00008A1C0000}"/>
    <cellStyle name="Normal 3 2 4 4 3" xfId="2873" xr:uid="{00000000-0005-0000-0000-00008B1C0000}"/>
    <cellStyle name="Normal 3 2 4 4 3 2" xfId="9770" xr:uid="{00000000-0005-0000-0000-00008C1C0000}"/>
    <cellStyle name="Normal 3 2 4 4 3 3" xfId="8175" xr:uid="{00000000-0005-0000-0000-00008D1C0000}"/>
    <cellStyle name="Normal 3 2 4 4 3 4" xfId="11376" xr:uid="{00000000-0005-0000-0000-00008E1C0000}"/>
    <cellStyle name="Normal 3 2 4 4 3 5" xfId="12983" xr:uid="{00000000-0005-0000-0000-00008F1C0000}"/>
    <cellStyle name="Normal 3 2 4 4 4" xfId="2874" xr:uid="{00000000-0005-0000-0000-0000901C0000}"/>
    <cellStyle name="Normal 3 2 4 4 4 2" xfId="9771" xr:uid="{00000000-0005-0000-0000-0000911C0000}"/>
    <cellStyle name="Normal 3 2 4 4 4 3" xfId="8176" xr:uid="{00000000-0005-0000-0000-0000921C0000}"/>
    <cellStyle name="Normal 3 2 4 4 4 4" xfId="11377" xr:uid="{00000000-0005-0000-0000-0000931C0000}"/>
    <cellStyle name="Normal 3 2 4 4 4 5" xfId="12984" xr:uid="{00000000-0005-0000-0000-0000941C0000}"/>
    <cellStyle name="Normal 3 2 4 4 5" xfId="9768" xr:uid="{00000000-0005-0000-0000-0000951C0000}"/>
    <cellStyle name="Normal 3 2 4 4 6" xfId="8173" xr:uid="{00000000-0005-0000-0000-0000961C0000}"/>
    <cellStyle name="Normal 3 2 4 4 7" xfId="11374" xr:uid="{00000000-0005-0000-0000-0000971C0000}"/>
    <cellStyle name="Normal 3 2 4 4 8" xfId="12981" xr:uid="{00000000-0005-0000-0000-0000981C0000}"/>
    <cellStyle name="Normal 3 2 4 5" xfId="2875" xr:uid="{00000000-0005-0000-0000-0000991C0000}"/>
    <cellStyle name="Normal 3 2 4 5 2" xfId="9772" xr:uid="{00000000-0005-0000-0000-00009A1C0000}"/>
    <cellStyle name="Normal 3 2 4 5 3" xfId="8177" xr:uid="{00000000-0005-0000-0000-00009B1C0000}"/>
    <cellStyle name="Normal 3 2 4 5 4" xfId="11378" xr:uid="{00000000-0005-0000-0000-00009C1C0000}"/>
    <cellStyle name="Normal 3 2 4 5 5" xfId="12985" xr:uid="{00000000-0005-0000-0000-00009D1C0000}"/>
    <cellStyle name="Normal 3 2 4 6" xfId="2876" xr:uid="{00000000-0005-0000-0000-00009E1C0000}"/>
    <cellStyle name="Normal 3 2 4 6 2" xfId="9773" xr:uid="{00000000-0005-0000-0000-00009F1C0000}"/>
    <cellStyle name="Normal 3 2 4 6 3" xfId="8178" xr:uid="{00000000-0005-0000-0000-0000A01C0000}"/>
    <cellStyle name="Normal 3 2 4 6 4" xfId="11379" xr:uid="{00000000-0005-0000-0000-0000A11C0000}"/>
    <cellStyle name="Normal 3 2 4 6 5" xfId="12986" xr:uid="{00000000-0005-0000-0000-0000A21C0000}"/>
    <cellStyle name="Normal 3 2 4 7" xfId="2877" xr:uid="{00000000-0005-0000-0000-0000A31C0000}"/>
    <cellStyle name="Normal 3 2 4 7 2" xfId="9774" xr:uid="{00000000-0005-0000-0000-0000A41C0000}"/>
    <cellStyle name="Normal 3 2 4 7 3" xfId="8179" xr:uid="{00000000-0005-0000-0000-0000A51C0000}"/>
    <cellStyle name="Normal 3 2 4 7 4" xfId="11380" xr:uid="{00000000-0005-0000-0000-0000A61C0000}"/>
    <cellStyle name="Normal 3 2 4 7 5" xfId="12987" xr:uid="{00000000-0005-0000-0000-0000A71C0000}"/>
    <cellStyle name="Normal 3 2 5" xfId="2878" xr:uid="{00000000-0005-0000-0000-0000A81C0000}"/>
    <cellStyle name="Normal 3 2 6" xfId="2879" xr:uid="{00000000-0005-0000-0000-0000A91C0000}"/>
    <cellStyle name="Normal 3 2 7" xfId="2880" xr:uid="{00000000-0005-0000-0000-0000AA1C0000}"/>
    <cellStyle name="Normal 3 2 7 2" xfId="9775" xr:uid="{00000000-0005-0000-0000-0000AB1C0000}"/>
    <cellStyle name="Normal 3 2 7 3" xfId="8180" xr:uid="{00000000-0005-0000-0000-0000AC1C0000}"/>
    <cellStyle name="Normal 3 2 7 4" xfId="11381" xr:uid="{00000000-0005-0000-0000-0000AD1C0000}"/>
    <cellStyle name="Normal 3 2 7 5" xfId="12988" xr:uid="{00000000-0005-0000-0000-0000AE1C0000}"/>
    <cellStyle name="Normal 3 2 8" xfId="2881" xr:uid="{00000000-0005-0000-0000-0000AF1C0000}"/>
    <cellStyle name="Normal 3 2 8 2" xfId="9776" xr:uid="{00000000-0005-0000-0000-0000B01C0000}"/>
    <cellStyle name="Normal 3 2 8 3" xfId="8181" xr:uid="{00000000-0005-0000-0000-0000B11C0000}"/>
    <cellStyle name="Normal 3 2 8 4" xfId="11382" xr:uid="{00000000-0005-0000-0000-0000B21C0000}"/>
    <cellStyle name="Normal 3 2 8 5" xfId="12989" xr:uid="{00000000-0005-0000-0000-0000B31C0000}"/>
    <cellStyle name="Normal 3 2 9" xfId="2882" xr:uid="{00000000-0005-0000-0000-0000B41C0000}"/>
    <cellStyle name="Normal 3 2 9 2" xfId="9777" xr:uid="{00000000-0005-0000-0000-0000B51C0000}"/>
    <cellStyle name="Normal 3 2 9 3" xfId="8182" xr:uid="{00000000-0005-0000-0000-0000B61C0000}"/>
    <cellStyle name="Normal 3 2 9 4" xfId="11383" xr:uid="{00000000-0005-0000-0000-0000B71C0000}"/>
    <cellStyle name="Normal 3 2 9 5" xfId="12990" xr:uid="{00000000-0005-0000-0000-0000B81C0000}"/>
    <cellStyle name="Normal 3 3" xfId="121" xr:uid="{00000000-0005-0000-0000-0000B91C0000}"/>
    <cellStyle name="Normal 3 3 2" xfId="2884" xr:uid="{00000000-0005-0000-0000-0000BA1C0000}"/>
    <cellStyle name="Normal 3 3 2 2" xfId="2885" xr:uid="{00000000-0005-0000-0000-0000BB1C0000}"/>
    <cellStyle name="Normal 3 3 2 2 2" xfId="9779" xr:uid="{00000000-0005-0000-0000-0000BC1C0000}"/>
    <cellStyle name="Normal 3 3 2 2 3" xfId="8184" xr:uid="{00000000-0005-0000-0000-0000BD1C0000}"/>
    <cellStyle name="Normal 3 3 2 2 4" xfId="11385" xr:uid="{00000000-0005-0000-0000-0000BE1C0000}"/>
    <cellStyle name="Normal 3 3 2 2 5" xfId="12992" xr:uid="{00000000-0005-0000-0000-0000BF1C0000}"/>
    <cellStyle name="Normal 3 3 2 3" xfId="2886" xr:uid="{00000000-0005-0000-0000-0000C01C0000}"/>
    <cellStyle name="Normal 3 3 2 3 2" xfId="9780" xr:uid="{00000000-0005-0000-0000-0000C11C0000}"/>
    <cellStyle name="Normal 3 3 2 3 3" xfId="8185" xr:uid="{00000000-0005-0000-0000-0000C21C0000}"/>
    <cellStyle name="Normal 3 3 2 3 4" xfId="11386" xr:uid="{00000000-0005-0000-0000-0000C31C0000}"/>
    <cellStyle name="Normal 3 3 2 3 5" xfId="12993" xr:uid="{00000000-0005-0000-0000-0000C41C0000}"/>
    <cellStyle name="Normal 3 3 2 4" xfId="2887" xr:uid="{00000000-0005-0000-0000-0000C51C0000}"/>
    <cellStyle name="Normal 3 3 2 4 2" xfId="9781" xr:uid="{00000000-0005-0000-0000-0000C61C0000}"/>
    <cellStyle name="Normal 3 3 2 4 3" xfId="8186" xr:uid="{00000000-0005-0000-0000-0000C71C0000}"/>
    <cellStyle name="Normal 3 3 2 4 4" xfId="11387" xr:uid="{00000000-0005-0000-0000-0000C81C0000}"/>
    <cellStyle name="Normal 3 3 2 4 5" xfId="12994" xr:uid="{00000000-0005-0000-0000-0000C91C0000}"/>
    <cellStyle name="Normal 3 3 2 5" xfId="9778" xr:uid="{00000000-0005-0000-0000-0000CA1C0000}"/>
    <cellStyle name="Normal 3 3 2 6" xfId="8183" xr:uid="{00000000-0005-0000-0000-0000CB1C0000}"/>
    <cellStyle name="Normal 3 3 2 7" xfId="11384" xr:uid="{00000000-0005-0000-0000-0000CC1C0000}"/>
    <cellStyle name="Normal 3 3 2 8" xfId="12991" xr:uid="{00000000-0005-0000-0000-0000CD1C0000}"/>
    <cellStyle name="Normal 3 3 3" xfId="2888" xr:uid="{00000000-0005-0000-0000-0000CE1C0000}"/>
    <cellStyle name="Normal 3 3 3 2" xfId="2889" xr:uid="{00000000-0005-0000-0000-0000CF1C0000}"/>
    <cellStyle name="Normal 3 3 3 2 2" xfId="9783" xr:uid="{00000000-0005-0000-0000-0000D01C0000}"/>
    <cellStyle name="Normal 3 3 3 2 3" xfId="8188" xr:uid="{00000000-0005-0000-0000-0000D11C0000}"/>
    <cellStyle name="Normal 3 3 3 2 4" xfId="11389" xr:uid="{00000000-0005-0000-0000-0000D21C0000}"/>
    <cellStyle name="Normal 3 3 3 2 5" xfId="12996" xr:uid="{00000000-0005-0000-0000-0000D31C0000}"/>
    <cellStyle name="Normal 3 3 3 3" xfId="2890" xr:uid="{00000000-0005-0000-0000-0000D41C0000}"/>
    <cellStyle name="Normal 3 3 3 3 2" xfId="9784" xr:uid="{00000000-0005-0000-0000-0000D51C0000}"/>
    <cellStyle name="Normal 3 3 3 3 3" xfId="8189" xr:uid="{00000000-0005-0000-0000-0000D61C0000}"/>
    <cellStyle name="Normal 3 3 3 3 4" xfId="11390" xr:uid="{00000000-0005-0000-0000-0000D71C0000}"/>
    <cellStyle name="Normal 3 3 3 3 5" xfId="12997" xr:uid="{00000000-0005-0000-0000-0000D81C0000}"/>
    <cellStyle name="Normal 3 3 3 4" xfId="2891" xr:uid="{00000000-0005-0000-0000-0000D91C0000}"/>
    <cellStyle name="Normal 3 3 3 4 2" xfId="9785" xr:uid="{00000000-0005-0000-0000-0000DA1C0000}"/>
    <cellStyle name="Normal 3 3 3 4 3" xfId="8190" xr:uid="{00000000-0005-0000-0000-0000DB1C0000}"/>
    <cellStyle name="Normal 3 3 3 4 4" xfId="11391" xr:uid="{00000000-0005-0000-0000-0000DC1C0000}"/>
    <cellStyle name="Normal 3 3 3 4 5" xfId="12998" xr:uid="{00000000-0005-0000-0000-0000DD1C0000}"/>
    <cellStyle name="Normal 3 3 3 5" xfId="9782" xr:uid="{00000000-0005-0000-0000-0000DE1C0000}"/>
    <cellStyle name="Normal 3 3 3 6" xfId="8187" xr:uid="{00000000-0005-0000-0000-0000DF1C0000}"/>
    <cellStyle name="Normal 3 3 3 7" xfId="11388" xr:uid="{00000000-0005-0000-0000-0000E01C0000}"/>
    <cellStyle name="Normal 3 3 3 8" xfId="12995" xr:uid="{00000000-0005-0000-0000-0000E11C0000}"/>
    <cellStyle name="Normal 3 3 4" xfId="2892" xr:uid="{00000000-0005-0000-0000-0000E21C0000}"/>
    <cellStyle name="Normal 3 3 4 2" xfId="9786" xr:uid="{00000000-0005-0000-0000-0000E31C0000}"/>
    <cellStyle name="Normal 3 3 4 3" xfId="8191" xr:uid="{00000000-0005-0000-0000-0000E41C0000}"/>
    <cellStyle name="Normal 3 3 4 4" xfId="11392" xr:uid="{00000000-0005-0000-0000-0000E51C0000}"/>
    <cellStyle name="Normal 3 3 4 5" xfId="12999" xr:uid="{00000000-0005-0000-0000-0000E61C0000}"/>
    <cellStyle name="Normal 3 3 5" xfId="2893" xr:uid="{00000000-0005-0000-0000-0000E71C0000}"/>
    <cellStyle name="Normal 3 3 5 2" xfId="9787" xr:uid="{00000000-0005-0000-0000-0000E81C0000}"/>
    <cellStyle name="Normal 3 3 5 3" xfId="8192" xr:uid="{00000000-0005-0000-0000-0000E91C0000}"/>
    <cellStyle name="Normal 3 3 5 4" xfId="11393" xr:uid="{00000000-0005-0000-0000-0000EA1C0000}"/>
    <cellStyle name="Normal 3 3 5 5" xfId="13000" xr:uid="{00000000-0005-0000-0000-0000EB1C0000}"/>
    <cellStyle name="Normal 3 3 6" xfId="2894" xr:uid="{00000000-0005-0000-0000-0000EC1C0000}"/>
    <cellStyle name="Normal 3 3 6 2" xfId="9788" xr:uid="{00000000-0005-0000-0000-0000ED1C0000}"/>
    <cellStyle name="Normal 3 3 6 3" xfId="8193" xr:uid="{00000000-0005-0000-0000-0000EE1C0000}"/>
    <cellStyle name="Normal 3 3 6 4" xfId="11394" xr:uid="{00000000-0005-0000-0000-0000EF1C0000}"/>
    <cellStyle name="Normal 3 3 6 5" xfId="13001" xr:uid="{00000000-0005-0000-0000-0000F01C0000}"/>
    <cellStyle name="Normal 3 3 7" xfId="2895" xr:uid="{00000000-0005-0000-0000-0000F11C0000}"/>
    <cellStyle name="Normal 3 3 7 2" xfId="9789" xr:uid="{00000000-0005-0000-0000-0000F21C0000}"/>
    <cellStyle name="Normal 3 3 7 3" xfId="8194" xr:uid="{00000000-0005-0000-0000-0000F31C0000}"/>
    <cellStyle name="Normal 3 3 7 4" xfId="11395" xr:uid="{00000000-0005-0000-0000-0000F41C0000}"/>
    <cellStyle name="Normal 3 3 7 5" xfId="13002" xr:uid="{00000000-0005-0000-0000-0000F51C0000}"/>
    <cellStyle name="Normal 3 3 8" xfId="2883" xr:uid="{00000000-0005-0000-0000-0000F61C0000}"/>
    <cellStyle name="Normal 3 3 9" xfId="10728" xr:uid="{00000000-0005-0000-0000-0000F71C0000}"/>
    <cellStyle name="Normal 3 4" xfId="2896" xr:uid="{00000000-0005-0000-0000-0000F81C0000}"/>
    <cellStyle name="Normal 3 4 2" xfId="2897" xr:uid="{00000000-0005-0000-0000-0000F91C0000}"/>
    <cellStyle name="Normal 3 4 2 2" xfId="5075" xr:uid="{00000000-0005-0000-0000-0000FA1C0000}"/>
    <cellStyle name="Normal 3 4 3" xfId="2898" xr:uid="{00000000-0005-0000-0000-0000FB1C0000}"/>
    <cellStyle name="Normal 3 4 4" xfId="5074" xr:uid="{00000000-0005-0000-0000-0000FC1C0000}"/>
    <cellStyle name="Normal 3 5" xfId="2899" xr:uid="{00000000-0005-0000-0000-0000FD1C0000}"/>
    <cellStyle name="Normal 3 5 2" xfId="2900" xr:uid="{00000000-0005-0000-0000-0000FE1C0000}"/>
    <cellStyle name="Normal 3 5 2 2" xfId="9790" xr:uid="{00000000-0005-0000-0000-0000FF1C0000}"/>
    <cellStyle name="Normal 3 5 2 3" xfId="8195" xr:uid="{00000000-0005-0000-0000-0000001D0000}"/>
    <cellStyle name="Normal 3 5 2 4" xfId="11396" xr:uid="{00000000-0005-0000-0000-0000011D0000}"/>
    <cellStyle name="Normal 3 5 2 5" xfId="13003" xr:uid="{00000000-0005-0000-0000-0000021D0000}"/>
    <cellStyle name="Normal 3 5 3" xfId="2901" xr:uid="{00000000-0005-0000-0000-0000031D0000}"/>
    <cellStyle name="Normal 3 5 3 2" xfId="9791" xr:uid="{00000000-0005-0000-0000-0000041D0000}"/>
    <cellStyle name="Normal 3 5 3 3" xfId="8196" xr:uid="{00000000-0005-0000-0000-0000051D0000}"/>
    <cellStyle name="Normal 3 5 3 4" xfId="11397" xr:uid="{00000000-0005-0000-0000-0000061D0000}"/>
    <cellStyle name="Normal 3 5 3 5" xfId="13004" xr:uid="{00000000-0005-0000-0000-0000071D0000}"/>
    <cellStyle name="Normal 3 5 4" xfId="2902" xr:uid="{00000000-0005-0000-0000-0000081D0000}"/>
    <cellStyle name="Normal 3 5 4 2" xfId="9792" xr:uid="{00000000-0005-0000-0000-0000091D0000}"/>
    <cellStyle name="Normal 3 5 4 3" xfId="8197" xr:uid="{00000000-0005-0000-0000-00000A1D0000}"/>
    <cellStyle name="Normal 3 5 4 4" xfId="11398" xr:uid="{00000000-0005-0000-0000-00000B1D0000}"/>
    <cellStyle name="Normal 3 5 4 5" xfId="13005" xr:uid="{00000000-0005-0000-0000-00000C1D0000}"/>
    <cellStyle name="Normal 3 5 5" xfId="2903" xr:uid="{00000000-0005-0000-0000-00000D1D0000}"/>
    <cellStyle name="Normal 3 5 5 2" xfId="9793" xr:uid="{00000000-0005-0000-0000-00000E1D0000}"/>
    <cellStyle name="Normal 3 5 5 3" xfId="8198" xr:uid="{00000000-0005-0000-0000-00000F1D0000}"/>
    <cellStyle name="Normal 3 5 5 4" xfId="11399" xr:uid="{00000000-0005-0000-0000-0000101D0000}"/>
    <cellStyle name="Normal 3 5 5 5" xfId="13006" xr:uid="{00000000-0005-0000-0000-0000111D0000}"/>
    <cellStyle name="Normal 3 6" xfId="2904" xr:uid="{00000000-0005-0000-0000-0000121D0000}"/>
    <cellStyle name="Normal 3 6 2" xfId="2905" xr:uid="{00000000-0005-0000-0000-0000131D0000}"/>
    <cellStyle name="Normal 3 6 2 2" xfId="9794" xr:uid="{00000000-0005-0000-0000-0000141D0000}"/>
    <cellStyle name="Normal 3 6 2 3" xfId="8199" xr:uid="{00000000-0005-0000-0000-0000151D0000}"/>
    <cellStyle name="Normal 3 6 2 4" xfId="11400" xr:uid="{00000000-0005-0000-0000-0000161D0000}"/>
    <cellStyle name="Normal 3 6 2 5" xfId="13007" xr:uid="{00000000-0005-0000-0000-0000171D0000}"/>
    <cellStyle name="Normal 3 6 3" xfId="2906" xr:uid="{00000000-0005-0000-0000-0000181D0000}"/>
    <cellStyle name="Normal 3 6 3 2" xfId="9795" xr:uid="{00000000-0005-0000-0000-0000191D0000}"/>
    <cellStyle name="Normal 3 6 3 3" xfId="8200" xr:uid="{00000000-0005-0000-0000-00001A1D0000}"/>
    <cellStyle name="Normal 3 6 3 4" xfId="11401" xr:uid="{00000000-0005-0000-0000-00001B1D0000}"/>
    <cellStyle name="Normal 3 6 3 5" xfId="13008" xr:uid="{00000000-0005-0000-0000-00001C1D0000}"/>
    <cellStyle name="Normal 3 6 4" xfId="2907" xr:uid="{00000000-0005-0000-0000-00001D1D0000}"/>
    <cellStyle name="Normal 3 6 4 2" xfId="9796" xr:uid="{00000000-0005-0000-0000-00001E1D0000}"/>
    <cellStyle name="Normal 3 6 4 3" xfId="8201" xr:uid="{00000000-0005-0000-0000-00001F1D0000}"/>
    <cellStyle name="Normal 3 6 4 4" xfId="11402" xr:uid="{00000000-0005-0000-0000-0000201D0000}"/>
    <cellStyle name="Normal 3 6 4 5" xfId="13009" xr:uid="{00000000-0005-0000-0000-0000211D0000}"/>
    <cellStyle name="Normal 3 6 5" xfId="2908" xr:uid="{00000000-0005-0000-0000-0000221D0000}"/>
    <cellStyle name="Normal 3 6 5 2" xfId="9797" xr:uid="{00000000-0005-0000-0000-0000231D0000}"/>
    <cellStyle name="Normal 3 6 5 3" xfId="8202" xr:uid="{00000000-0005-0000-0000-0000241D0000}"/>
    <cellStyle name="Normal 3 6 5 4" xfId="11403" xr:uid="{00000000-0005-0000-0000-0000251D0000}"/>
    <cellStyle name="Normal 3 6 5 5" xfId="13010" xr:uid="{00000000-0005-0000-0000-0000261D0000}"/>
    <cellStyle name="Normal 3 7" xfId="2909" xr:uid="{00000000-0005-0000-0000-0000271D0000}"/>
    <cellStyle name="Normal 3 8" xfId="2910" xr:uid="{00000000-0005-0000-0000-0000281D0000}"/>
    <cellStyle name="Normal 3 9" xfId="2849" xr:uid="{00000000-0005-0000-0000-0000291D0000}"/>
    <cellStyle name="Normal 3 9 2" xfId="10567" xr:uid="{00000000-0005-0000-0000-00002A1D0000}"/>
    <cellStyle name="Normal 3_orçamento_2009 revisão 26fev09" xfId="5076" xr:uid="{00000000-0005-0000-0000-00002B1D0000}"/>
    <cellStyle name="Normal 30" xfId="2911" xr:uid="{00000000-0005-0000-0000-00002C1D0000}"/>
    <cellStyle name="Normal 30 2" xfId="2912" xr:uid="{00000000-0005-0000-0000-00002D1D0000}"/>
    <cellStyle name="Normal 30 2 10" xfId="9798" xr:uid="{00000000-0005-0000-0000-00002E1D0000}"/>
    <cellStyle name="Normal 30 2 11" xfId="8203" xr:uid="{00000000-0005-0000-0000-00002F1D0000}"/>
    <cellStyle name="Normal 30 2 12" xfId="11404" xr:uid="{00000000-0005-0000-0000-0000301D0000}"/>
    <cellStyle name="Normal 30 2 13" xfId="13011" xr:uid="{00000000-0005-0000-0000-0000311D0000}"/>
    <cellStyle name="Normal 30 2 2" xfId="2913" xr:uid="{00000000-0005-0000-0000-0000321D0000}"/>
    <cellStyle name="Normal 30 2 2 2" xfId="2914" xr:uid="{00000000-0005-0000-0000-0000331D0000}"/>
    <cellStyle name="Normal 30 2 2 2 2" xfId="9800" xr:uid="{00000000-0005-0000-0000-0000341D0000}"/>
    <cellStyle name="Normal 30 2 2 2 3" xfId="8205" xr:uid="{00000000-0005-0000-0000-0000351D0000}"/>
    <cellStyle name="Normal 30 2 2 2 4" xfId="11406" xr:uid="{00000000-0005-0000-0000-0000361D0000}"/>
    <cellStyle name="Normal 30 2 2 2 5" xfId="13013" xr:uid="{00000000-0005-0000-0000-0000371D0000}"/>
    <cellStyle name="Normal 30 2 2 3" xfId="2915" xr:uid="{00000000-0005-0000-0000-0000381D0000}"/>
    <cellStyle name="Normal 30 2 2 3 2" xfId="9801" xr:uid="{00000000-0005-0000-0000-0000391D0000}"/>
    <cellStyle name="Normal 30 2 2 3 3" xfId="8206" xr:uid="{00000000-0005-0000-0000-00003A1D0000}"/>
    <cellStyle name="Normal 30 2 2 3 4" xfId="11407" xr:uid="{00000000-0005-0000-0000-00003B1D0000}"/>
    <cellStyle name="Normal 30 2 2 3 5" xfId="13014" xr:uid="{00000000-0005-0000-0000-00003C1D0000}"/>
    <cellStyle name="Normal 30 2 2 4" xfId="2916" xr:uid="{00000000-0005-0000-0000-00003D1D0000}"/>
    <cellStyle name="Normal 30 2 2 4 2" xfId="9802" xr:uid="{00000000-0005-0000-0000-00003E1D0000}"/>
    <cellStyle name="Normal 30 2 2 4 3" xfId="8207" xr:uid="{00000000-0005-0000-0000-00003F1D0000}"/>
    <cellStyle name="Normal 30 2 2 4 4" xfId="11408" xr:uid="{00000000-0005-0000-0000-0000401D0000}"/>
    <cellStyle name="Normal 30 2 2 4 5" xfId="13015" xr:uid="{00000000-0005-0000-0000-0000411D0000}"/>
    <cellStyle name="Normal 30 2 2 5" xfId="9799" xr:uid="{00000000-0005-0000-0000-0000421D0000}"/>
    <cellStyle name="Normal 30 2 2 6" xfId="8204" xr:uid="{00000000-0005-0000-0000-0000431D0000}"/>
    <cellStyle name="Normal 30 2 2 7" xfId="11405" xr:uid="{00000000-0005-0000-0000-0000441D0000}"/>
    <cellStyle name="Normal 30 2 2 8" xfId="13012" xr:uid="{00000000-0005-0000-0000-0000451D0000}"/>
    <cellStyle name="Normal 30 2 3" xfId="2917" xr:uid="{00000000-0005-0000-0000-0000461D0000}"/>
    <cellStyle name="Normal 30 2 3 2" xfId="2918" xr:uid="{00000000-0005-0000-0000-0000471D0000}"/>
    <cellStyle name="Normal 30 2 3 2 2" xfId="9804" xr:uid="{00000000-0005-0000-0000-0000481D0000}"/>
    <cellStyle name="Normal 30 2 3 2 3" xfId="8209" xr:uid="{00000000-0005-0000-0000-0000491D0000}"/>
    <cellStyle name="Normal 30 2 3 2 4" xfId="11410" xr:uid="{00000000-0005-0000-0000-00004A1D0000}"/>
    <cellStyle name="Normal 30 2 3 2 5" xfId="13017" xr:uid="{00000000-0005-0000-0000-00004B1D0000}"/>
    <cellStyle name="Normal 30 2 3 3" xfId="2919" xr:uid="{00000000-0005-0000-0000-00004C1D0000}"/>
    <cellStyle name="Normal 30 2 3 3 2" xfId="9805" xr:uid="{00000000-0005-0000-0000-00004D1D0000}"/>
    <cellStyle name="Normal 30 2 3 3 3" xfId="8210" xr:uid="{00000000-0005-0000-0000-00004E1D0000}"/>
    <cellStyle name="Normal 30 2 3 3 4" xfId="11411" xr:uid="{00000000-0005-0000-0000-00004F1D0000}"/>
    <cellStyle name="Normal 30 2 3 3 5" xfId="13018" xr:uid="{00000000-0005-0000-0000-0000501D0000}"/>
    <cellStyle name="Normal 30 2 3 4" xfId="2920" xr:uid="{00000000-0005-0000-0000-0000511D0000}"/>
    <cellStyle name="Normal 30 2 3 4 2" xfId="9806" xr:uid="{00000000-0005-0000-0000-0000521D0000}"/>
    <cellStyle name="Normal 30 2 3 4 3" xfId="8211" xr:uid="{00000000-0005-0000-0000-0000531D0000}"/>
    <cellStyle name="Normal 30 2 3 4 4" xfId="11412" xr:uid="{00000000-0005-0000-0000-0000541D0000}"/>
    <cellStyle name="Normal 30 2 3 4 5" xfId="13019" xr:uid="{00000000-0005-0000-0000-0000551D0000}"/>
    <cellStyle name="Normal 30 2 3 5" xfId="9803" xr:uid="{00000000-0005-0000-0000-0000561D0000}"/>
    <cellStyle name="Normal 30 2 3 6" xfId="8208" xr:uid="{00000000-0005-0000-0000-0000571D0000}"/>
    <cellStyle name="Normal 30 2 3 7" xfId="11409" xr:uid="{00000000-0005-0000-0000-0000581D0000}"/>
    <cellStyle name="Normal 30 2 3 8" xfId="13016" xr:uid="{00000000-0005-0000-0000-0000591D0000}"/>
    <cellStyle name="Normal 30 2 4" xfId="2921" xr:uid="{00000000-0005-0000-0000-00005A1D0000}"/>
    <cellStyle name="Normal 30 2 4 2" xfId="2922" xr:uid="{00000000-0005-0000-0000-00005B1D0000}"/>
    <cellStyle name="Normal 30 2 4 2 2" xfId="2923" xr:uid="{00000000-0005-0000-0000-00005C1D0000}"/>
    <cellStyle name="Normal 30 2 4 2 2 2" xfId="2924" xr:uid="{00000000-0005-0000-0000-00005D1D0000}"/>
    <cellStyle name="Normal 30 2 4 2 2 2 2" xfId="9808" xr:uid="{00000000-0005-0000-0000-00005E1D0000}"/>
    <cellStyle name="Normal 30 2 4 2 2 2 3" xfId="8213" xr:uid="{00000000-0005-0000-0000-00005F1D0000}"/>
    <cellStyle name="Normal 30 2 4 2 2 2 4" xfId="11414" xr:uid="{00000000-0005-0000-0000-0000601D0000}"/>
    <cellStyle name="Normal 30 2 4 2 2 2 5" xfId="13021" xr:uid="{00000000-0005-0000-0000-0000611D0000}"/>
    <cellStyle name="Normal 30 2 4 2 2 3" xfId="2925" xr:uid="{00000000-0005-0000-0000-0000621D0000}"/>
    <cellStyle name="Normal 30 2 4 2 2 3 2" xfId="9809" xr:uid="{00000000-0005-0000-0000-0000631D0000}"/>
    <cellStyle name="Normal 30 2 4 2 2 3 3" xfId="8214" xr:uid="{00000000-0005-0000-0000-0000641D0000}"/>
    <cellStyle name="Normal 30 2 4 2 2 3 4" xfId="11415" xr:uid="{00000000-0005-0000-0000-0000651D0000}"/>
    <cellStyle name="Normal 30 2 4 2 2 3 5" xfId="13022" xr:uid="{00000000-0005-0000-0000-0000661D0000}"/>
    <cellStyle name="Normal 30 2 4 2 2 4" xfId="2926" xr:uid="{00000000-0005-0000-0000-0000671D0000}"/>
    <cellStyle name="Normal 30 2 4 2 2 4 2" xfId="9810" xr:uid="{00000000-0005-0000-0000-0000681D0000}"/>
    <cellStyle name="Normal 30 2 4 2 2 4 3" xfId="8215" xr:uid="{00000000-0005-0000-0000-0000691D0000}"/>
    <cellStyle name="Normal 30 2 4 2 2 4 4" xfId="11416" xr:uid="{00000000-0005-0000-0000-00006A1D0000}"/>
    <cellStyle name="Normal 30 2 4 2 2 4 5" xfId="13023" xr:uid="{00000000-0005-0000-0000-00006B1D0000}"/>
    <cellStyle name="Normal 30 2 4 2 3" xfId="2927" xr:uid="{00000000-0005-0000-0000-00006C1D0000}"/>
    <cellStyle name="Normal 30 2 4 2 4" xfId="2928" xr:uid="{00000000-0005-0000-0000-00006D1D0000}"/>
    <cellStyle name="Normal 30 2 4 2 5" xfId="9807" xr:uid="{00000000-0005-0000-0000-00006E1D0000}"/>
    <cellStyle name="Normal 30 2 4 2 6" xfId="8212" xr:uid="{00000000-0005-0000-0000-00006F1D0000}"/>
    <cellStyle name="Normal 30 2 4 2 7" xfId="11413" xr:uid="{00000000-0005-0000-0000-0000701D0000}"/>
    <cellStyle name="Normal 30 2 4 2 8" xfId="13020" xr:uid="{00000000-0005-0000-0000-0000711D0000}"/>
    <cellStyle name="Normal 30 2 4 3" xfId="2929" xr:uid="{00000000-0005-0000-0000-0000721D0000}"/>
    <cellStyle name="Normal 30 2 4 3 2" xfId="2930" xr:uid="{00000000-0005-0000-0000-0000731D0000}"/>
    <cellStyle name="Normal 30 2 4 3 2 2" xfId="9812" xr:uid="{00000000-0005-0000-0000-0000741D0000}"/>
    <cellStyle name="Normal 30 2 4 3 2 3" xfId="8217" xr:uid="{00000000-0005-0000-0000-0000751D0000}"/>
    <cellStyle name="Normal 30 2 4 3 2 4" xfId="11418" xr:uid="{00000000-0005-0000-0000-0000761D0000}"/>
    <cellStyle name="Normal 30 2 4 3 2 5" xfId="13025" xr:uid="{00000000-0005-0000-0000-0000771D0000}"/>
    <cellStyle name="Normal 30 2 4 3 3" xfId="2931" xr:uid="{00000000-0005-0000-0000-0000781D0000}"/>
    <cellStyle name="Normal 30 2 4 3 3 2" xfId="9813" xr:uid="{00000000-0005-0000-0000-0000791D0000}"/>
    <cellStyle name="Normal 30 2 4 3 3 3" xfId="8218" xr:uid="{00000000-0005-0000-0000-00007A1D0000}"/>
    <cellStyle name="Normal 30 2 4 3 3 4" xfId="11419" xr:uid="{00000000-0005-0000-0000-00007B1D0000}"/>
    <cellStyle name="Normal 30 2 4 3 3 5" xfId="13026" xr:uid="{00000000-0005-0000-0000-00007C1D0000}"/>
    <cellStyle name="Normal 30 2 4 3 4" xfId="2932" xr:uid="{00000000-0005-0000-0000-00007D1D0000}"/>
    <cellStyle name="Normal 30 2 4 3 4 2" xfId="9814" xr:uid="{00000000-0005-0000-0000-00007E1D0000}"/>
    <cellStyle name="Normal 30 2 4 3 4 3" xfId="8219" xr:uid="{00000000-0005-0000-0000-00007F1D0000}"/>
    <cellStyle name="Normal 30 2 4 3 4 4" xfId="11420" xr:uid="{00000000-0005-0000-0000-0000801D0000}"/>
    <cellStyle name="Normal 30 2 4 3 4 5" xfId="13027" xr:uid="{00000000-0005-0000-0000-0000811D0000}"/>
    <cellStyle name="Normal 30 2 4 3 5" xfId="9811" xr:uid="{00000000-0005-0000-0000-0000821D0000}"/>
    <cellStyle name="Normal 30 2 4 3 6" xfId="8216" xr:uid="{00000000-0005-0000-0000-0000831D0000}"/>
    <cellStyle name="Normal 30 2 4 3 7" xfId="11417" xr:uid="{00000000-0005-0000-0000-0000841D0000}"/>
    <cellStyle name="Normal 30 2 4 3 8" xfId="13024" xr:uid="{00000000-0005-0000-0000-0000851D0000}"/>
    <cellStyle name="Normal 30 2 4 4" xfId="2933" xr:uid="{00000000-0005-0000-0000-0000861D0000}"/>
    <cellStyle name="Normal 30 2 4 4 2" xfId="2934" xr:uid="{00000000-0005-0000-0000-0000871D0000}"/>
    <cellStyle name="Normal 30 2 4 4 2 2" xfId="9816" xr:uid="{00000000-0005-0000-0000-0000881D0000}"/>
    <cellStyle name="Normal 30 2 4 4 2 3" xfId="8221" xr:uid="{00000000-0005-0000-0000-0000891D0000}"/>
    <cellStyle name="Normal 30 2 4 4 2 4" xfId="11422" xr:uid="{00000000-0005-0000-0000-00008A1D0000}"/>
    <cellStyle name="Normal 30 2 4 4 2 5" xfId="13029" xr:uid="{00000000-0005-0000-0000-00008B1D0000}"/>
    <cellStyle name="Normal 30 2 4 4 3" xfId="2935" xr:uid="{00000000-0005-0000-0000-00008C1D0000}"/>
    <cellStyle name="Normal 30 2 4 4 3 2" xfId="9817" xr:uid="{00000000-0005-0000-0000-00008D1D0000}"/>
    <cellStyle name="Normal 30 2 4 4 3 3" xfId="8222" xr:uid="{00000000-0005-0000-0000-00008E1D0000}"/>
    <cellStyle name="Normal 30 2 4 4 3 4" xfId="11423" xr:uid="{00000000-0005-0000-0000-00008F1D0000}"/>
    <cellStyle name="Normal 30 2 4 4 3 5" xfId="13030" xr:uid="{00000000-0005-0000-0000-0000901D0000}"/>
    <cellStyle name="Normal 30 2 4 4 4" xfId="2936" xr:uid="{00000000-0005-0000-0000-0000911D0000}"/>
    <cellStyle name="Normal 30 2 4 4 4 2" xfId="9818" xr:uid="{00000000-0005-0000-0000-0000921D0000}"/>
    <cellStyle name="Normal 30 2 4 4 4 3" xfId="8223" xr:uid="{00000000-0005-0000-0000-0000931D0000}"/>
    <cellStyle name="Normal 30 2 4 4 4 4" xfId="11424" xr:uid="{00000000-0005-0000-0000-0000941D0000}"/>
    <cellStyle name="Normal 30 2 4 4 4 5" xfId="13031" xr:uid="{00000000-0005-0000-0000-0000951D0000}"/>
    <cellStyle name="Normal 30 2 4 4 5" xfId="9815" xr:uid="{00000000-0005-0000-0000-0000961D0000}"/>
    <cellStyle name="Normal 30 2 4 4 6" xfId="8220" xr:uid="{00000000-0005-0000-0000-0000971D0000}"/>
    <cellStyle name="Normal 30 2 4 4 7" xfId="11421" xr:uid="{00000000-0005-0000-0000-0000981D0000}"/>
    <cellStyle name="Normal 30 2 4 4 8" xfId="13028" xr:uid="{00000000-0005-0000-0000-0000991D0000}"/>
    <cellStyle name="Normal 30 2 4 5" xfId="2937" xr:uid="{00000000-0005-0000-0000-00009A1D0000}"/>
    <cellStyle name="Normal 30 2 4 5 2" xfId="9819" xr:uid="{00000000-0005-0000-0000-00009B1D0000}"/>
    <cellStyle name="Normal 30 2 4 5 3" xfId="8224" xr:uid="{00000000-0005-0000-0000-00009C1D0000}"/>
    <cellStyle name="Normal 30 2 4 5 4" xfId="11425" xr:uid="{00000000-0005-0000-0000-00009D1D0000}"/>
    <cellStyle name="Normal 30 2 4 5 5" xfId="13032" xr:uid="{00000000-0005-0000-0000-00009E1D0000}"/>
    <cellStyle name="Normal 30 2 4 6" xfId="2938" xr:uid="{00000000-0005-0000-0000-00009F1D0000}"/>
    <cellStyle name="Normal 30 2 4 6 2" xfId="9820" xr:uid="{00000000-0005-0000-0000-0000A01D0000}"/>
    <cellStyle name="Normal 30 2 4 6 3" xfId="8225" xr:uid="{00000000-0005-0000-0000-0000A11D0000}"/>
    <cellStyle name="Normal 30 2 4 6 4" xfId="11426" xr:uid="{00000000-0005-0000-0000-0000A21D0000}"/>
    <cellStyle name="Normal 30 2 4 6 5" xfId="13033" xr:uid="{00000000-0005-0000-0000-0000A31D0000}"/>
    <cellStyle name="Normal 30 2 4 7" xfId="2939" xr:uid="{00000000-0005-0000-0000-0000A41D0000}"/>
    <cellStyle name="Normal 30 2 4 7 2" xfId="9821" xr:uid="{00000000-0005-0000-0000-0000A51D0000}"/>
    <cellStyle name="Normal 30 2 4 7 3" xfId="8226" xr:uid="{00000000-0005-0000-0000-0000A61D0000}"/>
    <cellStyle name="Normal 30 2 4 7 4" xfId="11427" xr:uid="{00000000-0005-0000-0000-0000A71D0000}"/>
    <cellStyle name="Normal 30 2 4 7 5" xfId="13034" xr:uid="{00000000-0005-0000-0000-0000A81D0000}"/>
    <cellStyle name="Normal 30 2 5" xfId="2940" xr:uid="{00000000-0005-0000-0000-0000A91D0000}"/>
    <cellStyle name="Normal 30 2 6" xfId="2941" xr:uid="{00000000-0005-0000-0000-0000AA1D0000}"/>
    <cellStyle name="Normal 30 2 7" xfId="2942" xr:uid="{00000000-0005-0000-0000-0000AB1D0000}"/>
    <cellStyle name="Normal 30 2 7 2" xfId="9822" xr:uid="{00000000-0005-0000-0000-0000AC1D0000}"/>
    <cellStyle name="Normal 30 2 7 3" xfId="8227" xr:uid="{00000000-0005-0000-0000-0000AD1D0000}"/>
    <cellStyle name="Normal 30 2 7 4" xfId="11428" xr:uid="{00000000-0005-0000-0000-0000AE1D0000}"/>
    <cellStyle name="Normal 30 2 7 5" xfId="13035" xr:uid="{00000000-0005-0000-0000-0000AF1D0000}"/>
    <cellStyle name="Normal 30 2 8" xfId="2943" xr:uid="{00000000-0005-0000-0000-0000B01D0000}"/>
    <cellStyle name="Normal 30 2 8 2" xfId="9823" xr:uid="{00000000-0005-0000-0000-0000B11D0000}"/>
    <cellStyle name="Normal 30 2 8 3" xfId="8228" xr:uid="{00000000-0005-0000-0000-0000B21D0000}"/>
    <cellStyle name="Normal 30 2 8 4" xfId="11429" xr:uid="{00000000-0005-0000-0000-0000B31D0000}"/>
    <cellStyle name="Normal 30 2 8 5" xfId="13036" xr:uid="{00000000-0005-0000-0000-0000B41D0000}"/>
    <cellStyle name="Normal 30 2 9" xfId="2944" xr:uid="{00000000-0005-0000-0000-0000B51D0000}"/>
    <cellStyle name="Normal 30 2 9 2" xfId="9824" xr:uid="{00000000-0005-0000-0000-0000B61D0000}"/>
    <cellStyle name="Normal 30 2 9 3" xfId="8229" xr:uid="{00000000-0005-0000-0000-0000B71D0000}"/>
    <cellStyle name="Normal 30 2 9 4" xfId="11430" xr:uid="{00000000-0005-0000-0000-0000B81D0000}"/>
    <cellStyle name="Normal 30 2 9 5" xfId="13037" xr:uid="{00000000-0005-0000-0000-0000B91D0000}"/>
    <cellStyle name="Normal 30 3" xfId="2945" xr:uid="{00000000-0005-0000-0000-0000BA1D0000}"/>
    <cellStyle name="Normal 30 3 2" xfId="2946" xr:uid="{00000000-0005-0000-0000-0000BB1D0000}"/>
    <cellStyle name="Normal 30 3 2 2" xfId="9826" xr:uid="{00000000-0005-0000-0000-0000BC1D0000}"/>
    <cellStyle name="Normal 30 3 2 3" xfId="8231" xr:uid="{00000000-0005-0000-0000-0000BD1D0000}"/>
    <cellStyle name="Normal 30 3 2 4" xfId="11432" xr:uid="{00000000-0005-0000-0000-0000BE1D0000}"/>
    <cellStyle name="Normal 30 3 2 5" xfId="13039" xr:uid="{00000000-0005-0000-0000-0000BF1D0000}"/>
    <cellStyle name="Normal 30 3 3" xfId="2947" xr:uid="{00000000-0005-0000-0000-0000C01D0000}"/>
    <cellStyle name="Normal 30 3 3 2" xfId="9827" xr:uid="{00000000-0005-0000-0000-0000C11D0000}"/>
    <cellStyle name="Normal 30 3 3 3" xfId="8232" xr:uid="{00000000-0005-0000-0000-0000C21D0000}"/>
    <cellStyle name="Normal 30 3 3 4" xfId="11433" xr:uid="{00000000-0005-0000-0000-0000C31D0000}"/>
    <cellStyle name="Normal 30 3 3 5" xfId="13040" xr:uid="{00000000-0005-0000-0000-0000C41D0000}"/>
    <cellStyle name="Normal 30 3 4" xfId="2948" xr:uid="{00000000-0005-0000-0000-0000C51D0000}"/>
    <cellStyle name="Normal 30 3 4 2" xfId="9828" xr:uid="{00000000-0005-0000-0000-0000C61D0000}"/>
    <cellStyle name="Normal 30 3 4 3" xfId="8233" xr:uid="{00000000-0005-0000-0000-0000C71D0000}"/>
    <cellStyle name="Normal 30 3 4 4" xfId="11434" xr:uid="{00000000-0005-0000-0000-0000C81D0000}"/>
    <cellStyle name="Normal 30 3 4 5" xfId="13041" xr:uid="{00000000-0005-0000-0000-0000C91D0000}"/>
    <cellStyle name="Normal 30 3 5" xfId="9825" xr:uid="{00000000-0005-0000-0000-0000CA1D0000}"/>
    <cellStyle name="Normal 30 3 6" xfId="8230" xr:uid="{00000000-0005-0000-0000-0000CB1D0000}"/>
    <cellStyle name="Normal 30 3 7" xfId="11431" xr:uid="{00000000-0005-0000-0000-0000CC1D0000}"/>
    <cellStyle name="Normal 30 3 8" xfId="13038" xr:uid="{00000000-0005-0000-0000-0000CD1D0000}"/>
    <cellStyle name="Normal 30 4" xfId="2949" xr:uid="{00000000-0005-0000-0000-0000CE1D0000}"/>
    <cellStyle name="Normal 31" xfId="2950" xr:uid="{00000000-0005-0000-0000-0000CF1D0000}"/>
    <cellStyle name="Normal 31 2" xfId="2951" xr:uid="{00000000-0005-0000-0000-0000D01D0000}"/>
    <cellStyle name="Normal 31 2 10" xfId="9829" xr:uid="{00000000-0005-0000-0000-0000D11D0000}"/>
    <cellStyle name="Normal 31 2 11" xfId="8234" xr:uid="{00000000-0005-0000-0000-0000D21D0000}"/>
    <cellStyle name="Normal 31 2 12" xfId="11435" xr:uid="{00000000-0005-0000-0000-0000D31D0000}"/>
    <cellStyle name="Normal 31 2 13" xfId="13042" xr:uid="{00000000-0005-0000-0000-0000D41D0000}"/>
    <cellStyle name="Normal 31 2 2" xfId="2952" xr:uid="{00000000-0005-0000-0000-0000D51D0000}"/>
    <cellStyle name="Normal 31 2 2 2" xfId="2953" xr:uid="{00000000-0005-0000-0000-0000D61D0000}"/>
    <cellStyle name="Normal 31 2 2 2 2" xfId="9831" xr:uid="{00000000-0005-0000-0000-0000D71D0000}"/>
    <cellStyle name="Normal 31 2 2 2 3" xfId="8236" xr:uid="{00000000-0005-0000-0000-0000D81D0000}"/>
    <cellStyle name="Normal 31 2 2 2 4" xfId="11437" xr:uid="{00000000-0005-0000-0000-0000D91D0000}"/>
    <cellStyle name="Normal 31 2 2 2 5" xfId="13044" xr:uid="{00000000-0005-0000-0000-0000DA1D0000}"/>
    <cellStyle name="Normal 31 2 2 3" xfId="2954" xr:uid="{00000000-0005-0000-0000-0000DB1D0000}"/>
    <cellStyle name="Normal 31 2 2 3 2" xfId="9832" xr:uid="{00000000-0005-0000-0000-0000DC1D0000}"/>
    <cellStyle name="Normal 31 2 2 3 3" xfId="8237" xr:uid="{00000000-0005-0000-0000-0000DD1D0000}"/>
    <cellStyle name="Normal 31 2 2 3 4" xfId="11438" xr:uid="{00000000-0005-0000-0000-0000DE1D0000}"/>
    <cellStyle name="Normal 31 2 2 3 5" xfId="13045" xr:uid="{00000000-0005-0000-0000-0000DF1D0000}"/>
    <cellStyle name="Normal 31 2 2 4" xfId="2955" xr:uid="{00000000-0005-0000-0000-0000E01D0000}"/>
    <cellStyle name="Normal 31 2 2 4 2" xfId="9833" xr:uid="{00000000-0005-0000-0000-0000E11D0000}"/>
    <cellStyle name="Normal 31 2 2 4 3" xfId="8238" xr:uid="{00000000-0005-0000-0000-0000E21D0000}"/>
    <cellStyle name="Normal 31 2 2 4 4" xfId="11439" xr:uid="{00000000-0005-0000-0000-0000E31D0000}"/>
    <cellStyle name="Normal 31 2 2 4 5" xfId="13046" xr:uid="{00000000-0005-0000-0000-0000E41D0000}"/>
    <cellStyle name="Normal 31 2 2 5" xfId="9830" xr:uid="{00000000-0005-0000-0000-0000E51D0000}"/>
    <cellStyle name="Normal 31 2 2 6" xfId="8235" xr:uid="{00000000-0005-0000-0000-0000E61D0000}"/>
    <cellStyle name="Normal 31 2 2 7" xfId="11436" xr:uid="{00000000-0005-0000-0000-0000E71D0000}"/>
    <cellStyle name="Normal 31 2 2 8" xfId="13043" xr:uid="{00000000-0005-0000-0000-0000E81D0000}"/>
    <cellStyle name="Normal 31 2 3" xfId="2956" xr:uid="{00000000-0005-0000-0000-0000E91D0000}"/>
    <cellStyle name="Normal 31 2 3 2" xfId="2957" xr:uid="{00000000-0005-0000-0000-0000EA1D0000}"/>
    <cellStyle name="Normal 31 2 3 2 2" xfId="9835" xr:uid="{00000000-0005-0000-0000-0000EB1D0000}"/>
    <cellStyle name="Normal 31 2 3 2 3" xfId="8240" xr:uid="{00000000-0005-0000-0000-0000EC1D0000}"/>
    <cellStyle name="Normal 31 2 3 2 4" xfId="11441" xr:uid="{00000000-0005-0000-0000-0000ED1D0000}"/>
    <cellStyle name="Normal 31 2 3 2 5" xfId="13048" xr:uid="{00000000-0005-0000-0000-0000EE1D0000}"/>
    <cellStyle name="Normal 31 2 3 3" xfId="2958" xr:uid="{00000000-0005-0000-0000-0000EF1D0000}"/>
    <cellStyle name="Normal 31 2 3 3 2" xfId="9836" xr:uid="{00000000-0005-0000-0000-0000F01D0000}"/>
    <cellStyle name="Normal 31 2 3 3 3" xfId="8241" xr:uid="{00000000-0005-0000-0000-0000F11D0000}"/>
    <cellStyle name="Normal 31 2 3 3 4" xfId="11442" xr:uid="{00000000-0005-0000-0000-0000F21D0000}"/>
    <cellStyle name="Normal 31 2 3 3 5" xfId="13049" xr:uid="{00000000-0005-0000-0000-0000F31D0000}"/>
    <cellStyle name="Normal 31 2 3 4" xfId="2959" xr:uid="{00000000-0005-0000-0000-0000F41D0000}"/>
    <cellStyle name="Normal 31 2 3 4 2" xfId="9837" xr:uid="{00000000-0005-0000-0000-0000F51D0000}"/>
    <cellStyle name="Normal 31 2 3 4 3" xfId="8242" xr:uid="{00000000-0005-0000-0000-0000F61D0000}"/>
    <cellStyle name="Normal 31 2 3 4 4" xfId="11443" xr:uid="{00000000-0005-0000-0000-0000F71D0000}"/>
    <cellStyle name="Normal 31 2 3 4 5" xfId="13050" xr:uid="{00000000-0005-0000-0000-0000F81D0000}"/>
    <cellStyle name="Normal 31 2 3 5" xfId="9834" xr:uid="{00000000-0005-0000-0000-0000F91D0000}"/>
    <cellStyle name="Normal 31 2 3 6" xfId="8239" xr:uid="{00000000-0005-0000-0000-0000FA1D0000}"/>
    <cellStyle name="Normal 31 2 3 7" xfId="11440" xr:uid="{00000000-0005-0000-0000-0000FB1D0000}"/>
    <cellStyle name="Normal 31 2 3 8" xfId="13047" xr:uid="{00000000-0005-0000-0000-0000FC1D0000}"/>
    <cellStyle name="Normal 31 2 4" xfId="2960" xr:uid="{00000000-0005-0000-0000-0000FD1D0000}"/>
    <cellStyle name="Normal 31 2 4 2" xfId="2961" xr:uid="{00000000-0005-0000-0000-0000FE1D0000}"/>
    <cellStyle name="Normal 31 2 4 2 2" xfId="2962" xr:uid="{00000000-0005-0000-0000-0000FF1D0000}"/>
    <cellStyle name="Normal 31 2 4 2 2 2" xfId="2963" xr:uid="{00000000-0005-0000-0000-0000001E0000}"/>
    <cellStyle name="Normal 31 2 4 2 2 2 2" xfId="9839" xr:uid="{00000000-0005-0000-0000-0000011E0000}"/>
    <cellStyle name="Normal 31 2 4 2 2 2 3" xfId="8244" xr:uid="{00000000-0005-0000-0000-0000021E0000}"/>
    <cellStyle name="Normal 31 2 4 2 2 2 4" xfId="11445" xr:uid="{00000000-0005-0000-0000-0000031E0000}"/>
    <cellStyle name="Normal 31 2 4 2 2 2 5" xfId="13052" xr:uid="{00000000-0005-0000-0000-0000041E0000}"/>
    <cellStyle name="Normal 31 2 4 2 2 3" xfId="2964" xr:uid="{00000000-0005-0000-0000-0000051E0000}"/>
    <cellStyle name="Normal 31 2 4 2 2 3 2" xfId="9840" xr:uid="{00000000-0005-0000-0000-0000061E0000}"/>
    <cellStyle name="Normal 31 2 4 2 2 3 3" xfId="8245" xr:uid="{00000000-0005-0000-0000-0000071E0000}"/>
    <cellStyle name="Normal 31 2 4 2 2 3 4" xfId="11446" xr:uid="{00000000-0005-0000-0000-0000081E0000}"/>
    <cellStyle name="Normal 31 2 4 2 2 3 5" xfId="13053" xr:uid="{00000000-0005-0000-0000-0000091E0000}"/>
    <cellStyle name="Normal 31 2 4 2 2 4" xfId="2965" xr:uid="{00000000-0005-0000-0000-00000A1E0000}"/>
    <cellStyle name="Normal 31 2 4 2 2 4 2" xfId="9841" xr:uid="{00000000-0005-0000-0000-00000B1E0000}"/>
    <cellStyle name="Normal 31 2 4 2 2 4 3" xfId="8246" xr:uid="{00000000-0005-0000-0000-00000C1E0000}"/>
    <cellStyle name="Normal 31 2 4 2 2 4 4" xfId="11447" xr:uid="{00000000-0005-0000-0000-00000D1E0000}"/>
    <cellStyle name="Normal 31 2 4 2 2 4 5" xfId="13054" xr:uid="{00000000-0005-0000-0000-00000E1E0000}"/>
    <cellStyle name="Normal 31 2 4 2 3" xfId="2966" xr:uid="{00000000-0005-0000-0000-00000F1E0000}"/>
    <cellStyle name="Normal 31 2 4 2 4" xfId="2967" xr:uid="{00000000-0005-0000-0000-0000101E0000}"/>
    <cellStyle name="Normal 31 2 4 2 5" xfId="9838" xr:uid="{00000000-0005-0000-0000-0000111E0000}"/>
    <cellStyle name="Normal 31 2 4 2 6" xfId="8243" xr:uid="{00000000-0005-0000-0000-0000121E0000}"/>
    <cellStyle name="Normal 31 2 4 2 7" xfId="11444" xr:uid="{00000000-0005-0000-0000-0000131E0000}"/>
    <cellStyle name="Normal 31 2 4 2 8" xfId="13051" xr:uid="{00000000-0005-0000-0000-0000141E0000}"/>
    <cellStyle name="Normal 31 2 4 3" xfId="2968" xr:uid="{00000000-0005-0000-0000-0000151E0000}"/>
    <cellStyle name="Normal 31 2 4 3 2" xfId="2969" xr:uid="{00000000-0005-0000-0000-0000161E0000}"/>
    <cellStyle name="Normal 31 2 4 3 2 2" xfId="9843" xr:uid="{00000000-0005-0000-0000-0000171E0000}"/>
    <cellStyle name="Normal 31 2 4 3 2 3" xfId="8248" xr:uid="{00000000-0005-0000-0000-0000181E0000}"/>
    <cellStyle name="Normal 31 2 4 3 2 4" xfId="11449" xr:uid="{00000000-0005-0000-0000-0000191E0000}"/>
    <cellStyle name="Normal 31 2 4 3 2 5" xfId="13056" xr:uid="{00000000-0005-0000-0000-00001A1E0000}"/>
    <cellStyle name="Normal 31 2 4 3 3" xfId="2970" xr:uid="{00000000-0005-0000-0000-00001B1E0000}"/>
    <cellStyle name="Normal 31 2 4 3 3 2" xfId="9844" xr:uid="{00000000-0005-0000-0000-00001C1E0000}"/>
    <cellStyle name="Normal 31 2 4 3 3 3" xfId="8249" xr:uid="{00000000-0005-0000-0000-00001D1E0000}"/>
    <cellStyle name="Normal 31 2 4 3 3 4" xfId="11450" xr:uid="{00000000-0005-0000-0000-00001E1E0000}"/>
    <cellStyle name="Normal 31 2 4 3 3 5" xfId="13057" xr:uid="{00000000-0005-0000-0000-00001F1E0000}"/>
    <cellStyle name="Normal 31 2 4 3 4" xfId="2971" xr:uid="{00000000-0005-0000-0000-0000201E0000}"/>
    <cellStyle name="Normal 31 2 4 3 4 2" xfId="9845" xr:uid="{00000000-0005-0000-0000-0000211E0000}"/>
    <cellStyle name="Normal 31 2 4 3 4 3" xfId="8250" xr:uid="{00000000-0005-0000-0000-0000221E0000}"/>
    <cellStyle name="Normal 31 2 4 3 4 4" xfId="11451" xr:uid="{00000000-0005-0000-0000-0000231E0000}"/>
    <cellStyle name="Normal 31 2 4 3 4 5" xfId="13058" xr:uid="{00000000-0005-0000-0000-0000241E0000}"/>
    <cellStyle name="Normal 31 2 4 3 5" xfId="9842" xr:uid="{00000000-0005-0000-0000-0000251E0000}"/>
    <cellStyle name="Normal 31 2 4 3 6" xfId="8247" xr:uid="{00000000-0005-0000-0000-0000261E0000}"/>
    <cellStyle name="Normal 31 2 4 3 7" xfId="11448" xr:uid="{00000000-0005-0000-0000-0000271E0000}"/>
    <cellStyle name="Normal 31 2 4 3 8" xfId="13055" xr:uid="{00000000-0005-0000-0000-0000281E0000}"/>
    <cellStyle name="Normal 31 2 4 4" xfId="2972" xr:uid="{00000000-0005-0000-0000-0000291E0000}"/>
    <cellStyle name="Normal 31 2 4 4 2" xfId="2973" xr:uid="{00000000-0005-0000-0000-00002A1E0000}"/>
    <cellStyle name="Normal 31 2 4 4 2 2" xfId="9847" xr:uid="{00000000-0005-0000-0000-00002B1E0000}"/>
    <cellStyle name="Normal 31 2 4 4 2 3" xfId="8252" xr:uid="{00000000-0005-0000-0000-00002C1E0000}"/>
    <cellStyle name="Normal 31 2 4 4 2 4" xfId="11453" xr:uid="{00000000-0005-0000-0000-00002D1E0000}"/>
    <cellStyle name="Normal 31 2 4 4 2 5" xfId="13060" xr:uid="{00000000-0005-0000-0000-00002E1E0000}"/>
    <cellStyle name="Normal 31 2 4 4 3" xfId="2974" xr:uid="{00000000-0005-0000-0000-00002F1E0000}"/>
    <cellStyle name="Normal 31 2 4 4 3 2" xfId="9848" xr:uid="{00000000-0005-0000-0000-0000301E0000}"/>
    <cellStyle name="Normal 31 2 4 4 3 3" xfId="8253" xr:uid="{00000000-0005-0000-0000-0000311E0000}"/>
    <cellStyle name="Normal 31 2 4 4 3 4" xfId="11454" xr:uid="{00000000-0005-0000-0000-0000321E0000}"/>
    <cellStyle name="Normal 31 2 4 4 3 5" xfId="13061" xr:uid="{00000000-0005-0000-0000-0000331E0000}"/>
    <cellStyle name="Normal 31 2 4 4 4" xfId="2975" xr:uid="{00000000-0005-0000-0000-0000341E0000}"/>
    <cellStyle name="Normal 31 2 4 4 4 2" xfId="9849" xr:uid="{00000000-0005-0000-0000-0000351E0000}"/>
    <cellStyle name="Normal 31 2 4 4 4 3" xfId="8254" xr:uid="{00000000-0005-0000-0000-0000361E0000}"/>
    <cellStyle name="Normal 31 2 4 4 4 4" xfId="11455" xr:uid="{00000000-0005-0000-0000-0000371E0000}"/>
    <cellStyle name="Normal 31 2 4 4 4 5" xfId="13062" xr:uid="{00000000-0005-0000-0000-0000381E0000}"/>
    <cellStyle name="Normal 31 2 4 4 5" xfId="9846" xr:uid="{00000000-0005-0000-0000-0000391E0000}"/>
    <cellStyle name="Normal 31 2 4 4 6" xfId="8251" xr:uid="{00000000-0005-0000-0000-00003A1E0000}"/>
    <cellStyle name="Normal 31 2 4 4 7" xfId="11452" xr:uid="{00000000-0005-0000-0000-00003B1E0000}"/>
    <cellStyle name="Normal 31 2 4 4 8" xfId="13059" xr:uid="{00000000-0005-0000-0000-00003C1E0000}"/>
    <cellStyle name="Normal 31 2 4 5" xfId="2976" xr:uid="{00000000-0005-0000-0000-00003D1E0000}"/>
    <cellStyle name="Normal 31 2 4 5 2" xfId="9850" xr:uid="{00000000-0005-0000-0000-00003E1E0000}"/>
    <cellStyle name="Normal 31 2 4 5 3" xfId="8255" xr:uid="{00000000-0005-0000-0000-00003F1E0000}"/>
    <cellStyle name="Normal 31 2 4 5 4" xfId="11456" xr:uid="{00000000-0005-0000-0000-0000401E0000}"/>
    <cellStyle name="Normal 31 2 4 5 5" xfId="13063" xr:uid="{00000000-0005-0000-0000-0000411E0000}"/>
    <cellStyle name="Normal 31 2 4 6" xfId="2977" xr:uid="{00000000-0005-0000-0000-0000421E0000}"/>
    <cellStyle name="Normal 31 2 4 6 2" xfId="9851" xr:uid="{00000000-0005-0000-0000-0000431E0000}"/>
    <cellStyle name="Normal 31 2 4 6 3" xfId="8256" xr:uid="{00000000-0005-0000-0000-0000441E0000}"/>
    <cellStyle name="Normal 31 2 4 6 4" xfId="11457" xr:uid="{00000000-0005-0000-0000-0000451E0000}"/>
    <cellStyle name="Normal 31 2 4 6 5" xfId="13064" xr:uid="{00000000-0005-0000-0000-0000461E0000}"/>
    <cellStyle name="Normal 31 2 4 7" xfId="2978" xr:uid="{00000000-0005-0000-0000-0000471E0000}"/>
    <cellStyle name="Normal 31 2 4 7 2" xfId="9852" xr:uid="{00000000-0005-0000-0000-0000481E0000}"/>
    <cellStyle name="Normal 31 2 4 7 3" xfId="8257" xr:uid="{00000000-0005-0000-0000-0000491E0000}"/>
    <cellStyle name="Normal 31 2 4 7 4" xfId="11458" xr:uid="{00000000-0005-0000-0000-00004A1E0000}"/>
    <cellStyle name="Normal 31 2 4 7 5" xfId="13065" xr:uid="{00000000-0005-0000-0000-00004B1E0000}"/>
    <cellStyle name="Normal 31 2 5" xfId="2979" xr:uid="{00000000-0005-0000-0000-00004C1E0000}"/>
    <cellStyle name="Normal 31 2 6" xfId="2980" xr:uid="{00000000-0005-0000-0000-00004D1E0000}"/>
    <cellStyle name="Normal 31 2 7" xfId="2981" xr:uid="{00000000-0005-0000-0000-00004E1E0000}"/>
    <cellStyle name="Normal 31 2 7 2" xfId="9853" xr:uid="{00000000-0005-0000-0000-00004F1E0000}"/>
    <cellStyle name="Normal 31 2 7 3" xfId="8258" xr:uid="{00000000-0005-0000-0000-0000501E0000}"/>
    <cellStyle name="Normal 31 2 7 4" xfId="11459" xr:uid="{00000000-0005-0000-0000-0000511E0000}"/>
    <cellStyle name="Normal 31 2 7 5" xfId="13066" xr:uid="{00000000-0005-0000-0000-0000521E0000}"/>
    <cellStyle name="Normal 31 2 8" xfId="2982" xr:uid="{00000000-0005-0000-0000-0000531E0000}"/>
    <cellStyle name="Normal 31 2 8 2" xfId="9854" xr:uid="{00000000-0005-0000-0000-0000541E0000}"/>
    <cellStyle name="Normal 31 2 8 3" xfId="8259" xr:uid="{00000000-0005-0000-0000-0000551E0000}"/>
    <cellStyle name="Normal 31 2 8 4" xfId="11460" xr:uid="{00000000-0005-0000-0000-0000561E0000}"/>
    <cellStyle name="Normal 31 2 8 5" xfId="13067" xr:uid="{00000000-0005-0000-0000-0000571E0000}"/>
    <cellStyle name="Normal 31 2 9" xfId="2983" xr:uid="{00000000-0005-0000-0000-0000581E0000}"/>
    <cellStyle name="Normal 31 2 9 2" xfId="9855" xr:uid="{00000000-0005-0000-0000-0000591E0000}"/>
    <cellStyle name="Normal 31 2 9 3" xfId="8260" xr:uid="{00000000-0005-0000-0000-00005A1E0000}"/>
    <cellStyle name="Normal 31 2 9 4" xfId="11461" xr:uid="{00000000-0005-0000-0000-00005B1E0000}"/>
    <cellStyle name="Normal 31 2 9 5" xfId="13068" xr:uid="{00000000-0005-0000-0000-00005C1E0000}"/>
    <cellStyle name="Normal 31 3" xfId="2984" xr:uid="{00000000-0005-0000-0000-00005D1E0000}"/>
    <cellStyle name="Normal 31 3 2" xfId="2985" xr:uid="{00000000-0005-0000-0000-00005E1E0000}"/>
    <cellStyle name="Normal 31 3 2 2" xfId="9857" xr:uid="{00000000-0005-0000-0000-00005F1E0000}"/>
    <cellStyle name="Normal 31 3 2 3" xfId="8262" xr:uid="{00000000-0005-0000-0000-0000601E0000}"/>
    <cellStyle name="Normal 31 3 2 4" xfId="11463" xr:uid="{00000000-0005-0000-0000-0000611E0000}"/>
    <cellStyle name="Normal 31 3 2 5" xfId="13070" xr:uid="{00000000-0005-0000-0000-0000621E0000}"/>
    <cellStyle name="Normal 31 3 3" xfId="2986" xr:uid="{00000000-0005-0000-0000-0000631E0000}"/>
    <cellStyle name="Normal 31 3 3 2" xfId="9858" xr:uid="{00000000-0005-0000-0000-0000641E0000}"/>
    <cellStyle name="Normal 31 3 3 3" xfId="8263" xr:uid="{00000000-0005-0000-0000-0000651E0000}"/>
    <cellStyle name="Normal 31 3 3 4" xfId="11464" xr:uid="{00000000-0005-0000-0000-0000661E0000}"/>
    <cellStyle name="Normal 31 3 3 5" xfId="13071" xr:uid="{00000000-0005-0000-0000-0000671E0000}"/>
    <cellStyle name="Normal 31 3 4" xfId="2987" xr:uid="{00000000-0005-0000-0000-0000681E0000}"/>
    <cellStyle name="Normal 31 3 4 2" xfId="9859" xr:uid="{00000000-0005-0000-0000-0000691E0000}"/>
    <cellStyle name="Normal 31 3 4 3" xfId="8264" xr:uid="{00000000-0005-0000-0000-00006A1E0000}"/>
    <cellStyle name="Normal 31 3 4 4" xfId="11465" xr:uid="{00000000-0005-0000-0000-00006B1E0000}"/>
    <cellStyle name="Normal 31 3 4 5" xfId="13072" xr:uid="{00000000-0005-0000-0000-00006C1E0000}"/>
    <cellStyle name="Normal 31 3 5" xfId="9856" xr:uid="{00000000-0005-0000-0000-00006D1E0000}"/>
    <cellStyle name="Normal 31 3 6" xfId="8261" xr:uid="{00000000-0005-0000-0000-00006E1E0000}"/>
    <cellStyle name="Normal 31 3 7" xfId="11462" xr:uid="{00000000-0005-0000-0000-00006F1E0000}"/>
    <cellStyle name="Normal 31 3 8" xfId="13069" xr:uid="{00000000-0005-0000-0000-0000701E0000}"/>
    <cellStyle name="Normal 31 4" xfId="2988" xr:uid="{00000000-0005-0000-0000-0000711E0000}"/>
    <cellStyle name="Normal 32" xfId="2989" xr:uid="{00000000-0005-0000-0000-0000721E0000}"/>
    <cellStyle name="Normal 32 2" xfId="2990" xr:uid="{00000000-0005-0000-0000-0000731E0000}"/>
    <cellStyle name="Normal 32 2 10" xfId="9860" xr:uid="{00000000-0005-0000-0000-0000741E0000}"/>
    <cellStyle name="Normal 32 2 11" xfId="8265" xr:uid="{00000000-0005-0000-0000-0000751E0000}"/>
    <cellStyle name="Normal 32 2 12" xfId="11466" xr:uid="{00000000-0005-0000-0000-0000761E0000}"/>
    <cellStyle name="Normal 32 2 13" xfId="13073" xr:uid="{00000000-0005-0000-0000-0000771E0000}"/>
    <cellStyle name="Normal 32 2 2" xfId="2991" xr:uid="{00000000-0005-0000-0000-0000781E0000}"/>
    <cellStyle name="Normal 32 2 2 2" xfId="2992" xr:uid="{00000000-0005-0000-0000-0000791E0000}"/>
    <cellStyle name="Normal 32 2 2 2 2" xfId="9862" xr:uid="{00000000-0005-0000-0000-00007A1E0000}"/>
    <cellStyle name="Normal 32 2 2 2 3" xfId="8267" xr:uid="{00000000-0005-0000-0000-00007B1E0000}"/>
    <cellStyle name="Normal 32 2 2 2 4" xfId="11468" xr:uid="{00000000-0005-0000-0000-00007C1E0000}"/>
    <cellStyle name="Normal 32 2 2 2 5" xfId="13075" xr:uid="{00000000-0005-0000-0000-00007D1E0000}"/>
    <cellStyle name="Normal 32 2 2 3" xfId="2993" xr:uid="{00000000-0005-0000-0000-00007E1E0000}"/>
    <cellStyle name="Normal 32 2 2 3 2" xfId="9863" xr:uid="{00000000-0005-0000-0000-00007F1E0000}"/>
    <cellStyle name="Normal 32 2 2 3 3" xfId="8268" xr:uid="{00000000-0005-0000-0000-0000801E0000}"/>
    <cellStyle name="Normal 32 2 2 3 4" xfId="11469" xr:uid="{00000000-0005-0000-0000-0000811E0000}"/>
    <cellStyle name="Normal 32 2 2 3 5" xfId="13076" xr:uid="{00000000-0005-0000-0000-0000821E0000}"/>
    <cellStyle name="Normal 32 2 2 4" xfId="2994" xr:uid="{00000000-0005-0000-0000-0000831E0000}"/>
    <cellStyle name="Normal 32 2 2 4 2" xfId="9864" xr:uid="{00000000-0005-0000-0000-0000841E0000}"/>
    <cellStyle name="Normal 32 2 2 4 3" xfId="8269" xr:uid="{00000000-0005-0000-0000-0000851E0000}"/>
    <cellStyle name="Normal 32 2 2 4 4" xfId="11470" xr:uid="{00000000-0005-0000-0000-0000861E0000}"/>
    <cellStyle name="Normal 32 2 2 4 5" xfId="13077" xr:uid="{00000000-0005-0000-0000-0000871E0000}"/>
    <cellStyle name="Normal 32 2 2 5" xfId="9861" xr:uid="{00000000-0005-0000-0000-0000881E0000}"/>
    <cellStyle name="Normal 32 2 2 6" xfId="8266" xr:uid="{00000000-0005-0000-0000-0000891E0000}"/>
    <cellStyle name="Normal 32 2 2 7" xfId="11467" xr:uid="{00000000-0005-0000-0000-00008A1E0000}"/>
    <cellStyle name="Normal 32 2 2 8" xfId="13074" xr:uid="{00000000-0005-0000-0000-00008B1E0000}"/>
    <cellStyle name="Normal 32 2 3" xfId="2995" xr:uid="{00000000-0005-0000-0000-00008C1E0000}"/>
    <cellStyle name="Normal 32 2 3 2" xfId="2996" xr:uid="{00000000-0005-0000-0000-00008D1E0000}"/>
    <cellStyle name="Normal 32 2 3 2 2" xfId="9866" xr:uid="{00000000-0005-0000-0000-00008E1E0000}"/>
    <cellStyle name="Normal 32 2 3 2 3" xfId="8271" xr:uid="{00000000-0005-0000-0000-00008F1E0000}"/>
    <cellStyle name="Normal 32 2 3 2 4" xfId="11472" xr:uid="{00000000-0005-0000-0000-0000901E0000}"/>
    <cellStyle name="Normal 32 2 3 2 5" xfId="13079" xr:uid="{00000000-0005-0000-0000-0000911E0000}"/>
    <cellStyle name="Normal 32 2 3 3" xfId="2997" xr:uid="{00000000-0005-0000-0000-0000921E0000}"/>
    <cellStyle name="Normal 32 2 3 3 2" xfId="9867" xr:uid="{00000000-0005-0000-0000-0000931E0000}"/>
    <cellStyle name="Normal 32 2 3 3 3" xfId="8272" xr:uid="{00000000-0005-0000-0000-0000941E0000}"/>
    <cellStyle name="Normal 32 2 3 3 4" xfId="11473" xr:uid="{00000000-0005-0000-0000-0000951E0000}"/>
    <cellStyle name="Normal 32 2 3 3 5" xfId="13080" xr:uid="{00000000-0005-0000-0000-0000961E0000}"/>
    <cellStyle name="Normal 32 2 3 4" xfId="2998" xr:uid="{00000000-0005-0000-0000-0000971E0000}"/>
    <cellStyle name="Normal 32 2 3 4 2" xfId="9868" xr:uid="{00000000-0005-0000-0000-0000981E0000}"/>
    <cellStyle name="Normal 32 2 3 4 3" xfId="8273" xr:uid="{00000000-0005-0000-0000-0000991E0000}"/>
    <cellStyle name="Normal 32 2 3 4 4" xfId="11474" xr:uid="{00000000-0005-0000-0000-00009A1E0000}"/>
    <cellStyle name="Normal 32 2 3 4 5" xfId="13081" xr:uid="{00000000-0005-0000-0000-00009B1E0000}"/>
    <cellStyle name="Normal 32 2 3 5" xfId="9865" xr:uid="{00000000-0005-0000-0000-00009C1E0000}"/>
    <cellStyle name="Normal 32 2 3 6" xfId="8270" xr:uid="{00000000-0005-0000-0000-00009D1E0000}"/>
    <cellStyle name="Normal 32 2 3 7" xfId="11471" xr:uid="{00000000-0005-0000-0000-00009E1E0000}"/>
    <cellStyle name="Normal 32 2 3 8" xfId="13078" xr:uid="{00000000-0005-0000-0000-00009F1E0000}"/>
    <cellStyle name="Normal 32 2 4" xfId="2999" xr:uid="{00000000-0005-0000-0000-0000A01E0000}"/>
    <cellStyle name="Normal 32 2 4 2" xfId="3000" xr:uid="{00000000-0005-0000-0000-0000A11E0000}"/>
    <cellStyle name="Normal 32 2 4 2 2" xfId="3001" xr:uid="{00000000-0005-0000-0000-0000A21E0000}"/>
    <cellStyle name="Normal 32 2 4 2 2 2" xfId="3002" xr:uid="{00000000-0005-0000-0000-0000A31E0000}"/>
    <cellStyle name="Normal 32 2 4 2 2 2 2" xfId="9870" xr:uid="{00000000-0005-0000-0000-0000A41E0000}"/>
    <cellStyle name="Normal 32 2 4 2 2 2 3" xfId="8275" xr:uid="{00000000-0005-0000-0000-0000A51E0000}"/>
    <cellStyle name="Normal 32 2 4 2 2 2 4" xfId="11476" xr:uid="{00000000-0005-0000-0000-0000A61E0000}"/>
    <cellStyle name="Normal 32 2 4 2 2 2 5" xfId="13083" xr:uid="{00000000-0005-0000-0000-0000A71E0000}"/>
    <cellStyle name="Normal 32 2 4 2 2 3" xfId="3003" xr:uid="{00000000-0005-0000-0000-0000A81E0000}"/>
    <cellStyle name="Normal 32 2 4 2 2 3 2" xfId="9871" xr:uid="{00000000-0005-0000-0000-0000A91E0000}"/>
    <cellStyle name="Normal 32 2 4 2 2 3 3" xfId="8276" xr:uid="{00000000-0005-0000-0000-0000AA1E0000}"/>
    <cellStyle name="Normal 32 2 4 2 2 3 4" xfId="11477" xr:uid="{00000000-0005-0000-0000-0000AB1E0000}"/>
    <cellStyle name="Normal 32 2 4 2 2 3 5" xfId="13084" xr:uid="{00000000-0005-0000-0000-0000AC1E0000}"/>
    <cellStyle name="Normal 32 2 4 2 2 4" xfId="3004" xr:uid="{00000000-0005-0000-0000-0000AD1E0000}"/>
    <cellStyle name="Normal 32 2 4 2 2 4 2" xfId="9872" xr:uid="{00000000-0005-0000-0000-0000AE1E0000}"/>
    <cellStyle name="Normal 32 2 4 2 2 4 3" xfId="8277" xr:uid="{00000000-0005-0000-0000-0000AF1E0000}"/>
    <cellStyle name="Normal 32 2 4 2 2 4 4" xfId="11478" xr:uid="{00000000-0005-0000-0000-0000B01E0000}"/>
    <cellStyle name="Normal 32 2 4 2 2 4 5" xfId="13085" xr:uid="{00000000-0005-0000-0000-0000B11E0000}"/>
    <cellStyle name="Normal 32 2 4 2 3" xfId="3005" xr:uid="{00000000-0005-0000-0000-0000B21E0000}"/>
    <cellStyle name="Normal 32 2 4 2 4" xfId="3006" xr:uid="{00000000-0005-0000-0000-0000B31E0000}"/>
    <cellStyle name="Normal 32 2 4 2 5" xfId="9869" xr:uid="{00000000-0005-0000-0000-0000B41E0000}"/>
    <cellStyle name="Normal 32 2 4 2 6" xfId="8274" xr:uid="{00000000-0005-0000-0000-0000B51E0000}"/>
    <cellStyle name="Normal 32 2 4 2 7" xfId="11475" xr:uid="{00000000-0005-0000-0000-0000B61E0000}"/>
    <cellStyle name="Normal 32 2 4 2 8" xfId="13082" xr:uid="{00000000-0005-0000-0000-0000B71E0000}"/>
    <cellStyle name="Normal 32 2 4 3" xfId="3007" xr:uid="{00000000-0005-0000-0000-0000B81E0000}"/>
    <cellStyle name="Normal 32 2 4 3 2" xfId="3008" xr:uid="{00000000-0005-0000-0000-0000B91E0000}"/>
    <cellStyle name="Normal 32 2 4 3 2 2" xfId="9874" xr:uid="{00000000-0005-0000-0000-0000BA1E0000}"/>
    <cellStyle name="Normal 32 2 4 3 2 3" xfId="8279" xr:uid="{00000000-0005-0000-0000-0000BB1E0000}"/>
    <cellStyle name="Normal 32 2 4 3 2 4" xfId="11480" xr:uid="{00000000-0005-0000-0000-0000BC1E0000}"/>
    <cellStyle name="Normal 32 2 4 3 2 5" xfId="13087" xr:uid="{00000000-0005-0000-0000-0000BD1E0000}"/>
    <cellStyle name="Normal 32 2 4 3 3" xfId="3009" xr:uid="{00000000-0005-0000-0000-0000BE1E0000}"/>
    <cellStyle name="Normal 32 2 4 3 3 2" xfId="9875" xr:uid="{00000000-0005-0000-0000-0000BF1E0000}"/>
    <cellStyle name="Normal 32 2 4 3 3 3" xfId="8280" xr:uid="{00000000-0005-0000-0000-0000C01E0000}"/>
    <cellStyle name="Normal 32 2 4 3 3 4" xfId="11481" xr:uid="{00000000-0005-0000-0000-0000C11E0000}"/>
    <cellStyle name="Normal 32 2 4 3 3 5" xfId="13088" xr:uid="{00000000-0005-0000-0000-0000C21E0000}"/>
    <cellStyle name="Normal 32 2 4 3 4" xfId="3010" xr:uid="{00000000-0005-0000-0000-0000C31E0000}"/>
    <cellStyle name="Normal 32 2 4 3 4 2" xfId="9876" xr:uid="{00000000-0005-0000-0000-0000C41E0000}"/>
    <cellStyle name="Normal 32 2 4 3 4 3" xfId="8281" xr:uid="{00000000-0005-0000-0000-0000C51E0000}"/>
    <cellStyle name="Normal 32 2 4 3 4 4" xfId="11482" xr:uid="{00000000-0005-0000-0000-0000C61E0000}"/>
    <cellStyle name="Normal 32 2 4 3 4 5" xfId="13089" xr:uid="{00000000-0005-0000-0000-0000C71E0000}"/>
    <cellStyle name="Normal 32 2 4 3 5" xfId="9873" xr:uid="{00000000-0005-0000-0000-0000C81E0000}"/>
    <cellStyle name="Normal 32 2 4 3 6" xfId="8278" xr:uid="{00000000-0005-0000-0000-0000C91E0000}"/>
    <cellStyle name="Normal 32 2 4 3 7" xfId="11479" xr:uid="{00000000-0005-0000-0000-0000CA1E0000}"/>
    <cellStyle name="Normal 32 2 4 3 8" xfId="13086" xr:uid="{00000000-0005-0000-0000-0000CB1E0000}"/>
    <cellStyle name="Normal 32 2 4 4" xfId="3011" xr:uid="{00000000-0005-0000-0000-0000CC1E0000}"/>
    <cellStyle name="Normal 32 2 4 4 2" xfId="3012" xr:uid="{00000000-0005-0000-0000-0000CD1E0000}"/>
    <cellStyle name="Normal 32 2 4 4 2 2" xfId="9878" xr:uid="{00000000-0005-0000-0000-0000CE1E0000}"/>
    <cellStyle name="Normal 32 2 4 4 2 3" xfId="8283" xr:uid="{00000000-0005-0000-0000-0000CF1E0000}"/>
    <cellStyle name="Normal 32 2 4 4 2 4" xfId="11484" xr:uid="{00000000-0005-0000-0000-0000D01E0000}"/>
    <cellStyle name="Normal 32 2 4 4 2 5" xfId="13091" xr:uid="{00000000-0005-0000-0000-0000D11E0000}"/>
    <cellStyle name="Normal 32 2 4 4 3" xfId="3013" xr:uid="{00000000-0005-0000-0000-0000D21E0000}"/>
    <cellStyle name="Normal 32 2 4 4 3 2" xfId="9879" xr:uid="{00000000-0005-0000-0000-0000D31E0000}"/>
    <cellStyle name="Normal 32 2 4 4 3 3" xfId="8284" xr:uid="{00000000-0005-0000-0000-0000D41E0000}"/>
    <cellStyle name="Normal 32 2 4 4 3 4" xfId="11485" xr:uid="{00000000-0005-0000-0000-0000D51E0000}"/>
    <cellStyle name="Normal 32 2 4 4 3 5" xfId="13092" xr:uid="{00000000-0005-0000-0000-0000D61E0000}"/>
    <cellStyle name="Normal 32 2 4 4 4" xfId="3014" xr:uid="{00000000-0005-0000-0000-0000D71E0000}"/>
    <cellStyle name="Normal 32 2 4 4 4 2" xfId="9880" xr:uid="{00000000-0005-0000-0000-0000D81E0000}"/>
    <cellStyle name="Normal 32 2 4 4 4 3" xfId="8285" xr:uid="{00000000-0005-0000-0000-0000D91E0000}"/>
    <cellStyle name="Normal 32 2 4 4 4 4" xfId="11486" xr:uid="{00000000-0005-0000-0000-0000DA1E0000}"/>
    <cellStyle name="Normal 32 2 4 4 4 5" xfId="13093" xr:uid="{00000000-0005-0000-0000-0000DB1E0000}"/>
    <cellStyle name="Normal 32 2 4 4 5" xfId="9877" xr:uid="{00000000-0005-0000-0000-0000DC1E0000}"/>
    <cellStyle name="Normal 32 2 4 4 6" xfId="8282" xr:uid="{00000000-0005-0000-0000-0000DD1E0000}"/>
    <cellStyle name="Normal 32 2 4 4 7" xfId="11483" xr:uid="{00000000-0005-0000-0000-0000DE1E0000}"/>
    <cellStyle name="Normal 32 2 4 4 8" xfId="13090" xr:uid="{00000000-0005-0000-0000-0000DF1E0000}"/>
    <cellStyle name="Normal 32 2 4 5" xfId="3015" xr:uid="{00000000-0005-0000-0000-0000E01E0000}"/>
    <cellStyle name="Normal 32 2 4 5 2" xfId="9881" xr:uid="{00000000-0005-0000-0000-0000E11E0000}"/>
    <cellStyle name="Normal 32 2 4 5 3" xfId="8286" xr:uid="{00000000-0005-0000-0000-0000E21E0000}"/>
    <cellStyle name="Normal 32 2 4 5 4" xfId="11487" xr:uid="{00000000-0005-0000-0000-0000E31E0000}"/>
    <cellStyle name="Normal 32 2 4 5 5" xfId="13094" xr:uid="{00000000-0005-0000-0000-0000E41E0000}"/>
    <cellStyle name="Normal 32 2 4 6" xfId="3016" xr:uid="{00000000-0005-0000-0000-0000E51E0000}"/>
    <cellStyle name="Normal 32 2 4 6 2" xfId="9882" xr:uid="{00000000-0005-0000-0000-0000E61E0000}"/>
    <cellStyle name="Normal 32 2 4 6 3" xfId="8287" xr:uid="{00000000-0005-0000-0000-0000E71E0000}"/>
    <cellStyle name="Normal 32 2 4 6 4" xfId="11488" xr:uid="{00000000-0005-0000-0000-0000E81E0000}"/>
    <cellStyle name="Normal 32 2 4 6 5" xfId="13095" xr:uid="{00000000-0005-0000-0000-0000E91E0000}"/>
    <cellStyle name="Normal 32 2 4 7" xfId="3017" xr:uid="{00000000-0005-0000-0000-0000EA1E0000}"/>
    <cellStyle name="Normal 32 2 4 7 2" xfId="9883" xr:uid="{00000000-0005-0000-0000-0000EB1E0000}"/>
    <cellStyle name="Normal 32 2 4 7 3" xfId="8288" xr:uid="{00000000-0005-0000-0000-0000EC1E0000}"/>
    <cellStyle name="Normal 32 2 4 7 4" xfId="11489" xr:uid="{00000000-0005-0000-0000-0000ED1E0000}"/>
    <cellStyle name="Normal 32 2 4 7 5" xfId="13096" xr:uid="{00000000-0005-0000-0000-0000EE1E0000}"/>
    <cellStyle name="Normal 32 2 5" xfId="3018" xr:uid="{00000000-0005-0000-0000-0000EF1E0000}"/>
    <cellStyle name="Normal 32 2 6" xfId="3019" xr:uid="{00000000-0005-0000-0000-0000F01E0000}"/>
    <cellStyle name="Normal 32 2 7" xfId="3020" xr:uid="{00000000-0005-0000-0000-0000F11E0000}"/>
    <cellStyle name="Normal 32 2 7 2" xfId="9884" xr:uid="{00000000-0005-0000-0000-0000F21E0000}"/>
    <cellStyle name="Normal 32 2 7 3" xfId="8289" xr:uid="{00000000-0005-0000-0000-0000F31E0000}"/>
    <cellStyle name="Normal 32 2 7 4" xfId="11490" xr:uid="{00000000-0005-0000-0000-0000F41E0000}"/>
    <cellStyle name="Normal 32 2 7 5" xfId="13097" xr:uid="{00000000-0005-0000-0000-0000F51E0000}"/>
    <cellStyle name="Normal 32 2 8" xfId="3021" xr:uid="{00000000-0005-0000-0000-0000F61E0000}"/>
    <cellStyle name="Normal 32 2 8 2" xfId="9885" xr:uid="{00000000-0005-0000-0000-0000F71E0000}"/>
    <cellStyle name="Normal 32 2 8 3" xfId="8290" xr:uid="{00000000-0005-0000-0000-0000F81E0000}"/>
    <cellStyle name="Normal 32 2 8 4" xfId="11491" xr:uid="{00000000-0005-0000-0000-0000F91E0000}"/>
    <cellStyle name="Normal 32 2 8 5" xfId="13098" xr:uid="{00000000-0005-0000-0000-0000FA1E0000}"/>
    <cellStyle name="Normal 32 2 9" xfId="3022" xr:uid="{00000000-0005-0000-0000-0000FB1E0000}"/>
    <cellStyle name="Normal 32 2 9 2" xfId="9886" xr:uid="{00000000-0005-0000-0000-0000FC1E0000}"/>
    <cellStyle name="Normal 32 2 9 3" xfId="8291" xr:uid="{00000000-0005-0000-0000-0000FD1E0000}"/>
    <cellStyle name="Normal 32 2 9 4" xfId="11492" xr:uid="{00000000-0005-0000-0000-0000FE1E0000}"/>
    <cellStyle name="Normal 32 2 9 5" xfId="13099" xr:uid="{00000000-0005-0000-0000-0000FF1E0000}"/>
    <cellStyle name="Normal 32 3" xfId="3023" xr:uid="{00000000-0005-0000-0000-0000001F0000}"/>
    <cellStyle name="Normal 32 3 2" xfId="3024" xr:uid="{00000000-0005-0000-0000-0000011F0000}"/>
    <cellStyle name="Normal 32 3 2 2" xfId="9888" xr:uid="{00000000-0005-0000-0000-0000021F0000}"/>
    <cellStyle name="Normal 32 3 2 3" xfId="8293" xr:uid="{00000000-0005-0000-0000-0000031F0000}"/>
    <cellStyle name="Normal 32 3 2 4" xfId="11494" xr:uid="{00000000-0005-0000-0000-0000041F0000}"/>
    <cellStyle name="Normal 32 3 2 5" xfId="13101" xr:uid="{00000000-0005-0000-0000-0000051F0000}"/>
    <cellStyle name="Normal 32 3 3" xfId="3025" xr:uid="{00000000-0005-0000-0000-0000061F0000}"/>
    <cellStyle name="Normal 32 3 3 2" xfId="9889" xr:uid="{00000000-0005-0000-0000-0000071F0000}"/>
    <cellStyle name="Normal 32 3 3 3" xfId="8294" xr:uid="{00000000-0005-0000-0000-0000081F0000}"/>
    <cellStyle name="Normal 32 3 3 4" xfId="11495" xr:uid="{00000000-0005-0000-0000-0000091F0000}"/>
    <cellStyle name="Normal 32 3 3 5" xfId="13102" xr:uid="{00000000-0005-0000-0000-00000A1F0000}"/>
    <cellStyle name="Normal 32 3 4" xfId="3026" xr:uid="{00000000-0005-0000-0000-00000B1F0000}"/>
    <cellStyle name="Normal 32 3 4 2" xfId="9890" xr:uid="{00000000-0005-0000-0000-00000C1F0000}"/>
    <cellStyle name="Normal 32 3 4 3" xfId="8295" xr:uid="{00000000-0005-0000-0000-00000D1F0000}"/>
    <cellStyle name="Normal 32 3 4 4" xfId="11496" xr:uid="{00000000-0005-0000-0000-00000E1F0000}"/>
    <cellStyle name="Normal 32 3 4 5" xfId="13103" xr:uid="{00000000-0005-0000-0000-00000F1F0000}"/>
    <cellStyle name="Normal 32 3 5" xfId="9887" xr:uid="{00000000-0005-0000-0000-0000101F0000}"/>
    <cellStyle name="Normal 32 3 6" xfId="8292" xr:uid="{00000000-0005-0000-0000-0000111F0000}"/>
    <cellStyle name="Normal 32 3 7" xfId="11493" xr:uid="{00000000-0005-0000-0000-0000121F0000}"/>
    <cellStyle name="Normal 32 3 8" xfId="13100" xr:uid="{00000000-0005-0000-0000-0000131F0000}"/>
    <cellStyle name="Normal 32 4" xfId="3027" xr:uid="{00000000-0005-0000-0000-0000141F0000}"/>
    <cellStyle name="Normal 33" xfId="3028" xr:uid="{00000000-0005-0000-0000-0000151F0000}"/>
    <cellStyle name="Normal 33 2" xfId="3029" xr:uid="{00000000-0005-0000-0000-0000161F0000}"/>
    <cellStyle name="Normal 33 2 2" xfId="3030" xr:uid="{00000000-0005-0000-0000-0000171F0000}"/>
    <cellStyle name="Normal 33 2 2 2" xfId="9892" xr:uid="{00000000-0005-0000-0000-0000181F0000}"/>
    <cellStyle name="Normal 33 2 2 3" xfId="8297" xr:uid="{00000000-0005-0000-0000-0000191F0000}"/>
    <cellStyle name="Normal 33 2 2 4" xfId="11498" xr:uid="{00000000-0005-0000-0000-00001A1F0000}"/>
    <cellStyle name="Normal 33 2 2 5" xfId="13105" xr:uid="{00000000-0005-0000-0000-00001B1F0000}"/>
    <cellStyle name="Normal 33 2 3" xfId="3031" xr:uid="{00000000-0005-0000-0000-00001C1F0000}"/>
    <cellStyle name="Normal 33 2 3 2" xfId="9893" xr:uid="{00000000-0005-0000-0000-00001D1F0000}"/>
    <cellStyle name="Normal 33 2 3 3" xfId="8298" xr:uid="{00000000-0005-0000-0000-00001E1F0000}"/>
    <cellStyle name="Normal 33 2 3 4" xfId="11499" xr:uid="{00000000-0005-0000-0000-00001F1F0000}"/>
    <cellStyle name="Normal 33 2 3 5" xfId="13106" xr:uid="{00000000-0005-0000-0000-0000201F0000}"/>
    <cellStyle name="Normal 33 2 4" xfId="3032" xr:uid="{00000000-0005-0000-0000-0000211F0000}"/>
    <cellStyle name="Normal 33 2 4 2" xfId="9894" xr:uid="{00000000-0005-0000-0000-0000221F0000}"/>
    <cellStyle name="Normal 33 2 4 3" xfId="8299" xr:uid="{00000000-0005-0000-0000-0000231F0000}"/>
    <cellStyle name="Normal 33 2 4 4" xfId="11500" xr:uid="{00000000-0005-0000-0000-0000241F0000}"/>
    <cellStyle name="Normal 33 2 4 5" xfId="13107" xr:uid="{00000000-0005-0000-0000-0000251F0000}"/>
    <cellStyle name="Normal 33 2 5" xfId="9891" xr:uid="{00000000-0005-0000-0000-0000261F0000}"/>
    <cellStyle name="Normal 33 2 6" xfId="8296" xr:uid="{00000000-0005-0000-0000-0000271F0000}"/>
    <cellStyle name="Normal 33 2 7" xfId="11497" xr:uid="{00000000-0005-0000-0000-0000281F0000}"/>
    <cellStyle name="Normal 33 2 8" xfId="13104" xr:uid="{00000000-0005-0000-0000-0000291F0000}"/>
    <cellStyle name="Normal 33 3" xfId="3033" xr:uid="{00000000-0005-0000-0000-00002A1F0000}"/>
    <cellStyle name="Normal 34" xfId="3034" xr:uid="{00000000-0005-0000-0000-00002B1F0000}"/>
    <cellStyle name="Normal 34 2" xfId="3035" xr:uid="{00000000-0005-0000-0000-00002C1F0000}"/>
    <cellStyle name="Normal 34 2 2" xfId="3036" xr:uid="{00000000-0005-0000-0000-00002D1F0000}"/>
    <cellStyle name="Normal 34 2 2 2" xfId="9896" xr:uid="{00000000-0005-0000-0000-00002E1F0000}"/>
    <cellStyle name="Normal 34 2 2 3" xfId="8301" xr:uid="{00000000-0005-0000-0000-00002F1F0000}"/>
    <cellStyle name="Normal 34 2 2 4" xfId="11502" xr:uid="{00000000-0005-0000-0000-0000301F0000}"/>
    <cellStyle name="Normal 34 2 2 5" xfId="13109" xr:uid="{00000000-0005-0000-0000-0000311F0000}"/>
    <cellStyle name="Normal 34 2 3" xfId="3037" xr:uid="{00000000-0005-0000-0000-0000321F0000}"/>
    <cellStyle name="Normal 34 2 3 2" xfId="9897" xr:uid="{00000000-0005-0000-0000-0000331F0000}"/>
    <cellStyle name="Normal 34 2 3 3" xfId="8302" xr:uid="{00000000-0005-0000-0000-0000341F0000}"/>
    <cellStyle name="Normal 34 2 3 4" xfId="11503" xr:uid="{00000000-0005-0000-0000-0000351F0000}"/>
    <cellStyle name="Normal 34 2 3 5" xfId="13110" xr:uid="{00000000-0005-0000-0000-0000361F0000}"/>
    <cellStyle name="Normal 34 2 4" xfId="3038" xr:uid="{00000000-0005-0000-0000-0000371F0000}"/>
    <cellStyle name="Normal 34 2 4 2" xfId="9898" xr:uid="{00000000-0005-0000-0000-0000381F0000}"/>
    <cellStyle name="Normal 34 2 4 3" xfId="8303" xr:uid="{00000000-0005-0000-0000-0000391F0000}"/>
    <cellStyle name="Normal 34 2 4 4" xfId="11504" xr:uid="{00000000-0005-0000-0000-00003A1F0000}"/>
    <cellStyle name="Normal 34 2 4 5" xfId="13111" xr:uid="{00000000-0005-0000-0000-00003B1F0000}"/>
    <cellStyle name="Normal 34 2 5" xfId="9895" xr:uid="{00000000-0005-0000-0000-00003C1F0000}"/>
    <cellStyle name="Normal 34 2 6" xfId="8300" xr:uid="{00000000-0005-0000-0000-00003D1F0000}"/>
    <cellStyle name="Normal 34 2 7" xfId="11501" xr:uid="{00000000-0005-0000-0000-00003E1F0000}"/>
    <cellStyle name="Normal 34 2 8" xfId="13108" xr:uid="{00000000-0005-0000-0000-00003F1F0000}"/>
    <cellStyle name="Normal 34 3" xfId="3039" xr:uid="{00000000-0005-0000-0000-0000401F0000}"/>
    <cellStyle name="Normal 35" xfId="3040" xr:uid="{00000000-0005-0000-0000-0000411F0000}"/>
    <cellStyle name="Normal 35 2" xfId="3041" xr:uid="{00000000-0005-0000-0000-0000421F0000}"/>
    <cellStyle name="Normal 35 2 10" xfId="13112" xr:uid="{00000000-0005-0000-0000-0000431F0000}"/>
    <cellStyle name="Normal 35 2 2" xfId="3042" xr:uid="{00000000-0005-0000-0000-0000441F0000}"/>
    <cellStyle name="Normal 35 2 2 2" xfId="3043" xr:uid="{00000000-0005-0000-0000-0000451F0000}"/>
    <cellStyle name="Normal 35 2 2 2 2" xfId="9901" xr:uid="{00000000-0005-0000-0000-0000461F0000}"/>
    <cellStyle name="Normal 35 2 2 2 3" xfId="8306" xr:uid="{00000000-0005-0000-0000-0000471F0000}"/>
    <cellStyle name="Normal 35 2 2 2 4" xfId="11507" xr:uid="{00000000-0005-0000-0000-0000481F0000}"/>
    <cellStyle name="Normal 35 2 2 2 5" xfId="13114" xr:uid="{00000000-0005-0000-0000-0000491F0000}"/>
    <cellStyle name="Normal 35 2 2 3" xfId="3044" xr:uid="{00000000-0005-0000-0000-00004A1F0000}"/>
    <cellStyle name="Normal 35 2 2 3 2" xfId="9902" xr:uid="{00000000-0005-0000-0000-00004B1F0000}"/>
    <cellStyle name="Normal 35 2 2 3 3" xfId="8307" xr:uid="{00000000-0005-0000-0000-00004C1F0000}"/>
    <cellStyle name="Normal 35 2 2 3 4" xfId="11508" xr:uid="{00000000-0005-0000-0000-00004D1F0000}"/>
    <cellStyle name="Normal 35 2 2 3 5" xfId="13115" xr:uid="{00000000-0005-0000-0000-00004E1F0000}"/>
    <cellStyle name="Normal 35 2 2 4" xfId="3045" xr:uid="{00000000-0005-0000-0000-00004F1F0000}"/>
    <cellStyle name="Normal 35 2 2 4 2" xfId="9903" xr:uid="{00000000-0005-0000-0000-0000501F0000}"/>
    <cellStyle name="Normal 35 2 2 4 3" xfId="8308" xr:uid="{00000000-0005-0000-0000-0000511F0000}"/>
    <cellStyle name="Normal 35 2 2 4 4" xfId="11509" xr:uid="{00000000-0005-0000-0000-0000521F0000}"/>
    <cellStyle name="Normal 35 2 2 4 5" xfId="13116" xr:uid="{00000000-0005-0000-0000-0000531F0000}"/>
    <cellStyle name="Normal 35 2 2 5" xfId="9900" xr:uid="{00000000-0005-0000-0000-0000541F0000}"/>
    <cellStyle name="Normal 35 2 2 6" xfId="8305" xr:uid="{00000000-0005-0000-0000-0000551F0000}"/>
    <cellStyle name="Normal 35 2 2 7" xfId="11506" xr:uid="{00000000-0005-0000-0000-0000561F0000}"/>
    <cellStyle name="Normal 35 2 2 8" xfId="13113" xr:uid="{00000000-0005-0000-0000-0000571F0000}"/>
    <cellStyle name="Normal 35 2 3" xfId="3046" xr:uid="{00000000-0005-0000-0000-0000581F0000}"/>
    <cellStyle name="Normal 35 2 3 2" xfId="3047" xr:uid="{00000000-0005-0000-0000-0000591F0000}"/>
    <cellStyle name="Normal 35 2 3 2 2" xfId="9905" xr:uid="{00000000-0005-0000-0000-00005A1F0000}"/>
    <cellStyle name="Normal 35 2 3 2 3" xfId="8310" xr:uid="{00000000-0005-0000-0000-00005B1F0000}"/>
    <cellStyle name="Normal 35 2 3 2 4" xfId="11511" xr:uid="{00000000-0005-0000-0000-00005C1F0000}"/>
    <cellStyle name="Normal 35 2 3 2 5" xfId="13118" xr:uid="{00000000-0005-0000-0000-00005D1F0000}"/>
    <cellStyle name="Normal 35 2 3 3" xfId="3048" xr:uid="{00000000-0005-0000-0000-00005E1F0000}"/>
    <cellStyle name="Normal 35 2 3 3 2" xfId="9906" xr:uid="{00000000-0005-0000-0000-00005F1F0000}"/>
    <cellStyle name="Normal 35 2 3 3 3" xfId="8311" xr:uid="{00000000-0005-0000-0000-0000601F0000}"/>
    <cellStyle name="Normal 35 2 3 3 4" xfId="11512" xr:uid="{00000000-0005-0000-0000-0000611F0000}"/>
    <cellStyle name="Normal 35 2 3 3 5" xfId="13119" xr:uid="{00000000-0005-0000-0000-0000621F0000}"/>
    <cellStyle name="Normal 35 2 3 4" xfId="3049" xr:uid="{00000000-0005-0000-0000-0000631F0000}"/>
    <cellStyle name="Normal 35 2 3 4 2" xfId="9907" xr:uid="{00000000-0005-0000-0000-0000641F0000}"/>
    <cellStyle name="Normal 35 2 3 4 3" xfId="8312" xr:uid="{00000000-0005-0000-0000-0000651F0000}"/>
    <cellStyle name="Normal 35 2 3 4 4" xfId="11513" xr:uid="{00000000-0005-0000-0000-0000661F0000}"/>
    <cellStyle name="Normal 35 2 3 4 5" xfId="13120" xr:uid="{00000000-0005-0000-0000-0000671F0000}"/>
    <cellStyle name="Normal 35 2 3 5" xfId="9904" xr:uid="{00000000-0005-0000-0000-0000681F0000}"/>
    <cellStyle name="Normal 35 2 3 6" xfId="8309" xr:uid="{00000000-0005-0000-0000-0000691F0000}"/>
    <cellStyle name="Normal 35 2 3 7" xfId="11510" xr:uid="{00000000-0005-0000-0000-00006A1F0000}"/>
    <cellStyle name="Normal 35 2 3 8" xfId="13117" xr:uid="{00000000-0005-0000-0000-00006B1F0000}"/>
    <cellStyle name="Normal 35 2 4" xfId="3050" xr:uid="{00000000-0005-0000-0000-00006C1F0000}"/>
    <cellStyle name="Normal 35 2 4 2" xfId="9908" xr:uid="{00000000-0005-0000-0000-00006D1F0000}"/>
    <cellStyle name="Normal 35 2 4 3" xfId="8313" xr:uid="{00000000-0005-0000-0000-00006E1F0000}"/>
    <cellStyle name="Normal 35 2 4 4" xfId="11514" xr:uid="{00000000-0005-0000-0000-00006F1F0000}"/>
    <cellStyle name="Normal 35 2 4 5" xfId="13121" xr:uid="{00000000-0005-0000-0000-0000701F0000}"/>
    <cellStyle name="Normal 35 2 5" xfId="3051" xr:uid="{00000000-0005-0000-0000-0000711F0000}"/>
    <cellStyle name="Normal 35 2 5 2" xfId="9909" xr:uid="{00000000-0005-0000-0000-0000721F0000}"/>
    <cellStyle name="Normal 35 2 5 3" xfId="8314" xr:uid="{00000000-0005-0000-0000-0000731F0000}"/>
    <cellStyle name="Normal 35 2 5 4" xfId="11515" xr:uid="{00000000-0005-0000-0000-0000741F0000}"/>
    <cellStyle name="Normal 35 2 5 5" xfId="13122" xr:uid="{00000000-0005-0000-0000-0000751F0000}"/>
    <cellStyle name="Normal 35 2 6" xfId="3052" xr:uid="{00000000-0005-0000-0000-0000761F0000}"/>
    <cellStyle name="Normal 35 2 6 2" xfId="9910" xr:uid="{00000000-0005-0000-0000-0000771F0000}"/>
    <cellStyle name="Normal 35 2 6 3" xfId="8315" xr:uid="{00000000-0005-0000-0000-0000781F0000}"/>
    <cellStyle name="Normal 35 2 6 4" xfId="11516" xr:uid="{00000000-0005-0000-0000-0000791F0000}"/>
    <cellStyle name="Normal 35 2 6 5" xfId="13123" xr:uid="{00000000-0005-0000-0000-00007A1F0000}"/>
    <cellStyle name="Normal 35 2 7" xfId="9899" xr:uid="{00000000-0005-0000-0000-00007B1F0000}"/>
    <cellStyle name="Normal 35 2 8" xfId="8304" xr:uid="{00000000-0005-0000-0000-00007C1F0000}"/>
    <cellStyle name="Normal 35 2 9" xfId="11505" xr:uid="{00000000-0005-0000-0000-00007D1F0000}"/>
    <cellStyle name="Normal 35 3" xfId="3053" xr:uid="{00000000-0005-0000-0000-00007E1F0000}"/>
    <cellStyle name="Normal 35 3 2" xfId="3054" xr:uid="{00000000-0005-0000-0000-00007F1F0000}"/>
    <cellStyle name="Normal 35 3 2 2" xfId="9912" xr:uid="{00000000-0005-0000-0000-0000801F0000}"/>
    <cellStyle name="Normal 35 3 2 3" xfId="8317" xr:uid="{00000000-0005-0000-0000-0000811F0000}"/>
    <cellStyle name="Normal 35 3 2 4" xfId="11518" xr:uid="{00000000-0005-0000-0000-0000821F0000}"/>
    <cellStyle name="Normal 35 3 2 5" xfId="13125" xr:uid="{00000000-0005-0000-0000-0000831F0000}"/>
    <cellStyle name="Normal 35 3 3" xfId="3055" xr:uid="{00000000-0005-0000-0000-0000841F0000}"/>
    <cellStyle name="Normal 35 3 3 2" xfId="9913" xr:uid="{00000000-0005-0000-0000-0000851F0000}"/>
    <cellStyle name="Normal 35 3 3 3" xfId="8318" xr:uid="{00000000-0005-0000-0000-0000861F0000}"/>
    <cellStyle name="Normal 35 3 3 4" xfId="11519" xr:uid="{00000000-0005-0000-0000-0000871F0000}"/>
    <cellStyle name="Normal 35 3 3 5" xfId="13126" xr:uid="{00000000-0005-0000-0000-0000881F0000}"/>
    <cellStyle name="Normal 35 3 4" xfId="3056" xr:uid="{00000000-0005-0000-0000-0000891F0000}"/>
    <cellStyle name="Normal 35 3 4 2" xfId="9914" xr:uid="{00000000-0005-0000-0000-00008A1F0000}"/>
    <cellStyle name="Normal 35 3 4 3" xfId="8319" xr:uid="{00000000-0005-0000-0000-00008B1F0000}"/>
    <cellStyle name="Normal 35 3 4 4" xfId="11520" xr:uid="{00000000-0005-0000-0000-00008C1F0000}"/>
    <cellStyle name="Normal 35 3 4 5" xfId="13127" xr:uid="{00000000-0005-0000-0000-00008D1F0000}"/>
    <cellStyle name="Normal 35 3 5" xfId="9911" xr:uid="{00000000-0005-0000-0000-00008E1F0000}"/>
    <cellStyle name="Normal 35 3 6" xfId="8316" xr:uid="{00000000-0005-0000-0000-00008F1F0000}"/>
    <cellStyle name="Normal 35 3 7" xfId="11517" xr:uid="{00000000-0005-0000-0000-0000901F0000}"/>
    <cellStyle name="Normal 35 3 8" xfId="13124" xr:uid="{00000000-0005-0000-0000-0000911F0000}"/>
    <cellStyle name="Normal 35 4" xfId="3057" xr:uid="{00000000-0005-0000-0000-0000921F0000}"/>
    <cellStyle name="Normal 36" xfId="3058" xr:uid="{00000000-0005-0000-0000-0000931F0000}"/>
    <cellStyle name="Normal 36 2" xfId="3059" xr:uid="{00000000-0005-0000-0000-0000941F0000}"/>
    <cellStyle name="Normal 36 2 10" xfId="13128" xr:uid="{00000000-0005-0000-0000-0000951F0000}"/>
    <cellStyle name="Normal 36 2 2" xfId="3060" xr:uid="{00000000-0005-0000-0000-0000961F0000}"/>
    <cellStyle name="Normal 36 2 2 2" xfId="3061" xr:uid="{00000000-0005-0000-0000-0000971F0000}"/>
    <cellStyle name="Normal 36 2 2 2 2" xfId="9917" xr:uid="{00000000-0005-0000-0000-0000981F0000}"/>
    <cellStyle name="Normal 36 2 2 2 3" xfId="8322" xr:uid="{00000000-0005-0000-0000-0000991F0000}"/>
    <cellStyle name="Normal 36 2 2 2 4" xfId="11523" xr:uid="{00000000-0005-0000-0000-00009A1F0000}"/>
    <cellStyle name="Normal 36 2 2 2 5" xfId="13130" xr:uid="{00000000-0005-0000-0000-00009B1F0000}"/>
    <cellStyle name="Normal 36 2 2 3" xfId="3062" xr:uid="{00000000-0005-0000-0000-00009C1F0000}"/>
    <cellStyle name="Normal 36 2 2 3 2" xfId="9918" xr:uid="{00000000-0005-0000-0000-00009D1F0000}"/>
    <cellStyle name="Normal 36 2 2 3 3" xfId="8323" xr:uid="{00000000-0005-0000-0000-00009E1F0000}"/>
    <cellStyle name="Normal 36 2 2 3 4" xfId="11524" xr:uid="{00000000-0005-0000-0000-00009F1F0000}"/>
    <cellStyle name="Normal 36 2 2 3 5" xfId="13131" xr:uid="{00000000-0005-0000-0000-0000A01F0000}"/>
    <cellStyle name="Normal 36 2 2 4" xfId="3063" xr:uid="{00000000-0005-0000-0000-0000A11F0000}"/>
    <cellStyle name="Normal 36 2 2 4 2" xfId="9919" xr:uid="{00000000-0005-0000-0000-0000A21F0000}"/>
    <cellStyle name="Normal 36 2 2 4 3" xfId="8324" xr:uid="{00000000-0005-0000-0000-0000A31F0000}"/>
    <cellStyle name="Normal 36 2 2 4 4" xfId="11525" xr:uid="{00000000-0005-0000-0000-0000A41F0000}"/>
    <cellStyle name="Normal 36 2 2 4 5" xfId="13132" xr:uid="{00000000-0005-0000-0000-0000A51F0000}"/>
    <cellStyle name="Normal 36 2 2 5" xfId="9916" xr:uid="{00000000-0005-0000-0000-0000A61F0000}"/>
    <cellStyle name="Normal 36 2 2 6" xfId="8321" xr:uid="{00000000-0005-0000-0000-0000A71F0000}"/>
    <cellStyle name="Normal 36 2 2 7" xfId="11522" xr:uid="{00000000-0005-0000-0000-0000A81F0000}"/>
    <cellStyle name="Normal 36 2 2 8" xfId="13129" xr:uid="{00000000-0005-0000-0000-0000A91F0000}"/>
    <cellStyle name="Normal 36 2 3" xfId="3064" xr:uid="{00000000-0005-0000-0000-0000AA1F0000}"/>
    <cellStyle name="Normal 36 2 3 2" xfId="3065" xr:uid="{00000000-0005-0000-0000-0000AB1F0000}"/>
    <cellStyle name="Normal 36 2 3 2 2" xfId="9921" xr:uid="{00000000-0005-0000-0000-0000AC1F0000}"/>
    <cellStyle name="Normal 36 2 3 2 3" xfId="8326" xr:uid="{00000000-0005-0000-0000-0000AD1F0000}"/>
    <cellStyle name="Normal 36 2 3 2 4" xfId="11527" xr:uid="{00000000-0005-0000-0000-0000AE1F0000}"/>
    <cellStyle name="Normal 36 2 3 2 5" xfId="13134" xr:uid="{00000000-0005-0000-0000-0000AF1F0000}"/>
    <cellStyle name="Normal 36 2 3 3" xfId="3066" xr:uid="{00000000-0005-0000-0000-0000B01F0000}"/>
    <cellStyle name="Normal 36 2 3 3 2" xfId="9922" xr:uid="{00000000-0005-0000-0000-0000B11F0000}"/>
    <cellStyle name="Normal 36 2 3 3 3" xfId="8327" xr:uid="{00000000-0005-0000-0000-0000B21F0000}"/>
    <cellStyle name="Normal 36 2 3 3 4" xfId="11528" xr:uid="{00000000-0005-0000-0000-0000B31F0000}"/>
    <cellStyle name="Normal 36 2 3 3 5" xfId="13135" xr:uid="{00000000-0005-0000-0000-0000B41F0000}"/>
    <cellStyle name="Normal 36 2 3 4" xfId="3067" xr:uid="{00000000-0005-0000-0000-0000B51F0000}"/>
    <cellStyle name="Normal 36 2 3 4 2" xfId="9923" xr:uid="{00000000-0005-0000-0000-0000B61F0000}"/>
    <cellStyle name="Normal 36 2 3 4 3" xfId="8328" xr:uid="{00000000-0005-0000-0000-0000B71F0000}"/>
    <cellStyle name="Normal 36 2 3 4 4" xfId="11529" xr:uid="{00000000-0005-0000-0000-0000B81F0000}"/>
    <cellStyle name="Normal 36 2 3 4 5" xfId="13136" xr:uid="{00000000-0005-0000-0000-0000B91F0000}"/>
    <cellStyle name="Normal 36 2 3 5" xfId="9920" xr:uid="{00000000-0005-0000-0000-0000BA1F0000}"/>
    <cellStyle name="Normal 36 2 3 6" xfId="8325" xr:uid="{00000000-0005-0000-0000-0000BB1F0000}"/>
    <cellStyle name="Normal 36 2 3 7" xfId="11526" xr:uid="{00000000-0005-0000-0000-0000BC1F0000}"/>
    <cellStyle name="Normal 36 2 3 8" xfId="13133" xr:uid="{00000000-0005-0000-0000-0000BD1F0000}"/>
    <cellStyle name="Normal 36 2 4" xfId="3068" xr:uid="{00000000-0005-0000-0000-0000BE1F0000}"/>
    <cellStyle name="Normal 36 2 4 2" xfId="9924" xr:uid="{00000000-0005-0000-0000-0000BF1F0000}"/>
    <cellStyle name="Normal 36 2 4 3" xfId="8329" xr:uid="{00000000-0005-0000-0000-0000C01F0000}"/>
    <cellStyle name="Normal 36 2 4 4" xfId="11530" xr:uid="{00000000-0005-0000-0000-0000C11F0000}"/>
    <cellStyle name="Normal 36 2 4 5" xfId="13137" xr:uid="{00000000-0005-0000-0000-0000C21F0000}"/>
    <cellStyle name="Normal 36 2 5" xfId="3069" xr:uid="{00000000-0005-0000-0000-0000C31F0000}"/>
    <cellStyle name="Normal 36 2 5 2" xfId="9925" xr:uid="{00000000-0005-0000-0000-0000C41F0000}"/>
    <cellStyle name="Normal 36 2 5 3" xfId="8330" xr:uid="{00000000-0005-0000-0000-0000C51F0000}"/>
    <cellStyle name="Normal 36 2 5 4" xfId="11531" xr:uid="{00000000-0005-0000-0000-0000C61F0000}"/>
    <cellStyle name="Normal 36 2 5 5" xfId="13138" xr:uid="{00000000-0005-0000-0000-0000C71F0000}"/>
    <cellStyle name="Normal 36 2 6" xfId="3070" xr:uid="{00000000-0005-0000-0000-0000C81F0000}"/>
    <cellStyle name="Normal 36 2 6 2" xfId="9926" xr:uid="{00000000-0005-0000-0000-0000C91F0000}"/>
    <cellStyle name="Normal 36 2 6 3" xfId="8331" xr:uid="{00000000-0005-0000-0000-0000CA1F0000}"/>
    <cellStyle name="Normal 36 2 6 4" xfId="11532" xr:uid="{00000000-0005-0000-0000-0000CB1F0000}"/>
    <cellStyle name="Normal 36 2 6 5" xfId="13139" xr:uid="{00000000-0005-0000-0000-0000CC1F0000}"/>
    <cellStyle name="Normal 36 2 7" xfId="9915" xr:uid="{00000000-0005-0000-0000-0000CD1F0000}"/>
    <cellStyle name="Normal 36 2 8" xfId="8320" xr:uid="{00000000-0005-0000-0000-0000CE1F0000}"/>
    <cellStyle name="Normal 36 2 9" xfId="11521" xr:uid="{00000000-0005-0000-0000-0000CF1F0000}"/>
    <cellStyle name="Normal 36 3" xfId="3071" xr:uid="{00000000-0005-0000-0000-0000D01F0000}"/>
    <cellStyle name="Normal 36 3 2" xfId="3072" xr:uid="{00000000-0005-0000-0000-0000D11F0000}"/>
    <cellStyle name="Normal 36 3 2 2" xfId="9928" xr:uid="{00000000-0005-0000-0000-0000D21F0000}"/>
    <cellStyle name="Normal 36 3 2 3" xfId="8333" xr:uid="{00000000-0005-0000-0000-0000D31F0000}"/>
    <cellStyle name="Normal 36 3 2 4" xfId="11534" xr:uid="{00000000-0005-0000-0000-0000D41F0000}"/>
    <cellStyle name="Normal 36 3 2 5" xfId="13141" xr:uid="{00000000-0005-0000-0000-0000D51F0000}"/>
    <cellStyle name="Normal 36 3 3" xfId="3073" xr:uid="{00000000-0005-0000-0000-0000D61F0000}"/>
    <cellStyle name="Normal 36 3 3 2" xfId="9929" xr:uid="{00000000-0005-0000-0000-0000D71F0000}"/>
    <cellStyle name="Normal 36 3 3 3" xfId="8334" xr:uid="{00000000-0005-0000-0000-0000D81F0000}"/>
    <cellStyle name="Normal 36 3 3 4" xfId="11535" xr:uid="{00000000-0005-0000-0000-0000D91F0000}"/>
    <cellStyle name="Normal 36 3 3 5" xfId="13142" xr:uid="{00000000-0005-0000-0000-0000DA1F0000}"/>
    <cellStyle name="Normal 36 3 4" xfId="3074" xr:uid="{00000000-0005-0000-0000-0000DB1F0000}"/>
    <cellStyle name="Normal 36 3 4 2" xfId="9930" xr:uid="{00000000-0005-0000-0000-0000DC1F0000}"/>
    <cellStyle name="Normal 36 3 4 3" xfId="8335" xr:uid="{00000000-0005-0000-0000-0000DD1F0000}"/>
    <cellStyle name="Normal 36 3 4 4" xfId="11536" xr:uid="{00000000-0005-0000-0000-0000DE1F0000}"/>
    <cellStyle name="Normal 36 3 4 5" xfId="13143" xr:uid="{00000000-0005-0000-0000-0000DF1F0000}"/>
    <cellStyle name="Normal 36 3 5" xfId="9927" xr:uid="{00000000-0005-0000-0000-0000E01F0000}"/>
    <cellStyle name="Normal 36 3 6" xfId="8332" xr:uid="{00000000-0005-0000-0000-0000E11F0000}"/>
    <cellStyle name="Normal 36 3 7" xfId="11533" xr:uid="{00000000-0005-0000-0000-0000E21F0000}"/>
    <cellStyle name="Normal 36 3 8" xfId="13140" xr:uid="{00000000-0005-0000-0000-0000E31F0000}"/>
    <cellStyle name="Normal 36 4" xfId="3075" xr:uid="{00000000-0005-0000-0000-0000E41F0000}"/>
    <cellStyle name="Normal 366" xfId="138" xr:uid="{00000000-0005-0000-0000-0000E51F0000}"/>
    <cellStyle name="Normal 366 2" xfId="141" xr:uid="{00000000-0005-0000-0000-0000E61F0000}"/>
    <cellStyle name="Normal 366 2 2" xfId="10582" xr:uid="{00000000-0005-0000-0000-0000E71F0000}"/>
    <cellStyle name="Normal 366 2 3" xfId="10740" xr:uid="{00000000-0005-0000-0000-0000E81F0000}"/>
    <cellStyle name="Normal 366 3" xfId="10579" xr:uid="{00000000-0005-0000-0000-0000E91F0000}"/>
    <cellStyle name="Normal 366 4" xfId="10737" xr:uid="{00000000-0005-0000-0000-0000EA1F0000}"/>
    <cellStyle name="Normal 367" xfId="137" xr:uid="{00000000-0005-0000-0000-0000EB1F0000}"/>
    <cellStyle name="Normal 367 2" xfId="140" xr:uid="{00000000-0005-0000-0000-0000EC1F0000}"/>
    <cellStyle name="Normal 367 2 2" xfId="10581" xr:uid="{00000000-0005-0000-0000-0000ED1F0000}"/>
    <cellStyle name="Normal 367 2 3" xfId="10739" xr:uid="{00000000-0005-0000-0000-0000EE1F0000}"/>
    <cellStyle name="Normal 367 3" xfId="10578" xr:uid="{00000000-0005-0000-0000-0000EF1F0000}"/>
    <cellStyle name="Normal 367 4" xfId="10736" xr:uid="{00000000-0005-0000-0000-0000F01F0000}"/>
    <cellStyle name="Normal 37" xfId="3076" xr:uid="{00000000-0005-0000-0000-0000F11F0000}"/>
    <cellStyle name="Normal 37 2" xfId="3077" xr:uid="{00000000-0005-0000-0000-0000F21F0000}"/>
    <cellStyle name="Normal 37 2 10" xfId="13144" xr:uid="{00000000-0005-0000-0000-0000F31F0000}"/>
    <cellStyle name="Normal 37 2 2" xfId="3078" xr:uid="{00000000-0005-0000-0000-0000F41F0000}"/>
    <cellStyle name="Normal 37 2 2 2" xfId="3079" xr:uid="{00000000-0005-0000-0000-0000F51F0000}"/>
    <cellStyle name="Normal 37 2 2 2 2" xfId="9933" xr:uid="{00000000-0005-0000-0000-0000F61F0000}"/>
    <cellStyle name="Normal 37 2 2 2 3" xfId="8338" xr:uid="{00000000-0005-0000-0000-0000F71F0000}"/>
    <cellStyle name="Normal 37 2 2 2 4" xfId="11539" xr:uid="{00000000-0005-0000-0000-0000F81F0000}"/>
    <cellStyle name="Normal 37 2 2 2 5" xfId="13146" xr:uid="{00000000-0005-0000-0000-0000F91F0000}"/>
    <cellStyle name="Normal 37 2 2 3" xfId="3080" xr:uid="{00000000-0005-0000-0000-0000FA1F0000}"/>
    <cellStyle name="Normal 37 2 2 3 2" xfId="9934" xr:uid="{00000000-0005-0000-0000-0000FB1F0000}"/>
    <cellStyle name="Normal 37 2 2 3 3" xfId="8339" xr:uid="{00000000-0005-0000-0000-0000FC1F0000}"/>
    <cellStyle name="Normal 37 2 2 3 4" xfId="11540" xr:uid="{00000000-0005-0000-0000-0000FD1F0000}"/>
    <cellStyle name="Normal 37 2 2 3 5" xfId="13147" xr:uid="{00000000-0005-0000-0000-0000FE1F0000}"/>
    <cellStyle name="Normal 37 2 2 4" xfId="3081" xr:uid="{00000000-0005-0000-0000-0000FF1F0000}"/>
    <cellStyle name="Normal 37 2 2 4 2" xfId="9935" xr:uid="{00000000-0005-0000-0000-000000200000}"/>
    <cellStyle name="Normal 37 2 2 4 3" xfId="8340" xr:uid="{00000000-0005-0000-0000-000001200000}"/>
    <cellStyle name="Normal 37 2 2 4 4" xfId="11541" xr:uid="{00000000-0005-0000-0000-000002200000}"/>
    <cellStyle name="Normal 37 2 2 4 5" xfId="13148" xr:uid="{00000000-0005-0000-0000-000003200000}"/>
    <cellStyle name="Normal 37 2 2 5" xfId="9932" xr:uid="{00000000-0005-0000-0000-000004200000}"/>
    <cellStyle name="Normal 37 2 2 6" xfId="8337" xr:uid="{00000000-0005-0000-0000-000005200000}"/>
    <cellStyle name="Normal 37 2 2 7" xfId="11538" xr:uid="{00000000-0005-0000-0000-000006200000}"/>
    <cellStyle name="Normal 37 2 2 8" xfId="13145" xr:uid="{00000000-0005-0000-0000-000007200000}"/>
    <cellStyle name="Normal 37 2 3" xfId="3082" xr:uid="{00000000-0005-0000-0000-000008200000}"/>
    <cellStyle name="Normal 37 2 3 2" xfId="3083" xr:uid="{00000000-0005-0000-0000-000009200000}"/>
    <cellStyle name="Normal 37 2 3 2 2" xfId="9937" xr:uid="{00000000-0005-0000-0000-00000A200000}"/>
    <cellStyle name="Normal 37 2 3 2 3" xfId="8342" xr:uid="{00000000-0005-0000-0000-00000B200000}"/>
    <cellStyle name="Normal 37 2 3 2 4" xfId="11543" xr:uid="{00000000-0005-0000-0000-00000C200000}"/>
    <cellStyle name="Normal 37 2 3 2 5" xfId="13150" xr:uid="{00000000-0005-0000-0000-00000D200000}"/>
    <cellStyle name="Normal 37 2 3 3" xfId="3084" xr:uid="{00000000-0005-0000-0000-00000E200000}"/>
    <cellStyle name="Normal 37 2 3 3 2" xfId="9938" xr:uid="{00000000-0005-0000-0000-00000F200000}"/>
    <cellStyle name="Normal 37 2 3 3 3" xfId="8343" xr:uid="{00000000-0005-0000-0000-000010200000}"/>
    <cellStyle name="Normal 37 2 3 3 4" xfId="11544" xr:uid="{00000000-0005-0000-0000-000011200000}"/>
    <cellStyle name="Normal 37 2 3 3 5" xfId="13151" xr:uid="{00000000-0005-0000-0000-000012200000}"/>
    <cellStyle name="Normal 37 2 3 4" xfId="3085" xr:uid="{00000000-0005-0000-0000-000013200000}"/>
    <cellStyle name="Normal 37 2 3 4 2" xfId="9939" xr:uid="{00000000-0005-0000-0000-000014200000}"/>
    <cellStyle name="Normal 37 2 3 4 3" xfId="8344" xr:uid="{00000000-0005-0000-0000-000015200000}"/>
    <cellStyle name="Normal 37 2 3 4 4" xfId="11545" xr:uid="{00000000-0005-0000-0000-000016200000}"/>
    <cellStyle name="Normal 37 2 3 4 5" xfId="13152" xr:uid="{00000000-0005-0000-0000-000017200000}"/>
    <cellStyle name="Normal 37 2 3 5" xfId="9936" xr:uid="{00000000-0005-0000-0000-000018200000}"/>
    <cellStyle name="Normal 37 2 3 6" xfId="8341" xr:uid="{00000000-0005-0000-0000-000019200000}"/>
    <cellStyle name="Normal 37 2 3 7" xfId="11542" xr:uid="{00000000-0005-0000-0000-00001A200000}"/>
    <cellStyle name="Normal 37 2 3 8" xfId="13149" xr:uid="{00000000-0005-0000-0000-00001B200000}"/>
    <cellStyle name="Normal 37 2 4" xfId="3086" xr:uid="{00000000-0005-0000-0000-00001C200000}"/>
    <cellStyle name="Normal 37 2 4 2" xfId="9940" xr:uid="{00000000-0005-0000-0000-00001D200000}"/>
    <cellStyle name="Normal 37 2 4 3" xfId="8345" xr:uid="{00000000-0005-0000-0000-00001E200000}"/>
    <cellStyle name="Normal 37 2 4 4" xfId="11546" xr:uid="{00000000-0005-0000-0000-00001F200000}"/>
    <cellStyle name="Normal 37 2 4 5" xfId="13153" xr:uid="{00000000-0005-0000-0000-000020200000}"/>
    <cellStyle name="Normal 37 2 5" xfId="3087" xr:uid="{00000000-0005-0000-0000-000021200000}"/>
    <cellStyle name="Normal 37 2 5 2" xfId="9941" xr:uid="{00000000-0005-0000-0000-000022200000}"/>
    <cellStyle name="Normal 37 2 5 3" xfId="8346" xr:uid="{00000000-0005-0000-0000-000023200000}"/>
    <cellStyle name="Normal 37 2 5 4" xfId="11547" xr:uid="{00000000-0005-0000-0000-000024200000}"/>
    <cellStyle name="Normal 37 2 5 5" xfId="13154" xr:uid="{00000000-0005-0000-0000-000025200000}"/>
    <cellStyle name="Normal 37 2 6" xfId="3088" xr:uid="{00000000-0005-0000-0000-000026200000}"/>
    <cellStyle name="Normal 37 2 6 2" xfId="9942" xr:uid="{00000000-0005-0000-0000-000027200000}"/>
    <cellStyle name="Normal 37 2 6 3" xfId="8347" xr:uid="{00000000-0005-0000-0000-000028200000}"/>
    <cellStyle name="Normal 37 2 6 4" xfId="11548" xr:uid="{00000000-0005-0000-0000-000029200000}"/>
    <cellStyle name="Normal 37 2 6 5" xfId="13155" xr:uid="{00000000-0005-0000-0000-00002A200000}"/>
    <cellStyle name="Normal 37 2 7" xfId="9931" xr:uid="{00000000-0005-0000-0000-00002B200000}"/>
    <cellStyle name="Normal 37 2 8" xfId="8336" xr:uid="{00000000-0005-0000-0000-00002C200000}"/>
    <cellStyle name="Normal 37 2 9" xfId="11537" xr:uid="{00000000-0005-0000-0000-00002D200000}"/>
    <cellStyle name="Normal 37 3" xfId="3089" xr:uid="{00000000-0005-0000-0000-00002E200000}"/>
    <cellStyle name="Normal 37 3 2" xfId="3090" xr:uid="{00000000-0005-0000-0000-00002F200000}"/>
    <cellStyle name="Normal 37 3 2 2" xfId="9944" xr:uid="{00000000-0005-0000-0000-000030200000}"/>
    <cellStyle name="Normal 37 3 2 3" xfId="8349" xr:uid="{00000000-0005-0000-0000-000031200000}"/>
    <cellStyle name="Normal 37 3 2 4" xfId="11550" xr:uid="{00000000-0005-0000-0000-000032200000}"/>
    <cellStyle name="Normal 37 3 2 5" xfId="13157" xr:uid="{00000000-0005-0000-0000-000033200000}"/>
    <cellStyle name="Normal 37 3 3" xfId="3091" xr:uid="{00000000-0005-0000-0000-000034200000}"/>
    <cellStyle name="Normal 37 3 3 2" xfId="9945" xr:uid="{00000000-0005-0000-0000-000035200000}"/>
    <cellStyle name="Normal 37 3 3 3" xfId="8350" xr:uid="{00000000-0005-0000-0000-000036200000}"/>
    <cellStyle name="Normal 37 3 3 4" xfId="11551" xr:uid="{00000000-0005-0000-0000-000037200000}"/>
    <cellStyle name="Normal 37 3 3 5" xfId="13158" xr:uid="{00000000-0005-0000-0000-000038200000}"/>
    <cellStyle name="Normal 37 3 4" xfId="3092" xr:uid="{00000000-0005-0000-0000-000039200000}"/>
    <cellStyle name="Normal 37 3 4 2" xfId="9946" xr:uid="{00000000-0005-0000-0000-00003A200000}"/>
    <cellStyle name="Normal 37 3 4 3" xfId="8351" xr:uid="{00000000-0005-0000-0000-00003B200000}"/>
    <cellStyle name="Normal 37 3 4 4" xfId="11552" xr:uid="{00000000-0005-0000-0000-00003C200000}"/>
    <cellStyle name="Normal 37 3 4 5" xfId="13159" xr:uid="{00000000-0005-0000-0000-00003D200000}"/>
    <cellStyle name="Normal 37 3 5" xfId="9943" xr:uid="{00000000-0005-0000-0000-00003E200000}"/>
    <cellStyle name="Normal 37 3 6" xfId="8348" xr:uid="{00000000-0005-0000-0000-00003F200000}"/>
    <cellStyle name="Normal 37 3 7" xfId="11549" xr:uid="{00000000-0005-0000-0000-000040200000}"/>
    <cellStyle name="Normal 37 3 8" xfId="13156" xr:uid="{00000000-0005-0000-0000-000041200000}"/>
    <cellStyle name="Normal 37 4" xfId="3093" xr:uid="{00000000-0005-0000-0000-000042200000}"/>
    <cellStyle name="Normal 38" xfId="3094" xr:uid="{00000000-0005-0000-0000-000043200000}"/>
    <cellStyle name="Normal 38 2" xfId="3095" xr:uid="{00000000-0005-0000-0000-000044200000}"/>
    <cellStyle name="Normal 38 2 10" xfId="13160" xr:uid="{00000000-0005-0000-0000-000045200000}"/>
    <cellStyle name="Normal 38 2 2" xfId="3096" xr:uid="{00000000-0005-0000-0000-000046200000}"/>
    <cellStyle name="Normal 38 2 2 2" xfId="3097" xr:uid="{00000000-0005-0000-0000-000047200000}"/>
    <cellStyle name="Normal 38 2 2 2 2" xfId="9949" xr:uid="{00000000-0005-0000-0000-000048200000}"/>
    <cellStyle name="Normal 38 2 2 2 3" xfId="8354" xr:uid="{00000000-0005-0000-0000-000049200000}"/>
    <cellStyle name="Normal 38 2 2 2 4" xfId="11555" xr:uid="{00000000-0005-0000-0000-00004A200000}"/>
    <cellStyle name="Normal 38 2 2 2 5" xfId="13162" xr:uid="{00000000-0005-0000-0000-00004B200000}"/>
    <cellStyle name="Normal 38 2 2 3" xfId="3098" xr:uid="{00000000-0005-0000-0000-00004C200000}"/>
    <cellStyle name="Normal 38 2 2 3 2" xfId="9950" xr:uid="{00000000-0005-0000-0000-00004D200000}"/>
    <cellStyle name="Normal 38 2 2 3 3" xfId="8355" xr:uid="{00000000-0005-0000-0000-00004E200000}"/>
    <cellStyle name="Normal 38 2 2 3 4" xfId="11556" xr:uid="{00000000-0005-0000-0000-00004F200000}"/>
    <cellStyle name="Normal 38 2 2 3 5" xfId="13163" xr:uid="{00000000-0005-0000-0000-000050200000}"/>
    <cellStyle name="Normal 38 2 2 4" xfId="3099" xr:uid="{00000000-0005-0000-0000-000051200000}"/>
    <cellStyle name="Normal 38 2 2 4 2" xfId="9951" xr:uid="{00000000-0005-0000-0000-000052200000}"/>
    <cellStyle name="Normal 38 2 2 4 3" xfId="8356" xr:uid="{00000000-0005-0000-0000-000053200000}"/>
    <cellStyle name="Normal 38 2 2 4 4" xfId="11557" xr:uid="{00000000-0005-0000-0000-000054200000}"/>
    <cellStyle name="Normal 38 2 2 4 5" xfId="13164" xr:uid="{00000000-0005-0000-0000-000055200000}"/>
    <cellStyle name="Normal 38 2 2 5" xfId="9948" xr:uid="{00000000-0005-0000-0000-000056200000}"/>
    <cellStyle name="Normal 38 2 2 6" xfId="8353" xr:uid="{00000000-0005-0000-0000-000057200000}"/>
    <cellStyle name="Normal 38 2 2 7" xfId="11554" xr:uid="{00000000-0005-0000-0000-000058200000}"/>
    <cellStyle name="Normal 38 2 2 8" xfId="13161" xr:uid="{00000000-0005-0000-0000-000059200000}"/>
    <cellStyle name="Normal 38 2 3" xfId="3100" xr:uid="{00000000-0005-0000-0000-00005A200000}"/>
    <cellStyle name="Normal 38 2 3 2" xfId="3101" xr:uid="{00000000-0005-0000-0000-00005B200000}"/>
    <cellStyle name="Normal 38 2 3 2 2" xfId="9953" xr:uid="{00000000-0005-0000-0000-00005C200000}"/>
    <cellStyle name="Normal 38 2 3 2 3" xfId="8358" xr:uid="{00000000-0005-0000-0000-00005D200000}"/>
    <cellStyle name="Normal 38 2 3 2 4" xfId="11559" xr:uid="{00000000-0005-0000-0000-00005E200000}"/>
    <cellStyle name="Normal 38 2 3 2 5" xfId="13166" xr:uid="{00000000-0005-0000-0000-00005F200000}"/>
    <cellStyle name="Normal 38 2 3 3" xfId="3102" xr:uid="{00000000-0005-0000-0000-000060200000}"/>
    <cellStyle name="Normal 38 2 3 3 2" xfId="9954" xr:uid="{00000000-0005-0000-0000-000061200000}"/>
    <cellStyle name="Normal 38 2 3 3 3" xfId="8359" xr:uid="{00000000-0005-0000-0000-000062200000}"/>
    <cellStyle name="Normal 38 2 3 3 4" xfId="11560" xr:uid="{00000000-0005-0000-0000-000063200000}"/>
    <cellStyle name="Normal 38 2 3 3 5" xfId="13167" xr:uid="{00000000-0005-0000-0000-000064200000}"/>
    <cellStyle name="Normal 38 2 3 4" xfId="3103" xr:uid="{00000000-0005-0000-0000-000065200000}"/>
    <cellStyle name="Normal 38 2 3 4 2" xfId="9955" xr:uid="{00000000-0005-0000-0000-000066200000}"/>
    <cellStyle name="Normal 38 2 3 4 3" xfId="8360" xr:uid="{00000000-0005-0000-0000-000067200000}"/>
    <cellStyle name="Normal 38 2 3 4 4" xfId="11561" xr:uid="{00000000-0005-0000-0000-000068200000}"/>
    <cellStyle name="Normal 38 2 3 4 5" xfId="13168" xr:uid="{00000000-0005-0000-0000-000069200000}"/>
    <cellStyle name="Normal 38 2 3 5" xfId="9952" xr:uid="{00000000-0005-0000-0000-00006A200000}"/>
    <cellStyle name="Normal 38 2 3 6" xfId="8357" xr:uid="{00000000-0005-0000-0000-00006B200000}"/>
    <cellStyle name="Normal 38 2 3 7" xfId="11558" xr:uid="{00000000-0005-0000-0000-00006C200000}"/>
    <cellStyle name="Normal 38 2 3 8" xfId="13165" xr:uid="{00000000-0005-0000-0000-00006D200000}"/>
    <cellStyle name="Normal 38 2 4" xfId="3104" xr:uid="{00000000-0005-0000-0000-00006E200000}"/>
    <cellStyle name="Normal 38 2 4 2" xfId="9956" xr:uid="{00000000-0005-0000-0000-00006F200000}"/>
    <cellStyle name="Normal 38 2 4 3" xfId="8361" xr:uid="{00000000-0005-0000-0000-000070200000}"/>
    <cellStyle name="Normal 38 2 4 4" xfId="11562" xr:uid="{00000000-0005-0000-0000-000071200000}"/>
    <cellStyle name="Normal 38 2 4 5" xfId="13169" xr:uid="{00000000-0005-0000-0000-000072200000}"/>
    <cellStyle name="Normal 38 2 5" xfId="3105" xr:uid="{00000000-0005-0000-0000-000073200000}"/>
    <cellStyle name="Normal 38 2 5 2" xfId="9957" xr:uid="{00000000-0005-0000-0000-000074200000}"/>
    <cellStyle name="Normal 38 2 5 3" xfId="8362" xr:uid="{00000000-0005-0000-0000-000075200000}"/>
    <cellStyle name="Normal 38 2 5 4" xfId="11563" xr:uid="{00000000-0005-0000-0000-000076200000}"/>
    <cellStyle name="Normal 38 2 5 5" xfId="13170" xr:uid="{00000000-0005-0000-0000-000077200000}"/>
    <cellStyle name="Normal 38 2 6" xfId="3106" xr:uid="{00000000-0005-0000-0000-000078200000}"/>
    <cellStyle name="Normal 38 2 6 2" xfId="9958" xr:uid="{00000000-0005-0000-0000-000079200000}"/>
    <cellStyle name="Normal 38 2 6 3" xfId="8363" xr:uid="{00000000-0005-0000-0000-00007A200000}"/>
    <cellStyle name="Normal 38 2 6 4" xfId="11564" xr:uid="{00000000-0005-0000-0000-00007B200000}"/>
    <cellStyle name="Normal 38 2 6 5" xfId="13171" xr:uid="{00000000-0005-0000-0000-00007C200000}"/>
    <cellStyle name="Normal 38 2 7" xfId="9947" xr:uid="{00000000-0005-0000-0000-00007D200000}"/>
    <cellStyle name="Normal 38 2 8" xfId="8352" xr:uid="{00000000-0005-0000-0000-00007E200000}"/>
    <cellStyle name="Normal 38 2 9" xfId="11553" xr:uid="{00000000-0005-0000-0000-00007F200000}"/>
    <cellStyle name="Normal 38 3" xfId="3107" xr:uid="{00000000-0005-0000-0000-000080200000}"/>
    <cellStyle name="Normal 38 3 2" xfId="3108" xr:uid="{00000000-0005-0000-0000-000081200000}"/>
    <cellStyle name="Normal 38 3 2 2" xfId="9960" xr:uid="{00000000-0005-0000-0000-000082200000}"/>
    <cellStyle name="Normal 38 3 2 3" xfId="8365" xr:uid="{00000000-0005-0000-0000-000083200000}"/>
    <cellStyle name="Normal 38 3 2 4" xfId="11566" xr:uid="{00000000-0005-0000-0000-000084200000}"/>
    <cellStyle name="Normal 38 3 2 5" xfId="13173" xr:uid="{00000000-0005-0000-0000-000085200000}"/>
    <cellStyle name="Normal 38 3 3" xfId="3109" xr:uid="{00000000-0005-0000-0000-000086200000}"/>
    <cellStyle name="Normal 38 3 3 2" xfId="9961" xr:uid="{00000000-0005-0000-0000-000087200000}"/>
    <cellStyle name="Normal 38 3 3 3" xfId="8366" xr:uid="{00000000-0005-0000-0000-000088200000}"/>
    <cellStyle name="Normal 38 3 3 4" xfId="11567" xr:uid="{00000000-0005-0000-0000-000089200000}"/>
    <cellStyle name="Normal 38 3 3 5" xfId="13174" xr:uid="{00000000-0005-0000-0000-00008A200000}"/>
    <cellStyle name="Normal 38 3 4" xfId="3110" xr:uid="{00000000-0005-0000-0000-00008B200000}"/>
    <cellStyle name="Normal 38 3 4 2" xfId="9962" xr:uid="{00000000-0005-0000-0000-00008C200000}"/>
    <cellStyle name="Normal 38 3 4 3" xfId="8367" xr:uid="{00000000-0005-0000-0000-00008D200000}"/>
    <cellStyle name="Normal 38 3 4 4" xfId="11568" xr:uid="{00000000-0005-0000-0000-00008E200000}"/>
    <cellStyle name="Normal 38 3 4 5" xfId="13175" xr:uid="{00000000-0005-0000-0000-00008F200000}"/>
    <cellStyle name="Normal 38 3 5" xfId="9959" xr:uid="{00000000-0005-0000-0000-000090200000}"/>
    <cellStyle name="Normal 38 3 6" xfId="8364" xr:uid="{00000000-0005-0000-0000-000091200000}"/>
    <cellStyle name="Normal 38 3 7" xfId="11565" xr:uid="{00000000-0005-0000-0000-000092200000}"/>
    <cellStyle name="Normal 38 3 8" xfId="13172" xr:uid="{00000000-0005-0000-0000-000093200000}"/>
    <cellStyle name="Normal 38 4" xfId="3111" xr:uid="{00000000-0005-0000-0000-000094200000}"/>
    <cellStyle name="Normal 39" xfId="3112" xr:uid="{00000000-0005-0000-0000-000095200000}"/>
    <cellStyle name="Normal 39 2" xfId="3113" xr:uid="{00000000-0005-0000-0000-000096200000}"/>
    <cellStyle name="Normal 39 2 10" xfId="13176" xr:uid="{00000000-0005-0000-0000-000097200000}"/>
    <cellStyle name="Normal 39 2 2" xfId="3114" xr:uid="{00000000-0005-0000-0000-000098200000}"/>
    <cellStyle name="Normal 39 2 2 2" xfId="3115" xr:uid="{00000000-0005-0000-0000-000099200000}"/>
    <cellStyle name="Normal 39 2 2 2 2" xfId="9965" xr:uid="{00000000-0005-0000-0000-00009A200000}"/>
    <cellStyle name="Normal 39 2 2 2 3" xfId="8370" xr:uid="{00000000-0005-0000-0000-00009B200000}"/>
    <cellStyle name="Normal 39 2 2 2 4" xfId="11571" xr:uid="{00000000-0005-0000-0000-00009C200000}"/>
    <cellStyle name="Normal 39 2 2 2 5" xfId="13178" xr:uid="{00000000-0005-0000-0000-00009D200000}"/>
    <cellStyle name="Normal 39 2 2 3" xfId="3116" xr:uid="{00000000-0005-0000-0000-00009E200000}"/>
    <cellStyle name="Normal 39 2 2 3 2" xfId="9966" xr:uid="{00000000-0005-0000-0000-00009F200000}"/>
    <cellStyle name="Normal 39 2 2 3 3" xfId="8371" xr:uid="{00000000-0005-0000-0000-0000A0200000}"/>
    <cellStyle name="Normal 39 2 2 3 4" xfId="11572" xr:uid="{00000000-0005-0000-0000-0000A1200000}"/>
    <cellStyle name="Normal 39 2 2 3 5" xfId="13179" xr:uid="{00000000-0005-0000-0000-0000A2200000}"/>
    <cellStyle name="Normal 39 2 2 4" xfId="3117" xr:uid="{00000000-0005-0000-0000-0000A3200000}"/>
    <cellStyle name="Normal 39 2 2 4 2" xfId="9967" xr:uid="{00000000-0005-0000-0000-0000A4200000}"/>
    <cellStyle name="Normal 39 2 2 4 3" xfId="8372" xr:uid="{00000000-0005-0000-0000-0000A5200000}"/>
    <cellStyle name="Normal 39 2 2 4 4" xfId="11573" xr:uid="{00000000-0005-0000-0000-0000A6200000}"/>
    <cellStyle name="Normal 39 2 2 4 5" xfId="13180" xr:uid="{00000000-0005-0000-0000-0000A7200000}"/>
    <cellStyle name="Normal 39 2 2 5" xfId="9964" xr:uid="{00000000-0005-0000-0000-0000A8200000}"/>
    <cellStyle name="Normal 39 2 2 6" xfId="8369" xr:uid="{00000000-0005-0000-0000-0000A9200000}"/>
    <cellStyle name="Normal 39 2 2 7" xfId="11570" xr:uid="{00000000-0005-0000-0000-0000AA200000}"/>
    <cellStyle name="Normal 39 2 2 8" xfId="13177" xr:uid="{00000000-0005-0000-0000-0000AB200000}"/>
    <cellStyle name="Normal 39 2 3" xfId="3118" xr:uid="{00000000-0005-0000-0000-0000AC200000}"/>
    <cellStyle name="Normal 39 2 3 2" xfId="3119" xr:uid="{00000000-0005-0000-0000-0000AD200000}"/>
    <cellStyle name="Normal 39 2 3 2 2" xfId="9969" xr:uid="{00000000-0005-0000-0000-0000AE200000}"/>
    <cellStyle name="Normal 39 2 3 2 3" xfId="8374" xr:uid="{00000000-0005-0000-0000-0000AF200000}"/>
    <cellStyle name="Normal 39 2 3 2 4" xfId="11575" xr:uid="{00000000-0005-0000-0000-0000B0200000}"/>
    <cellStyle name="Normal 39 2 3 2 5" xfId="13182" xr:uid="{00000000-0005-0000-0000-0000B1200000}"/>
    <cellStyle name="Normal 39 2 3 3" xfId="3120" xr:uid="{00000000-0005-0000-0000-0000B2200000}"/>
    <cellStyle name="Normal 39 2 3 3 2" xfId="9970" xr:uid="{00000000-0005-0000-0000-0000B3200000}"/>
    <cellStyle name="Normal 39 2 3 3 3" xfId="8375" xr:uid="{00000000-0005-0000-0000-0000B4200000}"/>
    <cellStyle name="Normal 39 2 3 3 4" xfId="11576" xr:uid="{00000000-0005-0000-0000-0000B5200000}"/>
    <cellStyle name="Normal 39 2 3 3 5" xfId="13183" xr:uid="{00000000-0005-0000-0000-0000B6200000}"/>
    <cellStyle name="Normal 39 2 3 4" xfId="3121" xr:uid="{00000000-0005-0000-0000-0000B7200000}"/>
    <cellStyle name="Normal 39 2 3 4 2" xfId="9971" xr:uid="{00000000-0005-0000-0000-0000B8200000}"/>
    <cellStyle name="Normal 39 2 3 4 3" xfId="8376" xr:uid="{00000000-0005-0000-0000-0000B9200000}"/>
    <cellStyle name="Normal 39 2 3 4 4" xfId="11577" xr:uid="{00000000-0005-0000-0000-0000BA200000}"/>
    <cellStyle name="Normal 39 2 3 4 5" xfId="13184" xr:uid="{00000000-0005-0000-0000-0000BB200000}"/>
    <cellStyle name="Normal 39 2 3 5" xfId="9968" xr:uid="{00000000-0005-0000-0000-0000BC200000}"/>
    <cellStyle name="Normal 39 2 3 6" xfId="8373" xr:uid="{00000000-0005-0000-0000-0000BD200000}"/>
    <cellStyle name="Normal 39 2 3 7" xfId="11574" xr:uid="{00000000-0005-0000-0000-0000BE200000}"/>
    <cellStyle name="Normal 39 2 3 8" xfId="13181" xr:uid="{00000000-0005-0000-0000-0000BF200000}"/>
    <cellStyle name="Normal 39 2 4" xfId="3122" xr:uid="{00000000-0005-0000-0000-0000C0200000}"/>
    <cellStyle name="Normal 39 2 4 2" xfId="9972" xr:uid="{00000000-0005-0000-0000-0000C1200000}"/>
    <cellStyle name="Normal 39 2 4 3" xfId="8377" xr:uid="{00000000-0005-0000-0000-0000C2200000}"/>
    <cellStyle name="Normal 39 2 4 4" xfId="11578" xr:uid="{00000000-0005-0000-0000-0000C3200000}"/>
    <cellStyle name="Normal 39 2 4 5" xfId="13185" xr:uid="{00000000-0005-0000-0000-0000C4200000}"/>
    <cellStyle name="Normal 39 2 5" xfId="3123" xr:uid="{00000000-0005-0000-0000-0000C5200000}"/>
    <cellStyle name="Normal 39 2 5 2" xfId="9973" xr:uid="{00000000-0005-0000-0000-0000C6200000}"/>
    <cellStyle name="Normal 39 2 5 3" xfId="8378" xr:uid="{00000000-0005-0000-0000-0000C7200000}"/>
    <cellStyle name="Normal 39 2 5 4" xfId="11579" xr:uid="{00000000-0005-0000-0000-0000C8200000}"/>
    <cellStyle name="Normal 39 2 5 5" xfId="13186" xr:uid="{00000000-0005-0000-0000-0000C9200000}"/>
    <cellStyle name="Normal 39 2 6" xfId="3124" xr:uid="{00000000-0005-0000-0000-0000CA200000}"/>
    <cellStyle name="Normal 39 2 6 2" xfId="9974" xr:uid="{00000000-0005-0000-0000-0000CB200000}"/>
    <cellStyle name="Normal 39 2 6 3" xfId="8379" xr:uid="{00000000-0005-0000-0000-0000CC200000}"/>
    <cellStyle name="Normal 39 2 6 4" xfId="11580" xr:uid="{00000000-0005-0000-0000-0000CD200000}"/>
    <cellStyle name="Normal 39 2 6 5" xfId="13187" xr:uid="{00000000-0005-0000-0000-0000CE200000}"/>
    <cellStyle name="Normal 39 2 7" xfId="9963" xr:uid="{00000000-0005-0000-0000-0000CF200000}"/>
    <cellStyle name="Normal 39 2 8" xfId="8368" xr:uid="{00000000-0005-0000-0000-0000D0200000}"/>
    <cellStyle name="Normal 39 2 9" xfId="11569" xr:uid="{00000000-0005-0000-0000-0000D1200000}"/>
    <cellStyle name="Normal 39 3" xfId="3125" xr:uid="{00000000-0005-0000-0000-0000D2200000}"/>
    <cellStyle name="Normal 39 3 2" xfId="3126" xr:uid="{00000000-0005-0000-0000-0000D3200000}"/>
    <cellStyle name="Normal 39 3 2 2" xfId="9976" xr:uid="{00000000-0005-0000-0000-0000D4200000}"/>
    <cellStyle name="Normal 39 3 2 3" xfId="8381" xr:uid="{00000000-0005-0000-0000-0000D5200000}"/>
    <cellStyle name="Normal 39 3 2 4" xfId="11582" xr:uid="{00000000-0005-0000-0000-0000D6200000}"/>
    <cellStyle name="Normal 39 3 2 5" xfId="13189" xr:uid="{00000000-0005-0000-0000-0000D7200000}"/>
    <cellStyle name="Normal 39 3 3" xfId="3127" xr:uid="{00000000-0005-0000-0000-0000D8200000}"/>
    <cellStyle name="Normal 39 3 3 2" xfId="9977" xr:uid="{00000000-0005-0000-0000-0000D9200000}"/>
    <cellStyle name="Normal 39 3 3 3" xfId="8382" xr:uid="{00000000-0005-0000-0000-0000DA200000}"/>
    <cellStyle name="Normal 39 3 3 4" xfId="11583" xr:uid="{00000000-0005-0000-0000-0000DB200000}"/>
    <cellStyle name="Normal 39 3 3 5" xfId="13190" xr:uid="{00000000-0005-0000-0000-0000DC200000}"/>
    <cellStyle name="Normal 39 3 4" xfId="3128" xr:uid="{00000000-0005-0000-0000-0000DD200000}"/>
    <cellStyle name="Normal 39 3 4 2" xfId="9978" xr:uid="{00000000-0005-0000-0000-0000DE200000}"/>
    <cellStyle name="Normal 39 3 4 3" xfId="8383" xr:uid="{00000000-0005-0000-0000-0000DF200000}"/>
    <cellStyle name="Normal 39 3 4 4" xfId="11584" xr:uid="{00000000-0005-0000-0000-0000E0200000}"/>
    <cellStyle name="Normal 39 3 4 5" xfId="13191" xr:uid="{00000000-0005-0000-0000-0000E1200000}"/>
    <cellStyle name="Normal 39 3 5" xfId="9975" xr:uid="{00000000-0005-0000-0000-0000E2200000}"/>
    <cellStyle name="Normal 39 3 6" xfId="8380" xr:uid="{00000000-0005-0000-0000-0000E3200000}"/>
    <cellStyle name="Normal 39 3 7" xfId="11581" xr:uid="{00000000-0005-0000-0000-0000E4200000}"/>
    <cellStyle name="Normal 39 3 8" xfId="13188" xr:uid="{00000000-0005-0000-0000-0000E5200000}"/>
    <cellStyle name="Normal 39 4" xfId="3129" xr:uid="{00000000-0005-0000-0000-0000E6200000}"/>
    <cellStyle name="Normal 4" xfId="95" xr:uid="{00000000-0005-0000-0000-0000E7200000}"/>
    <cellStyle name="Normal 4 10" xfId="3130" xr:uid="{00000000-0005-0000-0000-0000E8200000}"/>
    <cellStyle name="Normal 4 11" xfId="4910" xr:uid="{00000000-0005-0000-0000-0000E9200000}"/>
    <cellStyle name="Normal 4 11 2" xfId="6010" xr:uid="{00000000-0005-0000-0000-0000EA200000}"/>
    <cellStyle name="Normal 4 2" xfId="128" xr:uid="{00000000-0005-0000-0000-0000EB200000}"/>
    <cellStyle name="Normal 4 2 2" xfId="3131" xr:uid="{00000000-0005-0000-0000-0000EC200000}"/>
    <cellStyle name="Normal 4 2 2 2" xfId="3132" xr:uid="{00000000-0005-0000-0000-0000ED200000}"/>
    <cellStyle name="Normal 4 2 3" xfId="3133" xr:uid="{00000000-0005-0000-0000-0000EE200000}"/>
    <cellStyle name="Normal 4 2 3 2" xfId="3134" xr:uid="{00000000-0005-0000-0000-0000EF200000}"/>
    <cellStyle name="Normal 4 2 3 2 2" xfId="3135" xr:uid="{00000000-0005-0000-0000-0000F0200000}"/>
    <cellStyle name="Normal 4 2 3 2 2 2" xfId="3136" xr:uid="{00000000-0005-0000-0000-0000F1200000}"/>
    <cellStyle name="Normal 4 2 3 2 2 3" xfId="3137" xr:uid="{00000000-0005-0000-0000-0000F2200000}"/>
    <cellStyle name="Normal 4 2 3 2 2 4" xfId="3138" xr:uid="{00000000-0005-0000-0000-0000F3200000}"/>
    <cellStyle name="Normal 4 2 3 2 3" xfId="3139" xr:uid="{00000000-0005-0000-0000-0000F4200000}"/>
    <cellStyle name="Normal 4 2 3 2 4" xfId="3140" xr:uid="{00000000-0005-0000-0000-0000F5200000}"/>
    <cellStyle name="Normal 4 2 3 3" xfId="3141" xr:uid="{00000000-0005-0000-0000-0000F6200000}"/>
    <cellStyle name="Normal 4 2 3 4" xfId="3142" xr:uid="{00000000-0005-0000-0000-0000F7200000}"/>
    <cellStyle name="Normal 4 2 3 5" xfId="3143" xr:uid="{00000000-0005-0000-0000-0000F8200000}"/>
    <cellStyle name="Normal 4 2 3 6" xfId="3144" xr:uid="{00000000-0005-0000-0000-0000F9200000}"/>
    <cellStyle name="Normal 4 2 3 7" xfId="3145" xr:uid="{00000000-0005-0000-0000-0000FA200000}"/>
    <cellStyle name="Normal 4 2 4" xfId="3146" xr:uid="{00000000-0005-0000-0000-0000FB200000}"/>
    <cellStyle name="Normal 4 2 4 2" xfId="3147" xr:uid="{00000000-0005-0000-0000-0000FC200000}"/>
    <cellStyle name="Normal 4 2 4 3" xfId="3148" xr:uid="{00000000-0005-0000-0000-0000FD200000}"/>
    <cellStyle name="Normal 4 2 4 4" xfId="3149" xr:uid="{00000000-0005-0000-0000-0000FE200000}"/>
    <cellStyle name="Normal 4 2 5" xfId="3150" xr:uid="{00000000-0005-0000-0000-0000FF200000}"/>
    <cellStyle name="Normal 4 2 5 2" xfId="3151" xr:uid="{00000000-0005-0000-0000-000000210000}"/>
    <cellStyle name="Normal 4 2 5 3" xfId="3152" xr:uid="{00000000-0005-0000-0000-000001210000}"/>
    <cellStyle name="Normal 4 2 5 4" xfId="3153" xr:uid="{00000000-0005-0000-0000-000002210000}"/>
    <cellStyle name="Normal 4 2 6" xfId="5077" xr:uid="{00000000-0005-0000-0000-000003210000}"/>
    <cellStyle name="Normal 4 3" xfId="3154" xr:uid="{00000000-0005-0000-0000-000004210000}"/>
    <cellStyle name="Normal 4 3 10" xfId="13192" xr:uid="{00000000-0005-0000-0000-000005210000}"/>
    <cellStyle name="Normal 4 3 2" xfId="3155" xr:uid="{00000000-0005-0000-0000-000006210000}"/>
    <cellStyle name="Normal 4 3 2 2" xfId="3156" xr:uid="{00000000-0005-0000-0000-000007210000}"/>
    <cellStyle name="Normal 4 3 2 2 2" xfId="9981" xr:uid="{00000000-0005-0000-0000-000008210000}"/>
    <cellStyle name="Normal 4 3 2 2 3" xfId="8386" xr:uid="{00000000-0005-0000-0000-000009210000}"/>
    <cellStyle name="Normal 4 3 2 2 4" xfId="11587" xr:uid="{00000000-0005-0000-0000-00000A210000}"/>
    <cellStyle name="Normal 4 3 2 2 5" xfId="13194" xr:uid="{00000000-0005-0000-0000-00000B210000}"/>
    <cellStyle name="Normal 4 3 2 3" xfId="3157" xr:uid="{00000000-0005-0000-0000-00000C210000}"/>
    <cellStyle name="Normal 4 3 2 3 2" xfId="9982" xr:uid="{00000000-0005-0000-0000-00000D210000}"/>
    <cellStyle name="Normal 4 3 2 3 3" xfId="8387" xr:uid="{00000000-0005-0000-0000-00000E210000}"/>
    <cellStyle name="Normal 4 3 2 3 4" xfId="11588" xr:uid="{00000000-0005-0000-0000-00000F210000}"/>
    <cellStyle name="Normal 4 3 2 3 5" xfId="13195" xr:uid="{00000000-0005-0000-0000-000010210000}"/>
    <cellStyle name="Normal 4 3 2 4" xfId="3158" xr:uid="{00000000-0005-0000-0000-000011210000}"/>
    <cellStyle name="Normal 4 3 2 4 2" xfId="9983" xr:uid="{00000000-0005-0000-0000-000012210000}"/>
    <cellStyle name="Normal 4 3 2 4 3" xfId="8388" xr:uid="{00000000-0005-0000-0000-000013210000}"/>
    <cellStyle name="Normal 4 3 2 4 4" xfId="11589" xr:uid="{00000000-0005-0000-0000-000014210000}"/>
    <cellStyle name="Normal 4 3 2 4 5" xfId="13196" xr:uid="{00000000-0005-0000-0000-000015210000}"/>
    <cellStyle name="Normal 4 3 2 5" xfId="9980" xr:uid="{00000000-0005-0000-0000-000016210000}"/>
    <cellStyle name="Normal 4 3 2 6" xfId="8385" xr:uid="{00000000-0005-0000-0000-000017210000}"/>
    <cellStyle name="Normal 4 3 2 7" xfId="11586" xr:uid="{00000000-0005-0000-0000-000018210000}"/>
    <cellStyle name="Normal 4 3 2 8" xfId="13193" xr:uid="{00000000-0005-0000-0000-000019210000}"/>
    <cellStyle name="Normal 4 3 3" xfId="3159" xr:uid="{00000000-0005-0000-0000-00001A210000}"/>
    <cellStyle name="Normal 4 3 3 2" xfId="3160" xr:uid="{00000000-0005-0000-0000-00001B210000}"/>
    <cellStyle name="Normal 4 3 3 2 2" xfId="9985" xr:uid="{00000000-0005-0000-0000-00001C210000}"/>
    <cellStyle name="Normal 4 3 3 2 3" xfId="8390" xr:uid="{00000000-0005-0000-0000-00001D210000}"/>
    <cellStyle name="Normal 4 3 3 2 4" xfId="11591" xr:uid="{00000000-0005-0000-0000-00001E210000}"/>
    <cellStyle name="Normal 4 3 3 2 5" xfId="13198" xr:uid="{00000000-0005-0000-0000-00001F210000}"/>
    <cellStyle name="Normal 4 3 3 3" xfId="3161" xr:uid="{00000000-0005-0000-0000-000020210000}"/>
    <cellStyle name="Normal 4 3 3 3 2" xfId="9986" xr:uid="{00000000-0005-0000-0000-000021210000}"/>
    <cellStyle name="Normal 4 3 3 3 3" xfId="8391" xr:uid="{00000000-0005-0000-0000-000022210000}"/>
    <cellStyle name="Normal 4 3 3 3 4" xfId="11592" xr:uid="{00000000-0005-0000-0000-000023210000}"/>
    <cellStyle name="Normal 4 3 3 3 5" xfId="13199" xr:uid="{00000000-0005-0000-0000-000024210000}"/>
    <cellStyle name="Normal 4 3 3 4" xfId="3162" xr:uid="{00000000-0005-0000-0000-000025210000}"/>
    <cellStyle name="Normal 4 3 3 4 2" xfId="9987" xr:uid="{00000000-0005-0000-0000-000026210000}"/>
    <cellStyle name="Normal 4 3 3 4 3" xfId="8392" xr:uid="{00000000-0005-0000-0000-000027210000}"/>
    <cellStyle name="Normal 4 3 3 4 4" xfId="11593" xr:uid="{00000000-0005-0000-0000-000028210000}"/>
    <cellStyle name="Normal 4 3 3 4 5" xfId="13200" xr:uid="{00000000-0005-0000-0000-000029210000}"/>
    <cellStyle name="Normal 4 3 3 5" xfId="9984" xr:uid="{00000000-0005-0000-0000-00002A210000}"/>
    <cellStyle name="Normal 4 3 3 6" xfId="8389" xr:uid="{00000000-0005-0000-0000-00002B210000}"/>
    <cellStyle name="Normal 4 3 3 7" xfId="11590" xr:uid="{00000000-0005-0000-0000-00002C210000}"/>
    <cellStyle name="Normal 4 3 3 8" xfId="13197" xr:uid="{00000000-0005-0000-0000-00002D210000}"/>
    <cellStyle name="Normal 4 3 4" xfId="3163" xr:uid="{00000000-0005-0000-0000-00002E210000}"/>
    <cellStyle name="Normal 4 3 4 2" xfId="9988" xr:uid="{00000000-0005-0000-0000-00002F210000}"/>
    <cellStyle name="Normal 4 3 4 3" xfId="8393" xr:uid="{00000000-0005-0000-0000-000030210000}"/>
    <cellStyle name="Normal 4 3 4 4" xfId="11594" xr:uid="{00000000-0005-0000-0000-000031210000}"/>
    <cellStyle name="Normal 4 3 4 5" xfId="13201" xr:uid="{00000000-0005-0000-0000-000032210000}"/>
    <cellStyle name="Normal 4 3 5" xfId="3164" xr:uid="{00000000-0005-0000-0000-000033210000}"/>
    <cellStyle name="Normal 4 3 5 2" xfId="9989" xr:uid="{00000000-0005-0000-0000-000034210000}"/>
    <cellStyle name="Normal 4 3 5 3" xfId="8394" xr:uid="{00000000-0005-0000-0000-000035210000}"/>
    <cellStyle name="Normal 4 3 5 4" xfId="11595" xr:uid="{00000000-0005-0000-0000-000036210000}"/>
    <cellStyle name="Normal 4 3 5 5" xfId="13202" xr:uid="{00000000-0005-0000-0000-000037210000}"/>
    <cellStyle name="Normal 4 3 6" xfId="3165" xr:uid="{00000000-0005-0000-0000-000038210000}"/>
    <cellStyle name="Normal 4 3 6 2" xfId="9990" xr:uid="{00000000-0005-0000-0000-000039210000}"/>
    <cellStyle name="Normal 4 3 6 3" xfId="8395" xr:uid="{00000000-0005-0000-0000-00003A210000}"/>
    <cellStyle name="Normal 4 3 6 4" xfId="11596" xr:uid="{00000000-0005-0000-0000-00003B210000}"/>
    <cellStyle name="Normal 4 3 6 5" xfId="13203" xr:uid="{00000000-0005-0000-0000-00003C210000}"/>
    <cellStyle name="Normal 4 3 7" xfId="5078" xr:uid="{00000000-0005-0000-0000-00003D210000}"/>
    <cellStyle name="Normal 4 3 7 2" xfId="9979" xr:uid="{00000000-0005-0000-0000-00003E210000}"/>
    <cellStyle name="Normal 4 3 8" xfId="8384" xr:uid="{00000000-0005-0000-0000-00003F210000}"/>
    <cellStyle name="Normal 4 3 9" xfId="11585" xr:uid="{00000000-0005-0000-0000-000040210000}"/>
    <cellStyle name="Normal 4 4" xfId="3166" xr:uid="{00000000-0005-0000-0000-000041210000}"/>
    <cellStyle name="Normal 4 4 2" xfId="3167" xr:uid="{00000000-0005-0000-0000-000042210000}"/>
    <cellStyle name="Normal 4 5" xfId="3168" xr:uid="{00000000-0005-0000-0000-000043210000}"/>
    <cellStyle name="Normal 4 5 2" xfId="3169" xr:uid="{00000000-0005-0000-0000-000044210000}"/>
    <cellStyle name="Normal 4 5 3" xfId="3170" xr:uid="{00000000-0005-0000-0000-000045210000}"/>
    <cellStyle name="Normal 4 5 4" xfId="3171" xr:uid="{00000000-0005-0000-0000-000046210000}"/>
    <cellStyle name="Normal 4 6" xfId="3172" xr:uid="{00000000-0005-0000-0000-000047210000}"/>
    <cellStyle name="Normal 4 7" xfId="3173" xr:uid="{00000000-0005-0000-0000-000048210000}"/>
    <cellStyle name="Normal 4 8" xfId="3174" xr:uid="{00000000-0005-0000-0000-000049210000}"/>
    <cellStyle name="Normal 4 9" xfId="3175" xr:uid="{00000000-0005-0000-0000-00004A210000}"/>
    <cellStyle name="Normal 40" xfId="3176" xr:uid="{00000000-0005-0000-0000-00004B210000}"/>
    <cellStyle name="Normal 40 2" xfId="3177" xr:uid="{00000000-0005-0000-0000-00004C210000}"/>
    <cellStyle name="Normal 40 2 10" xfId="13204" xr:uid="{00000000-0005-0000-0000-00004D210000}"/>
    <cellStyle name="Normal 40 2 2" xfId="3178" xr:uid="{00000000-0005-0000-0000-00004E210000}"/>
    <cellStyle name="Normal 40 2 2 2" xfId="3179" xr:uid="{00000000-0005-0000-0000-00004F210000}"/>
    <cellStyle name="Normal 40 2 2 2 2" xfId="9993" xr:uid="{00000000-0005-0000-0000-000050210000}"/>
    <cellStyle name="Normal 40 2 2 2 3" xfId="8398" xr:uid="{00000000-0005-0000-0000-000051210000}"/>
    <cellStyle name="Normal 40 2 2 2 4" xfId="11599" xr:uid="{00000000-0005-0000-0000-000052210000}"/>
    <cellStyle name="Normal 40 2 2 2 5" xfId="13206" xr:uid="{00000000-0005-0000-0000-000053210000}"/>
    <cellStyle name="Normal 40 2 2 3" xfId="3180" xr:uid="{00000000-0005-0000-0000-000054210000}"/>
    <cellStyle name="Normal 40 2 2 3 2" xfId="9994" xr:uid="{00000000-0005-0000-0000-000055210000}"/>
    <cellStyle name="Normal 40 2 2 3 3" xfId="8399" xr:uid="{00000000-0005-0000-0000-000056210000}"/>
    <cellStyle name="Normal 40 2 2 3 4" xfId="11600" xr:uid="{00000000-0005-0000-0000-000057210000}"/>
    <cellStyle name="Normal 40 2 2 3 5" xfId="13207" xr:uid="{00000000-0005-0000-0000-000058210000}"/>
    <cellStyle name="Normal 40 2 2 4" xfId="3181" xr:uid="{00000000-0005-0000-0000-000059210000}"/>
    <cellStyle name="Normal 40 2 2 4 2" xfId="9995" xr:uid="{00000000-0005-0000-0000-00005A210000}"/>
    <cellStyle name="Normal 40 2 2 4 3" xfId="8400" xr:uid="{00000000-0005-0000-0000-00005B210000}"/>
    <cellStyle name="Normal 40 2 2 4 4" xfId="11601" xr:uid="{00000000-0005-0000-0000-00005C210000}"/>
    <cellStyle name="Normal 40 2 2 4 5" xfId="13208" xr:uid="{00000000-0005-0000-0000-00005D210000}"/>
    <cellStyle name="Normal 40 2 2 5" xfId="9992" xr:uid="{00000000-0005-0000-0000-00005E210000}"/>
    <cellStyle name="Normal 40 2 2 6" xfId="8397" xr:uid="{00000000-0005-0000-0000-00005F210000}"/>
    <cellStyle name="Normal 40 2 2 7" xfId="11598" xr:uid="{00000000-0005-0000-0000-000060210000}"/>
    <cellStyle name="Normal 40 2 2 8" xfId="13205" xr:uid="{00000000-0005-0000-0000-000061210000}"/>
    <cellStyle name="Normal 40 2 3" xfId="3182" xr:uid="{00000000-0005-0000-0000-000062210000}"/>
    <cellStyle name="Normal 40 2 3 2" xfId="3183" xr:uid="{00000000-0005-0000-0000-000063210000}"/>
    <cellStyle name="Normal 40 2 3 2 2" xfId="9997" xr:uid="{00000000-0005-0000-0000-000064210000}"/>
    <cellStyle name="Normal 40 2 3 2 3" xfId="8402" xr:uid="{00000000-0005-0000-0000-000065210000}"/>
    <cellStyle name="Normal 40 2 3 2 4" xfId="11603" xr:uid="{00000000-0005-0000-0000-000066210000}"/>
    <cellStyle name="Normal 40 2 3 2 5" xfId="13210" xr:uid="{00000000-0005-0000-0000-000067210000}"/>
    <cellStyle name="Normal 40 2 3 3" xfId="3184" xr:uid="{00000000-0005-0000-0000-000068210000}"/>
    <cellStyle name="Normal 40 2 3 3 2" xfId="9998" xr:uid="{00000000-0005-0000-0000-000069210000}"/>
    <cellStyle name="Normal 40 2 3 3 3" xfId="8403" xr:uid="{00000000-0005-0000-0000-00006A210000}"/>
    <cellStyle name="Normal 40 2 3 3 4" xfId="11604" xr:uid="{00000000-0005-0000-0000-00006B210000}"/>
    <cellStyle name="Normal 40 2 3 3 5" xfId="13211" xr:uid="{00000000-0005-0000-0000-00006C210000}"/>
    <cellStyle name="Normal 40 2 3 4" xfId="3185" xr:uid="{00000000-0005-0000-0000-00006D210000}"/>
    <cellStyle name="Normal 40 2 3 4 2" xfId="9999" xr:uid="{00000000-0005-0000-0000-00006E210000}"/>
    <cellStyle name="Normal 40 2 3 4 3" xfId="8404" xr:uid="{00000000-0005-0000-0000-00006F210000}"/>
    <cellStyle name="Normal 40 2 3 4 4" xfId="11605" xr:uid="{00000000-0005-0000-0000-000070210000}"/>
    <cellStyle name="Normal 40 2 3 4 5" xfId="13212" xr:uid="{00000000-0005-0000-0000-000071210000}"/>
    <cellStyle name="Normal 40 2 3 5" xfId="9996" xr:uid="{00000000-0005-0000-0000-000072210000}"/>
    <cellStyle name="Normal 40 2 3 6" xfId="8401" xr:uid="{00000000-0005-0000-0000-000073210000}"/>
    <cellStyle name="Normal 40 2 3 7" xfId="11602" xr:uid="{00000000-0005-0000-0000-000074210000}"/>
    <cellStyle name="Normal 40 2 3 8" xfId="13209" xr:uid="{00000000-0005-0000-0000-000075210000}"/>
    <cellStyle name="Normal 40 2 4" xfId="3186" xr:uid="{00000000-0005-0000-0000-000076210000}"/>
    <cellStyle name="Normal 40 2 4 2" xfId="10000" xr:uid="{00000000-0005-0000-0000-000077210000}"/>
    <cellStyle name="Normal 40 2 4 3" xfId="8405" xr:uid="{00000000-0005-0000-0000-000078210000}"/>
    <cellStyle name="Normal 40 2 4 4" xfId="11606" xr:uid="{00000000-0005-0000-0000-000079210000}"/>
    <cellStyle name="Normal 40 2 4 5" xfId="13213" xr:uid="{00000000-0005-0000-0000-00007A210000}"/>
    <cellStyle name="Normal 40 2 5" xfId="3187" xr:uid="{00000000-0005-0000-0000-00007B210000}"/>
    <cellStyle name="Normal 40 2 5 2" xfId="10001" xr:uid="{00000000-0005-0000-0000-00007C210000}"/>
    <cellStyle name="Normal 40 2 5 3" xfId="8406" xr:uid="{00000000-0005-0000-0000-00007D210000}"/>
    <cellStyle name="Normal 40 2 5 4" xfId="11607" xr:uid="{00000000-0005-0000-0000-00007E210000}"/>
    <cellStyle name="Normal 40 2 5 5" xfId="13214" xr:uid="{00000000-0005-0000-0000-00007F210000}"/>
    <cellStyle name="Normal 40 2 6" xfId="3188" xr:uid="{00000000-0005-0000-0000-000080210000}"/>
    <cellStyle name="Normal 40 2 6 2" xfId="10002" xr:uid="{00000000-0005-0000-0000-000081210000}"/>
    <cellStyle name="Normal 40 2 6 3" xfId="8407" xr:uid="{00000000-0005-0000-0000-000082210000}"/>
    <cellStyle name="Normal 40 2 6 4" xfId="11608" xr:uid="{00000000-0005-0000-0000-000083210000}"/>
    <cellStyle name="Normal 40 2 6 5" xfId="13215" xr:uid="{00000000-0005-0000-0000-000084210000}"/>
    <cellStyle name="Normal 40 2 7" xfId="9991" xr:uid="{00000000-0005-0000-0000-000085210000}"/>
    <cellStyle name="Normal 40 2 8" xfId="8396" xr:uid="{00000000-0005-0000-0000-000086210000}"/>
    <cellStyle name="Normal 40 2 9" xfId="11597" xr:uid="{00000000-0005-0000-0000-000087210000}"/>
    <cellStyle name="Normal 40 3" xfId="3189" xr:uid="{00000000-0005-0000-0000-000088210000}"/>
    <cellStyle name="Normal 40 3 2" xfId="3190" xr:uid="{00000000-0005-0000-0000-000089210000}"/>
    <cellStyle name="Normal 40 3 2 2" xfId="10004" xr:uid="{00000000-0005-0000-0000-00008A210000}"/>
    <cellStyle name="Normal 40 3 2 3" xfId="8409" xr:uid="{00000000-0005-0000-0000-00008B210000}"/>
    <cellStyle name="Normal 40 3 2 4" xfId="11610" xr:uid="{00000000-0005-0000-0000-00008C210000}"/>
    <cellStyle name="Normal 40 3 2 5" xfId="13217" xr:uid="{00000000-0005-0000-0000-00008D210000}"/>
    <cellStyle name="Normal 40 3 3" xfId="3191" xr:uid="{00000000-0005-0000-0000-00008E210000}"/>
    <cellStyle name="Normal 40 3 3 2" xfId="10005" xr:uid="{00000000-0005-0000-0000-00008F210000}"/>
    <cellStyle name="Normal 40 3 3 3" xfId="8410" xr:uid="{00000000-0005-0000-0000-000090210000}"/>
    <cellStyle name="Normal 40 3 3 4" xfId="11611" xr:uid="{00000000-0005-0000-0000-000091210000}"/>
    <cellStyle name="Normal 40 3 3 5" xfId="13218" xr:uid="{00000000-0005-0000-0000-000092210000}"/>
    <cellStyle name="Normal 40 3 4" xfId="3192" xr:uid="{00000000-0005-0000-0000-000093210000}"/>
    <cellStyle name="Normal 40 3 4 2" xfId="10006" xr:uid="{00000000-0005-0000-0000-000094210000}"/>
    <cellStyle name="Normal 40 3 4 3" xfId="8411" xr:uid="{00000000-0005-0000-0000-000095210000}"/>
    <cellStyle name="Normal 40 3 4 4" xfId="11612" xr:uid="{00000000-0005-0000-0000-000096210000}"/>
    <cellStyle name="Normal 40 3 4 5" xfId="13219" xr:uid="{00000000-0005-0000-0000-000097210000}"/>
    <cellStyle name="Normal 40 3 5" xfId="10003" xr:uid="{00000000-0005-0000-0000-000098210000}"/>
    <cellStyle name="Normal 40 3 6" xfId="8408" xr:uid="{00000000-0005-0000-0000-000099210000}"/>
    <cellStyle name="Normal 40 3 7" xfId="11609" xr:uid="{00000000-0005-0000-0000-00009A210000}"/>
    <cellStyle name="Normal 40 3 8" xfId="13216" xr:uid="{00000000-0005-0000-0000-00009B210000}"/>
    <cellStyle name="Normal 40 4" xfId="3193" xr:uid="{00000000-0005-0000-0000-00009C210000}"/>
    <cellStyle name="Normal 41" xfId="3194" xr:uid="{00000000-0005-0000-0000-00009D210000}"/>
    <cellStyle name="Normal 41 2" xfId="3195" xr:uid="{00000000-0005-0000-0000-00009E210000}"/>
    <cellStyle name="Normal 41 2 10" xfId="13220" xr:uid="{00000000-0005-0000-0000-00009F210000}"/>
    <cellStyle name="Normal 41 2 2" xfId="3196" xr:uid="{00000000-0005-0000-0000-0000A0210000}"/>
    <cellStyle name="Normal 41 2 2 2" xfId="3197" xr:uid="{00000000-0005-0000-0000-0000A1210000}"/>
    <cellStyle name="Normal 41 2 2 2 2" xfId="10009" xr:uid="{00000000-0005-0000-0000-0000A2210000}"/>
    <cellStyle name="Normal 41 2 2 2 3" xfId="8414" xr:uid="{00000000-0005-0000-0000-0000A3210000}"/>
    <cellStyle name="Normal 41 2 2 2 4" xfId="11615" xr:uid="{00000000-0005-0000-0000-0000A4210000}"/>
    <cellStyle name="Normal 41 2 2 2 5" xfId="13222" xr:uid="{00000000-0005-0000-0000-0000A5210000}"/>
    <cellStyle name="Normal 41 2 2 3" xfId="3198" xr:uid="{00000000-0005-0000-0000-0000A6210000}"/>
    <cellStyle name="Normal 41 2 2 3 2" xfId="10010" xr:uid="{00000000-0005-0000-0000-0000A7210000}"/>
    <cellStyle name="Normal 41 2 2 3 3" xfId="8415" xr:uid="{00000000-0005-0000-0000-0000A8210000}"/>
    <cellStyle name="Normal 41 2 2 3 4" xfId="11616" xr:uid="{00000000-0005-0000-0000-0000A9210000}"/>
    <cellStyle name="Normal 41 2 2 3 5" xfId="13223" xr:uid="{00000000-0005-0000-0000-0000AA210000}"/>
    <cellStyle name="Normal 41 2 2 4" xfId="3199" xr:uid="{00000000-0005-0000-0000-0000AB210000}"/>
    <cellStyle name="Normal 41 2 2 4 2" xfId="10011" xr:uid="{00000000-0005-0000-0000-0000AC210000}"/>
    <cellStyle name="Normal 41 2 2 4 3" xfId="8416" xr:uid="{00000000-0005-0000-0000-0000AD210000}"/>
    <cellStyle name="Normal 41 2 2 4 4" xfId="11617" xr:uid="{00000000-0005-0000-0000-0000AE210000}"/>
    <cellStyle name="Normal 41 2 2 4 5" xfId="13224" xr:uid="{00000000-0005-0000-0000-0000AF210000}"/>
    <cellStyle name="Normal 41 2 2 5" xfId="10008" xr:uid="{00000000-0005-0000-0000-0000B0210000}"/>
    <cellStyle name="Normal 41 2 2 6" xfId="8413" xr:uid="{00000000-0005-0000-0000-0000B1210000}"/>
    <cellStyle name="Normal 41 2 2 7" xfId="11614" xr:uid="{00000000-0005-0000-0000-0000B2210000}"/>
    <cellStyle name="Normal 41 2 2 8" xfId="13221" xr:uid="{00000000-0005-0000-0000-0000B3210000}"/>
    <cellStyle name="Normal 41 2 3" xfId="3200" xr:uid="{00000000-0005-0000-0000-0000B4210000}"/>
    <cellStyle name="Normal 41 2 3 2" xfId="3201" xr:uid="{00000000-0005-0000-0000-0000B5210000}"/>
    <cellStyle name="Normal 41 2 3 2 2" xfId="10013" xr:uid="{00000000-0005-0000-0000-0000B6210000}"/>
    <cellStyle name="Normal 41 2 3 2 3" xfId="8418" xr:uid="{00000000-0005-0000-0000-0000B7210000}"/>
    <cellStyle name="Normal 41 2 3 2 4" xfId="11619" xr:uid="{00000000-0005-0000-0000-0000B8210000}"/>
    <cellStyle name="Normal 41 2 3 2 5" xfId="13226" xr:uid="{00000000-0005-0000-0000-0000B9210000}"/>
    <cellStyle name="Normal 41 2 3 3" xfId="3202" xr:uid="{00000000-0005-0000-0000-0000BA210000}"/>
    <cellStyle name="Normal 41 2 3 3 2" xfId="10014" xr:uid="{00000000-0005-0000-0000-0000BB210000}"/>
    <cellStyle name="Normal 41 2 3 3 3" xfId="8419" xr:uid="{00000000-0005-0000-0000-0000BC210000}"/>
    <cellStyle name="Normal 41 2 3 3 4" xfId="11620" xr:uid="{00000000-0005-0000-0000-0000BD210000}"/>
    <cellStyle name="Normal 41 2 3 3 5" xfId="13227" xr:uid="{00000000-0005-0000-0000-0000BE210000}"/>
    <cellStyle name="Normal 41 2 3 4" xfId="3203" xr:uid="{00000000-0005-0000-0000-0000BF210000}"/>
    <cellStyle name="Normal 41 2 3 4 2" xfId="10015" xr:uid="{00000000-0005-0000-0000-0000C0210000}"/>
    <cellStyle name="Normal 41 2 3 4 3" xfId="8420" xr:uid="{00000000-0005-0000-0000-0000C1210000}"/>
    <cellStyle name="Normal 41 2 3 4 4" xfId="11621" xr:uid="{00000000-0005-0000-0000-0000C2210000}"/>
    <cellStyle name="Normal 41 2 3 4 5" xfId="13228" xr:uid="{00000000-0005-0000-0000-0000C3210000}"/>
    <cellStyle name="Normal 41 2 3 5" xfId="10012" xr:uid="{00000000-0005-0000-0000-0000C4210000}"/>
    <cellStyle name="Normal 41 2 3 6" xfId="8417" xr:uid="{00000000-0005-0000-0000-0000C5210000}"/>
    <cellStyle name="Normal 41 2 3 7" xfId="11618" xr:uid="{00000000-0005-0000-0000-0000C6210000}"/>
    <cellStyle name="Normal 41 2 3 8" xfId="13225" xr:uid="{00000000-0005-0000-0000-0000C7210000}"/>
    <cellStyle name="Normal 41 2 4" xfId="3204" xr:uid="{00000000-0005-0000-0000-0000C8210000}"/>
    <cellStyle name="Normal 41 2 4 2" xfId="10016" xr:uid="{00000000-0005-0000-0000-0000C9210000}"/>
    <cellStyle name="Normal 41 2 4 3" xfId="8421" xr:uid="{00000000-0005-0000-0000-0000CA210000}"/>
    <cellStyle name="Normal 41 2 4 4" xfId="11622" xr:uid="{00000000-0005-0000-0000-0000CB210000}"/>
    <cellStyle name="Normal 41 2 4 5" xfId="13229" xr:uid="{00000000-0005-0000-0000-0000CC210000}"/>
    <cellStyle name="Normal 41 2 5" xfId="3205" xr:uid="{00000000-0005-0000-0000-0000CD210000}"/>
    <cellStyle name="Normal 41 2 5 2" xfId="10017" xr:uid="{00000000-0005-0000-0000-0000CE210000}"/>
    <cellStyle name="Normal 41 2 5 3" xfId="8422" xr:uid="{00000000-0005-0000-0000-0000CF210000}"/>
    <cellStyle name="Normal 41 2 5 4" xfId="11623" xr:uid="{00000000-0005-0000-0000-0000D0210000}"/>
    <cellStyle name="Normal 41 2 5 5" xfId="13230" xr:uid="{00000000-0005-0000-0000-0000D1210000}"/>
    <cellStyle name="Normal 41 2 6" xfId="3206" xr:uid="{00000000-0005-0000-0000-0000D2210000}"/>
    <cellStyle name="Normal 41 2 6 2" xfId="10018" xr:uid="{00000000-0005-0000-0000-0000D3210000}"/>
    <cellStyle name="Normal 41 2 6 3" xfId="8423" xr:uid="{00000000-0005-0000-0000-0000D4210000}"/>
    <cellStyle name="Normal 41 2 6 4" xfId="11624" xr:uid="{00000000-0005-0000-0000-0000D5210000}"/>
    <cellStyle name="Normal 41 2 6 5" xfId="13231" xr:uid="{00000000-0005-0000-0000-0000D6210000}"/>
    <cellStyle name="Normal 41 2 7" xfId="10007" xr:uid="{00000000-0005-0000-0000-0000D7210000}"/>
    <cellStyle name="Normal 41 2 8" xfId="8412" xr:uid="{00000000-0005-0000-0000-0000D8210000}"/>
    <cellStyle name="Normal 41 2 9" xfId="11613" xr:uid="{00000000-0005-0000-0000-0000D9210000}"/>
    <cellStyle name="Normal 41 3" xfId="3207" xr:uid="{00000000-0005-0000-0000-0000DA210000}"/>
    <cellStyle name="Normal 41 3 2" xfId="3208" xr:uid="{00000000-0005-0000-0000-0000DB210000}"/>
    <cellStyle name="Normal 41 3 2 2" xfId="10020" xr:uid="{00000000-0005-0000-0000-0000DC210000}"/>
    <cellStyle name="Normal 41 3 2 3" xfId="8425" xr:uid="{00000000-0005-0000-0000-0000DD210000}"/>
    <cellStyle name="Normal 41 3 2 4" xfId="11626" xr:uid="{00000000-0005-0000-0000-0000DE210000}"/>
    <cellStyle name="Normal 41 3 2 5" xfId="13233" xr:uid="{00000000-0005-0000-0000-0000DF210000}"/>
    <cellStyle name="Normal 41 3 3" xfId="3209" xr:uid="{00000000-0005-0000-0000-0000E0210000}"/>
    <cellStyle name="Normal 41 3 3 2" xfId="10021" xr:uid="{00000000-0005-0000-0000-0000E1210000}"/>
    <cellStyle name="Normal 41 3 3 3" xfId="8426" xr:uid="{00000000-0005-0000-0000-0000E2210000}"/>
    <cellStyle name="Normal 41 3 3 4" xfId="11627" xr:uid="{00000000-0005-0000-0000-0000E3210000}"/>
    <cellStyle name="Normal 41 3 3 5" xfId="13234" xr:uid="{00000000-0005-0000-0000-0000E4210000}"/>
    <cellStyle name="Normal 41 3 4" xfId="3210" xr:uid="{00000000-0005-0000-0000-0000E5210000}"/>
    <cellStyle name="Normal 41 3 4 2" xfId="10022" xr:uid="{00000000-0005-0000-0000-0000E6210000}"/>
    <cellStyle name="Normal 41 3 4 3" xfId="8427" xr:uid="{00000000-0005-0000-0000-0000E7210000}"/>
    <cellStyle name="Normal 41 3 4 4" xfId="11628" xr:uid="{00000000-0005-0000-0000-0000E8210000}"/>
    <cellStyle name="Normal 41 3 4 5" xfId="13235" xr:uid="{00000000-0005-0000-0000-0000E9210000}"/>
    <cellStyle name="Normal 41 3 5" xfId="10019" xr:uid="{00000000-0005-0000-0000-0000EA210000}"/>
    <cellStyle name="Normal 41 3 6" xfId="8424" xr:uid="{00000000-0005-0000-0000-0000EB210000}"/>
    <cellStyle name="Normal 41 3 7" xfId="11625" xr:uid="{00000000-0005-0000-0000-0000EC210000}"/>
    <cellStyle name="Normal 41 3 8" xfId="13232" xr:uid="{00000000-0005-0000-0000-0000ED210000}"/>
    <cellStyle name="Normal 41 4" xfId="3211" xr:uid="{00000000-0005-0000-0000-0000EE210000}"/>
    <cellStyle name="Normal 42" xfId="3212" xr:uid="{00000000-0005-0000-0000-0000EF210000}"/>
    <cellStyle name="Normal 42 2" xfId="3213" xr:uid="{00000000-0005-0000-0000-0000F0210000}"/>
    <cellStyle name="Normal 42 2 10" xfId="13236" xr:uid="{00000000-0005-0000-0000-0000F1210000}"/>
    <cellStyle name="Normal 42 2 2" xfId="3214" xr:uid="{00000000-0005-0000-0000-0000F2210000}"/>
    <cellStyle name="Normal 42 2 2 2" xfId="3215" xr:uid="{00000000-0005-0000-0000-0000F3210000}"/>
    <cellStyle name="Normal 42 2 2 2 2" xfId="10025" xr:uid="{00000000-0005-0000-0000-0000F4210000}"/>
    <cellStyle name="Normal 42 2 2 2 3" xfId="8430" xr:uid="{00000000-0005-0000-0000-0000F5210000}"/>
    <cellStyle name="Normal 42 2 2 2 4" xfId="11631" xr:uid="{00000000-0005-0000-0000-0000F6210000}"/>
    <cellStyle name="Normal 42 2 2 2 5" xfId="13238" xr:uid="{00000000-0005-0000-0000-0000F7210000}"/>
    <cellStyle name="Normal 42 2 2 3" xfId="3216" xr:uid="{00000000-0005-0000-0000-0000F8210000}"/>
    <cellStyle name="Normal 42 2 2 3 2" xfId="10026" xr:uid="{00000000-0005-0000-0000-0000F9210000}"/>
    <cellStyle name="Normal 42 2 2 3 3" xfId="8431" xr:uid="{00000000-0005-0000-0000-0000FA210000}"/>
    <cellStyle name="Normal 42 2 2 3 4" xfId="11632" xr:uid="{00000000-0005-0000-0000-0000FB210000}"/>
    <cellStyle name="Normal 42 2 2 3 5" xfId="13239" xr:uid="{00000000-0005-0000-0000-0000FC210000}"/>
    <cellStyle name="Normal 42 2 2 4" xfId="3217" xr:uid="{00000000-0005-0000-0000-0000FD210000}"/>
    <cellStyle name="Normal 42 2 2 4 2" xfId="10027" xr:uid="{00000000-0005-0000-0000-0000FE210000}"/>
    <cellStyle name="Normal 42 2 2 4 3" xfId="8432" xr:uid="{00000000-0005-0000-0000-0000FF210000}"/>
    <cellStyle name="Normal 42 2 2 4 4" xfId="11633" xr:uid="{00000000-0005-0000-0000-000000220000}"/>
    <cellStyle name="Normal 42 2 2 4 5" xfId="13240" xr:uid="{00000000-0005-0000-0000-000001220000}"/>
    <cellStyle name="Normal 42 2 2 5" xfId="10024" xr:uid="{00000000-0005-0000-0000-000002220000}"/>
    <cellStyle name="Normal 42 2 2 6" xfId="8429" xr:uid="{00000000-0005-0000-0000-000003220000}"/>
    <cellStyle name="Normal 42 2 2 7" xfId="11630" xr:uid="{00000000-0005-0000-0000-000004220000}"/>
    <cellStyle name="Normal 42 2 2 8" xfId="13237" xr:uid="{00000000-0005-0000-0000-000005220000}"/>
    <cellStyle name="Normal 42 2 3" xfId="3218" xr:uid="{00000000-0005-0000-0000-000006220000}"/>
    <cellStyle name="Normal 42 2 3 2" xfId="3219" xr:uid="{00000000-0005-0000-0000-000007220000}"/>
    <cellStyle name="Normal 42 2 3 2 2" xfId="10029" xr:uid="{00000000-0005-0000-0000-000008220000}"/>
    <cellStyle name="Normal 42 2 3 2 3" xfId="8434" xr:uid="{00000000-0005-0000-0000-000009220000}"/>
    <cellStyle name="Normal 42 2 3 2 4" xfId="11635" xr:uid="{00000000-0005-0000-0000-00000A220000}"/>
    <cellStyle name="Normal 42 2 3 2 5" xfId="13242" xr:uid="{00000000-0005-0000-0000-00000B220000}"/>
    <cellStyle name="Normal 42 2 3 3" xfId="3220" xr:uid="{00000000-0005-0000-0000-00000C220000}"/>
    <cellStyle name="Normal 42 2 3 3 2" xfId="10030" xr:uid="{00000000-0005-0000-0000-00000D220000}"/>
    <cellStyle name="Normal 42 2 3 3 3" xfId="8435" xr:uid="{00000000-0005-0000-0000-00000E220000}"/>
    <cellStyle name="Normal 42 2 3 3 4" xfId="11636" xr:uid="{00000000-0005-0000-0000-00000F220000}"/>
    <cellStyle name="Normal 42 2 3 3 5" xfId="13243" xr:uid="{00000000-0005-0000-0000-000010220000}"/>
    <cellStyle name="Normal 42 2 3 4" xfId="3221" xr:uid="{00000000-0005-0000-0000-000011220000}"/>
    <cellStyle name="Normal 42 2 3 4 2" xfId="10031" xr:uid="{00000000-0005-0000-0000-000012220000}"/>
    <cellStyle name="Normal 42 2 3 4 3" xfId="8436" xr:uid="{00000000-0005-0000-0000-000013220000}"/>
    <cellStyle name="Normal 42 2 3 4 4" xfId="11637" xr:uid="{00000000-0005-0000-0000-000014220000}"/>
    <cellStyle name="Normal 42 2 3 4 5" xfId="13244" xr:uid="{00000000-0005-0000-0000-000015220000}"/>
    <cellStyle name="Normal 42 2 3 5" xfId="10028" xr:uid="{00000000-0005-0000-0000-000016220000}"/>
    <cellStyle name="Normal 42 2 3 6" xfId="8433" xr:uid="{00000000-0005-0000-0000-000017220000}"/>
    <cellStyle name="Normal 42 2 3 7" xfId="11634" xr:uid="{00000000-0005-0000-0000-000018220000}"/>
    <cellStyle name="Normal 42 2 3 8" xfId="13241" xr:uid="{00000000-0005-0000-0000-000019220000}"/>
    <cellStyle name="Normal 42 2 4" xfId="3222" xr:uid="{00000000-0005-0000-0000-00001A220000}"/>
    <cellStyle name="Normal 42 2 4 2" xfId="10032" xr:uid="{00000000-0005-0000-0000-00001B220000}"/>
    <cellStyle name="Normal 42 2 4 3" xfId="8437" xr:uid="{00000000-0005-0000-0000-00001C220000}"/>
    <cellStyle name="Normal 42 2 4 4" xfId="11638" xr:uid="{00000000-0005-0000-0000-00001D220000}"/>
    <cellStyle name="Normal 42 2 4 5" xfId="13245" xr:uid="{00000000-0005-0000-0000-00001E220000}"/>
    <cellStyle name="Normal 42 2 5" xfId="3223" xr:uid="{00000000-0005-0000-0000-00001F220000}"/>
    <cellStyle name="Normal 42 2 5 2" xfId="10033" xr:uid="{00000000-0005-0000-0000-000020220000}"/>
    <cellStyle name="Normal 42 2 5 3" xfId="8438" xr:uid="{00000000-0005-0000-0000-000021220000}"/>
    <cellStyle name="Normal 42 2 5 4" xfId="11639" xr:uid="{00000000-0005-0000-0000-000022220000}"/>
    <cellStyle name="Normal 42 2 5 5" xfId="13246" xr:uid="{00000000-0005-0000-0000-000023220000}"/>
    <cellStyle name="Normal 42 2 6" xfId="3224" xr:uid="{00000000-0005-0000-0000-000024220000}"/>
    <cellStyle name="Normal 42 2 6 2" xfId="10034" xr:uid="{00000000-0005-0000-0000-000025220000}"/>
    <cellStyle name="Normal 42 2 6 3" xfId="8439" xr:uid="{00000000-0005-0000-0000-000026220000}"/>
    <cellStyle name="Normal 42 2 6 4" xfId="11640" xr:uid="{00000000-0005-0000-0000-000027220000}"/>
    <cellStyle name="Normal 42 2 6 5" xfId="13247" xr:uid="{00000000-0005-0000-0000-000028220000}"/>
    <cellStyle name="Normal 42 2 7" xfId="10023" xr:uid="{00000000-0005-0000-0000-000029220000}"/>
    <cellStyle name="Normal 42 2 8" xfId="8428" xr:uid="{00000000-0005-0000-0000-00002A220000}"/>
    <cellStyle name="Normal 42 2 9" xfId="11629" xr:uid="{00000000-0005-0000-0000-00002B220000}"/>
    <cellStyle name="Normal 42 3" xfId="3225" xr:uid="{00000000-0005-0000-0000-00002C220000}"/>
    <cellStyle name="Normal 42 3 2" xfId="3226" xr:uid="{00000000-0005-0000-0000-00002D220000}"/>
    <cellStyle name="Normal 42 3 2 2" xfId="10036" xr:uid="{00000000-0005-0000-0000-00002E220000}"/>
    <cellStyle name="Normal 42 3 2 3" xfId="8441" xr:uid="{00000000-0005-0000-0000-00002F220000}"/>
    <cellStyle name="Normal 42 3 2 4" xfId="11642" xr:uid="{00000000-0005-0000-0000-000030220000}"/>
    <cellStyle name="Normal 42 3 2 5" xfId="13249" xr:uid="{00000000-0005-0000-0000-000031220000}"/>
    <cellStyle name="Normal 42 3 3" xfId="3227" xr:uid="{00000000-0005-0000-0000-000032220000}"/>
    <cellStyle name="Normal 42 3 3 2" xfId="10037" xr:uid="{00000000-0005-0000-0000-000033220000}"/>
    <cellStyle name="Normal 42 3 3 3" xfId="8442" xr:uid="{00000000-0005-0000-0000-000034220000}"/>
    <cellStyle name="Normal 42 3 3 4" xfId="11643" xr:uid="{00000000-0005-0000-0000-000035220000}"/>
    <cellStyle name="Normal 42 3 3 5" xfId="13250" xr:uid="{00000000-0005-0000-0000-000036220000}"/>
    <cellStyle name="Normal 42 3 4" xfId="3228" xr:uid="{00000000-0005-0000-0000-000037220000}"/>
    <cellStyle name="Normal 42 3 4 2" xfId="10038" xr:uid="{00000000-0005-0000-0000-000038220000}"/>
    <cellStyle name="Normal 42 3 4 3" xfId="8443" xr:uid="{00000000-0005-0000-0000-000039220000}"/>
    <cellStyle name="Normal 42 3 4 4" xfId="11644" xr:uid="{00000000-0005-0000-0000-00003A220000}"/>
    <cellStyle name="Normal 42 3 4 5" xfId="13251" xr:uid="{00000000-0005-0000-0000-00003B220000}"/>
    <cellStyle name="Normal 42 3 5" xfId="10035" xr:uid="{00000000-0005-0000-0000-00003C220000}"/>
    <cellStyle name="Normal 42 3 6" xfId="8440" xr:uid="{00000000-0005-0000-0000-00003D220000}"/>
    <cellStyle name="Normal 42 3 7" xfId="11641" xr:uid="{00000000-0005-0000-0000-00003E220000}"/>
    <cellStyle name="Normal 42 3 8" xfId="13248" xr:uid="{00000000-0005-0000-0000-00003F220000}"/>
    <cellStyle name="Normal 42 4" xfId="3229" xr:uid="{00000000-0005-0000-0000-000040220000}"/>
    <cellStyle name="Normal 43" xfId="3230" xr:uid="{00000000-0005-0000-0000-000041220000}"/>
    <cellStyle name="Normal 43 2" xfId="3231" xr:uid="{00000000-0005-0000-0000-000042220000}"/>
    <cellStyle name="Normal 44" xfId="3232" xr:uid="{00000000-0005-0000-0000-000043220000}"/>
    <cellStyle name="Normal 44 2" xfId="3233" xr:uid="{00000000-0005-0000-0000-000044220000}"/>
    <cellStyle name="Normal 45" xfId="3234" xr:uid="{00000000-0005-0000-0000-000045220000}"/>
    <cellStyle name="Normal 45 2" xfId="3235" xr:uid="{00000000-0005-0000-0000-000046220000}"/>
    <cellStyle name="Normal 45 2 2" xfId="3236" xr:uid="{00000000-0005-0000-0000-000047220000}"/>
    <cellStyle name="Normal 45 2 2 2" xfId="10040" xr:uid="{00000000-0005-0000-0000-000048220000}"/>
    <cellStyle name="Normal 45 2 2 3" xfId="8445" xr:uid="{00000000-0005-0000-0000-000049220000}"/>
    <cellStyle name="Normal 45 2 2 4" xfId="11646" xr:uid="{00000000-0005-0000-0000-00004A220000}"/>
    <cellStyle name="Normal 45 2 2 5" xfId="13253" xr:uid="{00000000-0005-0000-0000-00004B220000}"/>
    <cellStyle name="Normal 45 2 3" xfId="3237" xr:uid="{00000000-0005-0000-0000-00004C220000}"/>
    <cellStyle name="Normal 45 2 3 2" xfId="10041" xr:uid="{00000000-0005-0000-0000-00004D220000}"/>
    <cellStyle name="Normal 45 2 3 3" xfId="8446" xr:uid="{00000000-0005-0000-0000-00004E220000}"/>
    <cellStyle name="Normal 45 2 3 4" xfId="11647" xr:uid="{00000000-0005-0000-0000-00004F220000}"/>
    <cellStyle name="Normal 45 2 3 5" xfId="13254" xr:uid="{00000000-0005-0000-0000-000050220000}"/>
    <cellStyle name="Normal 45 2 4" xfId="3238" xr:uid="{00000000-0005-0000-0000-000051220000}"/>
    <cellStyle name="Normal 45 2 4 2" xfId="10042" xr:uid="{00000000-0005-0000-0000-000052220000}"/>
    <cellStyle name="Normal 45 2 4 3" xfId="8447" xr:uid="{00000000-0005-0000-0000-000053220000}"/>
    <cellStyle name="Normal 45 2 4 4" xfId="11648" xr:uid="{00000000-0005-0000-0000-000054220000}"/>
    <cellStyle name="Normal 45 2 4 5" xfId="13255" xr:uid="{00000000-0005-0000-0000-000055220000}"/>
    <cellStyle name="Normal 45 2 5" xfId="10039" xr:uid="{00000000-0005-0000-0000-000056220000}"/>
    <cellStyle name="Normal 45 2 6" xfId="8444" xr:uid="{00000000-0005-0000-0000-000057220000}"/>
    <cellStyle name="Normal 45 2 7" xfId="11645" xr:uid="{00000000-0005-0000-0000-000058220000}"/>
    <cellStyle name="Normal 45 2 8" xfId="13252" xr:uid="{00000000-0005-0000-0000-000059220000}"/>
    <cellStyle name="Normal 45 3" xfId="3239" xr:uid="{00000000-0005-0000-0000-00005A220000}"/>
    <cellStyle name="Normal 46" xfId="3240" xr:uid="{00000000-0005-0000-0000-00005B220000}"/>
    <cellStyle name="Normal 46 10" xfId="13256" xr:uid="{00000000-0005-0000-0000-00005C220000}"/>
    <cellStyle name="Normal 46 2" xfId="3241" xr:uid="{00000000-0005-0000-0000-00005D220000}"/>
    <cellStyle name="Normal 46 2 2" xfId="3242" xr:uid="{00000000-0005-0000-0000-00005E220000}"/>
    <cellStyle name="Normal 46 2 2 2" xfId="10045" xr:uid="{00000000-0005-0000-0000-00005F220000}"/>
    <cellStyle name="Normal 46 2 2 3" xfId="8450" xr:uid="{00000000-0005-0000-0000-000060220000}"/>
    <cellStyle name="Normal 46 2 2 4" xfId="11651" xr:uid="{00000000-0005-0000-0000-000061220000}"/>
    <cellStyle name="Normal 46 2 2 5" xfId="13258" xr:uid="{00000000-0005-0000-0000-000062220000}"/>
    <cellStyle name="Normal 46 2 3" xfId="3243" xr:uid="{00000000-0005-0000-0000-000063220000}"/>
    <cellStyle name="Normal 46 2 3 2" xfId="10046" xr:uid="{00000000-0005-0000-0000-000064220000}"/>
    <cellStyle name="Normal 46 2 3 3" xfId="8451" xr:uid="{00000000-0005-0000-0000-000065220000}"/>
    <cellStyle name="Normal 46 2 3 4" xfId="11652" xr:uid="{00000000-0005-0000-0000-000066220000}"/>
    <cellStyle name="Normal 46 2 3 5" xfId="13259" xr:uid="{00000000-0005-0000-0000-000067220000}"/>
    <cellStyle name="Normal 46 2 4" xfId="3244" xr:uid="{00000000-0005-0000-0000-000068220000}"/>
    <cellStyle name="Normal 46 2 4 2" xfId="10047" xr:uid="{00000000-0005-0000-0000-000069220000}"/>
    <cellStyle name="Normal 46 2 4 3" xfId="8452" xr:uid="{00000000-0005-0000-0000-00006A220000}"/>
    <cellStyle name="Normal 46 2 4 4" xfId="11653" xr:uid="{00000000-0005-0000-0000-00006B220000}"/>
    <cellStyle name="Normal 46 2 4 5" xfId="13260" xr:uid="{00000000-0005-0000-0000-00006C220000}"/>
    <cellStyle name="Normal 46 2 5" xfId="10044" xr:uid="{00000000-0005-0000-0000-00006D220000}"/>
    <cellStyle name="Normal 46 2 6" xfId="8449" xr:uid="{00000000-0005-0000-0000-00006E220000}"/>
    <cellStyle name="Normal 46 2 7" xfId="11650" xr:uid="{00000000-0005-0000-0000-00006F220000}"/>
    <cellStyle name="Normal 46 2 8" xfId="13257" xr:uid="{00000000-0005-0000-0000-000070220000}"/>
    <cellStyle name="Normal 46 3" xfId="3245" xr:uid="{00000000-0005-0000-0000-000071220000}"/>
    <cellStyle name="Normal 46 3 2" xfId="3246" xr:uid="{00000000-0005-0000-0000-000072220000}"/>
    <cellStyle name="Normal 46 3 2 2" xfId="10049" xr:uid="{00000000-0005-0000-0000-000073220000}"/>
    <cellStyle name="Normal 46 3 2 3" xfId="8454" xr:uid="{00000000-0005-0000-0000-000074220000}"/>
    <cellStyle name="Normal 46 3 2 4" xfId="11655" xr:uid="{00000000-0005-0000-0000-000075220000}"/>
    <cellStyle name="Normal 46 3 2 5" xfId="13262" xr:uid="{00000000-0005-0000-0000-000076220000}"/>
    <cellStyle name="Normal 46 3 3" xfId="3247" xr:uid="{00000000-0005-0000-0000-000077220000}"/>
    <cellStyle name="Normal 46 3 3 2" xfId="10050" xr:uid="{00000000-0005-0000-0000-000078220000}"/>
    <cellStyle name="Normal 46 3 3 3" xfId="8455" xr:uid="{00000000-0005-0000-0000-000079220000}"/>
    <cellStyle name="Normal 46 3 3 4" xfId="11656" xr:uid="{00000000-0005-0000-0000-00007A220000}"/>
    <cellStyle name="Normal 46 3 3 5" xfId="13263" xr:uid="{00000000-0005-0000-0000-00007B220000}"/>
    <cellStyle name="Normal 46 3 4" xfId="3248" xr:uid="{00000000-0005-0000-0000-00007C220000}"/>
    <cellStyle name="Normal 46 3 4 2" xfId="10051" xr:uid="{00000000-0005-0000-0000-00007D220000}"/>
    <cellStyle name="Normal 46 3 4 3" xfId="8456" xr:uid="{00000000-0005-0000-0000-00007E220000}"/>
    <cellStyle name="Normal 46 3 4 4" xfId="11657" xr:uid="{00000000-0005-0000-0000-00007F220000}"/>
    <cellStyle name="Normal 46 3 4 5" xfId="13264" xr:uid="{00000000-0005-0000-0000-000080220000}"/>
    <cellStyle name="Normal 46 3 5" xfId="10048" xr:uid="{00000000-0005-0000-0000-000081220000}"/>
    <cellStyle name="Normal 46 3 6" xfId="8453" xr:uid="{00000000-0005-0000-0000-000082220000}"/>
    <cellStyle name="Normal 46 3 7" xfId="11654" xr:uid="{00000000-0005-0000-0000-000083220000}"/>
    <cellStyle name="Normal 46 3 8" xfId="13261" xr:uid="{00000000-0005-0000-0000-000084220000}"/>
    <cellStyle name="Normal 46 4" xfId="3249" xr:uid="{00000000-0005-0000-0000-000085220000}"/>
    <cellStyle name="Normal 46 4 2" xfId="10052" xr:uid="{00000000-0005-0000-0000-000086220000}"/>
    <cellStyle name="Normal 46 4 3" xfId="8457" xr:uid="{00000000-0005-0000-0000-000087220000}"/>
    <cellStyle name="Normal 46 4 4" xfId="11658" xr:uid="{00000000-0005-0000-0000-000088220000}"/>
    <cellStyle name="Normal 46 4 5" xfId="13265" xr:uid="{00000000-0005-0000-0000-000089220000}"/>
    <cellStyle name="Normal 46 5" xfId="3250" xr:uid="{00000000-0005-0000-0000-00008A220000}"/>
    <cellStyle name="Normal 46 5 2" xfId="10053" xr:uid="{00000000-0005-0000-0000-00008B220000}"/>
    <cellStyle name="Normal 46 5 3" xfId="8458" xr:uid="{00000000-0005-0000-0000-00008C220000}"/>
    <cellStyle name="Normal 46 5 4" xfId="11659" xr:uid="{00000000-0005-0000-0000-00008D220000}"/>
    <cellStyle name="Normal 46 5 5" xfId="13266" xr:uid="{00000000-0005-0000-0000-00008E220000}"/>
    <cellStyle name="Normal 46 6" xfId="3251" xr:uid="{00000000-0005-0000-0000-00008F220000}"/>
    <cellStyle name="Normal 46 6 2" xfId="10054" xr:uid="{00000000-0005-0000-0000-000090220000}"/>
    <cellStyle name="Normal 46 6 3" xfId="8459" xr:uid="{00000000-0005-0000-0000-000091220000}"/>
    <cellStyle name="Normal 46 6 4" xfId="11660" xr:uid="{00000000-0005-0000-0000-000092220000}"/>
    <cellStyle name="Normal 46 6 5" xfId="13267" xr:uid="{00000000-0005-0000-0000-000093220000}"/>
    <cellStyle name="Normal 46 7" xfId="10043" xr:uid="{00000000-0005-0000-0000-000094220000}"/>
    <cellStyle name="Normal 46 8" xfId="8448" xr:uid="{00000000-0005-0000-0000-000095220000}"/>
    <cellStyle name="Normal 46 9" xfId="11649" xr:uid="{00000000-0005-0000-0000-000096220000}"/>
    <cellStyle name="Normal 47" xfId="3252" xr:uid="{00000000-0005-0000-0000-000097220000}"/>
    <cellStyle name="Normal 47 10" xfId="13268" xr:uid="{00000000-0005-0000-0000-000098220000}"/>
    <cellStyle name="Normal 47 2" xfId="3253" xr:uid="{00000000-0005-0000-0000-000099220000}"/>
    <cellStyle name="Normal 47 2 2" xfId="3254" xr:uid="{00000000-0005-0000-0000-00009A220000}"/>
    <cellStyle name="Normal 47 2 2 2" xfId="10057" xr:uid="{00000000-0005-0000-0000-00009B220000}"/>
    <cellStyle name="Normal 47 2 2 3" xfId="8462" xr:uid="{00000000-0005-0000-0000-00009C220000}"/>
    <cellStyle name="Normal 47 2 2 4" xfId="11663" xr:uid="{00000000-0005-0000-0000-00009D220000}"/>
    <cellStyle name="Normal 47 2 2 5" xfId="13270" xr:uid="{00000000-0005-0000-0000-00009E220000}"/>
    <cellStyle name="Normal 47 2 3" xfId="3255" xr:uid="{00000000-0005-0000-0000-00009F220000}"/>
    <cellStyle name="Normal 47 2 3 2" xfId="10058" xr:uid="{00000000-0005-0000-0000-0000A0220000}"/>
    <cellStyle name="Normal 47 2 3 3" xfId="8463" xr:uid="{00000000-0005-0000-0000-0000A1220000}"/>
    <cellStyle name="Normal 47 2 3 4" xfId="11664" xr:uid="{00000000-0005-0000-0000-0000A2220000}"/>
    <cellStyle name="Normal 47 2 3 5" xfId="13271" xr:uid="{00000000-0005-0000-0000-0000A3220000}"/>
    <cellStyle name="Normal 47 2 4" xfId="3256" xr:uid="{00000000-0005-0000-0000-0000A4220000}"/>
    <cellStyle name="Normal 47 2 4 2" xfId="10059" xr:uid="{00000000-0005-0000-0000-0000A5220000}"/>
    <cellStyle name="Normal 47 2 4 3" xfId="8464" xr:uid="{00000000-0005-0000-0000-0000A6220000}"/>
    <cellStyle name="Normal 47 2 4 4" xfId="11665" xr:uid="{00000000-0005-0000-0000-0000A7220000}"/>
    <cellStyle name="Normal 47 2 4 5" xfId="13272" xr:uid="{00000000-0005-0000-0000-0000A8220000}"/>
    <cellStyle name="Normal 47 2 5" xfId="10056" xr:uid="{00000000-0005-0000-0000-0000A9220000}"/>
    <cellStyle name="Normal 47 2 6" xfId="8461" xr:uid="{00000000-0005-0000-0000-0000AA220000}"/>
    <cellStyle name="Normal 47 2 7" xfId="11662" xr:uid="{00000000-0005-0000-0000-0000AB220000}"/>
    <cellStyle name="Normal 47 2 8" xfId="13269" xr:uid="{00000000-0005-0000-0000-0000AC220000}"/>
    <cellStyle name="Normal 47 3" xfId="3257" xr:uid="{00000000-0005-0000-0000-0000AD220000}"/>
    <cellStyle name="Normal 47 3 2" xfId="3258" xr:uid="{00000000-0005-0000-0000-0000AE220000}"/>
    <cellStyle name="Normal 47 3 2 2" xfId="10061" xr:uid="{00000000-0005-0000-0000-0000AF220000}"/>
    <cellStyle name="Normal 47 3 2 3" xfId="8466" xr:uid="{00000000-0005-0000-0000-0000B0220000}"/>
    <cellStyle name="Normal 47 3 2 4" xfId="11667" xr:uid="{00000000-0005-0000-0000-0000B1220000}"/>
    <cellStyle name="Normal 47 3 2 5" xfId="13274" xr:uid="{00000000-0005-0000-0000-0000B2220000}"/>
    <cellStyle name="Normal 47 3 3" xfId="3259" xr:uid="{00000000-0005-0000-0000-0000B3220000}"/>
    <cellStyle name="Normal 47 3 3 2" xfId="10062" xr:uid="{00000000-0005-0000-0000-0000B4220000}"/>
    <cellStyle name="Normal 47 3 3 3" xfId="8467" xr:uid="{00000000-0005-0000-0000-0000B5220000}"/>
    <cellStyle name="Normal 47 3 3 4" xfId="11668" xr:uid="{00000000-0005-0000-0000-0000B6220000}"/>
    <cellStyle name="Normal 47 3 3 5" xfId="13275" xr:uid="{00000000-0005-0000-0000-0000B7220000}"/>
    <cellStyle name="Normal 47 3 4" xfId="3260" xr:uid="{00000000-0005-0000-0000-0000B8220000}"/>
    <cellStyle name="Normal 47 3 4 2" xfId="10063" xr:uid="{00000000-0005-0000-0000-0000B9220000}"/>
    <cellStyle name="Normal 47 3 4 3" xfId="8468" xr:uid="{00000000-0005-0000-0000-0000BA220000}"/>
    <cellStyle name="Normal 47 3 4 4" xfId="11669" xr:uid="{00000000-0005-0000-0000-0000BB220000}"/>
    <cellStyle name="Normal 47 3 4 5" xfId="13276" xr:uid="{00000000-0005-0000-0000-0000BC220000}"/>
    <cellStyle name="Normal 47 3 5" xfId="10060" xr:uid="{00000000-0005-0000-0000-0000BD220000}"/>
    <cellStyle name="Normal 47 3 6" xfId="8465" xr:uid="{00000000-0005-0000-0000-0000BE220000}"/>
    <cellStyle name="Normal 47 3 7" xfId="11666" xr:uid="{00000000-0005-0000-0000-0000BF220000}"/>
    <cellStyle name="Normal 47 3 8" xfId="13273" xr:uid="{00000000-0005-0000-0000-0000C0220000}"/>
    <cellStyle name="Normal 47 4" xfId="3261" xr:uid="{00000000-0005-0000-0000-0000C1220000}"/>
    <cellStyle name="Normal 47 4 2" xfId="10064" xr:uid="{00000000-0005-0000-0000-0000C2220000}"/>
    <cellStyle name="Normal 47 4 3" xfId="8469" xr:uid="{00000000-0005-0000-0000-0000C3220000}"/>
    <cellStyle name="Normal 47 4 4" xfId="11670" xr:uid="{00000000-0005-0000-0000-0000C4220000}"/>
    <cellStyle name="Normal 47 4 5" xfId="13277" xr:uid="{00000000-0005-0000-0000-0000C5220000}"/>
    <cellStyle name="Normal 47 5" xfId="3262" xr:uid="{00000000-0005-0000-0000-0000C6220000}"/>
    <cellStyle name="Normal 47 5 2" xfId="10065" xr:uid="{00000000-0005-0000-0000-0000C7220000}"/>
    <cellStyle name="Normal 47 5 3" xfId="8470" xr:uid="{00000000-0005-0000-0000-0000C8220000}"/>
    <cellStyle name="Normal 47 5 4" xfId="11671" xr:uid="{00000000-0005-0000-0000-0000C9220000}"/>
    <cellStyle name="Normal 47 5 5" xfId="13278" xr:uid="{00000000-0005-0000-0000-0000CA220000}"/>
    <cellStyle name="Normal 47 6" xfId="3263" xr:uid="{00000000-0005-0000-0000-0000CB220000}"/>
    <cellStyle name="Normal 47 6 2" xfId="10066" xr:uid="{00000000-0005-0000-0000-0000CC220000}"/>
    <cellStyle name="Normal 47 6 3" xfId="8471" xr:uid="{00000000-0005-0000-0000-0000CD220000}"/>
    <cellStyle name="Normal 47 6 4" xfId="11672" xr:uid="{00000000-0005-0000-0000-0000CE220000}"/>
    <cellStyle name="Normal 47 6 5" xfId="13279" xr:uid="{00000000-0005-0000-0000-0000CF220000}"/>
    <cellStyle name="Normal 47 7" xfId="10055" xr:uid="{00000000-0005-0000-0000-0000D0220000}"/>
    <cellStyle name="Normal 47 8" xfId="8460" xr:uid="{00000000-0005-0000-0000-0000D1220000}"/>
    <cellStyle name="Normal 47 9" xfId="11661" xr:uid="{00000000-0005-0000-0000-0000D2220000}"/>
    <cellStyle name="Normal 471 2" xfId="4897" xr:uid="{00000000-0005-0000-0000-0000D3220000}"/>
    <cellStyle name="Normal 471 2 2" xfId="10561" xr:uid="{00000000-0005-0000-0000-0000D4220000}"/>
    <cellStyle name="Normal 471 2 3" xfId="9151" xr:uid="{00000000-0005-0000-0000-0000D5220000}"/>
    <cellStyle name="Normal 471 2 4" xfId="12352" xr:uid="{00000000-0005-0000-0000-0000D6220000}"/>
    <cellStyle name="Normal 471 2 5" xfId="13961" xr:uid="{00000000-0005-0000-0000-0000D7220000}"/>
    <cellStyle name="Normal 48" xfId="3264" xr:uid="{00000000-0005-0000-0000-0000D8220000}"/>
    <cellStyle name="Normal 48 10" xfId="13280" xr:uid="{00000000-0005-0000-0000-0000D9220000}"/>
    <cellStyle name="Normal 48 2" xfId="3265" xr:uid="{00000000-0005-0000-0000-0000DA220000}"/>
    <cellStyle name="Normal 48 2 2" xfId="3266" xr:uid="{00000000-0005-0000-0000-0000DB220000}"/>
    <cellStyle name="Normal 48 2 2 2" xfId="10069" xr:uid="{00000000-0005-0000-0000-0000DC220000}"/>
    <cellStyle name="Normal 48 2 2 3" xfId="8474" xr:uid="{00000000-0005-0000-0000-0000DD220000}"/>
    <cellStyle name="Normal 48 2 2 4" xfId="11675" xr:uid="{00000000-0005-0000-0000-0000DE220000}"/>
    <cellStyle name="Normal 48 2 2 5" xfId="13282" xr:uid="{00000000-0005-0000-0000-0000DF220000}"/>
    <cellStyle name="Normal 48 2 3" xfId="3267" xr:uid="{00000000-0005-0000-0000-0000E0220000}"/>
    <cellStyle name="Normal 48 2 3 2" xfId="10070" xr:uid="{00000000-0005-0000-0000-0000E1220000}"/>
    <cellStyle name="Normal 48 2 3 3" xfId="8475" xr:uid="{00000000-0005-0000-0000-0000E2220000}"/>
    <cellStyle name="Normal 48 2 3 4" xfId="11676" xr:uid="{00000000-0005-0000-0000-0000E3220000}"/>
    <cellStyle name="Normal 48 2 3 5" xfId="13283" xr:uid="{00000000-0005-0000-0000-0000E4220000}"/>
    <cellStyle name="Normal 48 2 4" xfId="3268" xr:uid="{00000000-0005-0000-0000-0000E5220000}"/>
    <cellStyle name="Normal 48 2 4 2" xfId="10071" xr:uid="{00000000-0005-0000-0000-0000E6220000}"/>
    <cellStyle name="Normal 48 2 4 3" xfId="8476" xr:uid="{00000000-0005-0000-0000-0000E7220000}"/>
    <cellStyle name="Normal 48 2 4 4" xfId="11677" xr:uid="{00000000-0005-0000-0000-0000E8220000}"/>
    <cellStyle name="Normal 48 2 4 5" xfId="13284" xr:uid="{00000000-0005-0000-0000-0000E9220000}"/>
    <cellStyle name="Normal 48 2 5" xfId="10068" xr:uid="{00000000-0005-0000-0000-0000EA220000}"/>
    <cellStyle name="Normal 48 2 6" xfId="8473" xr:uid="{00000000-0005-0000-0000-0000EB220000}"/>
    <cellStyle name="Normal 48 2 7" xfId="11674" xr:uid="{00000000-0005-0000-0000-0000EC220000}"/>
    <cellStyle name="Normal 48 2 8" xfId="13281" xr:uid="{00000000-0005-0000-0000-0000ED220000}"/>
    <cellStyle name="Normal 48 3" xfId="3269" xr:uid="{00000000-0005-0000-0000-0000EE220000}"/>
    <cellStyle name="Normal 48 3 2" xfId="3270" xr:uid="{00000000-0005-0000-0000-0000EF220000}"/>
    <cellStyle name="Normal 48 3 2 2" xfId="10073" xr:uid="{00000000-0005-0000-0000-0000F0220000}"/>
    <cellStyle name="Normal 48 3 2 3" xfId="8478" xr:uid="{00000000-0005-0000-0000-0000F1220000}"/>
    <cellStyle name="Normal 48 3 2 4" xfId="11679" xr:uid="{00000000-0005-0000-0000-0000F2220000}"/>
    <cellStyle name="Normal 48 3 2 5" xfId="13286" xr:uid="{00000000-0005-0000-0000-0000F3220000}"/>
    <cellStyle name="Normal 48 3 3" xfId="3271" xr:uid="{00000000-0005-0000-0000-0000F4220000}"/>
    <cellStyle name="Normal 48 3 3 2" xfId="10074" xr:uid="{00000000-0005-0000-0000-0000F5220000}"/>
    <cellStyle name="Normal 48 3 3 3" xfId="8479" xr:uid="{00000000-0005-0000-0000-0000F6220000}"/>
    <cellStyle name="Normal 48 3 3 4" xfId="11680" xr:uid="{00000000-0005-0000-0000-0000F7220000}"/>
    <cellStyle name="Normal 48 3 3 5" xfId="13287" xr:uid="{00000000-0005-0000-0000-0000F8220000}"/>
    <cellStyle name="Normal 48 3 4" xfId="3272" xr:uid="{00000000-0005-0000-0000-0000F9220000}"/>
    <cellStyle name="Normal 48 3 4 2" xfId="10075" xr:uid="{00000000-0005-0000-0000-0000FA220000}"/>
    <cellStyle name="Normal 48 3 4 3" xfId="8480" xr:uid="{00000000-0005-0000-0000-0000FB220000}"/>
    <cellStyle name="Normal 48 3 4 4" xfId="11681" xr:uid="{00000000-0005-0000-0000-0000FC220000}"/>
    <cellStyle name="Normal 48 3 4 5" xfId="13288" xr:uid="{00000000-0005-0000-0000-0000FD220000}"/>
    <cellStyle name="Normal 48 3 5" xfId="10072" xr:uid="{00000000-0005-0000-0000-0000FE220000}"/>
    <cellStyle name="Normal 48 3 6" xfId="8477" xr:uid="{00000000-0005-0000-0000-0000FF220000}"/>
    <cellStyle name="Normal 48 3 7" xfId="11678" xr:uid="{00000000-0005-0000-0000-000000230000}"/>
    <cellStyle name="Normal 48 3 8" xfId="13285" xr:uid="{00000000-0005-0000-0000-000001230000}"/>
    <cellStyle name="Normal 48 4" xfId="3273" xr:uid="{00000000-0005-0000-0000-000002230000}"/>
    <cellStyle name="Normal 48 4 2" xfId="10076" xr:uid="{00000000-0005-0000-0000-000003230000}"/>
    <cellStyle name="Normal 48 4 3" xfId="8481" xr:uid="{00000000-0005-0000-0000-000004230000}"/>
    <cellStyle name="Normal 48 4 4" xfId="11682" xr:uid="{00000000-0005-0000-0000-000005230000}"/>
    <cellStyle name="Normal 48 4 5" xfId="13289" xr:uid="{00000000-0005-0000-0000-000006230000}"/>
    <cellStyle name="Normal 48 5" xfId="3274" xr:uid="{00000000-0005-0000-0000-000007230000}"/>
    <cellStyle name="Normal 48 5 2" xfId="10077" xr:uid="{00000000-0005-0000-0000-000008230000}"/>
    <cellStyle name="Normal 48 5 3" xfId="8482" xr:uid="{00000000-0005-0000-0000-000009230000}"/>
    <cellStyle name="Normal 48 5 4" xfId="11683" xr:uid="{00000000-0005-0000-0000-00000A230000}"/>
    <cellStyle name="Normal 48 5 5" xfId="13290" xr:uid="{00000000-0005-0000-0000-00000B230000}"/>
    <cellStyle name="Normal 48 6" xfId="3275" xr:uid="{00000000-0005-0000-0000-00000C230000}"/>
    <cellStyle name="Normal 48 6 2" xfId="10078" xr:uid="{00000000-0005-0000-0000-00000D230000}"/>
    <cellStyle name="Normal 48 6 3" xfId="8483" xr:uid="{00000000-0005-0000-0000-00000E230000}"/>
    <cellStyle name="Normal 48 6 4" xfId="11684" xr:uid="{00000000-0005-0000-0000-00000F230000}"/>
    <cellStyle name="Normal 48 6 5" xfId="13291" xr:uid="{00000000-0005-0000-0000-000010230000}"/>
    <cellStyle name="Normal 48 7" xfId="10067" xr:uid="{00000000-0005-0000-0000-000011230000}"/>
    <cellStyle name="Normal 48 8" xfId="8472" xr:uid="{00000000-0005-0000-0000-000012230000}"/>
    <cellStyle name="Normal 48 9" xfId="11673" xr:uid="{00000000-0005-0000-0000-000013230000}"/>
    <cellStyle name="Normal 49" xfId="3276" xr:uid="{00000000-0005-0000-0000-000014230000}"/>
    <cellStyle name="Normal 49 10" xfId="13292" xr:uid="{00000000-0005-0000-0000-000015230000}"/>
    <cellStyle name="Normal 49 2" xfId="3277" xr:uid="{00000000-0005-0000-0000-000016230000}"/>
    <cellStyle name="Normal 49 2 2" xfId="3278" xr:uid="{00000000-0005-0000-0000-000017230000}"/>
    <cellStyle name="Normal 49 2 2 2" xfId="10081" xr:uid="{00000000-0005-0000-0000-000018230000}"/>
    <cellStyle name="Normal 49 2 2 3" xfId="8486" xr:uid="{00000000-0005-0000-0000-000019230000}"/>
    <cellStyle name="Normal 49 2 2 4" xfId="11687" xr:uid="{00000000-0005-0000-0000-00001A230000}"/>
    <cellStyle name="Normal 49 2 2 5" xfId="13294" xr:uid="{00000000-0005-0000-0000-00001B230000}"/>
    <cellStyle name="Normal 49 2 3" xfId="3279" xr:uid="{00000000-0005-0000-0000-00001C230000}"/>
    <cellStyle name="Normal 49 2 3 2" xfId="10082" xr:uid="{00000000-0005-0000-0000-00001D230000}"/>
    <cellStyle name="Normal 49 2 3 3" xfId="8487" xr:uid="{00000000-0005-0000-0000-00001E230000}"/>
    <cellStyle name="Normal 49 2 3 4" xfId="11688" xr:uid="{00000000-0005-0000-0000-00001F230000}"/>
    <cellStyle name="Normal 49 2 3 5" xfId="13295" xr:uid="{00000000-0005-0000-0000-000020230000}"/>
    <cellStyle name="Normal 49 2 4" xfId="3280" xr:uid="{00000000-0005-0000-0000-000021230000}"/>
    <cellStyle name="Normal 49 2 4 2" xfId="10083" xr:uid="{00000000-0005-0000-0000-000022230000}"/>
    <cellStyle name="Normal 49 2 4 3" xfId="8488" xr:uid="{00000000-0005-0000-0000-000023230000}"/>
    <cellStyle name="Normal 49 2 4 4" xfId="11689" xr:uid="{00000000-0005-0000-0000-000024230000}"/>
    <cellStyle name="Normal 49 2 4 5" xfId="13296" xr:uid="{00000000-0005-0000-0000-000025230000}"/>
    <cellStyle name="Normal 49 2 5" xfId="10080" xr:uid="{00000000-0005-0000-0000-000026230000}"/>
    <cellStyle name="Normal 49 2 6" xfId="8485" xr:uid="{00000000-0005-0000-0000-000027230000}"/>
    <cellStyle name="Normal 49 2 7" xfId="11686" xr:uid="{00000000-0005-0000-0000-000028230000}"/>
    <cellStyle name="Normal 49 2 8" xfId="13293" xr:uid="{00000000-0005-0000-0000-000029230000}"/>
    <cellStyle name="Normal 49 3" xfId="3281" xr:uid="{00000000-0005-0000-0000-00002A230000}"/>
    <cellStyle name="Normal 49 3 2" xfId="3282" xr:uid="{00000000-0005-0000-0000-00002B230000}"/>
    <cellStyle name="Normal 49 3 2 2" xfId="10085" xr:uid="{00000000-0005-0000-0000-00002C230000}"/>
    <cellStyle name="Normal 49 3 2 3" xfId="8490" xr:uid="{00000000-0005-0000-0000-00002D230000}"/>
    <cellStyle name="Normal 49 3 2 4" xfId="11691" xr:uid="{00000000-0005-0000-0000-00002E230000}"/>
    <cellStyle name="Normal 49 3 2 5" xfId="13298" xr:uid="{00000000-0005-0000-0000-00002F230000}"/>
    <cellStyle name="Normal 49 3 3" xfId="3283" xr:uid="{00000000-0005-0000-0000-000030230000}"/>
    <cellStyle name="Normal 49 3 3 2" xfId="10086" xr:uid="{00000000-0005-0000-0000-000031230000}"/>
    <cellStyle name="Normal 49 3 3 3" xfId="8491" xr:uid="{00000000-0005-0000-0000-000032230000}"/>
    <cellStyle name="Normal 49 3 3 4" xfId="11692" xr:uid="{00000000-0005-0000-0000-000033230000}"/>
    <cellStyle name="Normal 49 3 3 5" xfId="13299" xr:uid="{00000000-0005-0000-0000-000034230000}"/>
    <cellStyle name="Normal 49 3 4" xfId="3284" xr:uid="{00000000-0005-0000-0000-000035230000}"/>
    <cellStyle name="Normal 49 3 4 2" xfId="10087" xr:uid="{00000000-0005-0000-0000-000036230000}"/>
    <cellStyle name="Normal 49 3 4 3" xfId="8492" xr:uid="{00000000-0005-0000-0000-000037230000}"/>
    <cellStyle name="Normal 49 3 4 4" xfId="11693" xr:uid="{00000000-0005-0000-0000-000038230000}"/>
    <cellStyle name="Normal 49 3 4 5" xfId="13300" xr:uid="{00000000-0005-0000-0000-000039230000}"/>
    <cellStyle name="Normal 49 3 5" xfId="10084" xr:uid="{00000000-0005-0000-0000-00003A230000}"/>
    <cellStyle name="Normal 49 3 6" xfId="8489" xr:uid="{00000000-0005-0000-0000-00003B230000}"/>
    <cellStyle name="Normal 49 3 7" xfId="11690" xr:uid="{00000000-0005-0000-0000-00003C230000}"/>
    <cellStyle name="Normal 49 3 8" xfId="13297" xr:uid="{00000000-0005-0000-0000-00003D230000}"/>
    <cellStyle name="Normal 49 4" xfId="3285" xr:uid="{00000000-0005-0000-0000-00003E230000}"/>
    <cellStyle name="Normal 49 4 2" xfId="10088" xr:uid="{00000000-0005-0000-0000-00003F230000}"/>
    <cellStyle name="Normal 49 4 3" xfId="8493" xr:uid="{00000000-0005-0000-0000-000040230000}"/>
    <cellStyle name="Normal 49 4 4" xfId="11694" xr:uid="{00000000-0005-0000-0000-000041230000}"/>
    <cellStyle name="Normal 49 4 5" xfId="13301" xr:uid="{00000000-0005-0000-0000-000042230000}"/>
    <cellStyle name="Normal 49 5" xfId="3286" xr:uid="{00000000-0005-0000-0000-000043230000}"/>
    <cellStyle name="Normal 49 5 2" xfId="10089" xr:uid="{00000000-0005-0000-0000-000044230000}"/>
    <cellStyle name="Normal 49 5 3" xfId="8494" xr:uid="{00000000-0005-0000-0000-000045230000}"/>
    <cellStyle name="Normal 49 5 4" xfId="11695" xr:uid="{00000000-0005-0000-0000-000046230000}"/>
    <cellStyle name="Normal 49 5 5" xfId="13302" xr:uid="{00000000-0005-0000-0000-000047230000}"/>
    <cellStyle name="Normal 49 6" xfId="3287" xr:uid="{00000000-0005-0000-0000-000048230000}"/>
    <cellStyle name="Normal 49 6 2" xfId="10090" xr:uid="{00000000-0005-0000-0000-000049230000}"/>
    <cellStyle name="Normal 49 6 3" xfId="8495" xr:uid="{00000000-0005-0000-0000-00004A230000}"/>
    <cellStyle name="Normal 49 6 4" xfId="11696" xr:uid="{00000000-0005-0000-0000-00004B230000}"/>
    <cellStyle name="Normal 49 6 5" xfId="13303" xr:uid="{00000000-0005-0000-0000-00004C230000}"/>
    <cellStyle name="Normal 49 7" xfId="10079" xr:uid="{00000000-0005-0000-0000-00004D230000}"/>
    <cellStyle name="Normal 49 8" xfId="8484" xr:uid="{00000000-0005-0000-0000-00004E230000}"/>
    <cellStyle name="Normal 49 9" xfId="11685" xr:uid="{00000000-0005-0000-0000-00004F230000}"/>
    <cellStyle name="Normal 5" xfId="114" xr:uid="{00000000-0005-0000-0000-000050230000}"/>
    <cellStyle name="Normal 5 2" xfId="130" xr:uid="{00000000-0005-0000-0000-000051230000}"/>
    <cellStyle name="Normal 5 2 10" xfId="3289" xr:uid="{00000000-0005-0000-0000-000052230000}"/>
    <cellStyle name="Normal 5 2 10 2" xfId="10091" xr:uid="{00000000-0005-0000-0000-000053230000}"/>
    <cellStyle name="Normal 5 2 10 3" xfId="11697" xr:uid="{00000000-0005-0000-0000-000054230000}"/>
    <cellStyle name="Normal 5 2 11" xfId="8496" xr:uid="{00000000-0005-0000-0000-000055230000}"/>
    <cellStyle name="Normal 5 2 12" xfId="13304" xr:uid="{00000000-0005-0000-0000-000056230000}"/>
    <cellStyle name="Normal 5 2 2" xfId="3290" xr:uid="{00000000-0005-0000-0000-000057230000}"/>
    <cellStyle name="Normal 5 2 2 2" xfId="3291" xr:uid="{00000000-0005-0000-0000-000058230000}"/>
    <cellStyle name="Normal 5 2 2 2 2" xfId="10093" xr:uid="{00000000-0005-0000-0000-000059230000}"/>
    <cellStyle name="Normal 5 2 2 2 3" xfId="8498" xr:uid="{00000000-0005-0000-0000-00005A230000}"/>
    <cellStyle name="Normal 5 2 2 2 4" xfId="11699" xr:uid="{00000000-0005-0000-0000-00005B230000}"/>
    <cellStyle name="Normal 5 2 2 2 5" xfId="13306" xr:uid="{00000000-0005-0000-0000-00005C230000}"/>
    <cellStyle name="Normal 5 2 2 3" xfId="3292" xr:uid="{00000000-0005-0000-0000-00005D230000}"/>
    <cellStyle name="Normal 5 2 2 3 2" xfId="10094" xr:uid="{00000000-0005-0000-0000-00005E230000}"/>
    <cellStyle name="Normal 5 2 2 3 3" xfId="8499" xr:uid="{00000000-0005-0000-0000-00005F230000}"/>
    <cellStyle name="Normal 5 2 2 3 4" xfId="11700" xr:uid="{00000000-0005-0000-0000-000060230000}"/>
    <cellStyle name="Normal 5 2 2 3 5" xfId="13307" xr:uid="{00000000-0005-0000-0000-000061230000}"/>
    <cellStyle name="Normal 5 2 2 4" xfId="3293" xr:uid="{00000000-0005-0000-0000-000062230000}"/>
    <cellStyle name="Normal 5 2 2 4 2" xfId="10095" xr:uid="{00000000-0005-0000-0000-000063230000}"/>
    <cellStyle name="Normal 5 2 2 4 3" xfId="8500" xr:uid="{00000000-0005-0000-0000-000064230000}"/>
    <cellStyle name="Normal 5 2 2 4 4" xfId="11701" xr:uid="{00000000-0005-0000-0000-000065230000}"/>
    <cellStyle name="Normal 5 2 2 4 5" xfId="13308" xr:uid="{00000000-0005-0000-0000-000066230000}"/>
    <cellStyle name="Normal 5 2 2 5" xfId="10092" xr:uid="{00000000-0005-0000-0000-000067230000}"/>
    <cellStyle name="Normal 5 2 2 6" xfId="8497" xr:uid="{00000000-0005-0000-0000-000068230000}"/>
    <cellStyle name="Normal 5 2 2 7" xfId="11698" xr:uid="{00000000-0005-0000-0000-000069230000}"/>
    <cellStyle name="Normal 5 2 2 8" xfId="13305" xr:uid="{00000000-0005-0000-0000-00006A230000}"/>
    <cellStyle name="Normal 5 2 3" xfId="3294" xr:uid="{00000000-0005-0000-0000-00006B230000}"/>
    <cellStyle name="Normal 5 2 3 2" xfId="3295" xr:uid="{00000000-0005-0000-0000-00006C230000}"/>
    <cellStyle name="Normal 5 2 3 2 2" xfId="10097" xr:uid="{00000000-0005-0000-0000-00006D230000}"/>
    <cellStyle name="Normal 5 2 3 2 3" xfId="8502" xr:uid="{00000000-0005-0000-0000-00006E230000}"/>
    <cellStyle name="Normal 5 2 3 2 4" xfId="11703" xr:uid="{00000000-0005-0000-0000-00006F230000}"/>
    <cellStyle name="Normal 5 2 3 2 5" xfId="13310" xr:uid="{00000000-0005-0000-0000-000070230000}"/>
    <cellStyle name="Normal 5 2 3 3" xfId="3296" xr:uid="{00000000-0005-0000-0000-000071230000}"/>
    <cellStyle name="Normal 5 2 3 3 2" xfId="10098" xr:uid="{00000000-0005-0000-0000-000072230000}"/>
    <cellStyle name="Normal 5 2 3 3 3" xfId="8503" xr:uid="{00000000-0005-0000-0000-000073230000}"/>
    <cellStyle name="Normal 5 2 3 3 4" xfId="11704" xr:uid="{00000000-0005-0000-0000-000074230000}"/>
    <cellStyle name="Normal 5 2 3 3 5" xfId="13311" xr:uid="{00000000-0005-0000-0000-000075230000}"/>
    <cellStyle name="Normal 5 2 3 4" xfId="3297" xr:uid="{00000000-0005-0000-0000-000076230000}"/>
    <cellStyle name="Normal 5 2 3 4 2" xfId="10099" xr:uid="{00000000-0005-0000-0000-000077230000}"/>
    <cellStyle name="Normal 5 2 3 4 3" xfId="8504" xr:uid="{00000000-0005-0000-0000-000078230000}"/>
    <cellStyle name="Normal 5 2 3 4 4" xfId="11705" xr:uid="{00000000-0005-0000-0000-000079230000}"/>
    <cellStyle name="Normal 5 2 3 4 5" xfId="13312" xr:uid="{00000000-0005-0000-0000-00007A230000}"/>
    <cellStyle name="Normal 5 2 3 5" xfId="10096" xr:uid="{00000000-0005-0000-0000-00007B230000}"/>
    <cellStyle name="Normal 5 2 3 6" xfId="8501" xr:uid="{00000000-0005-0000-0000-00007C230000}"/>
    <cellStyle name="Normal 5 2 3 7" xfId="11702" xr:uid="{00000000-0005-0000-0000-00007D230000}"/>
    <cellStyle name="Normal 5 2 3 8" xfId="13309" xr:uid="{00000000-0005-0000-0000-00007E230000}"/>
    <cellStyle name="Normal 5 2 4" xfId="3298" xr:uid="{00000000-0005-0000-0000-00007F230000}"/>
    <cellStyle name="Normal 5 2 4 2" xfId="3299" xr:uid="{00000000-0005-0000-0000-000080230000}"/>
    <cellStyle name="Normal 5 2 4 2 2" xfId="3300" xr:uid="{00000000-0005-0000-0000-000081230000}"/>
    <cellStyle name="Normal 5 2 4 2 2 2" xfId="3301" xr:uid="{00000000-0005-0000-0000-000082230000}"/>
    <cellStyle name="Normal 5 2 4 2 2 2 2" xfId="10101" xr:uid="{00000000-0005-0000-0000-000083230000}"/>
    <cellStyle name="Normal 5 2 4 2 2 2 3" xfId="8506" xr:uid="{00000000-0005-0000-0000-000084230000}"/>
    <cellStyle name="Normal 5 2 4 2 2 2 4" xfId="11707" xr:uid="{00000000-0005-0000-0000-000085230000}"/>
    <cellStyle name="Normal 5 2 4 2 2 2 5" xfId="13314" xr:uid="{00000000-0005-0000-0000-000086230000}"/>
    <cellStyle name="Normal 5 2 4 2 2 3" xfId="3302" xr:uid="{00000000-0005-0000-0000-000087230000}"/>
    <cellStyle name="Normal 5 2 4 2 2 3 2" xfId="10102" xr:uid="{00000000-0005-0000-0000-000088230000}"/>
    <cellStyle name="Normal 5 2 4 2 2 3 3" xfId="8507" xr:uid="{00000000-0005-0000-0000-000089230000}"/>
    <cellStyle name="Normal 5 2 4 2 2 3 4" xfId="11708" xr:uid="{00000000-0005-0000-0000-00008A230000}"/>
    <cellStyle name="Normal 5 2 4 2 2 3 5" xfId="13315" xr:uid="{00000000-0005-0000-0000-00008B230000}"/>
    <cellStyle name="Normal 5 2 4 2 2 4" xfId="3303" xr:uid="{00000000-0005-0000-0000-00008C230000}"/>
    <cellStyle name="Normal 5 2 4 2 2 4 2" xfId="10103" xr:uid="{00000000-0005-0000-0000-00008D230000}"/>
    <cellStyle name="Normal 5 2 4 2 2 4 3" xfId="8508" xr:uid="{00000000-0005-0000-0000-00008E230000}"/>
    <cellStyle name="Normal 5 2 4 2 2 4 4" xfId="11709" xr:uid="{00000000-0005-0000-0000-00008F230000}"/>
    <cellStyle name="Normal 5 2 4 2 2 4 5" xfId="13316" xr:uid="{00000000-0005-0000-0000-000090230000}"/>
    <cellStyle name="Normal 5 2 4 2 3" xfId="3304" xr:uid="{00000000-0005-0000-0000-000091230000}"/>
    <cellStyle name="Normal 5 2 4 2 4" xfId="3305" xr:uid="{00000000-0005-0000-0000-000092230000}"/>
    <cellStyle name="Normal 5 2 4 2 5" xfId="10100" xr:uid="{00000000-0005-0000-0000-000093230000}"/>
    <cellStyle name="Normal 5 2 4 2 6" xfId="8505" xr:uid="{00000000-0005-0000-0000-000094230000}"/>
    <cellStyle name="Normal 5 2 4 2 7" xfId="11706" xr:uid="{00000000-0005-0000-0000-000095230000}"/>
    <cellStyle name="Normal 5 2 4 2 8" xfId="13313" xr:uid="{00000000-0005-0000-0000-000096230000}"/>
    <cellStyle name="Normal 5 2 4 3" xfId="3306" xr:uid="{00000000-0005-0000-0000-000097230000}"/>
    <cellStyle name="Normal 5 2 4 3 2" xfId="3307" xr:uid="{00000000-0005-0000-0000-000098230000}"/>
    <cellStyle name="Normal 5 2 4 3 2 2" xfId="10105" xr:uid="{00000000-0005-0000-0000-000099230000}"/>
    <cellStyle name="Normal 5 2 4 3 2 3" xfId="8510" xr:uid="{00000000-0005-0000-0000-00009A230000}"/>
    <cellStyle name="Normal 5 2 4 3 2 4" xfId="11711" xr:uid="{00000000-0005-0000-0000-00009B230000}"/>
    <cellStyle name="Normal 5 2 4 3 2 5" xfId="13318" xr:uid="{00000000-0005-0000-0000-00009C230000}"/>
    <cellStyle name="Normal 5 2 4 3 3" xfId="3308" xr:uid="{00000000-0005-0000-0000-00009D230000}"/>
    <cellStyle name="Normal 5 2 4 3 3 2" xfId="10106" xr:uid="{00000000-0005-0000-0000-00009E230000}"/>
    <cellStyle name="Normal 5 2 4 3 3 3" xfId="8511" xr:uid="{00000000-0005-0000-0000-00009F230000}"/>
    <cellStyle name="Normal 5 2 4 3 3 4" xfId="11712" xr:uid="{00000000-0005-0000-0000-0000A0230000}"/>
    <cellStyle name="Normal 5 2 4 3 3 5" xfId="13319" xr:uid="{00000000-0005-0000-0000-0000A1230000}"/>
    <cellStyle name="Normal 5 2 4 3 4" xfId="3309" xr:uid="{00000000-0005-0000-0000-0000A2230000}"/>
    <cellStyle name="Normal 5 2 4 3 4 2" xfId="10107" xr:uid="{00000000-0005-0000-0000-0000A3230000}"/>
    <cellStyle name="Normal 5 2 4 3 4 3" xfId="8512" xr:uid="{00000000-0005-0000-0000-0000A4230000}"/>
    <cellStyle name="Normal 5 2 4 3 4 4" xfId="11713" xr:uid="{00000000-0005-0000-0000-0000A5230000}"/>
    <cellStyle name="Normal 5 2 4 3 4 5" xfId="13320" xr:uid="{00000000-0005-0000-0000-0000A6230000}"/>
    <cellStyle name="Normal 5 2 4 3 5" xfId="10104" xr:uid="{00000000-0005-0000-0000-0000A7230000}"/>
    <cellStyle name="Normal 5 2 4 3 6" xfId="8509" xr:uid="{00000000-0005-0000-0000-0000A8230000}"/>
    <cellStyle name="Normal 5 2 4 3 7" xfId="11710" xr:uid="{00000000-0005-0000-0000-0000A9230000}"/>
    <cellStyle name="Normal 5 2 4 3 8" xfId="13317" xr:uid="{00000000-0005-0000-0000-0000AA230000}"/>
    <cellStyle name="Normal 5 2 4 4" xfId="3310" xr:uid="{00000000-0005-0000-0000-0000AB230000}"/>
    <cellStyle name="Normal 5 2 4 4 2" xfId="3311" xr:uid="{00000000-0005-0000-0000-0000AC230000}"/>
    <cellStyle name="Normal 5 2 4 4 2 2" xfId="10109" xr:uid="{00000000-0005-0000-0000-0000AD230000}"/>
    <cellStyle name="Normal 5 2 4 4 2 3" xfId="8514" xr:uid="{00000000-0005-0000-0000-0000AE230000}"/>
    <cellStyle name="Normal 5 2 4 4 2 4" xfId="11715" xr:uid="{00000000-0005-0000-0000-0000AF230000}"/>
    <cellStyle name="Normal 5 2 4 4 2 5" xfId="13322" xr:uid="{00000000-0005-0000-0000-0000B0230000}"/>
    <cellStyle name="Normal 5 2 4 4 3" xfId="3312" xr:uid="{00000000-0005-0000-0000-0000B1230000}"/>
    <cellStyle name="Normal 5 2 4 4 3 2" xfId="10110" xr:uid="{00000000-0005-0000-0000-0000B2230000}"/>
    <cellStyle name="Normal 5 2 4 4 3 3" xfId="8515" xr:uid="{00000000-0005-0000-0000-0000B3230000}"/>
    <cellStyle name="Normal 5 2 4 4 3 4" xfId="11716" xr:uid="{00000000-0005-0000-0000-0000B4230000}"/>
    <cellStyle name="Normal 5 2 4 4 3 5" xfId="13323" xr:uid="{00000000-0005-0000-0000-0000B5230000}"/>
    <cellStyle name="Normal 5 2 4 4 4" xfId="3313" xr:uid="{00000000-0005-0000-0000-0000B6230000}"/>
    <cellStyle name="Normal 5 2 4 4 4 2" xfId="10111" xr:uid="{00000000-0005-0000-0000-0000B7230000}"/>
    <cellStyle name="Normal 5 2 4 4 4 3" xfId="8516" xr:uid="{00000000-0005-0000-0000-0000B8230000}"/>
    <cellStyle name="Normal 5 2 4 4 4 4" xfId="11717" xr:uid="{00000000-0005-0000-0000-0000B9230000}"/>
    <cellStyle name="Normal 5 2 4 4 4 5" xfId="13324" xr:uid="{00000000-0005-0000-0000-0000BA230000}"/>
    <cellStyle name="Normal 5 2 4 4 5" xfId="10108" xr:uid="{00000000-0005-0000-0000-0000BB230000}"/>
    <cellStyle name="Normal 5 2 4 4 6" xfId="8513" xr:uid="{00000000-0005-0000-0000-0000BC230000}"/>
    <cellStyle name="Normal 5 2 4 4 7" xfId="11714" xr:uid="{00000000-0005-0000-0000-0000BD230000}"/>
    <cellStyle name="Normal 5 2 4 4 8" xfId="13321" xr:uid="{00000000-0005-0000-0000-0000BE230000}"/>
    <cellStyle name="Normal 5 2 4 5" xfId="3314" xr:uid="{00000000-0005-0000-0000-0000BF230000}"/>
    <cellStyle name="Normal 5 2 4 5 2" xfId="10112" xr:uid="{00000000-0005-0000-0000-0000C0230000}"/>
    <cellStyle name="Normal 5 2 4 5 3" xfId="8517" xr:uid="{00000000-0005-0000-0000-0000C1230000}"/>
    <cellStyle name="Normal 5 2 4 5 4" xfId="11718" xr:uid="{00000000-0005-0000-0000-0000C2230000}"/>
    <cellStyle name="Normal 5 2 4 5 5" xfId="13325" xr:uid="{00000000-0005-0000-0000-0000C3230000}"/>
    <cellStyle name="Normal 5 2 4 6" xfId="3315" xr:uid="{00000000-0005-0000-0000-0000C4230000}"/>
    <cellStyle name="Normal 5 2 4 6 2" xfId="10113" xr:uid="{00000000-0005-0000-0000-0000C5230000}"/>
    <cellStyle name="Normal 5 2 4 6 3" xfId="8518" xr:uid="{00000000-0005-0000-0000-0000C6230000}"/>
    <cellStyle name="Normal 5 2 4 6 4" xfId="11719" xr:uid="{00000000-0005-0000-0000-0000C7230000}"/>
    <cellStyle name="Normal 5 2 4 6 5" xfId="13326" xr:uid="{00000000-0005-0000-0000-0000C8230000}"/>
    <cellStyle name="Normal 5 2 4 7" xfId="3316" xr:uid="{00000000-0005-0000-0000-0000C9230000}"/>
    <cellStyle name="Normal 5 2 4 7 2" xfId="10114" xr:uid="{00000000-0005-0000-0000-0000CA230000}"/>
    <cellStyle name="Normal 5 2 4 7 3" xfId="8519" xr:uid="{00000000-0005-0000-0000-0000CB230000}"/>
    <cellStyle name="Normal 5 2 4 7 4" xfId="11720" xr:uid="{00000000-0005-0000-0000-0000CC230000}"/>
    <cellStyle name="Normal 5 2 4 7 5" xfId="13327" xr:uid="{00000000-0005-0000-0000-0000CD230000}"/>
    <cellStyle name="Normal 5 2 5" xfId="3317" xr:uid="{00000000-0005-0000-0000-0000CE230000}"/>
    <cellStyle name="Normal 5 2 6" xfId="3318" xr:uid="{00000000-0005-0000-0000-0000CF230000}"/>
    <cellStyle name="Normal 5 2 7" xfId="3319" xr:uid="{00000000-0005-0000-0000-0000D0230000}"/>
    <cellStyle name="Normal 5 2 7 2" xfId="10115" xr:uid="{00000000-0005-0000-0000-0000D1230000}"/>
    <cellStyle name="Normal 5 2 7 3" xfId="8520" xr:uid="{00000000-0005-0000-0000-0000D2230000}"/>
    <cellStyle name="Normal 5 2 7 4" xfId="11721" xr:uid="{00000000-0005-0000-0000-0000D3230000}"/>
    <cellStyle name="Normal 5 2 7 5" xfId="13328" xr:uid="{00000000-0005-0000-0000-0000D4230000}"/>
    <cellStyle name="Normal 5 2 8" xfId="3320" xr:uid="{00000000-0005-0000-0000-0000D5230000}"/>
    <cellStyle name="Normal 5 2 8 2" xfId="10116" xr:uid="{00000000-0005-0000-0000-0000D6230000}"/>
    <cellStyle name="Normal 5 2 8 3" xfId="8521" xr:uid="{00000000-0005-0000-0000-0000D7230000}"/>
    <cellStyle name="Normal 5 2 8 4" xfId="11722" xr:uid="{00000000-0005-0000-0000-0000D8230000}"/>
    <cellStyle name="Normal 5 2 8 5" xfId="13329" xr:uid="{00000000-0005-0000-0000-0000D9230000}"/>
    <cellStyle name="Normal 5 2 9" xfId="3321" xr:uid="{00000000-0005-0000-0000-0000DA230000}"/>
    <cellStyle name="Normal 5 2 9 2" xfId="10117" xr:uid="{00000000-0005-0000-0000-0000DB230000}"/>
    <cellStyle name="Normal 5 2 9 3" xfId="8522" xr:uid="{00000000-0005-0000-0000-0000DC230000}"/>
    <cellStyle name="Normal 5 2 9 4" xfId="11723" xr:uid="{00000000-0005-0000-0000-0000DD230000}"/>
    <cellStyle name="Normal 5 2 9 5" xfId="13330" xr:uid="{00000000-0005-0000-0000-0000DE230000}"/>
    <cellStyle name="Normal 5 3" xfId="3322" xr:uid="{00000000-0005-0000-0000-0000DF230000}"/>
    <cellStyle name="Normal 5 3 2" xfId="3323" xr:uid="{00000000-0005-0000-0000-0000E0230000}"/>
    <cellStyle name="Normal 5 3 2 2" xfId="10119" xr:uid="{00000000-0005-0000-0000-0000E1230000}"/>
    <cellStyle name="Normal 5 3 2 3" xfId="8524" xr:uid="{00000000-0005-0000-0000-0000E2230000}"/>
    <cellStyle name="Normal 5 3 2 4" xfId="11725" xr:uid="{00000000-0005-0000-0000-0000E3230000}"/>
    <cellStyle name="Normal 5 3 2 5" xfId="13332" xr:uid="{00000000-0005-0000-0000-0000E4230000}"/>
    <cellStyle name="Normal 5 3 3" xfId="3324" xr:uid="{00000000-0005-0000-0000-0000E5230000}"/>
    <cellStyle name="Normal 5 3 3 2" xfId="10120" xr:uid="{00000000-0005-0000-0000-0000E6230000}"/>
    <cellStyle name="Normal 5 3 3 3" xfId="8525" xr:uid="{00000000-0005-0000-0000-0000E7230000}"/>
    <cellStyle name="Normal 5 3 3 4" xfId="11726" xr:uid="{00000000-0005-0000-0000-0000E8230000}"/>
    <cellStyle name="Normal 5 3 3 5" xfId="13333" xr:uid="{00000000-0005-0000-0000-0000E9230000}"/>
    <cellStyle name="Normal 5 3 4" xfId="3325" xr:uid="{00000000-0005-0000-0000-0000EA230000}"/>
    <cellStyle name="Normal 5 3 4 2" xfId="10121" xr:uid="{00000000-0005-0000-0000-0000EB230000}"/>
    <cellStyle name="Normal 5 3 4 3" xfId="8526" xr:uid="{00000000-0005-0000-0000-0000EC230000}"/>
    <cellStyle name="Normal 5 3 4 4" xfId="11727" xr:uid="{00000000-0005-0000-0000-0000ED230000}"/>
    <cellStyle name="Normal 5 3 4 5" xfId="13334" xr:uid="{00000000-0005-0000-0000-0000EE230000}"/>
    <cellStyle name="Normal 5 3 5" xfId="5079" xr:uid="{00000000-0005-0000-0000-0000EF230000}"/>
    <cellStyle name="Normal 5 3 5 2" xfId="10118" xr:uid="{00000000-0005-0000-0000-0000F0230000}"/>
    <cellStyle name="Normal 5 3 6" xfId="8523" xr:uid="{00000000-0005-0000-0000-0000F1230000}"/>
    <cellStyle name="Normal 5 3 7" xfId="11724" xr:uid="{00000000-0005-0000-0000-0000F2230000}"/>
    <cellStyle name="Normal 5 3 8" xfId="13331" xr:uid="{00000000-0005-0000-0000-0000F3230000}"/>
    <cellStyle name="Normal 5 4" xfId="3326" xr:uid="{00000000-0005-0000-0000-0000F4230000}"/>
    <cellStyle name="Normal 5 4 2" xfId="3327" xr:uid="{00000000-0005-0000-0000-0000F5230000}"/>
    <cellStyle name="Normal 5 4 2 2" xfId="10123" xr:uid="{00000000-0005-0000-0000-0000F6230000}"/>
    <cellStyle name="Normal 5 4 2 3" xfId="8528" xr:uid="{00000000-0005-0000-0000-0000F7230000}"/>
    <cellStyle name="Normal 5 4 2 4" xfId="11729" xr:uid="{00000000-0005-0000-0000-0000F8230000}"/>
    <cellStyle name="Normal 5 4 2 5" xfId="13336" xr:uid="{00000000-0005-0000-0000-0000F9230000}"/>
    <cellStyle name="Normal 5 4 3" xfId="3328" xr:uid="{00000000-0005-0000-0000-0000FA230000}"/>
    <cellStyle name="Normal 5 4 3 2" xfId="10124" xr:uid="{00000000-0005-0000-0000-0000FB230000}"/>
    <cellStyle name="Normal 5 4 3 3" xfId="8529" xr:uid="{00000000-0005-0000-0000-0000FC230000}"/>
    <cellStyle name="Normal 5 4 3 4" xfId="11730" xr:uid="{00000000-0005-0000-0000-0000FD230000}"/>
    <cellStyle name="Normal 5 4 3 5" xfId="13337" xr:uid="{00000000-0005-0000-0000-0000FE230000}"/>
    <cellStyle name="Normal 5 4 4" xfId="3329" xr:uid="{00000000-0005-0000-0000-0000FF230000}"/>
    <cellStyle name="Normal 5 4 4 2" xfId="10125" xr:uid="{00000000-0005-0000-0000-000000240000}"/>
    <cellStyle name="Normal 5 4 4 3" xfId="8530" xr:uid="{00000000-0005-0000-0000-000001240000}"/>
    <cellStyle name="Normal 5 4 4 4" xfId="11731" xr:uid="{00000000-0005-0000-0000-000002240000}"/>
    <cellStyle name="Normal 5 4 4 5" xfId="13338" xr:uid="{00000000-0005-0000-0000-000003240000}"/>
    <cellStyle name="Normal 5 4 5" xfId="10122" xr:uid="{00000000-0005-0000-0000-000004240000}"/>
    <cellStyle name="Normal 5 4 6" xfId="8527" xr:uid="{00000000-0005-0000-0000-000005240000}"/>
    <cellStyle name="Normal 5 4 7" xfId="11728" xr:uid="{00000000-0005-0000-0000-000006240000}"/>
    <cellStyle name="Normal 5 4 8" xfId="13335" xr:uid="{00000000-0005-0000-0000-000007240000}"/>
    <cellStyle name="Normal 5 5" xfId="3330" xr:uid="{00000000-0005-0000-0000-000008240000}"/>
    <cellStyle name="Normal 5 6" xfId="3288" xr:uid="{00000000-0005-0000-0000-000009240000}"/>
    <cellStyle name="Normal 5 6 2" xfId="10573" xr:uid="{00000000-0005-0000-0000-00000A240000}"/>
    <cellStyle name="Normal 5 7" xfId="6050" xr:uid="{00000000-0005-0000-0000-00000B240000}"/>
    <cellStyle name="Normal 5 8" xfId="10726" xr:uid="{00000000-0005-0000-0000-00000C240000}"/>
    <cellStyle name="Normal 50" xfId="3331" xr:uid="{00000000-0005-0000-0000-00000D240000}"/>
    <cellStyle name="Normal 50 10" xfId="13339" xr:uid="{00000000-0005-0000-0000-00000E240000}"/>
    <cellStyle name="Normal 50 2" xfId="3332" xr:uid="{00000000-0005-0000-0000-00000F240000}"/>
    <cellStyle name="Normal 50 2 2" xfId="3333" xr:uid="{00000000-0005-0000-0000-000010240000}"/>
    <cellStyle name="Normal 50 2 2 2" xfId="10128" xr:uid="{00000000-0005-0000-0000-000011240000}"/>
    <cellStyle name="Normal 50 2 2 3" xfId="8533" xr:uid="{00000000-0005-0000-0000-000012240000}"/>
    <cellStyle name="Normal 50 2 2 4" xfId="11734" xr:uid="{00000000-0005-0000-0000-000013240000}"/>
    <cellStyle name="Normal 50 2 2 5" xfId="13341" xr:uid="{00000000-0005-0000-0000-000014240000}"/>
    <cellStyle name="Normal 50 2 3" xfId="3334" xr:uid="{00000000-0005-0000-0000-000015240000}"/>
    <cellStyle name="Normal 50 2 3 2" xfId="10129" xr:uid="{00000000-0005-0000-0000-000016240000}"/>
    <cellStyle name="Normal 50 2 3 3" xfId="8534" xr:uid="{00000000-0005-0000-0000-000017240000}"/>
    <cellStyle name="Normal 50 2 3 4" xfId="11735" xr:uid="{00000000-0005-0000-0000-000018240000}"/>
    <cellStyle name="Normal 50 2 3 5" xfId="13342" xr:uid="{00000000-0005-0000-0000-000019240000}"/>
    <cellStyle name="Normal 50 2 4" xfId="3335" xr:uid="{00000000-0005-0000-0000-00001A240000}"/>
    <cellStyle name="Normal 50 2 4 2" xfId="10130" xr:uid="{00000000-0005-0000-0000-00001B240000}"/>
    <cellStyle name="Normal 50 2 4 3" xfId="8535" xr:uid="{00000000-0005-0000-0000-00001C240000}"/>
    <cellStyle name="Normal 50 2 4 4" xfId="11736" xr:uid="{00000000-0005-0000-0000-00001D240000}"/>
    <cellStyle name="Normal 50 2 4 5" xfId="13343" xr:uid="{00000000-0005-0000-0000-00001E240000}"/>
    <cellStyle name="Normal 50 2 5" xfId="10127" xr:uid="{00000000-0005-0000-0000-00001F240000}"/>
    <cellStyle name="Normal 50 2 6" xfId="8532" xr:uid="{00000000-0005-0000-0000-000020240000}"/>
    <cellStyle name="Normal 50 2 7" xfId="11733" xr:uid="{00000000-0005-0000-0000-000021240000}"/>
    <cellStyle name="Normal 50 2 8" xfId="13340" xr:uid="{00000000-0005-0000-0000-000022240000}"/>
    <cellStyle name="Normal 50 3" xfId="3336" xr:uid="{00000000-0005-0000-0000-000023240000}"/>
    <cellStyle name="Normal 50 3 2" xfId="3337" xr:uid="{00000000-0005-0000-0000-000024240000}"/>
    <cellStyle name="Normal 50 3 2 2" xfId="10132" xr:uid="{00000000-0005-0000-0000-000025240000}"/>
    <cellStyle name="Normal 50 3 2 3" xfId="8537" xr:uid="{00000000-0005-0000-0000-000026240000}"/>
    <cellStyle name="Normal 50 3 2 4" xfId="11738" xr:uid="{00000000-0005-0000-0000-000027240000}"/>
    <cellStyle name="Normal 50 3 2 5" xfId="13345" xr:uid="{00000000-0005-0000-0000-000028240000}"/>
    <cellStyle name="Normal 50 3 3" xfId="3338" xr:uid="{00000000-0005-0000-0000-000029240000}"/>
    <cellStyle name="Normal 50 3 3 2" xfId="10133" xr:uid="{00000000-0005-0000-0000-00002A240000}"/>
    <cellStyle name="Normal 50 3 3 3" xfId="8538" xr:uid="{00000000-0005-0000-0000-00002B240000}"/>
    <cellStyle name="Normal 50 3 3 4" xfId="11739" xr:uid="{00000000-0005-0000-0000-00002C240000}"/>
    <cellStyle name="Normal 50 3 3 5" xfId="13346" xr:uid="{00000000-0005-0000-0000-00002D240000}"/>
    <cellStyle name="Normal 50 3 4" xfId="3339" xr:uid="{00000000-0005-0000-0000-00002E240000}"/>
    <cellStyle name="Normal 50 3 4 2" xfId="10134" xr:uid="{00000000-0005-0000-0000-00002F240000}"/>
    <cellStyle name="Normal 50 3 4 3" xfId="8539" xr:uid="{00000000-0005-0000-0000-000030240000}"/>
    <cellStyle name="Normal 50 3 4 4" xfId="11740" xr:uid="{00000000-0005-0000-0000-000031240000}"/>
    <cellStyle name="Normal 50 3 4 5" xfId="13347" xr:uid="{00000000-0005-0000-0000-000032240000}"/>
    <cellStyle name="Normal 50 3 5" xfId="10131" xr:uid="{00000000-0005-0000-0000-000033240000}"/>
    <cellStyle name="Normal 50 3 6" xfId="8536" xr:uid="{00000000-0005-0000-0000-000034240000}"/>
    <cellStyle name="Normal 50 3 7" xfId="11737" xr:uid="{00000000-0005-0000-0000-000035240000}"/>
    <cellStyle name="Normal 50 3 8" xfId="13344" xr:uid="{00000000-0005-0000-0000-000036240000}"/>
    <cellStyle name="Normal 50 4" xfId="3340" xr:uid="{00000000-0005-0000-0000-000037240000}"/>
    <cellStyle name="Normal 50 4 2" xfId="10135" xr:uid="{00000000-0005-0000-0000-000038240000}"/>
    <cellStyle name="Normal 50 4 3" xfId="8540" xr:uid="{00000000-0005-0000-0000-000039240000}"/>
    <cellStyle name="Normal 50 4 4" xfId="11741" xr:uid="{00000000-0005-0000-0000-00003A240000}"/>
    <cellStyle name="Normal 50 4 5" xfId="13348" xr:uid="{00000000-0005-0000-0000-00003B240000}"/>
    <cellStyle name="Normal 50 5" xfId="3341" xr:uid="{00000000-0005-0000-0000-00003C240000}"/>
    <cellStyle name="Normal 50 5 2" xfId="10136" xr:uid="{00000000-0005-0000-0000-00003D240000}"/>
    <cellStyle name="Normal 50 5 3" xfId="8541" xr:uid="{00000000-0005-0000-0000-00003E240000}"/>
    <cellStyle name="Normal 50 5 4" xfId="11742" xr:uid="{00000000-0005-0000-0000-00003F240000}"/>
    <cellStyle name="Normal 50 5 5" xfId="13349" xr:uid="{00000000-0005-0000-0000-000040240000}"/>
    <cellStyle name="Normal 50 6" xfId="3342" xr:uid="{00000000-0005-0000-0000-000041240000}"/>
    <cellStyle name="Normal 50 6 2" xfId="10137" xr:uid="{00000000-0005-0000-0000-000042240000}"/>
    <cellStyle name="Normal 50 6 3" xfId="8542" xr:uid="{00000000-0005-0000-0000-000043240000}"/>
    <cellStyle name="Normal 50 6 4" xfId="11743" xr:uid="{00000000-0005-0000-0000-000044240000}"/>
    <cellStyle name="Normal 50 6 5" xfId="13350" xr:uid="{00000000-0005-0000-0000-000045240000}"/>
    <cellStyle name="Normal 50 7" xfId="10126" xr:uid="{00000000-0005-0000-0000-000046240000}"/>
    <cellStyle name="Normal 50 8" xfId="8531" xr:uid="{00000000-0005-0000-0000-000047240000}"/>
    <cellStyle name="Normal 50 9" xfId="11732" xr:uid="{00000000-0005-0000-0000-000048240000}"/>
    <cellStyle name="Normal 51" xfId="3343" xr:uid="{00000000-0005-0000-0000-000049240000}"/>
    <cellStyle name="Normal 51 10" xfId="13351" xr:uid="{00000000-0005-0000-0000-00004A240000}"/>
    <cellStyle name="Normal 51 2" xfId="3344" xr:uid="{00000000-0005-0000-0000-00004B240000}"/>
    <cellStyle name="Normal 51 2 2" xfId="3345" xr:uid="{00000000-0005-0000-0000-00004C240000}"/>
    <cellStyle name="Normal 51 2 2 2" xfId="10140" xr:uid="{00000000-0005-0000-0000-00004D240000}"/>
    <cellStyle name="Normal 51 2 2 3" xfId="8545" xr:uid="{00000000-0005-0000-0000-00004E240000}"/>
    <cellStyle name="Normal 51 2 2 4" xfId="11746" xr:uid="{00000000-0005-0000-0000-00004F240000}"/>
    <cellStyle name="Normal 51 2 2 5" xfId="13353" xr:uid="{00000000-0005-0000-0000-000050240000}"/>
    <cellStyle name="Normal 51 2 3" xfId="3346" xr:uid="{00000000-0005-0000-0000-000051240000}"/>
    <cellStyle name="Normal 51 2 3 2" xfId="10141" xr:uid="{00000000-0005-0000-0000-000052240000}"/>
    <cellStyle name="Normal 51 2 3 3" xfId="8546" xr:uid="{00000000-0005-0000-0000-000053240000}"/>
    <cellStyle name="Normal 51 2 3 4" xfId="11747" xr:uid="{00000000-0005-0000-0000-000054240000}"/>
    <cellStyle name="Normal 51 2 3 5" xfId="13354" xr:uid="{00000000-0005-0000-0000-000055240000}"/>
    <cellStyle name="Normal 51 2 4" xfId="3347" xr:uid="{00000000-0005-0000-0000-000056240000}"/>
    <cellStyle name="Normal 51 2 4 2" xfId="10142" xr:uid="{00000000-0005-0000-0000-000057240000}"/>
    <cellStyle name="Normal 51 2 4 3" xfId="8547" xr:uid="{00000000-0005-0000-0000-000058240000}"/>
    <cellStyle name="Normal 51 2 4 4" xfId="11748" xr:uid="{00000000-0005-0000-0000-000059240000}"/>
    <cellStyle name="Normal 51 2 4 5" xfId="13355" xr:uid="{00000000-0005-0000-0000-00005A240000}"/>
    <cellStyle name="Normal 51 2 5" xfId="10139" xr:uid="{00000000-0005-0000-0000-00005B240000}"/>
    <cellStyle name="Normal 51 2 6" xfId="8544" xr:uid="{00000000-0005-0000-0000-00005C240000}"/>
    <cellStyle name="Normal 51 2 7" xfId="11745" xr:uid="{00000000-0005-0000-0000-00005D240000}"/>
    <cellStyle name="Normal 51 2 8" xfId="13352" xr:uid="{00000000-0005-0000-0000-00005E240000}"/>
    <cellStyle name="Normal 51 3" xfId="3348" xr:uid="{00000000-0005-0000-0000-00005F240000}"/>
    <cellStyle name="Normal 51 3 2" xfId="3349" xr:uid="{00000000-0005-0000-0000-000060240000}"/>
    <cellStyle name="Normal 51 3 2 2" xfId="10144" xr:uid="{00000000-0005-0000-0000-000061240000}"/>
    <cellStyle name="Normal 51 3 2 3" xfId="8549" xr:uid="{00000000-0005-0000-0000-000062240000}"/>
    <cellStyle name="Normal 51 3 2 4" xfId="11750" xr:uid="{00000000-0005-0000-0000-000063240000}"/>
    <cellStyle name="Normal 51 3 2 5" xfId="13357" xr:uid="{00000000-0005-0000-0000-000064240000}"/>
    <cellStyle name="Normal 51 3 3" xfId="3350" xr:uid="{00000000-0005-0000-0000-000065240000}"/>
    <cellStyle name="Normal 51 3 3 2" xfId="10145" xr:uid="{00000000-0005-0000-0000-000066240000}"/>
    <cellStyle name="Normal 51 3 3 3" xfId="8550" xr:uid="{00000000-0005-0000-0000-000067240000}"/>
    <cellStyle name="Normal 51 3 3 4" xfId="11751" xr:uid="{00000000-0005-0000-0000-000068240000}"/>
    <cellStyle name="Normal 51 3 3 5" xfId="13358" xr:uid="{00000000-0005-0000-0000-000069240000}"/>
    <cellStyle name="Normal 51 3 4" xfId="3351" xr:uid="{00000000-0005-0000-0000-00006A240000}"/>
    <cellStyle name="Normal 51 3 4 2" xfId="10146" xr:uid="{00000000-0005-0000-0000-00006B240000}"/>
    <cellStyle name="Normal 51 3 4 3" xfId="8551" xr:uid="{00000000-0005-0000-0000-00006C240000}"/>
    <cellStyle name="Normal 51 3 4 4" xfId="11752" xr:uid="{00000000-0005-0000-0000-00006D240000}"/>
    <cellStyle name="Normal 51 3 4 5" xfId="13359" xr:uid="{00000000-0005-0000-0000-00006E240000}"/>
    <cellStyle name="Normal 51 3 5" xfId="10143" xr:uid="{00000000-0005-0000-0000-00006F240000}"/>
    <cellStyle name="Normal 51 3 6" xfId="8548" xr:uid="{00000000-0005-0000-0000-000070240000}"/>
    <cellStyle name="Normal 51 3 7" xfId="11749" xr:uid="{00000000-0005-0000-0000-000071240000}"/>
    <cellStyle name="Normal 51 3 8" xfId="13356" xr:uid="{00000000-0005-0000-0000-000072240000}"/>
    <cellStyle name="Normal 51 4" xfId="3352" xr:uid="{00000000-0005-0000-0000-000073240000}"/>
    <cellStyle name="Normal 51 4 2" xfId="10147" xr:uid="{00000000-0005-0000-0000-000074240000}"/>
    <cellStyle name="Normal 51 4 3" xfId="8552" xr:uid="{00000000-0005-0000-0000-000075240000}"/>
    <cellStyle name="Normal 51 4 4" xfId="11753" xr:uid="{00000000-0005-0000-0000-000076240000}"/>
    <cellStyle name="Normal 51 4 5" xfId="13360" xr:uid="{00000000-0005-0000-0000-000077240000}"/>
    <cellStyle name="Normal 51 5" xfId="3353" xr:uid="{00000000-0005-0000-0000-000078240000}"/>
    <cellStyle name="Normal 51 5 2" xfId="10148" xr:uid="{00000000-0005-0000-0000-000079240000}"/>
    <cellStyle name="Normal 51 5 3" xfId="8553" xr:uid="{00000000-0005-0000-0000-00007A240000}"/>
    <cellStyle name="Normal 51 5 4" xfId="11754" xr:uid="{00000000-0005-0000-0000-00007B240000}"/>
    <cellStyle name="Normal 51 5 5" xfId="13361" xr:uid="{00000000-0005-0000-0000-00007C240000}"/>
    <cellStyle name="Normal 51 6" xfId="3354" xr:uid="{00000000-0005-0000-0000-00007D240000}"/>
    <cellStyle name="Normal 51 6 2" xfId="10149" xr:uid="{00000000-0005-0000-0000-00007E240000}"/>
    <cellStyle name="Normal 51 6 3" xfId="8554" xr:uid="{00000000-0005-0000-0000-00007F240000}"/>
    <cellStyle name="Normal 51 6 4" xfId="11755" xr:uid="{00000000-0005-0000-0000-000080240000}"/>
    <cellStyle name="Normal 51 6 5" xfId="13362" xr:uid="{00000000-0005-0000-0000-000081240000}"/>
    <cellStyle name="Normal 51 7" xfId="10138" xr:uid="{00000000-0005-0000-0000-000082240000}"/>
    <cellStyle name="Normal 51 8" xfId="8543" xr:uid="{00000000-0005-0000-0000-000083240000}"/>
    <cellStyle name="Normal 51 9" xfId="11744" xr:uid="{00000000-0005-0000-0000-000084240000}"/>
    <cellStyle name="Normal 52" xfId="3355" xr:uid="{00000000-0005-0000-0000-000085240000}"/>
    <cellStyle name="Normal 52 10" xfId="13363" xr:uid="{00000000-0005-0000-0000-000086240000}"/>
    <cellStyle name="Normal 52 2" xfId="3356" xr:uid="{00000000-0005-0000-0000-000087240000}"/>
    <cellStyle name="Normal 52 2 2" xfId="3357" xr:uid="{00000000-0005-0000-0000-000088240000}"/>
    <cellStyle name="Normal 52 2 2 2" xfId="10152" xr:uid="{00000000-0005-0000-0000-000089240000}"/>
    <cellStyle name="Normal 52 2 2 3" xfId="8557" xr:uid="{00000000-0005-0000-0000-00008A240000}"/>
    <cellStyle name="Normal 52 2 2 4" xfId="11758" xr:uid="{00000000-0005-0000-0000-00008B240000}"/>
    <cellStyle name="Normal 52 2 2 5" xfId="13365" xr:uid="{00000000-0005-0000-0000-00008C240000}"/>
    <cellStyle name="Normal 52 2 3" xfId="3358" xr:uid="{00000000-0005-0000-0000-00008D240000}"/>
    <cellStyle name="Normal 52 2 3 2" xfId="10153" xr:uid="{00000000-0005-0000-0000-00008E240000}"/>
    <cellStyle name="Normal 52 2 3 3" xfId="8558" xr:uid="{00000000-0005-0000-0000-00008F240000}"/>
    <cellStyle name="Normal 52 2 3 4" xfId="11759" xr:uid="{00000000-0005-0000-0000-000090240000}"/>
    <cellStyle name="Normal 52 2 3 5" xfId="13366" xr:uid="{00000000-0005-0000-0000-000091240000}"/>
    <cellStyle name="Normal 52 2 4" xfId="3359" xr:uid="{00000000-0005-0000-0000-000092240000}"/>
    <cellStyle name="Normal 52 2 4 2" xfId="10154" xr:uid="{00000000-0005-0000-0000-000093240000}"/>
    <cellStyle name="Normal 52 2 4 3" xfId="8559" xr:uid="{00000000-0005-0000-0000-000094240000}"/>
    <cellStyle name="Normal 52 2 4 4" xfId="11760" xr:uid="{00000000-0005-0000-0000-000095240000}"/>
    <cellStyle name="Normal 52 2 4 5" xfId="13367" xr:uid="{00000000-0005-0000-0000-000096240000}"/>
    <cellStyle name="Normal 52 2 5" xfId="10151" xr:uid="{00000000-0005-0000-0000-000097240000}"/>
    <cellStyle name="Normal 52 2 6" xfId="8556" xr:uid="{00000000-0005-0000-0000-000098240000}"/>
    <cellStyle name="Normal 52 2 7" xfId="11757" xr:uid="{00000000-0005-0000-0000-000099240000}"/>
    <cellStyle name="Normal 52 2 8" xfId="13364" xr:uid="{00000000-0005-0000-0000-00009A240000}"/>
    <cellStyle name="Normal 52 3" xfId="3360" xr:uid="{00000000-0005-0000-0000-00009B240000}"/>
    <cellStyle name="Normal 52 3 2" xfId="3361" xr:uid="{00000000-0005-0000-0000-00009C240000}"/>
    <cellStyle name="Normal 52 3 2 2" xfId="10156" xr:uid="{00000000-0005-0000-0000-00009D240000}"/>
    <cellStyle name="Normal 52 3 2 3" xfId="8561" xr:uid="{00000000-0005-0000-0000-00009E240000}"/>
    <cellStyle name="Normal 52 3 2 4" xfId="11762" xr:uid="{00000000-0005-0000-0000-00009F240000}"/>
    <cellStyle name="Normal 52 3 2 5" xfId="13369" xr:uid="{00000000-0005-0000-0000-0000A0240000}"/>
    <cellStyle name="Normal 52 3 3" xfId="3362" xr:uid="{00000000-0005-0000-0000-0000A1240000}"/>
    <cellStyle name="Normal 52 3 3 2" xfId="10157" xr:uid="{00000000-0005-0000-0000-0000A2240000}"/>
    <cellStyle name="Normal 52 3 3 3" xfId="8562" xr:uid="{00000000-0005-0000-0000-0000A3240000}"/>
    <cellStyle name="Normal 52 3 3 4" xfId="11763" xr:uid="{00000000-0005-0000-0000-0000A4240000}"/>
    <cellStyle name="Normal 52 3 3 5" xfId="13370" xr:uid="{00000000-0005-0000-0000-0000A5240000}"/>
    <cellStyle name="Normal 52 3 4" xfId="3363" xr:uid="{00000000-0005-0000-0000-0000A6240000}"/>
    <cellStyle name="Normal 52 3 4 2" xfId="10158" xr:uid="{00000000-0005-0000-0000-0000A7240000}"/>
    <cellStyle name="Normal 52 3 4 3" xfId="8563" xr:uid="{00000000-0005-0000-0000-0000A8240000}"/>
    <cellStyle name="Normal 52 3 4 4" xfId="11764" xr:uid="{00000000-0005-0000-0000-0000A9240000}"/>
    <cellStyle name="Normal 52 3 4 5" xfId="13371" xr:uid="{00000000-0005-0000-0000-0000AA240000}"/>
    <cellStyle name="Normal 52 3 5" xfId="10155" xr:uid="{00000000-0005-0000-0000-0000AB240000}"/>
    <cellStyle name="Normal 52 3 6" xfId="8560" xr:uid="{00000000-0005-0000-0000-0000AC240000}"/>
    <cellStyle name="Normal 52 3 7" xfId="11761" xr:uid="{00000000-0005-0000-0000-0000AD240000}"/>
    <cellStyle name="Normal 52 3 8" xfId="13368" xr:uid="{00000000-0005-0000-0000-0000AE240000}"/>
    <cellStyle name="Normal 52 4" xfId="3364" xr:uid="{00000000-0005-0000-0000-0000AF240000}"/>
    <cellStyle name="Normal 52 4 2" xfId="10159" xr:uid="{00000000-0005-0000-0000-0000B0240000}"/>
    <cellStyle name="Normal 52 4 3" xfId="8564" xr:uid="{00000000-0005-0000-0000-0000B1240000}"/>
    <cellStyle name="Normal 52 4 4" xfId="11765" xr:uid="{00000000-0005-0000-0000-0000B2240000}"/>
    <cellStyle name="Normal 52 4 5" xfId="13372" xr:uid="{00000000-0005-0000-0000-0000B3240000}"/>
    <cellStyle name="Normal 52 5" xfId="3365" xr:uid="{00000000-0005-0000-0000-0000B4240000}"/>
    <cellStyle name="Normal 52 5 2" xfId="10160" xr:uid="{00000000-0005-0000-0000-0000B5240000}"/>
    <cellStyle name="Normal 52 5 3" xfId="8565" xr:uid="{00000000-0005-0000-0000-0000B6240000}"/>
    <cellStyle name="Normal 52 5 4" xfId="11766" xr:uid="{00000000-0005-0000-0000-0000B7240000}"/>
    <cellStyle name="Normal 52 5 5" xfId="13373" xr:uid="{00000000-0005-0000-0000-0000B8240000}"/>
    <cellStyle name="Normal 52 6" xfId="3366" xr:uid="{00000000-0005-0000-0000-0000B9240000}"/>
    <cellStyle name="Normal 52 6 2" xfId="10161" xr:uid="{00000000-0005-0000-0000-0000BA240000}"/>
    <cellStyle name="Normal 52 6 3" xfId="8566" xr:uid="{00000000-0005-0000-0000-0000BB240000}"/>
    <cellStyle name="Normal 52 6 4" xfId="11767" xr:uid="{00000000-0005-0000-0000-0000BC240000}"/>
    <cellStyle name="Normal 52 6 5" xfId="13374" xr:uid="{00000000-0005-0000-0000-0000BD240000}"/>
    <cellStyle name="Normal 52 7" xfId="10150" xr:uid="{00000000-0005-0000-0000-0000BE240000}"/>
    <cellStyle name="Normal 52 8" xfId="8555" xr:uid="{00000000-0005-0000-0000-0000BF240000}"/>
    <cellStyle name="Normal 52 9" xfId="11756" xr:uid="{00000000-0005-0000-0000-0000C0240000}"/>
    <cellStyle name="Normal 53" xfId="3367" xr:uid="{00000000-0005-0000-0000-0000C1240000}"/>
    <cellStyle name="Normal 53 10" xfId="13375" xr:uid="{00000000-0005-0000-0000-0000C2240000}"/>
    <cellStyle name="Normal 53 2" xfId="3368" xr:uid="{00000000-0005-0000-0000-0000C3240000}"/>
    <cellStyle name="Normal 53 2 2" xfId="3369" xr:uid="{00000000-0005-0000-0000-0000C4240000}"/>
    <cellStyle name="Normal 53 2 2 2" xfId="10164" xr:uid="{00000000-0005-0000-0000-0000C5240000}"/>
    <cellStyle name="Normal 53 2 2 3" xfId="8569" xr:uid="{00000000-0005-0000-0000-0000C6240000}"/>
    <cellStyle name="Normal 53 2 2 4" xfId="11770" xr:uid="{00000000-0005-0000-0000-0000C7240000}"/>
    <cellStyle name="Normal 53 2 2 5" xfId="13377" xr:uid="{00000000-0005-0000-0000-0000C8240000}"/>
    <cellStyle name="Normal 53 2 3" xfId="3370" xr:uid="{00000000-0005-0000-0000-0000C9240000}"/>
    <cellStyle name="Normal 53 2 3 2" xfId="10165" xr:uid="{00000000-0005-0000-0000-0000CA240000}"/>
    <cellStyle name="Normal 53 2 3 3" xfId="8570" xr:uid="{00000000-0005-0000-0000-0000CB240000}"/>
    <cellStyle name="Normal 53 2 3 4" xfId="11771" xr:uid="{00000000-0005-0000-0000-0000CC240000}"/>
    <cellStyle name="Normal 53 2 3 5" xfId="13378" xr:uid="{00000000-0005-0000-0000-0000CD240000}"/>
    <cellStyle name="Normal 53 2 4" xfId="3371" xr:uid="{00000000-0005-0000-0000-0000CE240000}"/>
    <cellStyle name="Normal 53 2 4 2" xfId="10166" xr:uid="{00000000-0005-0000-0000-0000CF240000}"/>
    <cellStyle name="Normal 53 2 4 3" xfId="8571" xr:uid="{00000000-0005-0000-0000-0000D0240000}"/>
    <cellStyle name="Normal 53 2 4 4" xfId="11772" xr:uid="{00000000-0005-0000-0000-0000D1240000}"/>
    <cellStyle name="Normal 53 2 4 5" xfId="13379" xr:uid="{00000000-0005-0000-0000-0000D2240000}"/>
    <cellStyle name="Normal 53 2 5" xfId="10163" xr:uid="{00000000-0005-0000-0000-0000D3240000}"/>
    <cellStyle name="Normal 53 2 6" xfId="8568" xr:uid="{00000000-0005-0000-0000-0000D4240000}"/>
    <cellStyle name="Normal 53 2 7" xfId="11769" xr:uid="{00000000-0005-0000-0000-0000D5240000}"/>
    <cellStyle name="Normal 53 2 8" xfId="13376" xr:uid="{00000000-0005-0000-0000-0000D6240000}"/>
    <cellStyle name="Normal 53 3" xfId="3372" xr:uid="{00000000-0005-0000-0000-0000D7240000}"/>
    <cellStyle name="Normal 53 3 2" xfId="3373" xr:uid="{00000000-0005-0000-0000-0000D8240000}"/>
    <cellStyle name="Normal 53 3 2 2" xfId="10168" xr:uid="{00000000-0005-0000-0000-0000D9240000}"/>
    <cellStyle name="Normal 53 3 2 3" xfId="8573" xr:uid="{00000000-0005-0000-0000-0000DA240000}"/>
    <cellStyle name="Normal 53 3 2 4" xfId="11774" xr:uid="{00000000-0005-0000-0000-0000DB240000}"/>
    <cellStyle name="Normal 53 3 2 5" xfId="13381" xr:uid="{00000000-0005-0000-0000-0000DC240000}"/>
    <cellStyle name="Normal 53 3 3" xfId="3374" xr:uid="{00000000-0005-0000-0000-0000DD240000}"/>
    <cellStyle name="Normal 53 3 3 2" xfId="10169" xr:uid="{00000000-0005-0000-0000-0000DE240000}"/>
    <cellStyle name="Normal 53 3 3 3" xfId="8574" xr:uid="{00000000-0005-0000-0000-0000DF240000}"/>
    <cellStyle name="Normal 53 3 3 4" xfId="11775" xr:uid="{00000000-0005-0000-0000-0000E0240000}"/>
    <cellStyle name="Normal 53 3 3 5" xfId="13382" xr:uid="{00000000-0005-0000-0000-0000E1240000}"/>
    <cellStyle name="Normal 53 3 4" xfId="3375" xr:uid="{00000000-0005-0000-0000-0000E2240000}"/>
    <cellStyle name="Normal 53 3 4 2" xfId="10170" xr:uid="{00000000-0005-0000-0000-0000E3240000}"/>
    <cellStyle name="Normal 53 3 4 3" xfId="8575" xr:uid="{00000000-0005-0000-0000-0000E4240000}"/>
    <cellStyle name="Normal 53 3 4 4" xfId="11776" xr:uid="{00000000-0005-0000-0000-0000E5240000}"/>
    <cellStyle name="Normal 53 3 4 5" xfId="13383" xr:uid="{00000000-0005-0000-0000-0000E6240000}"/>
    <cellStyle name="Normal 53 3 5" xfId="10167" xr:uid="{00000000-0005-0000-0000-0000E7240000}"/>
    <cellStyle name="Normal 53 3 6" xfId="8572" xr:uid="{00000000-0005-0000-0000-0000E8240000}"/>
    <cellStyle name="Normal 53 3 7" xfId="11773" xr:uid="{00000000-0005-0000-0000-0000E9240000}"/>
    <cellStyle name="Normal 53 3 8" xfId="13380" xr:uid="{00000000-0005-0000-0000-0000EA240000}"/>
    <cellStyle name="Normal 53 4" xfId="3376" xr:uid="{00000000-0005-0000-0000-0000EB240000}"/>
    <cellStyle name="Normal 53 4 2" xfId="10171" xr:uid="{00000000-0005-0000-0000-0000EC240000}"/>
    <cellStyle name="Normal 53 4 3" xfId="8576" xr:uid="{00000000-0005-0000-0000-0000ED240000}"/>
    <cellStyle name="Normal 53 4 4" xfId="11777" xr:uid="{00000000-0005-0000-0000-0000EE240000}"/>
    <cellStyle name="Normal 53 4 5" xfId="13384" xr:uid="{00000000-0005-0000-0000-0000EF240000}"/>
    <cellStyle name="Normal 53 5" xfId="3377" xr:uid="{00000000-0005-0000-0000-0000F0240000}"/>
    <cellStyle name="Normal 53 5 2" xfId="10172" xr:uid="{00000000-0005-0000-0000-0000F1240000}"/>
    <cellStyle name="Normal 53 5 3" xfId="8577" xr:uid="{00000000-0005-0000-0000-0000F2240000}"/>
    <cellStyle name="Normal 53 5 4" xfId="11778" xr:uid="{00000000-0005-0000-0000-0000F3240000}"/>
    <cellStyle name="Normal 53 5 5" xfId="13385" xr:uid="{00000000-0005-0000-0000-0000F4240000}"/>
    <cellStyle name="Normal 53 6" xfId="3378" xr:uid="{00000000-0005-0000-0000-0000F5240000}"/>
    <cellStyle name="Normal 53 6 2" xfId="10173" xr:uid="{00000000-0005-0000-0000-0000F6240000}"/>
    <cellStyle name="Normal 53 6 3" xfId="8578" xr:uid="{00000000-0005-0000-0000-0000F7240000}"/>
    <cellStyle name="Normal 53 6 4" xfId="11779" xr:uid="{00000000-0005-0000-0000-0000F8240000}"/>
    <cellStyle name="Normal 53 6 5" xfId="13386" xr:uid="{00000000-0005-0000-0000-0000F9240000}"/>
    <cellStyle name="Normal 53 7" xfId="10162" xr:uid="{00000000-0005-0000-0000-0000FA240000}"/>
    <cellStyle name="Normal 53 8" xfId="8567" xr:uid="{00000000-0005-0000-0000-0000FB240000}"/>
    <cellStyle name="Normal 53 9" xfId="11768" xr:uid="{00000000-0005-0000-0000-0000FC240000}"/>
    <cellStyle name="Normal 54" xfId="3379" xr:uid="{00000000-0005-0000-0000-0000FD240000}"/>
    <cellStyle name="Normal 54 10" xfId="13387" xr:uid="{00000000-0005-0000-0000-0000FE240000}"/>
    <cellStyle name="Normal 54 2" xfId="3380" xr:uid="{00000000-0005-0000-0000-0000FF240000}"/>
    <cellStyle name="Normal 54 2 2" xfId="3381" xr:uid="{00000000-0005-0000-0000-000000250000}"/>
    <cellStyle name="Normal 54 2 2 2" xfId="10176" xr:uid="{00000000-0005-0000-0000-000001250000}"/>
    <cellStyle name="Normal 54 2 2 3" xfId="8581" xr:uid="{00000000-0005-0000-0000-000002250000}"/>
    <cellStyle name="Normal 54 2 2 4" xfId="11782" xr:uid="{00000000-0005-0000-0000-000003250000}"/>
    <cellStyle name="Normal 54 2 2 5" xfId="13389" xr:uid="{00000000-0005-0000-0000-000004250000}"/>
    <cellStyle name="Normal 54 2 3" xfId="3382" xr:uid="{00000000-0005-0000-0000-000005250000}"/>
    <cellStyle name="Normal 54 2 3 2" xfId="10177" xr:uid="{00000000-0005-0000-0000-000006250000}"/>
    <cellStyle name="Normal 54 2 3 3" xfId="8582" xr:uid="{00000000-0005-0000-0000-000007250000}"/>
    <cellStyle name="Normal 54 2 3 4" xfId="11783" xr:uid="{00000000-0005-0000-0000-000008250000}"/>
    <cellStyle name="Normal 54 2 3 5" xfId="13390" xr:uid="{00000000-0005-0000-0000-000009250000}"/>
    <cellStyle name="Normal 54 2 4" xfId="3383" xr:uid="{00000000-0005-0000-0000-00000A250000}"/>
    <cellStyle name="Normal 54 2 4 2" xfId="10178" xr:uid="{00000000-0005-0000-0000-00000B250000}"/>
    <cellStyle name="Normal 54 2 4 3" xfId="8583" xr:uid="{00000000-0005-0000-0000-00000C250000}"/>
    <cellStyle name="Normal 54 2 4 4" xfId="11784" xr:uid="{00000000-0005-0000-0000-00000D250000}"/>
    <cellStyle name="Normal 54 2 4 5" xfId="13391" xr:uid="{00000000-0005-0000-0000-00000E250000}"/>
    <cellStyle name="Normal 54 2 5" xfId="10175" xr:uid="{00000000-0005-0000-0000-00000F250000}"/>
    <cellStyle name="Normal 54 2 6" xfId="8580" xr:uid="{00000000-0005-0000-0000-000010250000}"/>
    <cellStyle name="Normal 54 2 7" xfId="11781" xr:uid="{00000000-0005-0000-0000-000011250000}"/>
    <cellStyle name="Normal 54 2 8" xfId="13388" xr:uid="{00000000-0005-0000-0000-000012250000}"/>
    <cellStyle name="Normal 54 3" xfId="3384" xr:uid="{00000000-0005-0000-0000-000013250000}"/>
    <cellStyle name="Normal 54 3 2" xfId="3385" xr:uid="{00000000-0005-0000-0000-000014250000}"/>
    <cellStyle name="Normal 54 3 2 2" xfId="10180" xr:uid="{00000000-0005-0000-0000-000015250000}"/>
    <cellStyle name="Normal 54 3 2 3" xfId="8585" xr:uid="{00000000-0005-0000-0000-000016250000}"/>
    <cellStyle name="Normal 54 3 2 4" xfId="11786" xr:uid="{00000000-0005-0000-0000-000017250000}"/>
    <cellStyle name="Normal 54 3 2 5" xfId="13393" xr:uid="{00000000-0005-0000-0000-000018250000}"/>
    <cellStyle name="Normal 54 3 3" xfId="3386" xr:uid="{00000000-0005-0000-0000-000019250000}"/>
    <cellStyle name="Normal 54 3 3 2" xfId="10181" xr:uid="{00000000-0005-0000-0000-00001A250000}"/>
    <cellStyle name="Normal 54 3 3 3" xfId="8586" xr:uid="{00000000-0005-0000-0000-00001B250000}"/>
    <cellStyle name="Normal 54 3 3 4" xfId="11787" xr:uid="{00000000-0005-0000-0000-00001C250000}"/>
    <cellStyle name="Normal 54 3 3 5" xfId="13394" xr:uid="{00000000-0005-0000-0000-00001D250000}"/>
    <cellStyle name="Normal 54 3 4" xfId="3387" xr:uid="{00000000-0005-0000-0000-00001E250000}"/>
    <cellStyle name="Normal 54 3 4 2" xfId="10182" xr:uid="{00000000-0005-0000-0000-00001F250000}"/>
    <cellStyle name="Normal 54 3 4 3" xfId="8587" xr:uid="{00000000-0005-0000-0000-000020250000}"/>
    <cellStyle name="Normal 54 3 4 4" xfId="11788" xr:uid="{00000000-0005-0000-0000-000021250000}"/>
    <cellStyle name="Normal 54 3 4 5" xfId="13395" xr:uid="{00000000-0005-0000-0000-000022250000}"/>
    <cellStyle name="Normal 54 3 5" xfId="10179" xr:uid="{00000000-0005-0000-0000-000023250000}"/>
    <cellStyle name="Normal 54 3 6" xfId="8584" xr:uid="{00000000-0005-0000-0000-000024250000}"/>
    <cellStyle name="Normal 54 3 7" xfId="11785" xr:uid="{00000000-0005-0000-0000-000025250000}"/>
    <cellStyle name="Normal 54 3 8" xfId="13392" xr:uid="{00000000-0005-0000-0000-000026250000}"/>
    <cellStyle name="Normal 54 4" xfId="3388" xr:uid="{00000000-0005-0000-0000-000027250000}"/>
    <cellStyle name="Normal 54 4 2" xfId="10183" xr:uid="{00000000-0005-0000-0000-000028250000}"/>
    <cellStyle name="Normal 54 4 3" xfId="8588" xr:uid="{00000000-0005-0000-0000-000029250000}"/>
    <cellStyle name="Normal 54 4 4" xfId="11789" xr:uid="{00000000-0005-0000-0000-00002A250000}"/>
    <cellStyle name="Normal 54 4 5" xfId="13396" xr:uid="{00000000-0005-0000-0000-00002B250000}"/>
    <cellStyle name="Normal 54 5" xfId="3389" xr:uid="{00000000-0005-0000-0000-00002C250000}"/>
    <cellStyle name="Normal 54 5 2" xfId="10184" xr:uid="{00000000-0005-0000-0000-00002D250000}"/>
    <cellStyle name="Normal 54 5 3" xfId="8589" xr:uid="{00000000-0005-0000-0000-00002E250000}"/>
    <cellStyle name="Normal 54 5 4" xfId="11790" xr:uid="{00000000-0005-0000-0000-00002F250000}"/>
    <cellStyle name="Normal 54 5 5" xfId="13397" xr:uid="{00000000-0005-0000-0000-000030250000}"/>
    <cellStyle name="Normal 54 6" xfId="3390" xr:uid="{00000000-0005-0000-0000-000031250000}"/>
    <cellStyle name="Normal 54 6 2" xfId="10185" xr:uid="{00000000-0005-0000-0000-000032250000}"/>
    <cellStyle name="Normal 54 6 3" xfId="8590" xr:uid="{00000000-0005-0000-0000-000033250000}"/>
    <cellStyle name="Normal 54 6 4" xfId="11791" xr:uid="{00000000-0005-0000-0000-000034250000}"/>
    <cellStyle name="Normal 54 6 5" xfId="13398" xr:uid="{00000000-0005-0000-0000-000035250000}"/>
    <cellStyle name="Normal 54 7" xfId="10174" xr:uid="{00000000-0005-0000-0000-000036250000}"/>
    <cellStyle name="Normal 54 8" xfId="8579" xr:uid="{00000000-0005-0000-0000-000037250000}"/>
    <cellStyle name="Normal 54 9" xfId="11780" xr:uid="{00000000-0005-0000-0000-000038250000}"/>
    <cellStyle name="Normal 55" xfId="3391" xr:uid="{00000000-0005-0000-0000-000039250000}"/>
    <cellStyle name="Normal 55 10" xfId="13399" xr:uid="{00000000-0005-0000-0000-00003A250000}"/>
    <cellStyle name="Normal 55 2" xfId="3392" xr:uid="{00000000-0005-0000-0000-00003B250000}"/>
    <cellStyle name="Normal 55 2 2" xfId="3393" xr:uid="{00000000-0005-0000-0000-00003C250000}"/>
    <cellStyle name="Normal 55 2 2 2" xfId="10188" xr:uid="{00000000-0005-0000-0000-00003D250000}"/>
    <cellStyle name="Normal 55 2 2 3" xfId="8593" xr:uid="{00000000-0005-0000-0000-00003E250000}"/>
    <cellStyle name="Normal 55 2 2 4" xfId="11794" xr:uid="{00000000-0005-0000-0000-00003F250000}"/>
    <cellStyle name="Normal 55 2 2 5" xfId="13401" xr:uid="{00000000-0005-0000-0000-000040250000}"/>
    <cellStyle name="Normal 55 2 3" xfId="3394" xr:uid="{00000000-0005-0000-0000-000041250000}"/>
    <cellStyle name="Normal 55 2 3 2" xfId="10189" xr:uid="{00000000-0005-0000-0000-000042250000}"/>
    <cellStyle name="Normal 55 2 3 3" xfId="8594" xr:uid="{00000000-0005-0000-0000-000043250000}"/>
    <cellStyle name="Normal 55 2 3 4" xfId="11795" xr:uid="{00000000-0005-0000-0000-000044250000}"/>
    <cellStyle name="Normal 55 2 3 5" xfId="13402" xr:uid="{00000000-0005-0000-0000-000045250000}"/>
    <cellStyle name="Normal 55 2 4" xfId="3395" xr:uid="{00000000-0005-0000-0000-000046250000}"/>
    <cellStyle name="Normal 55 2 4 2" xfId="10190" xr:uid="{00000000-0005-0000-0000-000047250000}"/>
    <cellStyle name="Normal 55 2 4 3" xfId="8595" xr:uid="{00000000-0005-0000-0000-000048250000}"/>
    <cellStyle name="Normal 55 2 4 4" xfId="11796" xr:uid="{00000000-0005-0000-0000-000049250000}"/>
    <cellStyle name="Normal 55 2 4 5" xfId="13403" xr:uid="{00000000-0005-0000-0000-00004A250000}"/>
    <cellStyle name="Normal 55 2 5" xfId="10187" xr:uid="{00000000-0005-0000-0000-00004B250000}"/>
    <cellStyle name="Normal 55 2 6" xfId="8592" xr:uid="{00000000-0005-0000-0000-00004C250000}"/>
    <cellStyle name="Normal 55 2 7" xfId="11793" xr:uid="{00000000-0005-0000-0000-00004D250000}"/>
    <cellStyle name="Normal 55 2 8" xfId="13400" xr:uid="{00000000-0005-0000-0000-00004E250000}"/>
    <cellStyle name="Normal 55 3" xfId="3396" xr:uid="{00000000-0005-0000-0000-00004F250000}"/>
    <cellStyle name="Normal 55 3 2" xfId="3397" xr:uid="{00000000-0005-0000-0000-000050250000}"/>
    <cellStyle name="Normal 55 3 2 2" xfId="10192" xr:uid="{00000000-0005-0000-0000-000051250000}"/>
    <cellStyle name="Normal 55 3 2 3" xfId="8597" xr:uid="{00000000-0005-0000-0000-000052250000}"/>
    <cellStyle name="Normal 55 3 2 4" xfId="11798" xr:uid="{00000000-0005-0000-0000-000053250000}"/>
    <cellStyle name="Normal 55 3 2 5" xfId="13405" xr:uid="{00000000-0005-0000-0000-000054250000}"/>
    <cellStyle name="Normal 55 3 3" xfId="3398" xr:uid="{00000000-0005-0000-0000-000055250000}"/>
    <cellStyle name="Normal 55 3 3 2" xfId="10193" xr:uid="{00000000-0005-0000-0000-000056250000}"/>
    <cellStyle name="Normal 55 3 3 3" xfId="8598" xr:uid="{00000000-0005-0000-0000-000057250000}"/>
    <cellStyle name="Normal 55 3 3 4" xfId="11799" xr:uid="{00000000-0005-0000-0000-000058250000}"/>
    <cellStyle name="Normal 55 3 3 5" xfId="13406" xr:uid="{00000000-0005-0000-0000-000059250000}"/>
    <cellStyle name="Normal 55 3 4" xfId="3399" xr:uid="{00000000-0005-0000-0000-00005A250000}"/>
    <cellStyle name="Normal 55 3 4 2" xfId="10194" xr:uid="{00000000-0005-0000-0000-00005B250000}"/>
    <cellStyle name="Normal 55 3 4 3" xfId="8599" xr:uid="{00000000-0005-0000-0000-00005C250000}"/>
    <cellStyle name="Normal 55 3 4 4" xfId="11800" xr:uid="{00000000-0005-0000-0000-00005D250000}"/>
    <cellStyle name="Normal 55 3 4 5" xfId="13407" xr:uid="{00000000-0005-0000-0000-00005E250000}"/>
    <cellStyle name="Normal 55 3 5" xfId="10191" xr:uid="{00000000-0005-0000-0000-00005F250000}"/>
    <cellStyle name="Normal 55 3 6" xfId="8596" xr:uid="{00000000-0005-0000-0000-000060250000}"/>
    <cellStyle name="Normal 55 3 7" xfId="11797" xr:uid="{00000000-0005-0000-0000-000061250000}"/>
    <cellStyle name="Normal 55 3 8" xfId="13404" xr:uid="{00000000-0005-0000-0000-000062250000}"/>
    <cellStyle name="Normal 55 4" xfId="3400" xr:uid="{00000000-0005-0000-0000-000063250000}"/>
    <cellStyle name="Normal 55 4 2" xfId="10195" xr:uid="{00000000-0005-0000-0000-000064250000}"/>
    <cellStyle name="Normal 55 4 3" xfId="8600" xr:uid="{00000000-0005-0000-0000-000065250000}"/>
    <cellStyle name="Normal 55 4 4" xfId="11801" xr:uid="{00000000-0005-0000-0000-000066250000}"/>
    <cellStyle name="Normal 55 4 5" xfId="13408" xr:uid="{00000000-0005-0000-0000-000067250000}"/>
    <cellStyle name="Normal 55 5" xfId="3401" xr:uid="{00000000-0005-0000-0000-000068250000}"/>
    <cellStyle name="Normal 55 5 2" xfId="10196" xr:uid="{00000000-0005-0000-0000-000069250000}"/>
    <cellStyle name="Normal 55 5 3" xfId="8601" xr:uid="{00000000-0005-0000-0000-00006A250000}"/>
    <cellStyle name="Normal 55 5 4" xfId="11802" xr:uid="{00000000-0005-0000-0000-00006B250000}"/>
    <cellStyle name="Normal 55 5 5" xfId="13409" xr:uid="{00000000-0005-0000-0000-00006C250000}"/>
    <cellStyle name="Normal 55 6" xfId="3402" xr:uid="{00000000-0005-0000-0000-00006D250000}"/>
    <cellStyle name="Normal 55 6 2" xfId="10197" xr:uid="{00000000-0005-0000-0000-00006E250000}"/>
    <cellStyle name="Normal 55 6 3" xfId="8602" xr:uid="{00000000-0005-0000-0000-00006F250000}"/>
    <cellStyle name="Normal 55 6 4" xfId="11803" xr:uid="{00000000-0005-0000-0000-000070250000}"/>
    <cellStyle name="Normal 55 6 5" xfId="13410" xr:uid="{00000000-0005-0000-0000-000071250000}"/>
    <cellStyle name="Normal 55 7" xfId="10186" xr:uid="{00000000-0005-0000-0000-000072250000}"/>
    <cellStyle name="Normal 55 8" xfId="8591" xr:uid="{00000000-0005-0000-0000-000073250000}"/>
    <cellStyle name="Normal 55 9" xfId="11792" xr:uid="{00000000-0005-0000-0000-000074250000}"/>
    <cellStyle name="Normal 56" xfId="3403" xr:uid="{00000000-0005-0000-0000-000075250000}"/>
    <cellStyle name="Normal 56 10" xfId="13411" xr:uid="{00000000-0005-0000-0000-000076250000}"/>
    <cellStyle name="Normal 56 2" xfId="3404" xr:uid="{00000000-0005-0000-0000-000077250000}"/>
    <cellStyle name="Normal 56 2 2" xfId="3405" xr:uid="{00000000-0005-0000-0000-000078250000}"/>
    <cellStyle name="Normal 56 2 2 2" xfId="10200" xr:uid="{00000000-0005-0000-0000-000079250000}"/>
    <cellStyle name="Normal 56 2 2 3" xfId="8605" xr:uid="{00000000-0005-0000-0000-00007A250000}"/>
    <cellStyle name="Normal 56 2 2 4" xfId="11806" xr:uid="{00000000-0005-0000-0000-00007B250000}"/>
    <cellStyle name="Normal 56 2 2 5" xfId="13413" xr:uid="{00000000-0005-0000-0000-00007C250000}"/>
    <cellStyle name="Normal 56 2 3" xfId="3406" xr:uid="{00000000-0005-0000-0000-00007D250000}"/>
    <cellStyle name="Normal 56 2 3 2" xfId="10201" xr:uid="{00000000-0005-0000-0000-00007E250000}"/>
    <cellStyle name="Normal 56 2 3 3" xfId="8606" xr:uid="{00000000-0005-0000-0000-00007F250000}"/>
    <cellStyle name="Normal 56 2 3 4" xfId="11807" xr:uid="{00000000-0005-0000-0000-000080250000}"/>
    <cellStyle name="Normal 56 2 3 5" xfId="13414" xr:uid="{00000000-0005-0000-0000-000081250000}"/>
    <cellStyle name="Normal 56 2 4" xfId="3407" xr:uid="{00000000-0005-0000-0000-000082250000}"/>
    <cellStyle name="Normal 56 2 4 2" xfId="10202" xr:uid="{00000000-0005-0000-0000-000083250000}"/>
    <cellStyle name="Normal 56 2 4 3" xfId="8607" xr:uid="{00000000-0005-0000-0000-000084250000}"/>
    <cellStyle name="Normal 56 2 4 4" xfId="11808" xr:uid="{00000000-0005-0000-0000-000085250000}"/>
    <cellStyle name="Normal 56 2 4 5" xfId="13415" xr:uid="{00000000-0005-0000-0000-000086250000}"/>
    <cellStyle name="Normal 56 2 5" xfId="10199" xr:uid="{00000000-0005-0000-0000-000087250000}"/>
    <cellStyle name="Normal 56 2 6" xfId="8604" xr:uid="{00000000-0005-0000-0000-000088250000}"/>
    <cellStyle name="Normal 56 2 7" xfId="11805" xr:uid="{00000000-0005-0000-0000-000089250000}"/>
    <cellStyle name="Normal 56 2 8" xfId="13412" xr:uid="{00000000-0005-0000-0000-00008A250000}"/>
    <cellStyle name="Normal 56 3" xfId="3408" xr:uid="{00000000-0005-0000-0000-00008B250000}"/>
    <cellStyle name="Normal 56 3 2" xfId="3409" xr:uid="{00000000-0005-0000-0000-00008C250000}"/>
    <cellStyle name="Normal 56 3 2 2" xfId="10204" xr:uid="{00000000-0005-0000-0000-00008D250000}"/>
    <cellStyle name="Normal 56 3 2 3" xfId="8609" xr:uid="{00000000-0005-0000-0000-00008E250000}"/>
    <cellStyle name="Normal 56 3 2 4" xfId="11810" xr:uid="{00000000-0005-0000-0000-00008F250000}"/>
    <cellStyle name="Normal 56 3 2 5" xfId="13417" xr:uid="{00000000-0005-0000-0000-000090250000}"/>
    <cellStyle name="Normal 56 3 3" xfId="3410" xr:uid="{00000000-0005-0000-0000-000091250000}"/>
    <cellStyle name="Normal 56 3 3 2" xfId="10205" xr:uid="{00000000-0005-0000-0000-000092250000}"/>
    <cellStyle name="Normal 56 3 3 3" xfId="8610" xr:uid="{00000000-0005-0000-0000-000093250000}"/>
    <cellStyle name="Normal 56 3 3 4" xfId="11811" xr:uid="{00000000-0005-0000-0000-000094250000}"/>
    <cellStyle name="Normal 56 3 3 5" xfId="13418" xr:uid="{00000000-0005-0000-0000-000095250000}"/>
    <cellStyle name="Normal 56 3 4" xfId="3411" xr:uid="{00000000-0005-0000-0000-000096250000}"/>
    <cellStyle name="Normal 56 3 4 2" xfId="10206" xr:uid="{00000000-0005-0000-0000-000097250000}"/>
    <cellStyle name="Normal 56 3 4 3" xfId="8611" xr:uid="{00000000-0005-0000-0000-000098250000}"/>
    <cellStyle name="Normal 56 3 4 4" xfId="11812" xr:uid="{00000000-0005-0000-0000-000099250000}"/>
    <cellStyle name="Normal 56 3 4 5" xfId="13419" xr:uid="{00000000-0005-0000-0000-00009A250000}"/>
    <cellStyle name="Normal 56 3 5" xfId="10203" xr:uid="{00000000-0005-0000-0000-00009B250000}"/>
    <cellStyle name="Normal 56 3 6" xfId="8608" xr:uid="{00000000-0005-0000-0000-00009C250000}"/>
    <cellStyle name="Normal 56 3 7" xfId="11809" xr:uid="{00000000-0005-0000-0000-00009D250000}"/>
    <cellStyle name="Normal 56 3 8" xfId="13416" xr:uid="{00000000-0005-0000-0000-00009E250000}"/>
    <cellStyle name="Normal 56 4" xfId="3412" xr:uid="{00000000-0005-0000-0000-00009F250000}"/>
    <cellStyle name="Normal 56 4 2" xfId="10207" xr:uid="{00000000-0005-0000-0000-0000A0250000}"/>
    <cellStyle name="Normal 56 4 3" xfId="8612" xr:uid="{00000000-0005-0000-0000-0000A1250000}"/>
    <cellStyle name="Normal 56 4 4" xfId="11813" xr:uid="{00000000-0005-0000-0000-0000A2250000}"/>
    <cellStyle name="Normal 56 4 5" xfId="13420" xr:uid="{00000000-0005-0000-0000-0000A3250000}"/>
    <cellStyle name="Normal 56 5" xfId="3413" xr:uid="{00000000-0005-0000-0000-0000A4250000}"/>
    <cellStyle name="Normal 56 5 2" xfId="10208" xr:uid="{00000000-0005-0000-0000-0000A5250000}"/>
    <cellStyle name="Normal 56 5 3" xfId="8613" xr:uid="{00000000-0005-0000-0000-0000A6250000}"/>
    <cellStyle name="Normal 56 5 4" xfId="11814" xr:uid="{00000000-0005-0000-0000-0000A7250000}"/>
    <cellStyle name="Normal 56 5 5" xfId="13421" xr:uid="{00000000-0005-0000-0000-0000A8250000}"/>
    <cellStyle name="Normal 56 6" xfId="3414" xr:uid="{00000000-0005-0000-0000-0000A9250000}"/>
    <cellStyle name="Normal 56 6 2" xfId="10209" xr:uid="{00000000-0005-0000-0000-0000AA250000}"/>
    <cellStyle name="Normal 56 6 3" xfId="8614" xr:uid="{00000000-0005-0000-0000-0000AB250000}"/>
    <cellStyle name="Normal 56 6 4" xfId="11815" xr:uid="{00000000-0005-0000-0000-0000AC250000}"/>
    <cellStyle name="Normal 56 6 5" xfId="13422" xr:uid="{00000000-0005-0000-0000-0000AD250000}"/>
    <cellStyle name="Normal 56 7" xfId="10198" xr:uid="{00000000-0005-0000-0000-0000AE250000}"/>
    <cellStyle name="Normal 56 8" xfId="8603" xr:uid="{00000000-0005-0000-0000-0000AF250000}"/>
    <cellStyle name="Normal 56 9" xfId="11804" xr:uid="{00000000-0005-0000-0000-0000B0250000}"/>
    <cellStyle name="Normal 57" xfId="3415" xr:uid="{00000000-0005-0000-0000-0000B1250000}"/>
    <cellStyle name="Normal 57 10" xfId="13423" xr:uid="{00000000-0005-0000-0000-0000B2250000}"/>
    <cellStyle name="Normal 57 2" xfId="3416" xr:uid="{00000000-0005-0000-0000-0000B3250000}"/>
    <cellStyle name="Normal 57 2 2" xfId="3417" xr:uid="{00000000-0005-0000-0000-0000B4250000}"/>
    <cellStyle name="Normal 57 2 2 2" xfId="10212" xr:uid="{00000000-0005-0000-0000-0000B5250000}"/>
    <cellStyle name="Normal 57 2 2 3" xfId="8617" xr:uid="{00000000-0005-0000-0000-0000B6250000}"/>
    <cellStyle name="Normal 57 2 2 4" xfId="11818" xr:uid="{00000000-0005-0000-0000-0000B7250000}"/>
    <cellStyle name="Normal 57 2 2 5" xfId="13425" xr:uid="{00000000-0005-0000-0000-0000B8250000}"/>
    <cellStyle name="Normal 57 2 3" xfId="3418" xr:uid="{00000000-0005-0000-0000-0000B9250000}"/>
    <cellStyle name="Normal 57 2 3 2" xfId="10213" xr:uid="{00000000-0005-0000-0000-0000BA250000}"/>
    <cellStyle name="Normal 57 2 3 3" xfId="8618" xr:uid="{00000000-0005-0000-0000-0000BB250000}"/>
    <cellStyle name="Normal 57 2 3 4" xfId="11819" xr:uid="{00000000-0005-0000-0000-0000BC250000}"/>
    <cellStyle name="Normal 57 2 3 5" xfId="13426" xr:uid="{00000000-0005-0000-0000-0000BD250000}"/>
    <cellStyle name="Normal 57 2 4" xfId="3419" xr:uid="{00000000-0005-0000-0000-0000BE250000}"/>
    <cellStyle name="Normal 57 2 4 2" xfId="10214" xr:uid="{00000000-0005-0000-0000-0000BF250000}"/>
    <cellStyle name="Normal 57 2 4 3" xfId="8619" xr:uid="{00000000-0005-0000-0000-0000C0250000}"/>
    <cellStyle name="Normal 57 2 4 4" xfId="11820" xr:uid="{00000000-0005-0000-0000-0000C1250000}"/>
    <cellStyle name="Normal 57 2 4 5" xfId="13427" xr:uid="{00000000-0005-0000-0000-0000C2250000}"/>
    <cellStyle name="Normal 57 2 5" xfId="10211" xr:uid="{00000000-0005-0000-0000-0000C3250000}"/>
    <cellStyle name="Normal 57 2 6" xfId="8616" xr:uid="{00000000-0005-0000-0000-0000C4250000}"/>
    <cellStyle name="Normal 57 2 7" xfId="11817" xr:uid="{00000000-0005-0000-0000-0000C5250000}"/>
    <cellStyle name="Normal 57 2 8" xfId="13424" xr:uid="{00000000-0005-0000-0000-0000C6250000}"/>
    <cellStyle name="Normal 57 3" xfId="3420" xr:uid="{00000000-0005-0000-0000-0000C7250000}"/>
    <cellStyle name="Normal 57 3 2" xfId="3421" xr:uid="{00000000-0005-0000-0000-0000C8250000}"/>
    <cellStyle name="Normal 57 3 2 2" xfId="10216" xr:uid="{00000000-0005-0000-0000-0000C9250000}"/>
    <cellStyle name="Normal 57 3 2 3" xfId="8621" xr:uid="{00000000-0005-0000-0000-0000CA250000}"/>
    <cellStyle name="Normal 57 3 2 4" xfId="11822" xr:uid="{00000000-0005-0000-0000-0000CB250000}"/>
    <cellStyle name="Normal 57 3 2 5" xfId="13429" xr:uid="{00000000-0005-0000-0000-0000CC250000}"/>
    <cellStyle name="Normal 57 3 3" xfId="3422" xr:uid="{00000000-0005-0000-0000-0000CD250000}"/>
    <cellStyle name="Normal 57 3 3 2" xfId="10217" xr:uid="{00000000-0005-0000-0000-0000CE250000}"/>
    <cellStyle name="Normal 57 3 3 3" xfId="8622" xr:uid="{00000000-0005-0000-0000-0000CF250000}"/>
    <cellStyle name="Normal 57 3 3 4" xfId="11823" xr:uid="{00000000-0005-0000-0000-0000D0250000}"/>
    <cellStyle name="Normal 57 3 3 5" xfId="13430" xr:uid="{00000000-0005-0000-0000-0000D1250000}"/>
    <cellStyle name="Normal 57 3 4" xfId="3423" xr:uid="{00000000-0005-0000-0000-0000D2250000}"/>
    <cellStyle name="Normal 57 3 4 2" xfId="10218" xr:uid="{00000000-0005-0000-0000-0000D3250000}"/>
    <cellStyle name="Normal 57 3 4 3" xfId="8623" xr:uid="{00000000-0005-0000-0000-0000D4250000}"/>
    <cellStyle name="Normal 57 3 4 4" xfId="11824" xr:uid="{00000000-0005-0000-0000-0000D5250000}"/>
    <cellStyle name="Normal 57 3 4 5" xfId="13431" xr:uid="{00000000-0005-0000-0000-0000D6250000}"/>
    <cellStyle name="Normal 57 3 5" xfId="10215" xr:uid="{00000000-0005-0000-0000-0000D7250000}"/>
    <cellStyle name="Normal 57 3 6" xfId="8620" xr:uid="{00000000-0005-0000-0000-0000D8250000}"/>
    <cellStyle name="Normal 57 3 7" xfId="11821" xr:uid="{00000000-0005-0000-0000-0000D9250000}"/>
    <cellStyle name="Normal 57 3 8" xfId="13428" xr:uid="{00000000-0005-0000-0000-0000DA250000}"/>
    <cellStyle name="Normal 57 4" xfId="3424" xr:uid="{00000000-0005-0000-0000-0000DB250000}"/>
    <cellStyle name="Normal 57 4 2" xfId="10219" xr:uid="{00000000-0005-0000-0000-0000DC250000}"/>
    <cellStyle name="Normal 57 4 3" xfId="8624" xr:uid="{00000000-0005-0000-0000-0000DD250000}"/>
    <cellStyle name="Normal 57 4 4" xfId="11825" xr:uid="{00000000-0005-0000-0000-0000DE250000}"/>
    <cellStyle name="Normal 57 4 5" xfId="13432" xr:uid="{00000000-0005-0000-0000-0000DF250000}"/>
    <cellStyle name="Normal 57 5" xfId="3425" xr:uid="{00000000-0005-0000-0000-0000E0250000}"/>
    <cellStyle name="Normal 57 5 2" xfId="10220" xr:uid="{00000000-0005-0000-0000-0000E1250000}"/>
    <cellStyle name="Normal 57 5 3" xfId="8625" xr:uid="{00000000-0005-0000-0000-0000E2250000}"/>
    <cellStyle name="Normal 57 5 4" xfId="11826" xr:uid="{00000000-0005-0000-0000-0000E3250000}"/>
    <cellStyle name="Normal 57 5 5" xfId="13433" xr:uid="{00000000-0005-0000-0000-0000E4250000}"/>
    <cellStyle name="Normal 57 6" xfId="3426" xr:uid="{00000000-0005-0000-0000-0000E5250000}"/>
    <cellStyle name="Normal 57 6 2" xfId="10221" xr:uid="{00000000-0005-0000-0000-0000E6250000}"/>
    <cellStyle name="Normal 57 6 3" xfId="8626" xr:uid="{00000000-0005-0000-0000-0000E7250000}"/>
    <cellStyle name="Normal 57 6 4" xfId="11827" xr:uid="{00000000-0005-0000-0000-0000E8250000}"/>
    <cellStyle name="Normal 57 6 5" xfId="13434" xr:uid="{00000000-0005-0000-0000-0000E9250000}"/>
    <cellStyle name="Normal 57 7" xfId="10210" xr:uid="{00000000-0005-0000-0000-0000EA250000}"/>
    <cellStyle name="Normal 57 8" xfId="8615" xr:uid="{00000000-0005-0000-0000-0000EB250000}"/>
    <cellStyle name="Normal 57 9" xfId="11816" xr:uid="{00000000-0005-0000-0000-0000EC250000}"/>
    <cellStyle name="Normal 58" xfId="3427" xr:uid="{00000000-0005-0000-0000-0000ED250000}"/>
    <cellStyle name="Normal 58 10" xfId="13435" xr:uid="{00000000-0005-0000-0000-0000EE250000}"/>
    <cellStyle name="Normal 58 2" xfId="3428" xr:uid="{00000000-0005-0000-0000-0000EF250000}"/>
    <cellStyle name="Normal 58 2 2" xfId="3429" xr:uid="{00000000-0005-0000-0000-0000F0250000}"/>
    <cellStyle name="Normal 58 2 2 2" xfId="10224" xr:uid="{00000000-0005-0000-0000-0000F1250000}"/>
    <cellStyle name="Normal 58 2 2 3" xfId="8629" xr:uid="{00000000-0005-0000-0000-0000F2250000}"/>
    <cellStyle name="Normal 58 2 2 4" xfId="11830" xr:uid="{00000000-0005-0000-0000-0000F3250000}"/>
    <cellStyle name="Normal 58 2 2 5" xfId="13437" xr:uid="{00000000-0005-0000-0000-0000F4250000}"/>
    <cellStyle name="Normal 58 2 3" xfId="3430" xr:uid="{00000000-0005-0000-0000-0000F5250000}"/>
    <cellStyle name="Normal 58 2 3 2" xfId="10225" xr:uid="{00000000-0005-0000-0000-0000F6250000}"/>
    <cellStyle name="Normal 58 2 3 3" xfId="8630" xr:uid="{00000000-0005-0000-0000-0000F7250000}"/>
    <cellStyle name="Normal 58 2 3 4" xfId="11831" xr:uid="{00000000-0005-0000-0000-0000F8250000}"/>
    <cellStyle name="Normal 58 2 3 5" xfId="13438" xr:uid="{00000000-0005-0000-0000-0000F9250000}"/>
    <cellStyle name="Normal 58 2 4" xfId="3431" xr:uid="{00000000-0005-0000-0000-0000FA250000}"/>
    <cellStyle name="Normal 58 2 4 2" xfId="10226" xr:uid="{00000000-0005-0000-0000-0000FB250000}"/>
    <cellStyle name="Normal 58 2 4 3" xfId="8631" xr:uid="{00000000-0005-0000-0000-0000FC250000}"/>
    <cellStyle name="Normal 58 2 4 4" xfId="11832" xr:uid="{00000000-0005-0000-0000-0000FD250000}"/>
    <cellStyle name="Normal 58 2 4 5" xfId="13439" xr:uid="{00000000-0005-0000-0000-0000FE250000}"/>
    <cellStyle name="Normal 58 2 5" xfId="10223" xr:uid="{00000000-0005-0000-0000-0000FF250000}"/>
    <cellStyle name="Normal 58 2 6" xfId="8628" xr:uid="{00000000-0005-0000-0000-000000260000}"/>
    <cellStyle name="Normal 58 2 7" xfId="11829" xr:uid="{00000000-0005-0000-0000-000001260000}"/>
    <cellStyle name="Normal 58 2 8" xfId="13436" xr:uid="{00000000-0005-0000-0000-000002260000}"/>
    <cellStyle name="Normal 58 3" xfId="3432" xr:uid="{00000000-0005-0000-0000-000003260000}"/>
    <cellStyle name="Normal 58 3 2" xfId="3433" xr:uid="{00000000-0005-0000-0000-000004260000}"/>
    <cellStyle name="Normal 58 3 2 2" xfId="10228" xr:uid="{00000000-0005-0000-0000-000005260000}"/>
    <cellStyle name="Normal 58 3 2 3" xfId="8633" xr:uid="{00000000-0005-0000-0000-000006260000}"/>
    <cellStyle name="Normal 58 3 2 4" xfId="11834" xr:uid="{00000000-0005-0000-0000-000007260000}"/>
    <cellStyle name="Normal 58 3 2 5" xfId="13441" xr:uid="{00000000-0005-0000-0000-000008260000}"/>
    <cellStyle name="Normal 58 3 3" xfId="3434" xr:uid="{00000000-0005-0000-0000-000009260000}"/>
    <cellStyle name="Normal 58 3 3 2" xfId="10229" xr:uid="{00000000-0005-0000-0000-00000A260000}"/>
    <cellStyle name="Normal 58 3 3 3" xfId="8634" xr:uid="{00000000-0005-0000-0000-00000B260000}"/>
    <cellStyle name="Normal 58 3 3 4" xfId="11835" xr:uid="{00000000-0005-0000-0000-00000C260000}"/>
    <cellStyle name="Normal 58 3 3 5" xfId="13442" xr:uid="{00000000-0005-0000-0000-00000D260000}"/>
    <cellStyle name="Normal 58 3 4" xfId="3435" xr:uid="{00000000-0005-0000-0000-00000E260000}"/>
    <cellStyle name="Normal 58 3 4 2" xfId="10230" xr:uid="{00000000-0005-0000-0000-00000F260000}"/>
    <cellStyle name="Normal 58 3 4 3" xfId="8635" xr:uid="{00000000-0005-0000-0000-000010260000}"/>
    <cellStyle name="Normal 58 3 4 4" xfId="11836" xr:uid="{00000000-0005-0000-0000-000011260000}"/>
    <cellStyle name="Normal 58 3 4 5" xfId="13443" xr:uid="{00000000-0005-0000-0000-000012260000}"/>
    <cellStyle name="Normal 58 3 5" xfId="10227" xr:uid="{00000000-0005-0000-0000-000013260000}"/>
    <cellStyle name="Normal 58 3 6" xfId="8632" xr:uid="{00000000-0005-0000-0000-000014260000}"/>
    <cellStyle name="Normal 58 3 7" xfId="11833" xr:uid="{00000000-0005-0000-0000-000015260000}"/>
    <cellStyle name="Normal 58 3 8" xfId="13440" xr:uid="{00000000-0005-0000-0000-000016260000}"/>
    <cellStyle name="Normal 58 4" xfId="3436" xr:uid="{00000000-0005-0000-0000-000017260000}"/>
    <cellStyle name="Normal 58 4 2" xfId="10231" xr:uid="{00000000-0005-0000-0000-000018260000}"/>
    <cellStyle name="Normal 58 4 3" xfId="8636" xr:uid="{00000000-0005-0000-0000-000019260000}"/>
    <cellStyle name="Normal 58 4 4" xfId="11837" xr:uid="{00000000-0005-0000-0000-00001A260000}"/>
    <cellStyle name="Normal 58 4 5" xfId="13444" xr:uid="{00000000-0005-0000-0000-00001B260000}"/>
    <cellStyle name="Normal 58 5" xfId="3437" xr:uid="{00000000-0005-0000-0000-00001C260000}"/>
    <cellStyle name="Normal 58 5 2" xfId="10232" xr:uid="{00000000-0005-0000-0000-00001D260000}"/>
    <cellStyle name="Normal 58 5 3" xfId="8637" xr:uid="{00000000-0005-0000-0000-00001E260000}"/>
    <cellStyle name="Normal 58 5 4" xfId="11838" xr:uid="{00000000-0005-0000-0000-00001F260000}"/>
    <cellStyle name="Normal 58 5 5" xfId="13445" xr:uid="{00000000-0005-0000-0000-000020260000}"/>
    <cellStyle name="Normal 58 6" xfId="3438" xr:uid="{00000000-0005-0000-0000-000021260000}"/>
    <cellStyle name="Normal 58 6 2" xfId="10233" xr:uid="{00000000-0005-0000-0000-000022260000}"/>
    <cellStyle name="Normal 58 6 3" xfId="8638" xr:uid="{00000000-0005-0000-0000-000023260000}"/>
    <cellStyle name="Normal 58 6 4" xfId="11839" xr:uid="{00000000-0005-0000-0000-000024260000}"/>
    <cellStyle name="Normal 58 6 5" xfId="13446" xr:uid="{00000000-0005-0000-0000-000025260000}"/>
    <cellStyle name="Normal 58 7" xfId="10222" xr:uid="{00000000-0005-0000-0000-000026260000}"/>
    <cellStyle name="Normal 58 8" xfId="8627" xr:uid="{00000000-0005-0000-0000-000027260000}"/>
    <cellStyle name="Normal 58 9" xfId="11828" xr:uid="{00000000-0005-0000-0000-000028260000}"/>
    <cellStyle name="Normal 59" xfId="3439" xr:uid="{00000000-0005-0000-0000-000029260000}"/>
    <cellStyle name="Normal 59 10" xfId="13447" xr:uid="{00000000-0005-0000-0000-00002A260000}"/>
    <cellStyle name="Normal 59 2" xfId="3440" xr:uid="{00000000-0005-0000-0000-00002B260000}"/>
    <cellStyle name="Normal 59 2 2" xfId="3441" xr:uid="{00000000-0005-0000-0000-00002C260000}"/>
    <cellStyle name="Normal 59 2 2 2" xfId="10236" xr:uid="{00000000-0005-0000-0000-00002D260000}"/>
    <cellStyle name="Normal 59 2 2 3" xfId="8641" xr:uid="{00000000-0005-0000-0000-00002E260000}"/>
    <cellStyle name="Normal 59 2 2 4" xfId="11842" xr:uid="{00000000-0005-0000-0000-00002F260000}"/>
    <cellStyle name="Normal 59 2 2 5" xfId="13449" xr:uid="{00000000-0005-0000-0000-000030260000}"/>
    <cellStyle name="Normal 59 2 3" xfId="3442" xr:uid="{00000000-0005-0000-0000-000031260000}"/>
    <cellStyle name="Normal 59 2 3 2" xfId="10237" xr:uid="{00000000-0005-0000-0000-000032260000}"/>
    <cellStyle name="Normal 59 2 3 3" xfId="8642" xr:uid="{00000000-0005-0000-0000-000033260000}"/>
    <cellStyle name="Normal 59 2 3 4" xfId="11843" xr:uid="{00000000-0005-0000-0000-000034260000}"/>
    <cellStyle name="Normal 59 2 3 5" xfId="13450" xr:uid="{00000000-0005-0000-0000-000035260000}"/>
    <cellStyle name="Normal 59 2 4" xfId="3443" xr:uid="{00000000-0005-0000-0000-000036260000}"/>
    <cellStyle name="Normal 59 2 4 2" xfId="10238" xr:uid="{00000000-0005-0000-0000-000037260000}"/>
    <cellStyle name="Normal 59 2 4 3" xfId="8643" xr:uid="{00000000-0005-0000-0000-000038260000}"/>
    <cellStyle name="Normal 59 2 4 4" xfId="11844" xr:uid="{00000000-0005-0000-0000-000039260000}"/>
    <cellStyle name="Normal 59 2 4 5" xfId="13451" xr:uid="{00000000-0005-0000-0000-00003A260000}"/>
    <cellStyle name="Normal 59 2 5" xfId="10235" xr:uid="{00000000-0005-0000-0000-00003B260000}"/>
    <cellStyle name="Normal 59 2 6" xfId="8640" xr:uid="{00000000-0005-0000-0000-00003C260000}"/>
    <cellStyle name="Normal 59 2 7" xfId="11841" xr:uid="{00000000-0005-0000-0000-00003D260000}"/>
    <cellStyle name="Normal 59 2 8" xfId="13448" xr:uid="{00000000-0005-0000-0000-00003E260000}"/>
    <cellStyle name="Normal 59 3" xfId="3444" xr:uid="{00000000-0005-0000-0000-00003F260000}"/>
    <cellStyle name="Normal 59 3 2" xfId="3445" xr:uid="{00000000-0005-0000-0000-000040260000}"/>
    <cellStyle name="Normal 59 3 2 2" xfId="10240" xr:uid="{00000000-0005-0000-0000-000041260000}"/>
    <cellStyle name="Normal 59 3 2 3" xfId="8645" xr:uid="{00000000-0005-0000-0000-000042260000}"/>
    <cellStyle name="Normal 59 3 2 4" xfId="11846" xr:uid="{00000000-0005-0000-0000-000043260000}"/>
    <cellStyle name="Normal 59 3 2 5" xfId="13453" xr:uid="{00000000-0005-0000-0000-000044260000}"/>
    <cellStyle name="Normal 59 3 3" xfId="3446" xr:uid="{00000000-0005-0000-0000-000045260000}"/>
    <cellStyle name="Normal 59 3 3 2" xfId="10241" xr:uid="{00000000-0005-0000-0000-000046260000}"/>
    <cellStyle name="Normal 59 3 3 3" xfId="8646" xr:uid="{00000000-0005-0000-0000-000047260000}"/>
    <cellStyle name="Normal 59 3 3 4" xfId="11847" xr:uid="{00000000-0005-0000-0000-000048260000}"/>
    <cellStyle name="Normal 59 3 3 5" xfId="13454" xr:uid="{00000000-0005-0000-0000-000049260000}"/>
    <cellStyle name="Normal 59 3 4" xfId="3447" xr:uid="{00000000-0005-0000-0000-00004A260000}"/>
    <cellStyle name="Normal 59 3 4 2" xfId="10242" xr:uid="{00000000-0005-0000-0000-00004B260000}"/>
    <cellStyle name="Normal 59 3 4 3" xfId="8647" xr:uid="{00000000-0005-0000-0000-00004C260000}"/>
    <cellStyle name="Normal 59 3 4 4" xfId="11848" xr:uid="{00000000-0005-0000-0000-00004D260000}"/>
    <cellStyle name="Normal 59 3 4 5" xfId="13455" xr:uid="{00000000-0005-0000-0000-00004E260000}"/>
    <cellStyle name="Normal 59 3 5" xfId="10239" xr:uid="{00000000-0005-0000-0000-00004F260000}"/>
    <cellStyle name="Normal 59 3 6" xfId="8644" xr:uid="{00000000-0005-0000-0000-000050260000}"/>
    <cellStyle name="Normal 59 3 7" xfId="11845" xr:uid="{00000000-0005-0000-0000-000051260000}"/>
    <cellStyle name="Normal 59 3 8" xfId="13452" xr:uid="{00000000-0005-0000-0000-000052260000}"/>
    <cellStyle name="Normal 59 4" xfId="3448" xr:uid="{00000000-0005-0000-0000-000053260000}"/>
    <cellStyle name="Normal 59 4 2" xfId="10243" xr:uid="{00000000-0005-0000-0000-000054260000}"/>
    <cellStyle name="Normal 59 4 3" xfId="8648" xr:uid="{00000000-0005-0000-0000-000055260000}"/>
    <cellStyle name="Normal 59 4 4" xfId="11849" xr:uid="{00000000-0005-0000-0000-000056260000}"/>
    <cellStyle name="Normal 59 4 5" xfId="13456" xr:uid="{00000000-0005-0000-0000-000057260000}"/>
    <cellStyle name="Normal 59 5" xfId="3449" xr:uid="{00000000-0005-0000-0000-000058260000}"/>
    <cellStyle name="Normal 59 5 2" xfId="10244" xr:uid="{00000000-0005-0000-0000-000059260000}"/>
    <cellStyle name="Normal 59 5 3" xfId="8649" xr:uid="{00000000-0005-0000-0000-00005A260000}"/>
    <cellStyle name="Normal 59 5 4" xfId="11850" xr:uid="{00000000-0005-0000-0000-00005B260000}"/>
    <cellStyle name="Normal 59 5 5" xfId="13457" xr:uid="{00000000-0005-0000-0000-00005C260000}"/>
    <cellStyle name="Normal 59 6" xfId="3450" xr:uid="{00000000-0005-0000-0000-00005D260000}"/>
    <cellStyle name="Normal 59 6 2" xfId="10245" xr:uid="{00000000-0005-0000-0000-00005E260000}"/>
    <cellStyle name="Normal 59 6 3" xfId="8650" xr:uid="{00000000-0005-0000-0000-00005F260000}"/>
    <cellStyle name="Normal 59 6 4" xfId="11851" xr:uid="{00000000-0005-0000-0000-000060260000}"/>
    <cellStyle name="Normal 59 6 5" xfId="13458" xr:uid="{00000000-0005-0000-0000-000061260000}"/>
    <cellStyle name="Normal 59 7" xfId="10234" xr:uid="{00000000-0005-0000-0000-000062260000}"/>
    <cellStyle name="Normal 59 8" xfId="8639" xr:uid="{00000000-0005-0000-0000-000063260000}"/>
    <cellStyle name="Normal 59 9" xfId="11840" xr:uid="{00000000-0005-0000-0000-000064260000}"/>
    <cellStyle name="Normal 6" xfId="131" xr:uid="{00000000-0005-0000-0000-000065260000}"/>
    <cellStyle name="Normal 6 10" xfId="3451" xr:uid="{00000000-0005-0000-0000-000066260000}"/>
    <cellStyle name="Normal 6 10 2" xfId="10574" xr:uid="{00000000-0005-0000-0000-000067260000}"/>
    <cellStyle name="Normal 6 11" xfId="7522" xr:uid="{00000000-0005-0000-0000-000068260000}"/>
    <cellStyle name="Normal 6 12" xfId="10732" xr:uid="{00000000-0005-0000-0000-000069260000}"/>
    <cellStyle name="Normal 6 2" xfId="3452" xr:uid="{00000000-0005-0000-0000-00006A260000}"/>
    <cellStyle name="Normal 6 2 10" xfId="11852" xr:uid="{00000000-0005-0000-0000-00006B260000}"/>
    <cellStyle name="Normal 6 2 11" xfId="13459" xr:uid="{00000000-0005-0000-0000-00006C260000}"/>
    <cellStyle name="Normal 6 2 2" xfId="3453" xr:uid="{00000000-0005-0000-0000-00006D260000}"/>
    <cellStyle name="Normal 6 2 2 2" xfId="3454" xr:uid="{00000000-0005-0000-0000-00006E260000}"/>
    <cellStyle name="Normal 6 2 2 2 2" xfId="10248" xr:uid="{00000000-0005-0000-0000-00006F260000}"/>
    <cellStyle name="Normal 6 2 2 2 3" xfId="8653" xr:uid="{00000000-0005-0000-0000-000070260000}"/>
    <cellStyle name="Normal 6 2 2 2 4" xfId="11854" xr:uid="{00000000-0005-0000-0000-000071260000}"/>
    <cellStyle name="Normal 6 2 2 2 5" xfId="13461" xr:uid="{00000000-0005-0000-0000-000072260000}"/>
    <cellStyle name="Normal 6 2 2 3" xfId="3455" xr:uid="{00000000-0005-0000-0000-000073260000}"/>
    <cellStyle name="Normal 6 2 2 3 2" xfId="10249" xr:uid="{00000000-0005-0000-0000-000074260000}"/>
    <cellStyle name="Normal 6 2 2 3 3" xfId="8654" xr:uid="{00000000-0005-0000-0000-000075260000}"/>
    <cellStyle name="Normal 6 2 2 3 4" xfId="11855" xr:uid="{00000000-0005-0000-0000-000076260000}"/>
    <cellStyle name="Normal 6 2 2 3 5" xfId="13462" xr:uid="{00000000-0005-0000-0000-000077260000}"/>
    <cellStyle name="Normal 6 2 2 4" xfId="3456" xr:uid="{00000000-0005-0000-0000-000078260000}"/>
    <cellStyle name="Normal 6 2 2 4 2" xfId="10250" xr:uid="{00000000-0005-0000-0000-000079260000}"/>
    <cellStyle name="Normal 6 2 2 4 3" xfId="8655" xr:uid="{00000000-0005-0000-0000-00007A260000}"/>
    <cellStyle name="Normal 6 2 2 4 4" xfId="11856" xr:uid="{00000000-0005-0000-0000-00007B260000}"/>
    <cellStyle name="Normal 6 2 2 4 5" xfId="13463" xr:uid="{00000000-0005-0000-0000-00007C260000}"/>
    <cellStyle name="Normal 6 2 2 5" xfId="10247" xr:uid="{00000000-0005-0000-0000-00007D260000}"/>
    <cellStyle name="Normal 6 2 2 6" xfId="8652" xr:uid="{00000000-0005-0000-0000-00007E260000}"/>
    <cellStyle name="Normal 6 2 2 7" xfId="11853" xr:uid="{00000000-0005-0000-0000-00007F260000}"/>
    <cellStyle name="Normal 6 2 2 8" xfId="13460" xr:uid="{00000000-0005-0000-0000-000080260000}"/>
    <cellStyle name="Normal 6 2 3" xfId="3457" xr:uid="{00000000-0005-0000-0000-000081260000}"/>
    <cellStyle name="Normal 6 2 3 2" xfId="3458" xr:uid="{00000000-0005-0000-0000-000082260000}"/>
    <cellStyle name="Normal 6 2 3 2 2" xfId="10252" xr:uid="{00000000-0005-0000-0000-000083260000}"/>
    <cellStyle name="Normal 6 2 3 2 3" xfId="8657" xr:uid="{00000000-0005-0000-0000-000084260000}"/>
    <cellStyle name="Normal 6 2 3 2 4" xfId="11858" xr:uid="{00000000-0005-0000-0000-000085260000}"/>
    <cellStyle name="Normal 6 2 3 2 5" xfId="13465" xr:uid="{00000000-0005-0000-0000-000086260000}"/>
    <cellStyle name="Normal 6 2 3 3" xfId="3459" xr:uid="{00000000-0005-0000-0000-000087260000}"/>
    <cellStyle name="Normal 6 2 3 3 2" xfId="10253" xr:uid="{00000000-0005-0000-0000-000088260000}"/>
    <cellStyle name="Normal 6 2 3 3 3" xfId="8658" xr:uid="{00000000-0005-0000-0000-000089260000}"/>
    <cellStyle name="Normal 6 2 3 3 4" xfId="11859" xr:uid="{00000000-0005-0000-0000-00008A260000}"/>
    <cellStyle name="Normal 6 2 3 3 5" xfId="13466" xr:uid="{00000000-0005-0000-0000-00008B260000}"/>
    <cellStyle name="Normal 6 2 3 4" xfId="3460" xr:uid="{00000000-0005-0000-0000-00008C260000}"/>
    <cellStyle name="Normal 6 2 3 4 2" xfId="10254" xr:uid="{00000000-0005-0000-0000-00008D260000}"/>
    <cellStyle name="Normal 6 2 3 4 3" xfId="8659" xr:uid="{00000000-0005-0000-0000-00008E260000}"/>
    <cellStyle name="Normal 6 2 3 4 4" xfId="11860" xr:uid="{00000000-0005-0000-0000-00008F260000}"/>
    <cellStyle name="Normal 6 2 3 4 5" xfId="13467" xr:uid="{00000000-0005-0000-0000-000090260000}"/>
    <cellStyle name="Normal 6 2 3 5" xfId="10251" xr:uid="{00000000-0005-0000-0000-000091260000}"/>
    <cellStyle name="Normal 6 2 3 6" xfId="8656" xr:uid="{00000000-0005-0000-0000-000092260000}"/>
    <cellStyle name="Normal 6 2 3 7" xfId="11857" xr:uid="{00000000-0005-0000-0000-000093260000}"/>
    <cellStyle name="Normal 6 2 3 8" xfId="13464" xr:uid="{00000000-0005-0000-0000-000094260000}"/>
    <cellStyle name="Normal 6 2 4" xfId="3461" xr:uid="{00000000-0005-0000-0000-000095260000}"/>
    <cellStyle name="Normal 6 2 4 2" xfId="10255" xr:uid="{00000000-0005-0000-0000-000096260000}"/>
    <cellStyle name="Normal 6 2 4 3" xfId="8660" xr:uid="{00000000-0005-0000-0000-000097260000}"/>
    <cellStyle name="Normal 6 2 4 4" xfId="11861" xr:uid="{00000000-0005-0000-0000-000098260000}"/>
    <cellStyle name="Normal 6 2 4 5" xfId="13468" xr:uid="{00000000-0005-0000-0000-000099260000}"/>
    <cellStyle name="Normal 6 2 5" xfId="3462" xr:uid="{00000000-0005-0000-0000-00009A260000}"/>
    <cellStyle name="Normal 6 2 5 2" xfId="10256" xr:uid="{00000000-0005-0000-0000-00009B260000}"/>
    <cellStyle name="Normal 6 2 5 3" xfId="8661" xr:uid="{00000000-0005-0000-0000-00009C260000}"/>
    <cellStyle name="Normal 6 2 5 4" xfId="11862" xr:uid="{00000000-0005-0000-0000-00009D260000}"/>
    <cellStyle name="Normal 6 2 5 5" xfId="13469" xr:uid="{00000000-0005-0000-0000-00009E260000}"/>
    <cellStyle name="Normal 6 2 6" xfId="3463" xr:uid="{00000000-0005-0000-0000-00009F260000}"/>
    <cellStyle name="Normal 6 2 6 2" xfId="10257" xr:uid="{00000000-0005-0000-0000-0000A0260000}"/>
    <cellStyle name="Normal 6 2 6 3" xfId="8662" xr:uid="{00000000-0005-0000-0000-0000A1260000}"/>
    <cellStyle name="Normal 6 2 6 4" xfId="11863" xr:uid="{00000000-0005-0000-0000-0000A2260000}"/>
    <cellStyle name="Normal 6 2 6 5" xfId="13470" xr:uid="{00000000-0005-0000-0000-0000A3260000}"/>
    <cellStyle name="Normal 6 2 7" xfId="4896" xr:uid="{00000000-0005-0000-0000-0000A4260000}"/>
    <cellStyle name="Normal 6 2 8" xfId="5080" xr:uid="{00000000-0005-0000-0000-0000A5260000}"/>
    <cellStyle name="Normal 6 2 8 2" xfId="10246" xr:uid="{00000000-0005-0000-0000-0000A6260000}"/>
    <cellStyle name="Normal 6 2 9" xfId="8651" xr:uid="{00000000-0005-0000-0000-0000A7260000}"/>
    <cellStyle name="Normal 6 3" xfId="3464" xr:uid="{00000000-0005-0000-0000-0000A8260000}"/>
    <cellStyle name="Normal 6 3 2" xfId="3465" xr:uid="{00000000-0005-0000-0000-0000A9260000}"/>
    <cellStyle name="Normal 6 3 2 2" xfId="10259" xr:uid="{00000000-0005-0000-0000-0000AA260000}"/>
    <cellStyle name="Normal 6 3 2 3" xfId="8664" xr:uid="{00000000-0005-0000-0000-0000AB260000}"/>
    <cellStyle name="Normal 6 3 2 4" xfId="11865" xr:uid="{00000000-0005-0000-0000-0000AC260000}"/>
    <cellStyle name="Normal 6 3 2 5" xfId="13472" xr:uid="{00000000-0005-0000-0000-0000AD260000}"/>
    <cellStyle name="Normal 6 3 3" xfId="3466" xr:uid="{00000000-0005-0000-0000-0000AE260000}"/>
    <cellStyle name="Normal 6 3 3 2" xfId="10260" xr:uid="{00000000-0005-0000-0000-0000AF260000}"/>
    <cellStyle name="Normal 6 3 3 3" xfId="8665" xr:uid="{00000000-0005-0000-0000-0000B0260000}"/>
    <cellStyle name="Normal 6 3 3 4" xfId="11866" xr:uid="{00000000-0005-0000-0000-0000B1260000}"/>
    <cellStyle name="Normal 6 3 3 5" xfId="13473" xr:uid="{00000000-0005-0000-0000-0000B2260000}"/>
    <cellStyle name="Normal 6 3 4" xfId="3467" xr:uid="{00000000-0005-0000-0000-0000B3260000}"/>
    <cellStyle name="Normal 6 3 4 2" xfId="10261" xr:uid="{00000000-0005-0000-0000-0000B4260000}"/>
    <cellStyle name="Normal 6 3 4 3" xfId="8666" xr:uid="{00000000-0005-0000-0000-0000B5260000}"/>
    <cellStyle name="Normal 6 3 4 4" xfId="11867" xr:uid="{00000000-0005-0000-0000-0000B6260000}"/>
    <cellStyle name="Normal 6 3 4 5" xfId="13474" xr:uid="{00000000-0005-0000-0000-0000B7260000}"/>
    <cellStyle name="Normal 6 3 5" xfId="5239" xr:uid="{00000000-0005-0000-0000-0000B8260000}"/>
    <cellStyle name="Normal 6 3 5 2" xfId="10258" xr:uid="{00000000-0005-0000-0000-0000B9260000}"/>
    <cellStyle name="Normal 6 3 6" xfId="8663" xr:uid="{00000000-0005-0000-0000-0000BA260000}"/>
    <cellStyle name="Normal 6 3 7" xfId="11864" xr:uid="{00000000-0005-0000-0000-0000BB260000}"/>
    <cellStyle name="Normal 6 3 8" xfId="13471" xr:uid="{00000000-0005-0000-0000-0000BC260000}"/>
    <cellStyle name="Normal 6 4" xfId="3468" xr:uid="{00000000-0005-0000-0000-0000BD260000}"/>
    <cellStyle name="Normal 6 4 2" xfId="3469" xr:uid="{00000000-0005-0000-0000-0000BE260000}"/>
    <cellStyle name="Normal 6 4 2 2" xfId="10263" xr:uid="{00000000-0005-0000-0000-0000BF260000}"/>
    <cellStyle name="Normal 6 4 2 3" xfId="8668" xr:uid="{00000000-0005-0000-0000-0000C0260000}"/>
    <cellStyle name="Normal 6 4 2 4" xfId="11869" xr:uid="{00000000-0005-0000-0000-0000C1260000}"/>
    <cellStyle name="Normal 6 4 2 5" xfId="13476" xr:uid="{00000000-0005-0000-0000-0000C2260000}"/>
    <cellStyle name="Normal 6 4 3" xfId="3470" xr:uid="{00000000-0005-0000-0000-0000C3260000}"/>
    <cellStyle name="Normal 6 4 3 2" xfId="10264" xr:uid="{00000000-0005-0000-0000-0000C4260000}"/>
    <cellStyle name="Normal 6 4 3 3" xfId="8669" xr:uid="{00000000-0005-0000-0000-0000C5260000}"/>
    <cellStyle name="Normal 6 4 3 4" xfId="11870" xr:uid="{00000000-0005-0000-0000-0000C6260000}"/>
    <cellStyle name="Normal 6 4 3 5" xfId="13477" xr:uid="{00000000-0005-0000-0000-0000C7260000}"/>
    <cellStyle name="Normal 6 4 4" xfId="3471" xr:uid="{00000000-0005-0000-0000-0000C8260000}"/>
    <cellStyle name="Normal 6 4 4 2" xfId="10265" xr:uid="{00000000-0005-0000-0000-0000C9260000}"/>
    <cellStyle name="Normal 6 4 4 3" xfId="8670" xr:uid="{00000000-0005-0000-0000-0000CA260000}"/>
    <cellStyle name="Normal 6 4 4 4" xfId="11871" xr:uid="{00000000-0005-0000-0000-0000CB260000}"/>
    <cellStyle name="Normal 6 4 4 5" xfId="13478" xr:uid="{00000000-0005-0000-0000-0000CC260000}"/>
    <cellStyle name="Normal 6 4 5" xfId="10262" xr:uid="{00000000-0005-0000-0000-0000CD260000}"/>
    <cellStyle name="Normal 6 4 6" xfId="8667" xr:uid="{00000000-0005-0000-0000-0000CE260000}"/>
    <cellStyle name="Normal 6 4 7" xfId="11868" xr:uid="{00000000-0005-0000-0000-0000CF260000}"/>
    <cellStyle name="Normal 6 4 8" xfId="13475" xr:uid="{00000000-0005-0000-0000-0000D0260000}"/>
    <cellStyle name="Normal 6 5" xfId="3472" xr:uid="{00000000-0005-0000-0000-0000D1260000}"/>
    <cellStyle name="Normal 6 5 2" xfId="3473" xr:uid="{00000000-0005-0000-0000-0000D2260000}"/>
    <cellStyle name="Normal 6 5 2 2" xfId="10267" xr:uid="{00000000-0005-0000-0000-0000D3260000}"/>
    <cellStyle name="Normal 6 5 2 3" xfId="8672" xr:uid="{00000000-0005-0000-0000-0000D4260000}"/>
    <cellStyle name="Normal 6 5 2 4" xfId="11873" xr:uid="{00000000-0005-0000-0000-0000D5260000}"/>
    <cellStyle name="Normal 6 5 2 5" xfId="13480" xr:uid="{00000000-0005-0000-0000-0000D6260000}"/>
    <cellStyle name="Normal 6 5 3" xfId="3474" xr:uid="{00000000-0005-0000-0000-0000D7260000}"/>
    <cellStyle name="Normal 6 5 3 2" xfId="10268" xr:uid="{00000000-0005-0000-0000-0000D8260000}"/>
    <cellStyle name="Normal 6 5 3 3" xfId="8673" xr:uid="{00000000-0005-0000-0000-0000D9260000}"/>
    <cellStyle name="Normal 6 5 3 4" xfId="11874" xr:uid="{00000000-0005-0000-0000-0000DA260000}"/>
    <cellStyle name="Normal 6 5 3 5" xfId="13481" xr:uid="{00000000-0005-0000-0000-0000DB260000}"/>
    <cellStyle name="Normal 6 5 4" xfId="3475" xr:uid="{00000000-0005-0000-0000-0000DC260000}"/>
    <cellStyle name="Normal 6 5 4 2" xfId="10269" xr:uid="{00000000-0005-0000-0000-0000DD260000}"/>
    <cellStyle name="Normal 6 5 4 3" xfId="8674" xr:uid="{00000000-0005-0000-0000-0000DE260000}"/>
    <cellStyle name="Normal 6 5 4 4" xfId="11875" xr:uid="{00000000-0005-0000-0000-0000DF260000}"/>
    <cellStyle name="Normal 6 5 4 5" xfId="13482" xr:uid="{00000000-0005-0000-0000-0000E0260000}"/>
    <cellStyle name="Normal 6 5 5" xfId="10266" xr:uid="{00000000-0005-0000-0000-0000E1260000}"/>
    <cellStyle name="Normal 6 5 6" xfId="8671" xr:uid="{00000000-0005-0000-0000-0000E2260000}"/>
    <cellStyle name="Normal 6 5 7" xfId="11872" xr:uid="{00000000-0005-0000-0000-0000E3260000}"/>
    <cellStyle name="Normal 6 5 8" xfId="13479" xr:uid="{00000000-0005-0000-0000-0000E4260000}"/>
    <cellStyle name="Normal 6 6" xfId="3476" xr:uid="{00000000-0005-0000-0000-0000E5260000}"/>
    <cellStyle name="Normal 6 6 2" xfId="10270" xr:uid="{00000000-0005-0000-0000-0000E6260000}"/>
    <cellStyle name="Normal 6 6 3" xfId="8675" xr:uid="{00000000-0005-0000-0000-0000E7260000}"/>
    <cellStyle name="Normal 6 6 4" xfId="11876" xr:uid="{00000000-0005-0000-0000-0000E8260000}"/>
    <cellStyle name="Normal 6 6 5" xfId="13483" xr:uid="{00000000-0005-0000-0000-0000E9260000}"/>
    <cellStyle name="Normal 6 7" xfId="3477" xr:uid="{00000000-0005-0000-0000-0000EA260000}"/>
    <cellStyle name="Normal 6 7 2" xfId="10271" xr:uid="{00000000-0005-0000-0000-0000EB260000}"/>
    <cellStyle name="Normal 6 7 3" xfId="8676" xr:uid="{00000000-0005-0000-0000-0000EC260000}"/>
    <cellStyle name="Normal 6 7 4" xfId="11877" xr:uid="{00000000-0005-0000-0000-0000ED260000}"/>
    <cellStyle name="Normal 6 7 5" xfId="13484" xr:uid="{00000000-0005-0000-0000-0000EE260000}"/>
    <cellStyle name="Normal 6 8" xfId="3478" xr:uid="{00000000-0005-0000-0000-0000EF260000}"/>
    <cellStyle name="Normal 6 8 2" xfId="10272" xr:uid="{00000000-0005-0000-0000-0000F0260000}"/>
    <cellStyle name="Normal 6 8 3" xfId="8677" xr:uid="{00000000-0005-0000-0000-0000F1260000}"/>
    <cellStyle name="Normal 6 8 4" xfId="11878" xr:uid="{00000000-0005-0000-0000-0000F2260000}"/>
    <cellStyle name="Normal 6 8 5" xfId="13485" xr:uid="{00000000-0005-0000-0000-0000F3260000}"/>
    <cellStyle name="Normal 6 9" xfId="3479" xr:uid="{00000000-0005-0000-0000-0000F4260000}"/>
    <cellStyle name="Normal 6 9 2" xfId="10273" xr:uid="{00000000-0005-0000-0000-0000F5260000}"/>
    <cellStyle name="Normal 6 9 3" xfId="8678" xr:uid="{00000000-0005-0000-0000-0000F6260000}"/>
    <cellStyle name="Normal 6 9 4" xfId="11879" xr:uid="{00000000-0005-0000-0000-0000F7260000}"/>
    <cellStyle name="Normal 6 9 5" xfId="13486" xr:uid="{00000000-0005-0000-0000-0000F8260000}"/>
    <cellStyle name="Normal 60" xfId="3480" xr:uid="{00000000-0005-0000-0000-0000F9260000}"/>
    <cellStyle name="Normal 60 2" xfId="3481" xr:uid="{00000000-0005-0000-0000-0000FA260000}"/>
    <cellStyle name="Normal 60 2 2" xfId="10275" xr:uid="{00000000-0005-0000-0000-0000FB260000}"/>
    <cellStyle name="Normal 60 2 3" xfId="8680" xr:uid="{00000000-0005-0000-0000-0000FC260000}"/>
    <cellStyle name="Normal 60 2 4" xfId="11881" xr:uid="{00000000-0005-0000-0000-0000FD260000}"/>
    <cellStyle name="Normal 60 2 5" xfId="13488" xr:uid="{00000000-0005-0000-0000-0000FE260000}"/>
    <cellStyle name="Normal 60 3" xfId="3482" xr:uid="{00000000-0005-0000-0000-0000FF260000}"/>
    <cellStyle name="Normal 60 3 2" xfId="10276" xr:uid="{00000000-0005-0000-0000-000000270000}"/>
    <cellStyle name="Normal 60 3 3" xfId="8681" xr:uid="{00000000-0005-0000-0000-000001270000}"/>
    <cellStyle name="Normal 60 3 4" xfId="11882" xr:uid="{00000000-0005-0000-0000-000002270000}"/>
    <cellStyle name="Normal 60 3 5" xfId="13489" xr:uid="{00000000-0005-0000-0000-000003270000}"/>
    <cellStyle name="Normal 60 4" xfId="3483" xr:uid="{00000000-0005-0000-0000-000004270000}"/>
    <cellStyle name="Normal 60 4 2" xfId="10277" xr:uid="{00000000-0005-0000-0000-000005270000}"/>
    <cellStyle name="Normal 60 4 3" xfId="8682" xr:uid="{00000000-0005-0000-0000-000006270000}"/>
    <cellStyle name="Normal 60 4 4" xfId="11883" xr:uid="{00000000-0005-0000-0000-000007270000}"/>
    <cellStyle name="Normal 60 4 5" xfId="13490" xr:uid="{00000000-0005-0000-0000-000008270000}"/>
    <cellStyle name="Normal 60 5" xfId="10274" xr:uid="{00000000-0005-0000-0000-000009270000}"/>
    <cellStyle name="Normal 60 6" xfId="8679" xr:uid="{00000000-0005-0000-0000-00000A270000}"/>
    <cellStyle name="Normal 60 7" xfId="11880" xr:uid="{00000000-0005-0000-0000-00000B270000}"/>
    <cellStyle name="Normal 60 8" xfId="13487" xr:uid="{00000000-0005-0000-0000-00000C270000}"/>
    <cellStyle name="Normal 61" xfId="3484" xr:uid="{00000000-0005-0000-0000-00000D270000}"/>
    <cellStyle name="Normal 61 2" xfId="3485" xr:uid="{00000000-0005-0000-0000-00000E270000}"/>
    <cellStyle name="Normal 61 2 2" xfId="10279" xr:uid="{00000000-0005-0000-0000-00000F270000}"/>
    <cellStyle name="Normal 61 2 3" xfId="8684" xr:uid="{00000000-0005-0000-0000-000010270000}"/>
    <cellStyle name="Normal 61 2 4" xfId="11885" xr:uid="{00000000-0005-0000-0000-000011270000}"/>
    <cellStyle name="Normal 61 2 5" xfId="13492" xr:uid="{00000000-0005-0000-0000-000012270000}"/>
    <cellStyle name="Normal 61 3" xfId="3486" xr:uid="{00000000-0005-0000-0000-000013270000}"/>
    <cellStyle name="Normal 61 3 2" xfId="10280" xr:uid="{00000000-0005-0000-0000-000014270000}"/>
    <cellStyle name="Normal 61 3 3" xfId="8685" xr:uid="{00000000-0005-0000-0000-000015270000}"/>
    <cellStyle name="Normal 61 3 4" xfId="11886" xr:uid="{00000000-0005-0000-0000-000016270000}"/>
    <cellStyle name="Normal 61 3 5" xfId="13493" xr:uid="{00000000-0005-0000-0000-000017270000}"/>
    <cellStyle name="Normal 61 4" xfId="3487" xr:uid="{00000000-0005-0000-0000-000018270000}"/>
    <cellStyle name="Normal 61 4 2" xfId="10281" xr:uid="{00000000-0005-0000-0000-000019270000}"/>
    <cellStyle name="Normal 61 4 3" xfId="8686" xr:uid="{00000000-0005-0000-0000-00001A270000}"/>
    <cellStyle name="Normal 61 4 4" xfId="11887" xr:uid="{00000000-0005-0000-0000-00001B270000}"/>
    <cellStyle name="Normal 61 4 5" xfId="13494" xr:uid="{00000000-0005-0000-0000-00001C270000}"/>
    <cellStyle name="Normal 61 5" xfId="10278" xr:uid="{00000000-0005-0000-0000-00001D270000}"/>
    <cellStyle name="Normal 61 6" xfId="8683" xr:uid="{00000000-0005-0000-0000-00001E270000}"/>
    <cellStyle name="Normal 61 7" xfId="11884" xr:uid="{00000000-0005-0000-0000-00001F270000}"/>
    <cellStyle name="Normal 61 8" xfId="13491" xr:uid="{00000000-0005-0000-0000-000020270000}"/>
    <cellStyle name="Normal 62" xfId="3488" xr:uid="{00000000-0005-0000-0000-000021270000}"/>
    <cellStyle name="Normal 62 2" xfId="3489" xr:uid="{00000000-0005-0000-0000-000022270000}"/>
    <cellStyle name="Normal 62 2 2" xfId="10283" xr:uid="{00000000-0005-0000-0000-000023270000}"/>
    <cellStyle name="Normal 62 2 3" xfId="8688" xr:uid="{00000000-0005-0000-0000-000024270000}"/>
    <cellStyle name="Normal 62 2 4" xfId="11889" xr:uid="{00000000-0005-0000-0000-000025270000}"/>
    <cellStyle name="Normal 62 2 5" xfId="13496" xr:uid="{00000000-0005-0000-0000-000026270000}"/>
    <cellStyle name="Normal 62 3" xfId="3490" xr:uid="{00000000-0005-0000-0000-000027270000}"/>
    <cellStyle name="Normal 62 3 2" xfId="10284" xr:uid="{00000000-0005-0000-0000-000028270000}"/>
    <cellStyle name="Normal 62 3 3" xfId="8689" xr:uid="{00000000-0005-0000-0000-000029270000}"/>
    <cellStyle name="Normal 62 3 4" xfId="11890" xr:uid="{00000000-0005-0000-0000-00002A270000}"/>
    <cellStyle name="Normal 62 3 5" xfId="13497" xr:uid="{00000000-0005-0000-0000-00002B270000}"/>
    <cellStyle name="Normal 62 4" xfId="3491" xr:uid="{00000000-0005-0000-0000-00002C270000}"/>
    <cellStyle name="Normal 62 4 2" xfId="10285" xr:uid="{00000000-0005-0000-0000-00002D270000}"/>
    <cellStyle name="Normal 62 4 3" xfId="8690" xr:uid="{00000000-0005-0000-0000-00002E270000}"/>
    <cellStyle name="Normal 62 4 4" xfId="11891" xr:uid="{00000000-0005-0000-0000-00002F270000}"/>
    <cellStyle name="Normal 62 4 5" xfId="13498" xr:uid="{00000000-0005-0000-0000-000030270000}"/>
    <cellStyle name="Normal 62 5" xfId="10282" xr:uid="{00000000-0005-0000-0000-000031270000}"/>
    <cellStyle name="Normal 62 6" xfId="8687" xr:uid="{00000000-0005-0000-0000-000032270000}"/>
    <cellStyle name="Normal 62 7" xfId="11888" xr:uid="{00000000-0005-0000-0000-000033270000}"/>
    <cellStyle name="Normal 62 8" xfId="13495" xr:uid="{00000000-0005-0000-0000-000034270000}"/>
    <cellStyle name="Normal 63" xfId="3492" xr:uid="{00000000-0005-0000-0000-000035270000}"/>
    <cellStyle name="Normal 63 2" xfId="3493" xr:uid="{00000000-0005-0000-0000-000036270000}"/>
    <cellStyle name="Normal 63 2 2" xfId="10287" xr:uid="{00000000-0005-0000-0000-000037270000}"/>
    <cellStyle name="Normal 63 2 3" xfId="8692" xr:uid="{00000000-0005-0000-0000-000038270000}"/>
    <cellStyle name="Normal 63 2 4" xfId="11893" xr:uid="{00000000-0005-0000-0000-000039270000}"/>
    <cellStyle name="Normal 63 2 5" xfId="13500" xr:uid="{00000000-0005-0000-0000-00003A270000}"/>
    <cellStyle name="Normal 63 3" xfId="3494" xr:uid="{00000000-0005-0000-0000-00003B270000}"/>
    <cellStyle name="Normal 63 3 2" xfId="10288" xr:uid="{00000000-0005-0000-0000-00003C270000}"/>
    <cellStyle name="Normal 63 3 3" xfId="8693" xr:uid="{00000000-0005-0000-0000-00003D270000}"/>
    <cellStyle name="Normal 63 3 4" xfId="11894" xr:uid="{00000000-0005-0000-0000-00003E270000}"/>
    <cellStyle name="Normal 63 3 5" xfId="13501" xr:uid="{00000000-0005-0000-0000-00003F270000}"/>
    <cellStyle name="Normal 63 4" xfId="3495" xr:uid="{00000000-0005-0000-0000-000040270000}"/>
    <cellStyle name="Normal 63 4 2" xfId="10289" xr:uid="{00000000-0005-0000-0000-000041270000}"/>
    <cellStyle name="Normal 63 4 3" xfId="8694" xr:uid="{00000000-0005-0000-0000-000042270000}"/>
    <cellStyle name="Normal 63 4 4" xfId="11895" xr:uid="{00000000-0005-0000-0000-000043270000}"/>
    <cellStyle name="Normal 63 4 5" xfId="13502" xr:uid="{00000000-0005-0000-0000-000044270000}"/>
    <cellStyle name="Normal 63 5" xfId="10286" xr:uid="{00000000-0005-0000-0000-000045270000}"/>
    <cellStyle name="Normal 63 6" xfId="8691" xr:uid="{00000000-0005-0000-0000-000046270000}"/>
    <cellStyle name="Normal 63 7" xfId="11892" xr:uid="{00000000-0005-0000-0000-000047270000}"/>
    <cellStyle name="Normal 63 8" xfId="13499" xr:uid="{00000000-0005-0000-0000-000048270000}"/>
    <cellStyle name="Normal 64" xfId="3496" xr:uid="{00000000-0005-0000-0000-000049270000}"/>
    <cellStyle name="Normal 64 2" xfId="3497" xr:uid="{00000000-0005-0000-0000-00004A270000}"/>
    <cellStyle name="Normal 64 2 2" xfId="10291" xr:uid="{00000000-0005-0000-0000-00004B270000}"/>
    <cellStyle name="Normal 64 2 3" xfId="8696" xr:uid="{00000000-0005-0000-0000-00004C270000}"/>
    <cellStyle name="Normal 64 2 4" xfId="11897" xr:uid="{00000000-0005-0000-0000-00004D270000}"/>
    <cellStyle name="Normal 64 2 5" xfId="13504" xr:uid="{00000000-0005-0000-0000-00004E270000}"/>
    <cellStyle name="Normal 64 3" xfId="3498" xr:uid="{00000000-0005-0000-0000-00004F270000}"/>
    <cellStyle name="Normal 64 3 2" xfId="10292" xr:uid="{00000000-0005-0000-0000-000050270000}"/>
    <cellStyle name="Normal 64 3 3" xfId="8697" xr:uid="{00000000-0005-0000-0000-000051270000}"/>
    <cellStyle name="Normal 64 3 4" xfId="11898" xr:uid="{00000000-0005-0000-0000-000052270000}"/>
    <cellStyle name="Normal 64 3 5" xfId="13505" xr:uid="{00000000-0005-0000-0000-000053270000}"/>
    <cellStyle name="Normal 64 4" xfId="3499" xr:uid="{00000000-0005-0000-0000-000054270000}"/>
    <cellStyle name="Normal 64 4 2" xfId="10293" xr:uid="{00000000-0005-0000-0000-000055270000}"/>
    <cellStyle name="Normal 64 4 3" xfId="8698" xr:uid="{00000000-0005-0000-0000-000056270000}"/>
    <cellStyle name="Normal 64 4 4" xfId="11899" xr:uid="{00000000-0005-0000-0000-000057270000}"/>
    <cellStyle name="Normal 64 4 5" xfId="13506" xr:uid="{00000000-0005-0000-0000-000058270000}"/>
    <cellStyle name="Normal 64 5" xfId="10290" xr:uid="{00000000-0005-0000-0000-000059270000}"/>
    <cellStyle name="Normal 64 6" xfId="8695" xr:uid="{00000000-0005-0000-0000-00005A270000}"/>
    <cellStyle name="Normal 64 7" xfId="11896" xr:uid="{00000000-0005-0000-0000-00005B270000}"/>
    <cellStyle name="Normal 64 8" xfId="13503" xr:uid="{00000000-0005-0000-0000-00005C270000}"/>
    <cellStyle name="Normal 65" xfId="3500" xr:uid="{00000000-0005-0000-0000-00005D270000}"/>
    <cellStyle name="Normal 65 10" xfId="13507" xr:uid="{00000000-0005-0000-0000-00005E270000}"/>
    <cellStyle name="Normal 65 2" xfId="3501" xr:uid="{00000000-0005-0000-0000-00005F270000}"/>
    <cellStyle name="Normal 65 2 2" xfId="3502" xr:uid="{00000000-0005-0000-0000-000060270000}"/>
    <cellStyle name="Normal 65 2 2 2" xfId="10296" xr:uid="{00000000-0005-0000-0000-000061270000}"/>
    <cellStyle name="Normal 65 2 2 3" xfId="8701" xr:uid="{00000000-0005-0000-0000-000062270000}"/>
    <cellStyle name="Normal 65 2 2 4" xfId="11902" xr:uid="{00000000-0005-0000-0000-000063270000}"/>
    <cellStyle name="Normal 65 2 2 5" xfId="13509" xr:uid="{00000000-0005-0000-0000-000064270000}"/>
    <cellStyle name="Normal 65 2 3" xfId="3503" xr:uid="{00000000-0005-0000-0000-000065270000}"/>
    <cellStyle name="Normal 65 2 3 2" xfId="10297" xr:uid="{00000000-0005-0000-0000-000066270000}"/>
    <cellStyle name="Normal 65 2 3 3" xfId="8702" xr:uid="{00000000-0005-0000-0000-000067270000}"/>
    <cellStyle name="Normal 65 2 3 4" xfId="11903" xr:uid="{00000000-0005-0000-0000-000068270000}"/>
    <cellStyle name="Normal 65 2 3 5" xfId="13510" xr:uid="{00000000-0005-0000-0000-000069270000}"/>
    <cellStyle name="Normal 65 2 4" xfId="3504" xr:uid="{00000000-0005-0000-0000-00006A270000}"/>
    <cellStyle name="Normal 65 2 4 2" xfId="10298" xr:uid="{00000000-0005-0000-0000-00006B270000}"/>
    <cellStyle name="Normal 65 2 4 3" xfId="8703" xr:uid="{00000000-0005-0000-0000-00006C270000}"/>
    <cellStyle name="Normal 65 2 4 4" xfId="11904" xr:uid="{00000000-0005-0000-0000-00006D270000}"/>
    <cellStyle name="Normal 65 2 4 5" xfId="13511" xr:uid="{00000000-0005-0000-0000-00006E270000}"/>
    <cellStyle name="Normal 65 2 5" xfId="10295" xr:uid="{00000000-0005-0000-0000-00006F270000}"/>
    <cellStyle name="Normal 65 2 6" xfId="8700" xr:uid="{00000000-0005-0000-0000-000070270000}"/>
    <cellStyle name="Normal 65 2 7" xfId="11901" xr:uid="{00000000-0005-0000-0000-000071270000}"/>
    <cellStyle name="Normal 65 2 8" xfId="13508" xr:uid="{00000000-0005-0000-0000-000072270000}"/>
    <cellStyle name="Normal 65 3" xfId="3505" xr:uid="{00000000-0005-0000-0000-000073270000}"/>
    <cellStyle name="Normal 65 3 2" xfId="3506" xr:uid="{00000000-0005-0000-0000-000074270000}"/>
    <cellStyle name="Normal 65 3 2 2" xfId="10300" xr:uid="{00000000-0005-0000-0000-000075270000}"/>
    <cellStyle name="Normal 65 3 2 3" xfId="8705" xr:uid="{00000000-0005-0000-0000-000076270000}"/>
    <cellStyle name="Normal 65 3 2 4" xfId="11906" xr:uid="{00000000-0005-0000-0000-000077270000}"/>
    <cellStyle name="Normal 65 3 2 5" xfId="13513" xr:uid="{00000000-0005-0000-0000-000078270000}"/>
    <cellStyle name="Normal 65 3 3" xfId="3507" xr:uid="{00000000-0005-0000-0000-000079270000}"/>
    <cellStyle name="Normal 65 3 3 2" xfId="10301" xr:uid="{00000000-0005-0000-0000-00007A270000}"/>
    <cellStyle name="Normal 65 3 3 3" xfId="8706" xr:uid="{00000000-0005-0000-0000-00007B270000}"/>
    <cellStyle name="Normal 65 3 3 4" xfId="11907" xr:uid="{00000000-0005-0000-0000-00007C270000}"/>
    <cellStyle name="Normal 65 3 3 5" xfId="13514" xr:uid="{00000000-0005-0000-0000-00007D270000}"/>
    <cellStyle name="Normal 65 3 4" xfId="3508" xr:uid="{00000000-0005-0000-0000-00007E270000}"/>
    <cellStyle name="Normal 65 3 4 2" xfId="10302" xr:uid="{00000000-0005-0000-0000-00007F270000}"/>
    <cellStyle name="Normal 65 3 4 3" xfId="8707" xr:uid="{00000000-0005-0000-0000-000080270000}"/>
    <cellStyle name="Normal 65 3 4 4" xfId="11908" xr:uid="{00000000-0005-0000-0000-000081270000}"/>
    <cellStyle name="Normal 65 3 4 5" xfId="13515" xr:uid="{00000000-0005-0000-0000-000082270000}"/>
    <cellStyle name="Normal 65 3 5" xfId="10299" xr:uid="{00000000-0005-0000-0000-000083270000}"/>
    <cellStyle name="Normal 65 3 6" xfId="8704" xr:uid="{00000000-0005-0000-0000-000084270000}"/>
    <cellStyle name="Normal 65 3 7" xfId="11905" xr:uid="{00000000-0005-0000-0000-000085270000}"/>
    <cellStyle name="Normal 65 3 8" xfId="13512" xr:uid="{00000000-0005-0000-0000-000086270000}"/>
    <cellStyle name="Normal 65 4" xfId="3509" xr:uid="{00000000-0005-0000-0000-000087270000}"/>
    <cellStyle name="Normal 65 4 2" xfId="10303" xr:uid="{00000000-0005-0000-0000-000088270000}"/>
    <cellStyle name="Normal 65 4 3" xfId="8708" xr:uid="{00000000-0005-0000-0000-000089270000}"/>
    <cellStyle name="Normal 65 4 4" xfId="11909" xr:uid="{00000000-0005-0000-0000-00008A270000}"/>
    <cellStyle name="Normal 65 4 5" xfId="13516" xr:uid="{00000000-0005-0000-0000-00008B270000}"/>
    <cellStyle name="Normal 65 5" xfId="3510" xr:uid="{00000000-0005-0000-0000-00008C270000}"/>
    <cellStyle name="Normal 65 5 2" xfId="10304" xr:uid="{00000000-0005-0000-0000-00008D270000}"/>
    <cellStyle name="Normal 65 5 3" xfId="8709" xr:uid="{00000000-0005-0000-0000-00008E270000}"/>
    <cellStyle name="Normal 65 5 4" xfId="11910" xr:uid="{00000000-0005-0000-0000-00008F270000}"/>
    <cellStyle name="Normal 65 5 5" xfId="13517" xr:uid="{00000000-0005-0000-0000-000090270000}"/>
    <cellStyle name="Normal 65 6" xfId="3511" xr:uid="{00000000-0005-0000-0000-000091270000}"/>
    <cellStyle name="Normal 65 6 2" xfId="10305" xr:uid="{00000000-0005-0000-0000-000092270000}"/>
    <cellStyle name="Normal 65 6 3" xfId="8710" xr:uid="{00000000-0005-0000-0000-000093270000}"/>
    <cellStyle name="Normal 65 6 4" xfId="11911" xr:uid="{00000000-0005-0000-0000-000094270000}"/>
    <cellStyle name="Normal 65 6 5" xfId="13518" xr:uid="{00000000-0005-0000-0000-000095270000}"/>
    <cellStyle name="Normal 65 7" xfId="10294" xr:uid="{00000000-0005-0000-0000-000096270000}"/>
    <cellStyle name="Normal 65 8" xfId="8699" xr:uid="{00000000-0005-0000-0000-000097270000}"/>
    <cellStyle name="Normal 65 9" xfId="11900" xr:uid="{00000000-0005-0000-0000-000098270000}"/>
    <cellStyle name="Normal 66" xfId="3512" xr:uid="{00000000-0005-0000-0000-000099270000}"/>
    <cellStyle name="Normal 66 2" xfId="3513" xr:uid="{00000000-0005-0000-0000-00009A270000}"/>
    <cellStyle name="Normal 66 2 2" xfId="3514" xr:uid="{00000000-0005-0000-0000-00009B270000}"/>
    <cellStyle name="Normal 66 2 2 2" xfId="10307" xr:uid="{00000000-0005-0000-0000-00009C270000}"/>
    <cellStyle name="Normal 66 2 2 3" xfId="8712" xr:uid="{00000000-0005-0000-0000-00009D270000}"/>
    <cellStyle name="Normal 66 2 2 4" xfId="11913" xr:uid="{00000000-0005-0000-0000-00009E270000}"/>
    <cellStyle name="Normal 66 2 2 5" xfId="13520" xr:uid="{00000000-0005-0000-0000-00009F270000}"/>
    <cellStyle name="Normal 66 2 3" xfId="3515" xr:uid="{00000000-0005-0000-0000-0000A0270000}"/>
    <cellStyle name="Normal 66 2 3 2" xfId="10308" xr:uid="{00000000-0005-0000-0000-0000A1270000}"/>
    <cellStyle name="Normal 66 2 3 3" xfId="8713" xr:uid="{00000000-0005-0000-0000-0000A2270000}"/>
    <cellStyle name="Normal 66 2 3 4" xfId="11914" xr:uid="{00000000-0005-0000-0000-0000A3270000}"/>
    <cellStyle name="Normal 66 2 3 5" xfId="13521" xr:uid="{00000000-0005-0000-0000-0000A4270000}"/>
    <cellStyle name="Normal 66 2 4" xfId="3516" xr:uid="{00000000-0005-0000-0000-0000A5270000}"/>
    <cellStyle name="Normal 66 2 4 2" xfId="10309" xr:uid="{00000000-0005-0000-0000-0000A6270000}"/>
    <cellStyle name="Normal 66 2 4 3" xfId="8714" xr:uid="{00000000-0005-0000-0000-0000A7270000}"/>
    <cellStyle name="Normal 66 2 4 4" xfId="11915" xr:uid="{00000000-0005-0000-0000-0000A8270000}"/>
    <cellStyle name="Normal 66 2 4 5" xfId="13522" xr:uid="{00000000-0005-0000-0000-0000A9270000}"/>
    <cellStyle name="Normal 66 2 5" xfId="10306" xr:uid="{00000000-0005-0000-0000-0000AA270000}"/>
    <cellStyle name="Normal 66 2 6" xfId="8711" xr:uid="{00000000-0005-0000-0000-0000AB270000}"/>
    <cellStyle name="Normal 66 2 7" xfId="11912" xr:uid="{00000000-0005-0000-0000-0000AC270000}"/>
    <cellStyle name="Normal 66 2 8" xfId="13519" xr:uid="{00000000-0005-0000-0000-0000AD270000}"/>
    <cellStyle name="Normal 66 3" xfId="3517" xr:uid="{00000000-0005-0000-0000-0000AE270000}"/>
    <cellStyle name="Normal 67" xfId="3518" xr:uid="{00000000-0005-0000-0000-0000AF270000}"/>
    <cellStyle name="Normal 67 2" xfId="3519" xr:uid="{00000000-0005-0000-0000-0000B0270000}"/>
    <cellStyle name="Normal 67 2 2" xfId="10311" xr:uid="{00000000-0005-0000-0000-0000B1270000}"/>
    <cellStyle name="Normal 67 2 3" xfId="8716" xr:uid="{00000000-0005-0000-0000-0000B2270000}"/>
    <cellStyle name="Normal 67 2 4" xfId="11917" xr:uid="{00000000-0005-0000-0000-0000B3270000}"/>
    <cellStyle name="Normal 67 2 5" xfId="13524" xr:uid="{00000000-0005-0000-0000-0000B4270000}"/>
    <cellStyle name="Normal 67 3" xfId="3520" xr:uid="{00000000-0005-0000-0000-0000B5270000}"/>
    <cellStyle name="Normal 67 3 2" xfId="10312" xr:uid="{00000000-0005-0000-0000-0000B6270000}"/>
    <cellStyle name="Normal 67 3 3" xfId="8717" xr:uid="{00000000-0005-0000-0000-0000B7270000}"/>
    <cellStyle name="Normal 67 3 4" xfId="11918" xr:uid="{00000000-0005-0000-0000-0000B8270000}"/>
    <cellStyle name="Normal 67 3 5" xfId="13525" xr:uid="{00000000-0005-0000-0000-0000B9270000}"/>
    <cellStyle name="Normal 67 4" xfId="3521" xr:uid="{00000000-0005-0000-0000-0000BA270000}"/>
    <cellStyle name="Normal 67 4 2" xfId="10313" xr:uid="{00000000-0005-0000-0000-0000BB270000}"/>
    <cellStyle name="Normal 67 4 3" xfId="8718" xr:uid="{00000000-0005-0000-0000-0000BC270000}"/>
    <cellStyle name="Normal 67 4 4" xfId="11919" xr:uid="{00000000-0005-0000-0000-0000BD270000}"/>
    <cellStyle name="Normal 67 4 5" xfId="13526" xr:uid="{00000000-0005-0000-0000-0000BE270000}"/>
    <cellStyle name="Normal 67 5" xfId="10310" xr:uid="{00000000-0005-0000-0000-0000BF270000}"/>
    <cellStyle name="Normal 67 6" xfId="8715" xr:uid="{00000000-0005-0000-0000-0000C0270000}"/>
    <cellStyle name="Normal 67 7" xfId="11916" xr:uid="{00000000-0005-0000-0000-0000C1270000}"/>
    <cellStyle name="Normal 67 8" xfId="13523" xr:uid="{00000000-0005-0000-0000-0000C2270000}"/>
    <cellStyle name="Normal 68" xfId="3522" xr:uid="{00000000-0005-0000-0000-0000C3270000}"/>
    <cellStyle name="Normal 68 2" xfId="3523" xr:uid="{00000000-0005-0000-0000-0000C4270000}"/>
    <cellStyle name="Normal 68 2 2" xfId="10315" xr:uid="{00000000-0005-0000-0000-0000C5270000}"/>
    <cellStyle name="Normal 68 2 3" xfId="8720" xr:uid="{00000000-0005-0000-0000-0000C6270000}"/>
    <cellStyle name="Normal 68 2 4" xfId="11921" xr:uid="{00000000-0005-0000-0000-0000C7270000}"/>
    <cellStyle name="Normal 68 2 5" xfId="13528" xr:uid="{00000000-0005-0000-0000-0000C8270000}"/>
    <cellStyle name="Normal 68 3" xfId="3524" xr:uid="{00000000-0005-0000-0000-0000C9270000}"/>
    <cellStyle name="Normal 68 3 2" xfId="10316" xr:uid="{00000000-0005-0000-0000-0000CA270000}"/>
    <cellStyle name="Normal 68 3 3" xfId="8721" xr:uid="{00000000-0005-0000-0000-0000CB270000}"/>
    <cellStyle name="Normal 68 3 4" xfId="11922" xr:uid="{00000000-0005-0000-0000-0000CC270000}"/>
    <cellStyle name="Normal 68 3 5" xfId="13529" xr:uid="{00000000-0005-0000-0000-0000CD270000}"/>
    <cellStyle name="Normal 68 4" xfId="3525" xr:uid="{00000000-0005-0000-0000-0000CE270000}"/>
    <cellStyle name="Normal 68 4 2" xfId="10317" xr:uid="{00000000-0005-0000-0000-0000CF270000}"/>
    <cellStyle name="Normal 68 4 3" xfId="8722" xr:uid="{00000000-0005-0000-0000-0000D0270000}"/>
    <cellStyle name="Normal 68 4 4" xfId="11923" xr:uid="{00000000-0005-0000-0000-0000D1270000}"/>
    <cellStyle name="Normal 68 4 5" xfId="13530" xr:uid="{00000000-0005-0000-0000-0000D2270000}"/>
    <cellStyle name="Normal 68 5" xfId="10314" xr:uid="{00000000-0005-0000-0000-0000D3270000}"/>
    <cellStyle name="Normal 68 6" xfId="8719" xr:uid="{00000000-0005-0000-0000-0000D4270000}"/>
    <cellStyle name="Normal 68 7" xfId="11920" xr:uid="{00000000-0005-0000-0000-0000D5270000}"/>
    <cellStyle name="Normal 68 8" xfId="13527" xr:uid="{00000000-0005-0000-0000-0000D6270000}"/>
    <cellStyle name="Normal 69" xfId="3526" xr:uid="{00000000-0005-0000-0000-0000D7270000}"/>
    <cellStyle name="Normal 69 2" xfId="3527" xr:uid="{00000000-0005-0000-0000-0000D8270000}"/>
    <cellStyle name="Normal 69 2 2" xfId="10319" xr:uid="{00000000-0005-0000-0000-0000D9270000}"/>
    <cellStyle name="Normal 69 2 3" xfId="8724" xr:uid="{00000000-0005-0000-0000-0000DA270000}"/>
    <cellStyle name="Normal 69 2 4" xfId="11925" xr:uid="{00000000-0005-0000-0000-0000DB270000}"/>
    <cellStyle name="Normal 69 2 5" xfId="13532" xr:uid="{00000000-0005-0000-0000-0000DC270000}"/>
    <cellStyle name="Normal 69 3" xfId="3528" xr:uid="{00000000-0005-0000-0000-0000DD270000}"/>
    <cellStyle name="Normal 69 3 2" xfId="10320" xr:uid="{00000000-0005-0000-0000-0000DE270000}"/>
    <cellStyle name="Normal 69 3 3" xfId="8725" xr:uid="{00000000-0005-0000-0000-0000DF270000}"/>
    <cellStyle name="Normal 69 3 4" xfId="11926" xr:uid="{00000000-0005-0000-0000-0000E0270000}"/>
    <cellStyle name="Normal 69 3 5" xfId="13533" xr:uid="{00000000-0005-0000-0000-0000E1270000}"/>
    <cellStyle name="Normal 69 4" xfId="3529" xr:uid="{00000000-0005-0000-0000-0000E2270000}"/>
    <cellStyle name="Normal 69 4 2" xfId="10321" xr:uid="{00000000-0005-0000-0000-0000E3270000}"/>
    <cellStyle name="Normal 69 4 3" xfId="8726" xr:uid="{00000000-0005-0000-0000-0000E4270000}"/>
    <cellStyle name="Normal 69 4 4" xfId="11927" xr:uid="{00000000-0005-0000-0000-0000E5270000}"/>
    <cellStyle name="Normal 69 4 5" xfId="13534" xr:uid="{00000000-0005-0000-0000-0000E6270000}"/>
    <cellStyle name="Normal 69 5" xfId="10318" xr:uid="{00000000-0005-0000-0000-0000E7270000}"/>
    <cellStyle name="Normal 69 6" xfId="8723" xr:uid="{00000000-0005-0000-0000-0000E8270000}"/>
    <cellStyle name="Normal 69 7" xfId="11924" xr:uid="{00000000-0005-0000-0000-0000E9270000}"/>
    <cellStyle name="Normal 69 8" xfId="13531" xr:uid="{00000000-0005-0000-0000-0000EA270000}"/>
    <cellStyle name="Normal 7" xfId="133" xr:uid="{00000000-0005-0000-0000-0000EB270000}"/>
    <cellStyle name="Normal 7 2" xfId="3531" xr:uid="{00000000-0005-0000-0000-0000EC270000}"/>
    <cellStyle name="Normal 7 2 10" xfId="3532" xr:uid="{00000000-0005-0000-0000-0000ED270000}"/>
    <cellStyle name="Normal 7 2 10 2" xfId="10323" xr:uid="{00000000-0005-0000-0000-0000EE270000}"/>
    <cellStyle name="Normal 7 2 10 3" xfId="8728" xr:uid="{00000000-0005-0000-0000-0000EF270000}"/>
    <cellStyle name="Normal 7 2 10 4" xfId="11929" xr:uid="{00000000-0005-0000-0000-0000F0270000}"/>
    <cellStyle name="Normal 7 2 10 5" xfId="13536" xr:uid="{00000000-0005-0000-0000-0000F1270000}"/>
    <cellStyle name="Normal 7 2 11" xfId="5082" xr:uid="{00000000-0005-0000-0000-0000F2270000}"/>
    <cellStyle name="Normal 7 2 2" xfId="3533" xr:uid="{00000000-0005-0000-0000-0000F3270000}"/>
    <cellStyle name="Normal 7 2 2 2" xfId="3534" xr:uid="{00000000-0005-0000-0000-0000F4270000}"/>
    <cellStyle name="Normal 7 2 2 2 2" xfId="10325" xr:uid="{00000000-0005-0000-0000-0000F5270000}"/>
    <cellStyle name="Normal 7 2 2 2 3" xfId="8730" xr:uid="{00000000-0005-0000-0000-0000F6270000}"/>
    <cellStyle name="Normal 7 2 2 2 4" xfId="11931" xr:uid="{00000000-0005-0000-0000-0000F7270000}"/>
    <cellStyle name="Normal 7 2 2 2 5" xfId="13538" xr:uid="{00000000-0005-0000-0000-0000F8270000}"/>
    <cellStyle name="Normal 7 2 2 3" xfId="3535" xr:uid="{00000000-0005-0000-0000-0000F9270000}"/>
    <cellStyle name="Normal 7 2 2 3 2" xfId="10326" xr:uid="{00000000-0005-0000-0000-0000FA270000}"/>
    <cellStyle name="Normal 7 2 2 3 3" xfId="8731" xr:uid="{00000000-0005-0000-0000-0000FB270000}"/>
    <cellStyle name="Normal 7 2 2 3 4" xfId="11932" xr:uid="{00000000-0005-0000-0000-0000FC270000}"/>
    <cellStyle name="Normal 7 2 2 3 5" xfId="13539" xr:uid="{00000000-0005-0000-0000-0000FD270000}"/>
    <cellStyle name="Normal 7 2 2 4" xfId="3536" xr:uid="{00000000-0005-0000-0000-0000FE270000}"/>
    <cellStyle name="Normal 7 2 2 4 2" xfId="10327" xr:uid="{00000000-0005-0000-0000-0000FF270000}"/>
    <cellStyle name="Normal 7 2 2 4 3" xfId="8732" xr:uid="{00000000-0005-0000-0000-000000280000}"/>
    <cellStyle name="Normal 7 2 2 4 4" xfId="11933" xr:uid="{00000000-0005-0000-0000-000001280000}"/>
    <cellStyle name="Normal 7 2 2 4 5" xfId="13540" xr:uid="{00000000-0005-0000-0000-000002280000}"/>
    <cellStyle name="Normal 7 2 2 5" xfId="10324" xr:uid="{00000000-0005-0000-0000-000003280000}"/>
    <cellStyle name="Normal 7 2 2 6" xfId="8729" xr:uid="{00000000-0005-0000-0000-000004280000}"/>
    <cellStyle name="Normal 7 2 2 7" xfId="11930" xr:uid="{00000000-0005-0000-0000-000005280000}"/>
    <cellStyle name="Normal 7 2 2 8" xfId="13537" xr:uid="{00000000-0005-0000-0000-000006280000}"/>
    <cellStyle name="Normal 7 2 3" xfId="3537" xr:uid="{00000000-0005-0000-0000-000007280000}"/>
    <cellStyle name="Normal 7 2 3 2" xfId="3538" xr:uid="{00000000-0005-0000-0000-000008280000}"/>
    <cellStyle name="Normal 7 2 3 2 2" xfId="10329" xr:uid="{00000000-0005-0000-0000-000009280000}"/>
    <cellStyle name="Normal 7 2 3 2 3" xfId="8734" xr:uid="{00000000-0005-0000-0000-00000A280000}"/>
    <cellStyle name="Normal 7 2 3 2 4" xfId="11935" xr:uid="{00000000-0005-0000-0000-00000B280000}"/>
    <cellStyle name="Normal 7 2 3 2 5" xfId="13542" xr:uid="{00000000-0005-0000-0000-00000C280000}"/>
    <cellStyle name="Normal 7 2 3 3" xfId="3539" xr:uid="{00000000-0005-0000-0000-00000D280000}"/>
    <cellStyle name="Normal 7 2 3 3 2" xfId="10330" xr:uid="{00000000-0005-0000-0000-00000E280000}"/>
    <cellStyle name="Normal 7 2 3 3 3" xfId="8735" xr:uid="{00000000-0005-0000-0000-00000F280000}"/>
    <cellStyle name="Normal 7 2 3 3 4" xfId="11936" xr:uid="{00000000-0005-0000-0000-000010280000}"/>
    <cellStyle name="Normal 7 2 3 3 5" xfId="13543" xr:uid="{00000000-0005-0000-0000-000011280000}"/>
    <cellStyle name="Normal 7 2 3 4" xfId="3540" xr:uid="{00000000-0005-0000-0000-000012280000}"/>
    <cellStyle name="Normal 7 2 3 4 2" xfId="10331" xr:uid="{00000000-0005-0000-0000-000013280000}"/>
    <cellStyle name="Normal 7 2 3 4 3" xfId="8736" xr:uid="{00000000-0005-0000-0000-000014280000}"/>
    <cellStyle name="Normal 7 2 3 4 4" xfId="11937" xr:uid="{00000000-0005-0000-0000-000015280000}"/>
    <cellStyle name="Normal 7 2 3 4 5" xfId="13544" xr:uid="{00000000-0005-0000-0000-000016280000}"/>
    <cellStyle name="Normal 7 2 3 5" xfId="10328" xr:uid="{00000000-0005-0000-0000-000017280000}"/>
    <cellStyle name="Normal 7 2 3 6" xfId="8733" xr:uid="{00000000-0005-0000-0000-000018280000}"/>
    <cellStyle name="Normal 7 2 3 7" xfId="11934" xr:uid="{00000000-0005-0000-0000-000019280000}"/>
    <cellStyle name="Normal 7 2 3 8" xfId="13541" xr:uid="{00000000-0005-0000-0000-00001A280000}"/>
    <cellStyle name="Normal 7 2 4" xfId="3541" xr:uid="{00000000-0005-0000-0000-00001B280000}"/>
    <cellStyle name="Normal 7 2 4 2" xfId="3542" xr:uid="{00000000-0005-0000-0000-00001C280000}"/>
    <cellStyle name="Normal 7 2 4 2 2" xfId="3543" xr:uid="{00000000-0005-0000-0000-00001D280000}"/>
    <cellStyle name="Normal 7 2 4 2 2 2" xfId="3544" xr:uid="{00000000-0005-0000-0000-00001E280000}"/>
    <cellStyle name="Normal 7 2 4 2 2 2 2" xfId="10333" xr:uid="{00000000-0005-0000-0000-00001F280000}"/>
    <cellStyle name="Normal 7 2 4 2 2 2 3" xfId="8738" xr:uid="{00000000-0005-0000-0000-000020280000}"/>
    <cellStyle name="Normal 7 2 4 2 2 2 4" xfId="11939" xr:uid="{00000000-0005-0000-0000-000021280000}"/>
    <cellStyle name="Normal 7 2 4 2 2 2 5" xfId="13546" xr:uid="{00000000-0005-0000-0000-000022280000}"/>
    <cellStyle name="Normal 7 2 4 2 2 3" xfId="3545" xr:uid="{00000000-0005-0000-0000-000023280000}"/>
    <cellStyle name="Normal 7 2 4 2 2 3 2" xfId="10334" xr:uid="{00000000-0005-0000-0000-000024280000}"/>
    <cellStyle name="Normal 7 2 4 2 2 3 3" xfId="8739" xr:uid="{00000000-0005-0000-0000-000025280000}"/>
    <cellStyle name="Normal 7 2 4 2 2 3 4" xfId="11940" xr:uid="{00000000-0005-0000-0000-000026280000}"/>
    <cellStyle name="Normal 7 2 4 2 2 3 5" xfId="13547" xr:uid="{00000000-0005-0000-0000-000027280000}"/>
    <cellStyle name="Normal 7 2 4 2 2 4" xfId="3546" xr:uid="{00000000-0005-0000-0000-000028280000}"/>
    <cellStyle name="Normal 7 2 4 2 2 4 2" xfId="10335" xr:uid="{00000000-0005-0000-0000-000029280000}"/>
    <cellStyle name="Normal 7 2 4 2 2 4 3" xfId="8740" xr:uid="{00000000-0005-0000-0000-00002A280000}"/>
    <cellStyle name="Normal 7 2 4 2 2 4 4" xfId="11941" xr:uid="{00000000-0005-0000-0000-00002B280000}"/>
    <cellStyle name="Normal 7 2 4 2 2 4 5" xfId="13548" xr:uid="{00000000-0005-0000-0000-00002C280000}"/>
    <cellStyle name="Normal 7 2 4 2 3" xfId="3547" xr:uid="{00000000-0005-0000-0000-00002D280000}"/>
    <cellStyle name="Normal 7 2 4 2 4" xfId="3548" xr:uid="{00000000-0005-0000-0000-00002E280000}"/>
    <cellStyle name="Normal 7 2 4 2 5" xfId="10332" xr:uid="{00000000-0005-0000-0000-00002F280000}"/>
    <cellStyle name="Normal 7 2 4 2 6" xfId="8737" xr:uid="{00000000-0005-0000-0000-000030280000}"/>
    <cellStyle name="Normal 7 2 4 2 7" xfId="11938" xr:uid="{00000000-0005-0000-0000-000031280000}"/>
    <cellStyle name="Normal 7 2 4 2 8" xfId="13545" xr:uid="{00000000-0005-0000-0000-000032280000}"/>
    <cellStyle name="Normal 7 2 4 3" xfId="3549" xr:uid="{00000000-0005-0000-0000-000033280000}"/>
    <cellStyle name="Normal 7 2 4 3 2" xfId="3550" xr:uid="{00000000-0005-0000-0000-000034280000}"/>
    <cellStyle name="Normal 7 2 4 3 2 2" xfId="10337" xr:uid="{00000000-0005-0000-0000-000035280000}"/>
    <cellStyle name="Normal 7 2 4 3 2 3" xfId="8742" xr:uid="{00000000-0005-0000-0000-000036280000}"/>
    <cellStyle name="Normal 7 2 4 3 2 4" xfId="11943" xr:uid="{00000000-0005-0000-0000-000037280000}"/>
    <cellStyle name="Normal 7 2 4 3 2 5" xfId="13550" xr:uid="{00000000-0005-0000-0000-000038280000}"/>
    <cellStyle name="Normal 7 2 4 3 3" xfId="3551" xr:uid="{00000000-0005-0000-0000-000039280000}"/>
    <cellStyle name="Normal 7 2 4 3 3 2" xfId="10338" xr:uid="{00000000-0005-0000-0000-00003A280000}"/>
    <cellStyle name="Normal 7 2 4 3 3 3" xfId="8743" xr:uid="{00000000-0005-0000-0000-00003B280000}"/>
    <cellStyle name="Normal 7 2 4 3 3 4" xfId="11944" xr:uid="{00000000-0005-0000-0000-00003C280000}"/>
    <cellStyle name="Normal 7 2 4 3 3 5" xfId="13551" xr:uid="{00000000-0005-0000-0000-00003D280000}"/>
    <cellStyle name="Normal 7 2 4 3 4" xfId="3552" xr:uid="{00000000-0005-0000-0000-00003E280000}"/>
    <cellStyle name="Normal 7 2 4 3 4 2" xfId="10339" xr:uid="{00000000-0005-0000-0000-00003F280000}"/>
    <cellStyle name="Normal 7 2 4 3 4 3" xfId="8744" xr:uid="{00000000-0005-0000-0000-000040280000}"/>
    <cellStyle name="Normal 7 2 4 3 4 4" xfId="11945" xr:uid="{00000000-0005-0000-0000-000041280000}"/>
    <cellStyle name="Normal 7 2 4 3 4 5" xfId="13552" xr:uid="{00000000-0005-0000-0000-000042280000}"/>
    <cellStyle name="Normal 7 2 4 3 5" xfId="10336" xr:uid="{00000000-0005-0000-0000-000043280000}"/>
    <cellStyle name="Normal 7 2 4 3 6" xfId="8741" xr:uid="{00000000-0005-0000-0000-000044280000}"/>
    <cellStyle name="Normal 7 2 4 3 7" xfId="11942" xr:uid="{00000000-0005-0000-0000-000045280000}"/>
    <cellStyle name="Normal 7 2 4 3 8" xfId="13549" xr:uid="{00000000-0005-0000-0000-000046280000}"/>
    <cellStyle name="Normal 7 2 4 4" xfId="3553" xr:uid="{00000000-0005-0000-0000-000047280000}"/>
    <cellStyle name="Normal 7 2 4 4 2" xfId="3554" xr:uid="{00000000-0005-0000-0000-000048280000}"/>
    <cellStyle name="Normal 7 2 4 4 2 2" xfId="10341" xr:uid="{00000000-0005-0000-0000-000049280000}"/>
    <cellStyle name="Normal 7 2 4 4 2 3" xfId="8746" xr:uid="{00000000-0005-0000-0000-00004A280000}"/>
    <cellStyle name="Normal 7 2 4 4 2 4" xfId="11947" xr:uid="{00000000-0005-0000-0000-00004B280000}"/>
    <cellStyle name="Normal 7 2 4 4 2 5" xfId="13554" xr:uid="{00000000-0005-0000-0000-00004C280000}"/>
    <cellStyle name="Normal 7 2 4 4 3" xfId="3555" xr:uid="{00000000-0005-0000-0000-00004D280000}"/>
    <cellStyle name="Normal 7 2 4 4 3 2" xfId="10342" xr:uid="{00000000-0005-0000-0000-00004E280000}"/>
    <cellStyle name="Normal 7 2 4 4 3 3" xfId="8747" xr:uid="{00000000-0005-0000-0000-00004F280000}"/>
    <cellStyle name="Normal 7 2 4 4 3 4" xfId="11948" xr:uid="{00000000-0005-0000-0000-000050280000}"/>
    <cellStyle name="Normal 7 2 4 4 3 5" xfId="13555" xr:uid="{00000000-0005-0000-0000-000051280000}"/>
    <cellStyle name="Normal 7 2 4 4 4" xfId="3556" xr:uid="{00000000-0005-0000-0000-000052280000}"/>
    <cellStyle name="Normal 7 2 4 4 4 2" xfId="10343" xr:uid="{00000000-0005-0000-0000-000053280000}"/>
    <cellStyle name="Normal 7 2 4 4 4 3" xfId="8748" xr:uid="{00000000-0005-0000-0000-000054280000}"/>
    <cellStyle name="Normal 7 2 4 4 4 4" xfId="11949" xr:uid="{00000000-0005-0000-0000-000055280000}"/>
    <cellStyle name="Normal 7 2 4 4 4 5" xfId="13556" xr:uid="{00000000-0005-0000-0000-000056280000}"/>
    <cellStyle name="Normal 7 2 4 4 5" xfId="10340" xr:uid="{00000000-0005-0000-0000-000057280000}"/>
    <cellStyle name="Normal 7 2 4 4 6" xfId="8745" xr:uid="{00000000-0005-0000-0000-000058280000}"/>
    <cellStyle name="Normal 7 2 4 4 7" xfId="11946" xr:uid="{00000000-0005-0000-0000-000059280000}"/>
    <cellStyle name="Normal 7 2 4 4 8" xfId="13553" xr:uid="{00000000-0005-0000-0000-00005A280000}"/>
    <cellStyle name="Normal 7 2 4 5" xfId="3557" xr:uid="{00000000-0005-0000-0000-00005B280000}"/>
    <cellStyle name="Normal 7 2 4 5 2" xfId="10344" xr:uid="{00000000-0005-0000-0000-00005C280000}"/>
    <cellStyle name="Normal 7 2 4 5 3" xfId="8749" xr:uid="{00000000-0005-0000-0000-00005D280000}"/>
    <cellStyle name="Normal 7 2 4 5 4" xfId="11950" xr:uid="{00000000-0005-0000-0000-00005E280000}"/>
    <cellStyle name="Normal 7 2 4 5 5" xfId="13557" xr:uid="{00000000-0005-0000-0000-00005F280000}"/>
    <cellStyle name="Normal 7 2 4 6" xfId="3558" xr:uid="{00000000-0005-0000-0000-000060280000}"/>
    <cellStyle name="Normal 7 2 4 6 2" xfId="10345" xr:uid="{00000000-0005-0000-0000-000061280000}"/>
    <cellStyle name="Normal 7 2 4 6 3" xfId="8750" xr:uid="{00000000-0005-0000-0000-000062280000}"/>
    <cellStyle name="Normal 7 2 4 6 4" xfId="11951" xr:uid="{00000000-0005-0000-0000-000063280000}"/>
    <cellStyle name="Normal 7 2 4 6 5" xfId="13558" xr:uid="{00000000-0005-0000-0000-000064280000}"/>
    <cellStyle name="Normal 7 2 4 7" xfId="3559" xr:uid="{00000000-0005-0000-0000-000065280000}"/>
    <cellStyle name="Normal 7 2 4 7 2" xfId="10346" xr:uid="{00000000-0005-0000-0000-000066280000}"/>
    <cellStyle name="Normal 7 2 4 7 3" xfId="8751" xr:uid="{00000000-0005-0000-0000-000067280000}"/>
    <cellStyle name="Normal 7 2 4 7 4" xfId="11952" xr:uid="{00000000-0005-0000-0000-000068280000}"/>
    <cellStyle name="Normal 7 2 4 7 5" xfId="13559" xr:uid="{00000000-0005-0000-0000-000069280000}"/>
    <cellStyle name="Normal 7 2 5" xfId="3560" xr:uid="{00000000-0005-0000-0000-00006A280000}"/>
    <cellStyle name="Normal 7 2 6" xfId="3561" xr:uid="{00000000-0005-0000-0000-00006B280000}"/>
    <cellStyle name="Normal 7 2 7" xfId="3562" xr:uid="{00000000-0005-0000-0000-00006C280000}"/>
    <cellStyle name="Normal 7 2 7 2" xfId="10347" xr:uid="{00000000-0005-0000-0000-00006D280000}"/>
    <cellStyle name="Normal 7 2 7 3" xfId="8752" xr:uid="{00000000-0005-0000-0000-00006E280000}"/>
    <cellStyle name="Normal 7 2 7 4" xfId="11953" xr:uid="{00000000-0005-0000-0000-00006F280000}"/>
    <cellStyle name="Normal 7 2 7 5" xfId="13560" xr:uid="{00000000-0005-0000-0000-000070280000}"/>
    <cellStyle name="Normal 7 2 8" xfId="3563" xr:uid="{00000000-0005-0000-0000-000071280000}"/>
    <cellStyle name="Normal 7 2 8 2" xfId="10348" xr:uid="{00000000-0005-0000-0000-000072280000}"/>
    <cellStyle name="Normal 7 2 8 3" xfId="8753" xr:uid="{00000000-0005-0000-0000-000073280000}"/>
    <cellStyle name="Normal 7 2 8 4" xfId="11954" xr:uid="{00000000-0005-0000-0000-000074280000}"/>
    <cellStyle name="Normal 7 2 8 5" xfId="13561" xr:uid="{00000000-0005-0000-0000-000075280000}"/>
    <cellStyle name="Normal 7 2 9" xfId="3564" xr:uid="{00000000-0005-0000-0000-000076280000}"/>
    <cellStyle name="Normal 7 2 9 2" xfId="10349" xr:uid="{00000000-0005-0000-0000-000077280000}"/>
    <cellStyle name="Normal 7 2 9 3" xfId="8754" xr:uid="{00000000-0005-0000-0000-000078280000}"/>
    <cellStyle name="Normal 7 2 9 4" xfId="11955" xr:uid="{00000000-0005-0000-0000-000079280000}"/>
    <cellStyle name="Normal 7 2 9 5" xfId="13562" xr:uid="{00000000-0005-0000-0000-00007A280000}"/>
    <cellStyle name="Normal 7 3" xfId="3565" xr:uid="{00000000-0005-0000-0000-00007B280000}"/>
    <cellStyle name="Normal 7 3 2" xfId="3566" xr:uid="{00000000-0005-0000-0000-00007C280000}"/>
    <cellStyle name="Normal 7 3 3" xfId="10350" xr:uid="{00000000-0005-0000-0000-00007D280000}"/>
    <cellStyle name="Normal 7 3 4" xfId="8755" xr:uid="{00000000-0005-0000-0000-00007E280000}"/>
    <cellStyle name="Normal 7 3 5" xfId="11956" xr:uid="{00000000-0005-0000-0000-00007F280000}"/>
    <cellStyle name="Normal 7 3 6" xfId="13563" xr:uid="{00000000-0005-0000-0000-000080280000}"/>
    <cellStyle name="Normal 7 4" xfId="3567" xr:uid="{00000000-0005-0000-0000-000081280000}"/>
    <cellStyle name="Normal 7 5" xfId="3530" xr:uid="{00000000-0005-0000-0000-000082280000}"/>
    <cellStyle name="Normal 7 5 2" xfId="10322" xr:uid="{00000000-0005-0000-0000-000083280000}"/>
    <cellStyle name="Normal 7 5 3" xfId="11928" xr:uid="{00000000-0005-0000-0000-000084280000}"/>
    <cellStyle name="Normal 7 6" xfId="5081" xr:uid="{00000000-0005-0000-0000-000085280000}"/>
    <cellStyle name="Normal 7 6 2" xfId="10576" xr:uid="{00000000-0005-0000-0000-000086280000}"/>
    <cellStyle name="Normal 7 7" xfId="8727" xr:uid="{00000000-0005-0000-0000-000087280000}"/>
    <cellStyle name="Normal 7 8" xfId="10734" xr:uid="{00000000-0005-0000-0000-000088280000}"/>
    <cellStyle name="Normal 7 9" xfId="13535" xr:uid="{00000000-0005-0000-0000-000089280000}"/>
    <cellStyle name="Normal 70" xfId="3568" xr:uid="{00000000-0005-0000-0000-00008A280000}"/>
    <cellStyle name="Normal 70 2" xfId="3569" xr:uid="{00000000-0005-0000-0000-00008B280000}"/>
    <cellStyle name="Normal 70 2 2" xfId="10352" xr:uid="{00000000-0005-0000-0000-00008C280000}"/>
    <cellStyle name="Normal 70 2 3" xfId="8757" xr:uid="{00000000-0005-0000-0000-00008D280000}"/>
    <cellStyle name="Normal 70 2 4" xfId="11958" xr:uid="{00000000-0005-0000-0000-00008E280000}"/>
    <cellStyle name="Normal 70 2 5" xfId="13565" xr:uid="{00000000-0005-0000-0000-00008F280000}"/>
    <cellStyle name="Normal 70 3" xfId="3570" xr:uid="{00000000-0005-0000-0000-000090280000}"/>
    <cellStyle name="Normal 70 3 2" xfId="10353" xr:uid="{00000000-0005-0000-0000-000091280000}"/>
    <cellStyle name="Normal 70 3 3" xfId="8758" xr:uid="{00000000-0005-0000-0000-000092280000}"/>
    <cellStyle name="Normal 70 3 4" xfId="11959" xr:uid="{00000000-0005-0000-0000-000093280000}"/>
    <cellStyle name="Normal 70 3 5" xfId="13566" xr:uid="{00000000-0005-0000-0000-000094280000}"/>
    <cellStyle name="Normal 70 4" xfId="3571" xr:uid="{00000000-0005-0000-0000-000095280000}"/>
    <cellStyle name="Normal 70 4 2" xfId="10354" xr:uid="{00000000-0005-0000-0000-000096280000}"/>
    <cellStyle name="Normal 70 4 3" xfId="8759" xr:uid="{00000000-0005-0000-0000-000097280000}"/>
    <cellStyle name="Normal 70 4 4" xfId="11960" xr:uid="{00000000-0005-0000-0000-000098280000}"/>
    <cellStyle name="Normal 70 4 5" xfId="13567" xr:uid="{00000000-0005-0000-0000-000099280000}"/>
    <cellStyle name="Normal 70 5" xfId="10351" xr:uid="{00000000-0005-0000-0000-00009A280000}"/>
    <cellStyle name="Normal 70 6" xfId="8756" xr:uid="{00000000-0005-0000-0000-00009B280000}"/>
    <cellStyle name="Normal 70 7" xfId="11957" xr:uid="{00000000-0005-0000-0000-00009C280000}"/>
    <cellStyle name="Normal 70 8" xfId="13564" xr:uid="{00000000-0005-0000-0000-00009D280000}"/>
    <cellStyle name="Normal 71" xfId="3572" xr:uid="{00000000-0005-0000-0000-00009E280000}"/>
    <cellStyle name="Normal 71 2" xfId="3573" xr:uid="{00000000-0005-0000-0000-00009F280000}"/>
    <cellStyle name="Normal 71 2 2" xfId="10356" xr:uid="{00000000-0005-0000-0000-0000A0280000}"/>
    <cellStyle name="Normal 71 2 3" xfId="8761" xr:uid="{00000000-0005-0000-0000-0000A1280000}"/>
    <cellStyle name="Normal 71 2 4" xfId="11962" xr:uid="{00000000-0005-0000-0000-0000A2280000}"/>
    <cellStyle name="Normal 71 2 5" xfId="13569" xr:uid="{00000000-0005-0000-0000-0000A3280000}"/>
    <cellStyle name="Normal 71 3" xfId="3574" xr:uid="{00000000-0005-0000-0000-0000A4280000}"/>
    <cellStyle name="Normal 71 3 2" xfId="10357" xr:uid="{00000000-0005-0000-0000-0000A5280000}"/>
    <cellStyle name="Normal 71 3 3" xfId="8762" xr:uid="{00000000-0005-0000-0000-0000A6280000}"/>
    <cellStyle name="Normal 71 3 4" xfId="11963" xr:uid="{00000000-0005-0000-0000-0000A7280000}"/>
    <cellStyle name="Normal 71 3 5" xfId="13570" xr:uid="{00000000-0005-0000-0000-0000A8280000}"/>
    <cellStyle name="Normal 71 4" xfId="3575" xr:uid="{00000000-0005-0000-0000-0000A9280000}"/>
    <cellStyle name="Normal 71 4 2" xfId="10358" xr:uid="{00000000-0005-0000-0000-0000AA280000}"/>
    <cellStyle name="Normal 71 4 3" xfId="8763" xr:uid="{00000000-0005-0000-0000-0000AB280000}"/>
    <cellStyle name="Normal 71 4 4" xfId="11964" xr:uid="{00000000-0005-0000-0000-0000AC280000}"/>
    <cellStyle name="Normal 71 4 5" xfId="13571" xr:uid="{00000000-0005-0000-0000-0000AD280000}"/>
    <cellStyle name="Normal 71 5" xfId="10355" xr:uid="{00000000-0005-0000-0000-0000AE280000}"/>
    <cellStyle name="Normal 71 6" xfId="8760" xr:uid="{00000000-0005-0000-0000-0000AF280000}"/>
    <cellStyle name="Normal 71 7" xfId="11961" xr:uid="{00000000-0005-0000-0000-0000B0280000}"/>
    <cellStyle name="Normal 71 8" xfId="13568" xr:uid="{00000000-0005-0000-0000-0000B1280000}"/>
    <cellStyle name="Normal 72" xfId="3576" xr:uid="{00000000-0005-0000-0000-0000B2280000}"/>
    <cellStyle name="Normal 72 2" xfId="3577" xr:uid="{00000000-0005-0000-0000-0000B3280000}"/>
    <cellStyle name="Normal 72 2 2" xfId="10360" xr:uid="{00000000-0005-0000-0000-0000B4280000}"/>
    <cellStyle name="Normal 72 2 3" xfId="8765" xr:uid="{00000000-0005-0000-0000-0000B5280000}"/>
    <cellStyle name="Normal 72 2 4" xfId="11966" xr:uid="{00000000-0005-0000-0000-0000B6280000}"/>
    <cellStyle name="Normal 72 2 5" xfId="13573" xr:uid="{00000000-0005-0000-0000-0000B7280000}"/>
    <cellStyle name="Normal 72 3" xfId="3578" xr:uid="{00000000-0005-0000-0000-0000B8280000}"/>
    <cellStyle name="Normal 72 3 2" xfId="10361" xr:uid="{00000000-0005-0000-0000-0000B9280000}"/>
    <cellStyle name="Normal 72 3 3" xfId="8766" xr:uid="{00000000-0005-0000-0000-0000BA280000}"/>
    <cellStyle name="Normal 72 3 4" xfId="11967" xr:uid="{00000000-0005-0000-0000-0000BB280000}"/>
    <cellStyle name="Normal 72 3 5" xfId="13574" xr:uid="{00000000-0005-0000-0000-0000BC280000}"/>
    <cellStyle name="Normal 72 4" xfId="3579" xr:uid="{00000000-0005-0000-0000-0000BD280000}"/>
    <cellStyle name="Normal 72 4 2" xfId="10362" xr:uid="{00000000-0005-0000-0000-0000BE280000}"/>
    <cellStyle name="Normal 72 4 3" xfId="8767" xr:uid="{00000000-0005-0000-0000-0000BF280000}"/>
    <cellStyle name="Normal 72 4 4" xfId="11968" xr:uid="{00000000-0005-0000-0000-0000C0280000}"/>
    <cellStyle name="Normal 72 4 5" xfId="13575" xr:uid="{00000000-0005-0000-0000-0000C1280000}"/>
    <cellStyle name="Normal 72 5" xfId="10359" xr:uid="{00000000-0005-0000-0000-0000C2280000}"/>
    <cellStyle name="Normal 72 6" xfId="8764" xr:uid="{00000000-0005-0000-0000-0000C3280000}"/>
    <cellStyle name="Normal 72 7" xfId="11965" xr:uid="{00000000-0005-0000-0000-0000C4280000}"/>
    <cellStyle name="Normal 72 8" xfId="13572" xr:uid="{00000000-0005-0000-0000-0000C5280000}"/>
    <cellStyle name="Normal 73" xfId="3580" xr:uid="{00000000-0005-0000-0000-0000C6280000}"/>
    <cellStyle name="Normal 73 2" xfId="3581" xr:uid="{00000000-0005-0000-0000-0000C7280000}"/>
    <cellStyle name="Normal 73 2 2" xfId="10364" xr:uid="{00000000-0005-0000-0000-0000C8280000}"/>
    <cellStyle name="Normal 73 2 3" xfId="8769" xr:uid="{00000000-0005-0000-0000-0000C9280000}"/>
    <cellStyle name="Normal 73 2 4" xfId="11970" xr:uid="{00000000-0005-0000-0000-0000CA280000}"/>
    <cellStyle name="Normal 73 2 5" xfId="13577" xr:uid="{00000000-0005-0000-0000-0000CB280000}"/>
    <cellStyle name="Normal 73 3" xfId="3582" xr:uid="{00000000-0005-0000-0000-0000CC280000}"/>
    <cellStyle name="Normal 73 3 2" xfId="10365" xr:uid="{00000000-0005-0000-0000-0000CD280000}"/>
    <cellStyle name="Normal 73 3 3" xfId="8770" xr:uid="{00000000-0005-0000-0000-0000CE280000}"/>
    <cellStyle name="Normal 73 3 4" xfId="11971" xr:uid="{00000000-0005-0000-0000-0000CF280000}"/>
    <cellStyle name="Normal 73 3 5" xfId="13578" xr:uid="{00000000-0005-0000-0000-0000D0280000}"/>
    <cellStyle name="Normal 73 4" xfId="3583" xr:uid="{00000000-0005-0000-0000-0000D1280000}"/>
    <cellStyle name="Normal 73 4 2" xfId="10366" xr:uid="{00000000-0005-0000-0000-0000D2280000}"/>
    <cellStyle name="Normal 73 4 3" xfId="8771" xr:uid="{00000000-0005-0000-0000-0000D3280000}"/>
    <cellStyle name="Normal 73 4 4" xfId="11972" xr:uid="{00000000-0005-0000-0000-0000D4280000}"/>
    <cellStyle name="Normal 73 4 5" xfId="13579" xr:uid="{00000000-0005-0000-0000-0000D5280000}"/>
    <cellStyle name="Normal 73 5" xfId="10363" xr:uid="{00000000-0005-0000-0000-0000D6280000}"/>
    <cellStyle name="Normal 73 6" xfId="8768" xr:uid="{00000000-0005-0000-0000-0000D7280000}"/>
    <cellStyle name="Normal 73 7" xfId="11969" xr:uid="{00000000-0005-0000-0000-0000D8280000}"/>
    <cellStyle name="Normal 73 8" xfId="13576" xr:uid="{00000000-0005-0000-0000-0000D9280000}"/>
    <cellStyle name="Normal 74" xfId="3584" xr:uid="{00000000-0005-0000-0000-0000DA280000}"/>
    <cellStyle name="Normal 74 2" xfId="3585" xr:uid="{00000000-0005-0000-0000-0000DB280000}"/>
    <cellStyle name="Normal 74 2 2" xfId="10368" xr:uid="{00000000-0005-0000-0000-0000DC280000}"/>
    <cellStyle name="Normal 74 2 3" xfId="8773" xr:uid="{00000000-0005-0000-0000-0000DD280000}"/>
    <cellStyle name="Normal 74 2 4" xfId="11974" xr:uid="{00000000-0005-0000-0000-0000DE280000}"/>
    <cellStyle name="Normal 74 2 5" xfId="13581" xr:uid="{00000000-0005-0000-0000-0000DF280000}"/>
    <cellStyle name="Normal 74 3" xfId="3586" xr:uid="{00000000-0005-0000-0000-0000E0280000}"/>
    <cellStyle name="Normal 74 3 2" xfId="10369" xr:uid="{00000000-0005-0000-0000-0000E1280000}"/>
    <cellStyle name="Normal 74 3 3" xfId="8774" xr:uid="{00000000-0005-0000-0000-0000E2280000}"/>
    <cellStyle name="Normal 74 3 4" xfId="11975" xr:uid="{00000000-0005-0000-0000-0000E3280000}"/>
    <cellStyle name="Normal 74 3 5" xfId="13582" xr:uid="{00000000-0005-0000-0000-0000E4280000}"/>
    <cellStyle name="Normal 74 4" xfId="3587" xr:uid="{00000000-0005-0000-0000-0000E5280000}"/>
    <cellStyle name="Normal 74 4 2" xfId="10370" xr:uid="{00000000-0005-0000-0000-0000E6280000}"/>
    <cellStyle name="Normal 74 4 3" xfId="8775" xr:uid="{00000000-0005-0000-0000-0000E7280000}"/>
    <cellStyle name="Normal 74 4 4" xfId="11976" xr:uid="{00000000-0005-0000-0000-0000E8280000}"/>
    <cellStyle name="Normal 74 4 5" xfId="13583" xr:uid="{00000000-0005-0000-0000-0000E9280000}"/>
    <cellStyle name="Normal 74 5" xfId="10367" xr:uid="{00000000-0005-0000-0000-0000EA280000}"/>
    <cellStyle name="Normal 74 6" xfId="8772" xr:uid="{00000000-0005-0000-0000-0000EB280000}"/>
    <cellStyle name="Normal 74 7" xfId="11973" xr:uid="{00000000-0005-0000-0000-0000EC280000}"/>
    <cellStyle name="Normal 74 8" xfId="13580" xr:uid="{00000000-0005-0000-0000-0000ED280000}"/>
    <cellStyle name="Normal 75" xfId="3588" xr:uid="{00000000-0005-0000-0000-0000EE280000}"/>
    <cellStyle name="Normal 75 2" xfId="3589" xr:uid="{00000000-0005-0000-0000-0000EF280000}"/>
    <cellStyle name="Normal 75 2 2" xfId="10372" xr:uid="{00000000-0005-0000-0000-0000F0280000}"/>
    <cellStyle name="Normal 75 2 3" xfId="8777" xr:uid="{00000000-0005-0000-0000-0000F1280000}"/>
    <cellStyle name="Normal 75 2 4" xfId="11978" xr:uid="{00000000-0005-0000-0000-0000F2280000}"/>
    <cellStyle name="Normal 75 2 5" xfId="13585" xr:uid="{00000000-0005-0000-0000-0000F3280000}"/>
    <cellStyle name="Normal 75 3" xfId="3590" xr:uid="{00000000-0005-0000-0000-0000F4280000}"/>
    <cellStyle name="Normal 75 3 2" xfId="10373" xr:uid="{00000000-0005-0000-0000-0000F5280000}"/>
    <cellStyle name="Normal 75 3 3" xfId="8778" xr:uid="{00000000-0005-0000-0000-0000F6280000}"/>
    <cellStyle name="Normal 75 3 4" xfId="11979" xr:uid="{00000000-0005-0000-0000-0000F7280000}"/>
    <cellStyle name="Normal 75 3 5" xfId="13586" xr:uid="{00000000-0005-0000-0000-0000F8280000}"/>
    <cellStyle name="Normal 75 4" xfId="3591" xr:uid="{00000000-0005-0000-0000-0000F9280000}"/>
    <cellStyle name="Normal 75 4 2" xfId="10374" xr:uid="{00000000-0005-0000-0000-0000FA280000}"/>
    <cellStyle name="Normal 75 4 3" xfId="8779" xr:uid="{00000000-0005-0000-0000-0000FB280000}"/>
    <cellStyle name="Normal 75 4 4" xfId="11980" xr:uid="{00000000-0005-0000-0000-0000FC280000}"/>
    <cellStyle name="Normal 75 4 5" xfId="13587" xr:uid="{00000000-0005-0000-0000-0000FD280000}"/>
    <cellStyle name="Normal 75 5" xfId="10371" xr:uid="{00000000-0005-0000-0000-0000FE280000}"/>
    <cellStyle name="Normal 75 6" xfId="8776" xr:uid="{00000000-0005-0000-0000-0000FF280000}"/>
    <cellStyle name="Normal 75 7" xfId="11977" xr:uid="{00000000-0005-0000-0000-000000290000}"/>
    <cellStyle name="Normal 75 8" xfId="13584" xr:uid="{00000000-0005-0000-0000-000001290000}"/>
    <cellStyle name="Normal 76" xfId="3592" xr:uid="{00000000-0005-0000-0000-000002290000}"/>
    <cellStyle name="Normal 76 2" xfId="3593" xr:uid="{00000000-0005-0000-0000-000003290000}"/>
    <cellStyle name="Normal 76 2 2" xfId="10376" xr:uid="{00000000-0005-0000-0000-000004290000}"/>
    <cellStyle name="Normal 76 2 3" xfId="8781" xr:uid="{00000000-0005-0000-0000-000005290000}"/>
    <cellStyle name="Normal 76 2 4" xfId="11982" xr:uid="{00000000-0005-0000-0000-000006290000}"/>
    <cellStyle name="Normal 76 2 5" xfId="13589" xr:uid="{00000000-0005-0000-0000-000007290000}"/>
    <cellStyle name="Normal 76 3" xfId="3594" xr:uid="{00000000-0005-0000-0000-000008290000}"/>
    <cellStyle name="Normal 76 3 2" xfId="10377" xr:uid="{00000000-0005-0000-0000-000009290000}"/>
    <cellStyle name="Normal 76 3 3" xfId="8782" xr:uid="{00000000-0005-0000-0000-00000A290000}"/>
    <cellStyle name="Normal 76 3 4" xfId="11983" xr:uid="{00000000-0005-0000-0000-00000B290000}"/>
    <cellStyle name="Normal 76 3 5" xfId="13590" xr:uid="{00000000-0005-0000-0000-00000C290000}"/>
    <cellStyle name="Normal 76 4" xfId="3595" xr:uid="{00000000-0005-0000-0000-00000D290000}"/>
    <cellStyle name="Normal 76 4 2" xfId="10378" xr:uid="{00000000-0005-0000-0000-00000E290000}"/>
    <cellStyle name="Normal 76 4 3" xfId="8783" xr:uid="{00000000-0005-0000-0000-00000F290000}"/>
    <cellStyle name="Normal 76 4 4" xfId="11984" xr:uid="{00000000-0005-0000-0000-000010290000}"/>
    <cellStyle name="Normal 76 4 5" xfId="13591" xr:uid="{00000000-0005-0000-0000-000011290000}"/>
    <cellStyle name="Normal 76 5" xfId="10375" xr:uid="{00000000-0005-0000-0000-000012290000}"/>
    <cellStyle name="Normal 76 6" xfId="8780" xr:uid="{00000000-0005-0000-0000-000013290000}"/>
    <cellStyle name="Normal 76 7" xfId="11981" xr:uid="{00000000-0005-0000-0000-000014290000}"/>
    <cellStyle name="Normal 76 8" xfId="13588" xr:uid="{00000000-0005-0000-0000-000015290000}"/>
    <cellStyle name="Normal 77" xfId="3596" xr:uid="{00000000-0005-0000-0000-000016290000}"/>
    <cellStyle name="Normal 77 2" xfId="3597" xr:uid="{00000000-0005-0000-0000-000017290000}"/>
    <cellStyle name="Normal 77 2 2" xfId="10380" xr:uid="{00000000-0005-0000-0000-000018290000}"/>
    <cellStyle name="Normal 77 2 3" xfId="8785" xr:uid="{00000000-0005-0000-0000-000019290000}"/>
    <cellStyle name="Normal 77 2 4" xfId="11986" xr:uid="{00000000-0005-0000-0000-00001A290000}"/>
    <cellStyle name="Normal 77 2 5" xfId="13593" xr:uid="{00000000-0005-0000-0000-00001B290000}"/>
    <cellStyle name="Normal 77 3" xfId="3598" xr:uid="{00000000-0005-0000-0000-00001C290000}"/>
    <cellStyle name="Normal 77 3 2" xfId="10381" xr:uid="{00000000-0005-0000-0000-00001D290000}"/>
    <cellStyle name="Normal 77 3 3" xfId="8786" xr:uid="{00000000-0005-0000-0000-00001E290000}"/>
    <cellStyle name="Normal 77 3 4" xfId="11987" xr:uid="{00000000-0005-0000-0000-00001F290000}"/>
    <cellStyle name="Normal 77 3 5" xfId="13594" xr:uid="{00000000-0005-0000-0000-000020290000}"/>
    <cellStyle name="Normal 77 4" xfId="3599" xr:uid="{00000000-0005-0000-0000-000021290000}"/>
    <cellStyle name="Normal 77 4 2" xfId="10382" xr:uid="{00000000-0005-0000-0000-000022290000}"/>
    <cellStyle name="Normal 77 4 3" xfId="8787" xr:uid="{00000000-0005-0000-0000-000023290000}"/>
    <cellStyle name="Normal 77 4 4" xfId="11988" xr:uid="{00000000-0005-0000-0000-000024290000}"/>
    <cellStyle name="Normal 77 4 5" xfId="13595" xr:uid="{00000000-0005-0000-0000-000025290000}"/>
    <cellStyle name="Normal 77 5" xfId="10379" xr:uid="{00000000-0005-0000-0000-000026290000}"/>
    <cellStyle name="Normal 77 6" xfId="8784" xr:uid="{00000000-0005-0000-0000-000027290000}"/>
    <cellStyle name="Normal 77 7" xfId="11985" xr:uid="{00000000-0005-0000-0000-000028290000}"/>
    <cellStyle name="Normal 77 8" xfId="13592" xr:uid="{00000000-0005-0000-0000-000029290000}"/>
    <cellStyle name="Normal 78" xfId="3600" xr:uid="{00000000-0005-0000-0000-00002A290000}"/>
    <cellStyle name="Normal 78 2" xfId="3601" xr:uid="{00000000-0005-0000-0000-00002B290000}"/>
    <cellStyle name="Normal 78 2 2" xfId="10384" xr:uid="{00000000-0005-0000-0000-00002C290000}"/>
    <cellStyle name="Normal 78 2 3" xfId="8789" xr:uid="{00000000-0005-0000-0000-00002D290000}"/>
    <cellStyle name="Normal 78 2 4" xfId="11990" xr:uid="{00000000-0005-0000-0000-00002E290000}"/>
    <cellStyle name="Normal 78 2 5" xfId="13597" xr:uid="{00000000-0005-0000-0000-00002F290000}"/>
    <cellStyle name="Normal 78 3" xfId="3602" xr:uid="{00000000-0005-0000-0000-000030290000}"/>
    <cellStyle name="Normal 78 3 2" xfId="10385" xr:uid="{00000000-0005-0000-0000-000031290000}"/>
    <cellStyle name="Normal 78 3 3" xfId="8790" xr:uid="{00000000-0005-0000-0000-000032290000}"/>
    <cellStyle name="Normal 78 3 4" xfId="11991" xr:uid="{00000000-0005-0000-0000-000033290000}"/>
    <cellStyle name="Normal 78 3 5" xfId="13598" xr:uid="{00000000-0005-0000-0000-000034290000}"/>
    <cellStyle name="Normal 78 4" xfId="3603" xr:uid="{00000000-0005-0000-0000-000035290000}"/>
    <cellStyle name="Normal 78 4 2" xfId="10386" xr:uid="{00000000-0005-0000-0000-000036290000}"/>
    <cellStyle name="Normal 78 4 3" xfId="8791" xr:uid="{00000000-0005-0000-0000-000037290000}"/>
    <cellStyle name="Normal 78 4 4" xfId="11992" xr:uid="{00000000-0005-0000-0000-000038290000}"/>
    <cellStyle name="Normal 78 4 5" xfId="13599" xr:uid="{00000000-0005-0000-0000-000039290000}"/>
    <cellStyle name="Normal 78 5" xfId="10383" xr:uid="{00000000-0005-0000-0000-00003A290000}"/>
    <cellStyle name="Normal 78 6" xfId="8788" xr:uid="{00000000-0005-0000-0000-00003B290000}"/>
    <cellStyle name="Normal 78 7" xfId="11989" xr:uid="{00000000-0005-0000-0000-00003C290000}"/>
    <cellStyle name="Normal 78 8" xfId="13596" xr:uid="{00000000-0005-0000-0000-00003D290000}"/>
    <cellStyle name="Normal 79" xfId="3604" xr:uid="{00000000-0005-0000-0000-00003E290000}"/>
    <cellStyle name="Normal 79 2" xfId="3605" xr:uid="{00000000-0005-0000-0000-00003F290000}"/>
    <cellStyle name="Normal 79 2 2" xfId="10388" xr:uid="{00000000-0005-0000-0000-000040290000}"/>
    <cellStyle name="Normal 79 2 3" xfId="8793" xr:uid="{00000000-0005-0000-0000-000041290000}"/>
    <cellStyle name="Normal 79 2 4" xfId="11994" xr:uid="{00000000-0005-0000-0000-000042290000}"/>
    <cellStyle name="Normal 79 2 5" xfId="13601" xr:uid="{00000000-0005-0000-0000-000043290000}"/>
    <cellStyle name="Normal 79 3" xfId="3606" xr:uid="{00000000-0005-0000-0000-000044290000}"/>
    <cellStyle name="Normal 79 3 2" xfId="10389" xr:uid="{00000000-0005-0000-0000-000045290000}"/>
    <cellStyle name="Normal 79 3 3" xfId="8794" xr:uid="{00000000-0005-0000-0000-000046290000}"/>
    <cellStyle name="Normal 79 3 4" xfId="11995" xr:uid="{00000000-0005-0000-0000-000047290000}"/>
    <cellStyle name="Normal 79 3 5" xfId="13602" xr:uid="{00000000-0005-0000-0000-000048290000}"/>
    <cellStyle name="Normal 79 4" xfId="3607" xr:uid="{00000000-0005-0000-0000-000049290000}"/>
    <cellStyle name="Normal 79 4 2" xfId="10390" xr:uid="{00000000-0005-0000-0000-00004A290000}"/>
    <cellStyle name="Normal 79 4 3" xfId="8795" xr:uid="{00000000-0005-0000-0000-00004B290000}"/>
    <cellStyle name="Normal 79 4 4" xfId="11996" xr:uid="{00000000-0005-0000-0000-00004C290000}"/>
    <cellStyle name="Normal 79 4 5" xfId="13603" xr:uid="{00000000-0005-0000-0000-00004D290000}"/>
    <cellStyle name="Normal 79 5" xfId="10387" xr:uid="{00000000-0005-0000-0000-00004E290000}"/>
    <cellStyle name="Normal 79 6" xfId="8792" xr:uid="{00000000-0005-0000-0000-00004F290000}"/>
    <cellStyle name="Normal 79 7" xfId="11993" xr:uid="{00000000-0005-0000-0000-000050290000}"/>
    <cellStyle name="Normal 79 8" xfId="13600" xr:uid="{00000000-0005-0000-0000-000051290000}"/>
    <cellStyle name="Normal 8" xfId="139" xr:uid="{00000000-0005-0000-0000-000052290000}"/>
    <cellStyle name="Normal 8 10" xfId="3609" xr:uid="{00000000-0005-0000-0000-000053290000}"/>
    <cellStyle name="Normal 8 11" xfId="3610" xr:uid="{00000000-0005-0000-0000-000054290000}"/>
    <cellStyle name="Normal 8 12" xfId="3611" xr:uid="{00000000-0005-0000-0000-000055290000}"/>
    <cellStyle name="Normal 8 13" xfId="3612" xr:uid="{00000000-0005-0000-0000-000056290000}"/>
    <cellStyle name="Normal 8 14" xfId="3613" xr:uid="{00000000-0005-0000-0000-000057290000}"/>
    <cellStyle name="Normal 8 15" xfId="3614" xr:uid="{00000000-0005-0000-0000-000058290000}"/>
    <cellStyle name="Normal 8 16" xfId="3615" xr:uid="{00000000-0005-0000-0000-000059290000}"/>
    <cellStyle name="Normal 8 17" xfId="3616" xr:uid="{00000000-0005-0000-0000-00005A290000}"/>
    <cellStyle name="Normal 8 18" xfId="3617" xr:uid="{00000000-0005-0000-0000-00005B290000}"/>
    <cellStyle name="Normal 8 19" xfId="3618" xr:uid="{00000000-0005-0000-0000-00005C290000}"/>
    <cellStyle name="Normal 8 2" xfId="3619" xr:uid="{00000000-0005-0000-0000-00005D290000}"/>
    <cellStyle name="Normal 8 2 10" xfId="13605" xr:uid="{00000000-0005-0000-0000-00005E290000}"/>
    <cellStyle name="Normal 8 2 2" xfId="3620" xr:uid="{00000000-0005-0000-0000-00005F290000}"/>
    <cellStyle name="Normal 8 2 2 10" xfId="8798" xr:uid="{00000000-0005-0000-0000-000060290000}"/>
    <cellStyle name="Normal 8 2 2 11" xfId="11999" xr:uid="{00000000-0005-0000-0000-000061290000}"/>
    <cellStyle name="Normal 8 2 2 12" xfId="13606" xr:uid="{00000000-0005-0000-0000-000062290000}"/>
    <cellStyle name="Normal 8 2 2 2" xfId="3621" xr:uid="{00000000-0005-0000-0000-000063290000}"/>
    <cellStyle name="Normal 8 2 2 2 2" xfId="3622" xr:uid="{00000000-0005-0000-0000-000064290000}"/>
    <cellStyle name="Normal 8 2 2 2 2 2" xfId="3623" xr:uid="{00000000-0005-0000-0000-000065290000}"/>
    <cellStyle name="Normal 8 2 2 2 2 3" xfId="3624" xr:uid="{00000000-0005-0000-0000-000066290000}"/>
    <cellStyle name="Normal 8 2 2 2 2 4" xfId="3625" xr:uid="{00000000-0005-0000-0000-000067290000}"/>
    <cellStyle name="Normal 8 2 2 2 3" xfId="3626" xr:uid="{00000000-0005-0000-0000-000068290000}"/>
    <cellStyle name="Normal 8 2 2 2 4" xfId="3627" xr:uid="{00000000-0005-0000-0000-000069290000}"/>
    <cellStyle name="Normal 8 2 2 3" xfId="3628" xr:uid="{00000000-0005-0000-0000-00006A290000}"/>
    <cellStyle name="Normal 8 2 2 4" xfId="3629" xr:uid="{00000000-0005-0000-0000-00006B290000}"/>
    <cellStyle name="Normal 8 2 2 5" xfId="3630" xr:uid="{00000000-0005-0000-0000-00006C290000}"/>
    <cellStyle name="Normal 8 2 2 6" xfId="3631" xr:uid="{00000000-0005-0000-0000-00006D290000}"/>
    <cellStyle name="Normal 8 2 2 7" xfId="3632" xr:uid="{00000000-0005-0000-0000-00006E290000}"/>
    <cellStyle name="Normal 8 2 2 8" xfId="3633" xr:uid="{00000000-0005-0000-0000-00006F290000}"/>
    <cellStyle name="Normal 8 2 2 9" xfId="10393" xr:uid="{00000000-0005-0000-0000-000070290000}"/>
    <cellStyle name="Normal 8 2 3" xfId="3634" xr:uid="{00000000-0005-0000-0000-000071290000}"/>
    <cellStyle name="Normal 8 2 4" xfId="3635" xr:uid="{00000000-0005-0000-0000-000072290000}"/>
    <cellStyle name="Normal 8 2 5" xfId="3636" xr:uid="{00000000-0005-0000-0000-000073290000}"/>
    <cellStyle name="Normal 8 2 6" xfId="3637" xr:uid="{00000000-0005-0000-0000-000074290000}"/>
    <cellStyle name="Normal 8 2 7" xfId="10392" xr:uid="{00000000-0005-0000-0000-000075290000}"/>
    <cellStyle name="Normal 8 2 8" xfId="8797" xr:uid="{00000000-0005-0000-0000-000076290000}"/>
    <cellStyle name="Normal 8 2 9" xfId="11998" xr:uid="{00000000-0005-0000-0000-000077290000}"/>
    <cellStyle name="Normal 8 20" xfId="3638" xr:uid="{00000000-0005-0000-0000-000078290000}"/>
    <cellStyle name="Normal 8 21" xfId="3639" xr:uid="{00000000-0005-0000-0000-000079290000}"/>
    <cellStyle name="Normal 8 22" xfId="3640" xr:uid="{00000000-0005-0000-0000-00007A290000}"/>
    <cellStyle name="Normal 8 23" xfId="3641" xr:uid="{00000000-0005-0000-0000-00007B290000}"/>
    <cellStyle name="Normal 8 24" xfId="3642" xr:uid="{00000000-0005-0000-0000-00007C290000}"/>
    <cellStyle name="Normal 8 25" xfId="3643" xr:uid="{00000000-0005-0000-0000-00007D290000}"/>
    <cellStyle name="Normal 8 26" xfId="3644" xr:uid="{00000000-0005-0000-0000-00007E290000}"/>
    <cellStyle name="Normal 8 27" xfId="3645" xr:uid="{00000000-0005-0000-0000-00007F290000}"/>
    <cellStyle name="Normal 8 28" xfId="3646" xr:uid="{00000000-0005-0000-0000-000080290000}"/>
    <cellStyle name="Normal 8 29" xfId="3647" xr:uid="{00000000-0005-0000-0000-000081290000}"/>
    <cellStyle name="Normal 8 3" xfId="3648" xr:uid="{00000000-0005-0000-0000-000082290000}"/>
    <cellStyle name="Normal 8 3 2" xfId="3649" xr:uid="{00000000-0005-0000-0000-000083290000}"/>
    <cellStyle name="Normal 8 3 3" xfId="3650" xr:uid="{00000000-0005-0000-0000-000084290000}"/>
    <cellStyle name="Normal 8 30" xfId="3651" xr:uid="{00000000-0005-0000-0000-000085290000}"/>
    <cellStyle name="Normal 8 31" xfId="3652" xr:uid="{00000000-0005-0000-0000-000086290000}"/>
    <cellStyle name="Normal 8 32" xfId="3653" xr:uid="{00000000-0005-0000-0000-000087290000}"/>
    <cellStyle name="Normal 8 33" xfId="3654" xr:uid="{00000000-0005-0000-0000-000088290000}"/>
    <cellStyle name="Normal 8 34" xfId="3655" xr:uid="{00000000-0005-0000-0000-000089290000}"/>
    <cellStyle name="Normal 8 35" xfId="3656" xr:uid="{00000000-0005-0000-0000-00008A290000}"/>
    <cellStyle name="Normal 8 36" xfId="3657" xr:uid="{00000000-0005-0000-0000-00008B290000}"/>
    <cellStyle name="Normal 8 37" xfId="3658" xr:uid="{00000000-0005-0000-0000-00008C290000}"/>
    <cellStyle name="Normal 8 38" xfId="3659" xr:uid="{00000000-0005-0000-0000-00008D290000}"/>
    <cellStyle name="Normal 8 39" xfId="3660" xr:uid="{00000000-0005-0000-0000-00008E290000}"/>
    <cellStyle name="Normal 8 4" xfId="3661" xr:uid="{00000000-0005-0000-0000-00008F290000}"/>
    <cellStyle name="Normal 8 4 2" xfId="3662" xr:uid="{00000000-0005-0000-0000-000090290000}"/>
    <cellStyle name="Normal 8 4 3" xfId="5232" xr:uid="{00000000-0005-0000-0000-000091290000}"/>
    <cellStyle name="Normal 8 40" xfId="3663" xr:uid="{00000000-0005-0000-0000-000092290000}"/>
    <cellStyle name="Normal 8 41" xfId="3664" xr:uid="{00000000-0005-0000-0000-000093290000}"/>
    <cellStyle name="Normal 8 42" xfId="3608" xr:uid="{00000000-0005-0000-0000-000094290000}"/>
    <cellStyle name="Normal 8 42 2" xfId="10391" xr:uid="{00000000-0005-0000-0000-000095290000}"/>
    <cellStyle name="Normal 8 42 3" xfId="11997" xr:uid="{00000000-0005-0000-0000-000096290000}"/>
    <cellStyle name="Normal 8 43" xfId="10580" xr:uid="{00000000-0005-0000-0000-000097290000}"/>
    <cellStyle name="Normal 8 44" xfId="8796" xr:uid="{00000000-0005-0000-0000-000098290000}"/>
    <cellStyle name="Normal 8 45" xfId="10738" xr:uid="{00000000-0005-0000-0000-000099290000}"/>
    <cellStyle name="Normal 8 46" xfId="13604" xr:uid="{00000000-0005-0000-0000-00009A290000}"/>
    <cellStyle name="Normal 8 5" xfId="3665" xr:uid="{00000000-0005-0000-0000-00009B290000}"/>
    <cellStyle name="Normal 8 6" xfId="3666" xr:uid="{00000000-0005-0000-0000-00009C290000}"/>
    <cellStyle name="Normal 8 7" xfId="3667" xr:uid="{00000000-0005-0000-0000-00009D290000}"/>
    <cellStyle name="Normal 8 8" xfId="3668" xr:uid="{00000000-0005-0000-0000-00009E290000}"/>
    <cellStyle name="Normal 8 9" xfId="3669" xr:uid="{00000000-0005-0000-0000-00009F290000}"/>
    <cellStyle name="Normal 80" xfId="3670" xr:uid="{00000000-0005-0000-0000-0000A0290000}"/>
    <cellStyle name="Normal 80 2" xfId="3671" xr:uid="{00000000-0005-0000-0000-0000A1290000}"/>
    <cellStyle name="Normal 80 2 2" xfId="10395" xr:uid="{00000000-0005-0000-0000-0000A2290000}"/>
    <cellStyle name="Normal 80 2 3" xfId="8800" xr:uid="{00000000-0005-0000-0000-0000A3290000}"/>
    <cellStyle name="Normal 80 2 4" xfId="12001" xr:uid="{00000000-0005-0000-0000-0000A4290000}"/>
    <cellStyle name="Normal 80 2 5" xfId="13608" xr:uid="{00000000-0005-0000-0000-0000A5290000}"/>
    <cellStyle name="Normal 80 3" xfId="3672" xr:uid="{00000000-0005-0000-0000-0000A6290000}"/>
    <cellStyle name="Normal 80 3 2" xfId="10396" xr:uid="{00000000-0005-0000-0000-0000A7290000}"/>
    <cellStyle name="Normal 80 3 3" xfId="8801" xr:uid="{00000000-0005-0000-0000-0000A8290000}"/>
    <cellStyle name="Normal 80 3 4" xfId="12002" xr:uid="{00000000-0005-0000-0000-0000A9290000}"/>
    <cellStyle name="Normal 80 3 5" xfId="13609" xr:uid="{00000000-0005-0000-0000-0000AA290000}"/>
    <cellStyle name="Normal 80 4" xfId="3673" xr:uid="{00000000-0005-0000-0000-0000AB290000}"/>
    <cellStyle name="Normal 80 4 2" xfId="10397" xr:uid="{00000000-0005-0000-0000-0000AC290000}"/>
    <cellStyle name="Normal 80 4 3" xfId="8802" xr:uid="{00000000-0005-0000-0000-0000AD290000}"/>
    <cellStyle name="Normal 80 4 4" xfId="12003" xr:uid="{00000000-0005-0000-0000-0000AE290000}"/>
    <cellStyle name="Normal 80 4 5" xfId="13610" xr:uid="{00000000-0005-0000-0000-0000AF290000}"/>
    <cellStyle name="Normal 80 5" xfId="10394" xr:uid="{00000000-0005-0000-0000-0000B0290000}"/>
    <cellStyle name="Normal 80 6" xfId="8799" xr:uid="{00000000-0005-0000-0000-0000B1290000}"/>
    <cellStyle name="Normal 80 7" xfId="12000" xr:uid="{00000000-0005-0000-0000-0000B2290000}"/>
    <cellStyle name="Normal 80 8" xfId="13607" xr:uid="{00000000-0005-0000-0000-0000B3290000}"/>
    <cellStyle name="Normal 81" xfId="3674" xr:uid="{00000000-0005-0000-0000-0000B4290000}"/>
    <cellStyle name="Normal 81 2" xfId="3675" xr:uid="{00000000-0005-0000-0000-0000B5290000}"/>
    <cellStyle name="Normal 81 2 2" xfId="10399" xr:uid="{00000000-0005-0000-0000-0000B6290000}"/>
    <cellStyle name="Normal 81 2 3" xfId="8804" xr:uid="{00000000-0005-0000-0000-0000B7290000}"/>
    <cellStyle name="Normal 81 2 4" xfId="12005" xr:uid="{00000000-0005-0000-0000-0000B8290000}"/>
    <cellStyle name="Normal 81 2 5" xfId="13612" xr:uid="{00000000-0005-0000-0000-0000B9290000}"/>
    <cellStyle name="Normal 81 3" xfId="3676" xr:uid="{00000000-0005-0000-0000-0000BA290000}"/>
    <cellStyle name="Normal 81 3 2" xfId="10400" xr:uid="{00000000-0005-0000-0000-0000BB290000}"/>
    <cellStyle name="Normal 81 3 3" xfId="8805" xr:uid="{00000000-0005-0000-0000-0000BC290000}"/>
    <cellStyle name="Normal 81 3 4" xfId="12006" xr:uid="{00000000-0005-0000-0000-0000BD290000}"/>
    <cellStyle name="Normal 81 3 5" xfId="13613" xr:uid="{00000000-0005-0000-0000-0000BE290000}"/>
    <cellStyle name="Normal 81 4" xfId="3677" xr:uid="{00000000-0005-0000-0000-0000BF290000}"/>
    <cellStyle name="Normal 81 4 2" xfId="10401" xr:uid="{00000000-0005-0000-0000-0000C0290000}"/>
    <cellStyle name="Normal 81 4 3" xfId="8806" xr:uid="{00000000-0005-0000-0000-0000C1290000}"/>
    <cellStyle name="Normal 81 4 4" xfId="12007" xr:uid="{00000000-0005-0000-0000-0000C2290000}"/>
    <cellStyle name="Normal 81 4 5" xfId="13614" xr:uid="{00000000-0005-0000-0000-0000C3290000}"/>
    <cellStyle name="Normal 81 5" xfId="10398" xr:uid="{00000000-0005-0000-0000-0000C4290000}"/>
    <cellStyle name="Normal 81 6" xfId="8803" xr:uid="{00000000-0005-0000-0000-0000C5290000}"/>
    <cellStyle name="Normal 81 7" xfId="12004" xr:uid="{00000000-0005-0000-0000-0000C6290000}"/>
    <cellStyle name="Normal 81 8" xfId="13611" xr:uid="{00000000-0005-0000-0000-0000C7290000}"/>
    <cellStyle name="Normal 82" xfId="3678" xr:uid="{00000000-0005-0000-0000-0000C8290000}"/>
    <cellStyle name="Normal 82 2" xfId="3679" xr:uid="{00000000-0005-0000-0000-0000C9290000}"/>
    <cellStyle name="Normal 82 2 2" xfId="10403" xr:uid="{00000000-0005-0000-0000-0000CA290000}"/>
    <cellStyle name="Normal 82 2 3" xfId="8808" xr:uid="{00000000-0005-0000-0000-0000CB290000}"/>
    <cellStyle name="Normal 82 2 4" xfId="12009" xr:uid="{00000000-0005-0000-0000-0000CC290000}"/>
    <cellStyle name="Normal 82 2 5" xfId="13616" xr:uid="{00000000-0005-0000-0000-0000CD290000}"/>
    <cellStyle name="Normal 82 3" xfId="3680" xr:uid="{00000000-0005-0000-0000-0000CE290000}"/>
    <cellStyle name="Normal 82 3 2" xfId="10404" xr:uid="{00000000-0005-0000-0000-0000CF290000}"/>
    <cellStyle name="Normal 82 3 3" xfId="8809" xr:uid="{00000000-0005-0000-0000-0000D0290000}"/>
    <cellStyle name="Normal 82 3 4" xfId="12010" xr:uid="{00000000-0005-0000-0000-0000D1290000}"/>
    <cellStyle name="Normal 82 3 5" xfId="13617" xr:uid="{00000000-0005-0000-0000-0000D2290000}"/>
    <cellStyle name="Normal 82 4" xfId="3681" xr:uid="{00000000-0005-0000-0000-0000D3290000}"/>
    <cellStyle name="Normal 82 4 2" xfId="10405" xr:uid="{00000000-0005-0000-0000-0000D4290000}"/>
    <cellStyle name="Normal 82 4 3" xfId="8810" xr:uid="{00000000-0005-0000-0000-0000D5290000}"/>
    <cellStyle name="Normal 82 4 4" xfId="12011" xr:uid="{00000000-0005-0000-0000-0000D6290000}"/>
    <cellStyle name="Normal 82 4 5" xfId="13618" xr:uid="{00000000-0005-0000-0000-0000D7290000}"/>
    <cellStyle name="Normal 82 5" xfId="10402" xr:uid="{00000000-0005-0000-0000-0000D8290000}"/>
    <cellStyle name="Normal 82 6" xfId="8807" xr:uid="{00000000-0005-0000-0000-0000D9290000}"/>
    <cellStyle name="Normal 82 7" xfId="12008" xr:uid="{00000000-0005-0000-0000-0000DA290000}"/>
    <cellStyle name="Normal 82 8" xfId="13615" xr:uid="{00000000-0005-0000-0000-0000DB290000}"/>
    <cellStyle name="Normal 83" xfId="3682" xr:uid="{00000000-0005-0000-0000-0000DC290000}"/>
    <cellStyle name="Normal 83 2" xfId="3683" xr:uid="{00000000-0005-0000-0000-0000DD290000}"/>
    <cellStyle name="Normal 83 2 2" xfId="10407" xr:uid="{00000000-0005-0000-0000-0000DE290000}"/>
    <cellStyle name="Normal 83 2 3" xfId="8812" xr:uid="{00000000-0005-0000-0000-0000DF290000}"/>
    <cellStyle name="Normal 83 2 4" xfId="12013" xr:uid="{00000000-0005-0000-0000-0000E0290000}"/>
    <cellStyle name="Normal 83 2 5" xfId="13620" xr:uid="{00000000-0005-0000-0000-0000E1290000}"/>
    <cellStyle name="Normal 83 3" xfId="3684" xr:uid="{00000000-0005-0000-0000-0000E2290000}"/>
    <cellStyle name="Normal 83 3 2" xfId="10408" xr:uid="{00000000-0005-0000-0000-0000E3290000}"/>
    <cellStyle name="Normal 83 3 3" xfId="8813" xr:uid="{00000000-0005-0000-0000-0000E4290000}"/>
    <cellStyle name="Normal 83 3 4" xfId="12014" xr:uid="{00000000-0005-0000-0000-0000E5290000}"/>
    <cellStyle name="Normal 83 3 5" xfId="13621" xr:uid="{00000000-0005-0000-0000-0000E6290000}"/>
    <cellStyle name="Normal 83 4" xfId="3685" xr:uid="{00000000-0005-0000-0000-0000E7290000}"/>
    <cellStyle name="Normal 83 4 2" xfId="10409" xr:uid="{00000000-0005-0000-0000-0000E8290000}"/>
    <cellStyle name="Normal 83 4 3" xfId="8814" xr:uid="{00000000-0005-0000-0000-0000E9290000}"/>
    <cellStyle name="Normal 83 4 4" xfId="12015" xr:uid="{00000000-0005-0000-0000-0000EA290000}"/>
    <cellStyle name="Normal 83 4 5" xfId="13622" xr:uid="{00000000-0005-0000-0000-0000EB290000}"/>
    <cellStyle name="Normal 83 5" xfId="10406" xr:uid="{00000000-0005-0000-0000-0000EC290000}"/>
    <cellStyle name="Normal 83 6" xfId="8811" xr:uid="{00000000-0005-0000-0000-0000ED290000}"/>
    <cellStyle name="Normal 83 7" xfId="12012" xr:uid="{00000000-0005-0000-0000-0000EE290000}"/>
    <cellStyle name="Normal 83 8" xfId="13619" xr:uid="{00000000-0005-0000-0000-0000EF290000}"/>
    <cellStyle name="Normal 84" xfId="3686" xr:uid="{00000000-0005-0000-0000-0000F0290000}"/>
    <cellStyle name="Normal 84 2" xfId="3687" xr:uid="{00000000-0005-0000-0000-0000F1290000}"/>
    <cellStyle name="Normal 84 2 2" xfId="10411" xr:uid="{00000000-0005-0000-0000-0000F2290000}"/>
    <cellStyle name="Normal 84 2 3" xfId="8816" xr:uid="{00000000-0005-0000-0000-0000F3290000}"/>
    <cellStyle name="Normal 84 2 4" xfId="12017" xr:uid="{00000000-0005-0000-0000-0000F4290000}"/>
    <cellStyle name="Normal 84 2 5" xfId="13624" xr:uid="{00000000-0005-0000-0000-0000F5290000}"/>
    <cellStyle name="Normal 84 3" xfId="3688" xr:uid="{00000000-0005-0000-0000-0000F6290000}"/>
    <cellStyle name="Normal 84 3 2" xfId="10412" xr:uid="{00000000-0005-0000-0000-0000F7290000}"/>
    <cellStyle name="Normal 84 3 3" xfId="8817" xr:uid="{00000000-0005-0000-0000-0000F8290000}"/>
    <cellStyle name="Normal 84 3 4" xfId="12018" xr:uid="{00000000-0005-0000-0000-0000F9290000}"/>
    <cellStyle name="Normal 84 3 5" xfId="13625" xr:uid="{00000000-0005-0000-0000-0000FA290000}"/>
    <cellStyle name="Normal 84 4" xfId="3689" xr:uid="{00000000-0005-0000-0000-0000FB290000}"/>
    <cellStyle name="Normal 84 4 2" xfId="10413" xr:uid="{00000000-0005-0000-0000-0000FC290000}"/>
    <cellStyle name="Normal 84 4 3" xfId="8818" xr:uid="{00000000-0005-0000-0000-0000FD290000}"/>
    <cellStyle name="Normal 84 4 4" xfId="12019" xr:uid="{00000000-0005-0000-0000-0000FE290000}"/>
    <cellStyle name="Normal 84 4 5" xfId="13626" xr:uid="{00000000-0005-0000-0000-0000FF290000}"/>
    <cellStyle name="Normal 84 5" xfId="10410" xr:uid="{00000000-0005-0000-0000-0000002A0000}"/>
    <cellStyle name="Normal 84 6" xfId="8815" xr:uid="{00000000-0005-0000-0000-0000012A0000}"/>
    <cellStyle name="Normal 84 7" xfId="12016" xr:uid="{00000000-0005-0000-0000-0000022A0000}"/>
    <cellStyle name="Normal 84 8" xfId="13623" xr:uid="{00000000-0005-0000-0000-0000032A0000}"/>
    <cellStyle name="Normal 85" xfId="3690" xr:uid="{00000000-0005-0000-0000-0000042A0000}"/>
    <cellStyle name="Normal 85 2" xfId="3691" xr:uid="{00000000-0005-0000-0000-0000052A0000}"/>
    <cellStyle name="Normal 85 2 2" xfId="10415" xr:uid="{00000000-0005-0000-0000-0000062A0000}"/>
    <cellStyle name="Normal 85 2 3" xfId="8820" xr:uid="{00000000-0005-0000-0000-0000072A0000}"/>
    <cellStyle name="Normal 85 2 4" xfId="12021" xr:uid="{00000000-0005-0000-0000-0000082A0000}"/>
    <cellStyle name="Normal 85 2 5" xfId="13628" xr:uid="{00000000-0005-0000-0000-0000092A0000}"/>
    <cellStyle name="Normal 85 3" xfId="3692" xr:uid="{00000000-0005-0000-0000-00000A2A0000}"/>
    <cellStyle name="Normal 85 3 2" xfId="10416" xr:uid="{00000000-0005-0000-0000-00000B2A0000}"/>
    <cellStyle name="Normal 85 3 3" xfId="8821" xr:uid="{00000000-0005-0000-0000-00000C2A0000}"/>
    <cellStyle name="Normal 85 3 4" xfId="12022" xr:uid="{00000000-0005-0000-0000-00000D2A0000}"/>
    <cellStyle name="Normal 85 3 5" xfId="13629" xr:uid="{00000000-0005-0000-0000-00000E2A0000}"/>
    <cellStyle name="Normal 85 4" xfId="3693" xr:uid="{00000000-0005-0000-0000-00000F2A0000}"/>
    <cellStyle name="Normal 85 4 2" xfId="10417" xr:uid="{00000000-0005-0000-0000-0000102A0000}"/>
    <cellStyle name="Normal 85 4 3" xfId="8822" xr:uid="{00000000-0005-0000-0000-0000112A0000}"/>
    <cellStyle name="Normal 85 4 4" xfId="12023" xr:uid="{00000000-0005-0000-0000-0000122A0000}"/>
    <cellStyle name="Normal 85 4 5" xfId="13630" xr:uid="{00000000-0005-0000-0000-0000132A0000}"/>
    <cellStyle name="Normal 85 5" xfId="10414" xr:uid="{00000000-0005-0000-0000-0000142A0000}"/>
    <cellStyle name="Normal 85 6" xfId="8819" xr:uid="{00000000-0005-0000-0000-0000152A0000}"/>
    <cellStyle name="Normal 85 7" xfId="12020" xr:uid="{00000000-0005-0000-0000-0000162A0000}"/>
    <cellStyle name="Normal 85 8" xfId="13627" xr:uid="{00000000-0005-0000-0000-0000172A0000}"/>
    <cellStyle name="Normal 86" xfId="3694" xr:uid="{00000000-0005-0000-0000-0000182A0000}"/>
    <cellStyle name="Normal 86 2" xfId="3695" xr:uid="{00000000-0005-0000-0000-0000192A0000}"/>
    <cellStyle name="Normal 86 2 2" xfId="10419" xr:uid="{00000000-0005-0000-0000-00001A2A0000}"/>
    <cellStyle name="Normal 86 2 3" xfId="8824" xr:uid="{00000000-0005-0000-0000-00001B2A0000}"/>
    <cellStyle name="Normal 86 2 4" xfId="12025" xr:uid="{00000000-0005-0000-0000-00001C2A0000}"/>
    <cellStyle name="Normal 86 2 5" xfId="13632" xr:uid="{00000000-0005-0000-0000-00001D2A0000}"/>
    <cellStyle name="Normal 86 3" xfId="3696" xr:uid="{00000000-0005-0000-0000-00001E2A0000}"/>
    <cellStyle name="Normal 86 3 2" xfId="10420" xr:uid="{00000000-0005-0000-0000-00001F2A0000}"/>
    <cellStyle name="Normal 86 3 3" xfId="8825" xr:uid="{00000000-0005-0000-0000-0000202A0000}"/>
    <cellStyle name="Normal 86 3 4" xfId="12026" xr:uid="{00000000-0005-0000-0000-0000212A0000}"/>
    <cellStyle name="Normal 86 3 5" xfId="13633" xr:uid="{00000000-0005-0000-0000-0000222A0000}"/>
    <cellStyle name="Normal 86 4" xfId="3697" xr:uid="{00000000-0005-0000-0000-0000232A0000}"/>
    <cellStyle name="Normal 86 4 2" xfId="10421" xr:uid="{00000000-0005-0000-0000-0000242A0000}"/>
    <cellStyle name="Normal 86 4 3" xfId="8826" xr:uid="{00000000-0005-0000-0000-0000252A0000}"/>
    <cellStyle name="Normal 86 4 4" xfId="12027" xr:uid="{00000000-0005-0000-0000-0000262A0000}"/>
    <cellStyle name="Normal 86 4 5" xfId="13634" xr:uid="{00000000-0005-0000-0000-0000272A0000}"/>
    <cellStyle name="Normal 86 5" xfId="10418" xr:uid="{00000000-0005-0000-0000-0000282A0000}"/>
    <cellStyle name="Normal 86 6" xfId="8823" xr:uid="{00000000-0005-0000-0000-0000292A0000}"/>
    <cellStyle name="Normal 86 7" xfId="12024" xr:uid="{00000000-0005-0000-0000-00002A2A0000}"/>
    <cellStyle name="Normal 86 8" xfId="13631" xr:uid="{00000000-0005-0000-0000-00002B2A0000}"/>
    <cellStyle name="Normal 87" xfId="3698" xr:uid="{00000000-0005-0000-0000-00002C2A0000}"/>
    <cellStyle name="Normal 87 2" xfId="3699" xr:uid="{00000000-0005-0000-0000-00002D2A0000}"/>
    <cellStyle name="Normal 87 2 2" xfId="10423" xr:uid="{00000000-0005-0000-0000-00002E2A0000}"/>
    <cellStyle name="Normal 87 2 3" xfId="8828" xr:uid="{00000000-0005-0000-0000-00002F2A0000}"/>
    <cellStyle name="Normal 87 2 4" xfId="12029" xr:uid="{00000000-0005-0000-0000-0000302A0000}"/>
    <cellStyle name="Normal 87 2 5" xfId="13636" xr:uid="{00000000-0005-0000-0000-0000312A0000}"/>
    <cellStyle name="Normal 87 3" xfId="3700" xr:uid="{00000000-0005-0000-0000-0000322A0000}"/>
    <cellStyle name="Normal 87 3 2" xfId="10424" xr:uid="{00000000-0005-0000-0000-0000332A0000}"/>
    <cellStyle name="Normal 87 3 3" xfId="8829" xr:uid="{00000000-0005-0000-0000-0000342A0000}"/>
    <cellStyle name="Normal 87 3 4" xfId="12030" xr:uid="{00000000-0005-0000-0000-0000352A0000}"/>
    <cellStyle name="Normal 87 3 5" xfId="13637" xr:uid="{00000000-0005-0000-0000-0000362A0000}"/>
    <cellStyle name="Normal 87 4" xfId="3701" xr:uid="{00000000-0005-0000-0000-0000372A0000}"/>
    <cellStyle name="Normal 87 4 2" xfId="10425" xr:uid="{00000000-0005-0000-0000-0000382A0000}"/>
    <cellStyle name="Normal 87 4 3" xfId="8830" xr:uid="{00000000-0005-0000-0000-0000392A0000}"/>
    <cellStyle name="Normal 87 4 4" xfId="12031" xr:uid="{00000000-0005-0000-0000-00003A2A0000}"/>
    <cellStyle name="Normal 87 4 5" xfId="13638" xr:uid="{00000000-0005-0000-0000-00003B2A0000}"/>
    <cellStyle name="Normal 87 5" xfId="10422" xr:uid="{00000000-0005-0000-0000-00003C2A0000}"/>
    <cellStyle name="Normal 87 6" xfId="8827" xr:uid="{00000000-0005-0000-0000-00003D2A0000}"/>
    <cellStyle name="Normal 87 7" xfId="12028" xr:uid="{00000000-0005-0000-0000-00003E2A0000}"/>
    <cellStyle name="Normal 87 8" xfId="13635" xr:uid="{00000000-0005-0000-0000-00003F2A0000}"/>
    <cellStyle name="Normal 88" xfId="3702" xr:uid="{00000000-0005-0000-0000-0000402A0000}"/>
    <cellStyle name="Normal 88 2" xfId="3703" xr:uid="{00000000-0005-0000-0000-0000412A0000}"/>
    <cellStyle name="Normal 88 2 2" xfId="10427" xr:uid="{00000000-0005-0000-0000-0000422A0000}"/>
    <cellStyle name="Normal 88 2 3" xfId="8832" xr:uid="{00000000-0005-0000-0000-0000432A0000}"/>
    <cellStyle name="Normal 88 2 4" xfId="12033" xr:uid="{00000000-0005-0000-0000-0000442A0000}"/>
    <cellStyle name="Normal 88 2 5" xfId="13640" xr:uid="{00000000-0005-0000-0000-0000452A0000}"/>
    <cellStyle name="Normal 88 3" xfId="3704" xr:uid="{00000000-0005-0000-0000-0000462A0000}"/>
    <cellStyle name="Normal 88 3 2" xfId="10428" xr:uid="{00000000-0005-0000-0000-0000472A0000}"/>
    <cellStyle name="Normal 88 3 3" xfId="8833" xr:uid="{00000000-0005-0000-0000-0000482A0000}"/>
    <cellStyle name="Normal 88 3 4" xfId="12034" xr:uid="{00000000-0005-0000-0000-0000492A0000}"/>
    <cellStyle name="Normal 88 3 5" xfId="13641" xr:uid="{00000000-0005-0000-0000-00004A2A0000}"/>
    <cellStyle name="Normal 88 4" xfId="3705" xr:uid="{00000000-0005-0000-0000-00004B2A0000}"/>
    <cellStyle name="Normal 88 4 2" xfId="10429" xr:uid="{00000000-0005-0000-0000-00004C2A0000}"/>
    <cellStyle name="Normal 88 4 3" xfId="8834" xr:uid="{00000000-0005-0000-0000-00004D2A0000}"/>
    <cellStyle name="Normal 88 4 4" xfId="12035" xr:uid="{00000000-0005-0000-0000-00004E2A0000}"/>
    <cellStyle name="Normal 88 4 5" xfId="13642" xr:uid="{00000000-0005-0000-0000-00004F2A0000}"/>
    <cellStyle name="Normal 88 5" xfId="10426" xr:uid="{00000000-0005-0000-0000-0000502A0000}"/>
    <cellStyle name="Normal 88 6" xfId="8831" xr:uid="{00000000-0005-0000-0000-0000512A0000}"/>
    <cellStyle name="Normal 88 7" xfId="12032" xr:uid="{00000000-0005-0000-0000-0000522A0000}"/>
    <cellStyle name="Normal 88 8" xfId="13639" xr:uid="{00000000-0005-0000-0000-0000532A0000}"/>
    <cellStyle name="Normal 89" xfId="3706" xr:uid="{00000000-0005-0000-0000-0000542A0000}"/>
    <cellStyle name="Normal 89 2" xfId="3707" xr:uid="{00000000-0005-0000-0000-0000552A0000}"/>
    <cellStyle name="Normal 89 2 2" xfId="10431" xr:uid="{00000000-0005-0000-0000-0000562A0000}"/>
    <cellStyle name="Normal 89 2 3" xfId="8836" xr:uid="{00000000-0005-0000-0000-0000572A0000}"/>
    <cellStyle name="Normal 89 2 4" xfId="12037" xr:uid="{00000000-0005-0000-0000-0000582A0000}"/>
    <cellStyle name="Normal 89 2 5" xfId="13644" xr:uid="{00000000-0005-0000-0000-0000592A0000}"/>
    <cellStyle name="Normal 89 3" xfId="3708" xr:uid="{00000000-0005-0000-0000-00005A2A0000}"/>
    <cellStyle name="Normal 89 3 2" xfId="10432" xr:uid="{00000000-0005-0000-0000-00005B2A0000}"/>
    <cellStyle name="Normal 89 3 3" xfId="8837" xr:uid="{00000000-0005-0000-0000-00005C2A0000}"/>
    <cellStyle name="Normal 89 3 4" xfId="12038" xr:uid="{00000000-0005-0000-0000-00005D2A0000}"/>
    <cellStyle name="Normal 89 3 5" xfId="13645" xr:uid="{00000000-0005-0000-0000-00005E2A0000}"/>
    <cellStyle name="Normal 89 4" xfId="3709" xr:uid="{00000000-0005-0000-0000-00005F2A0000}"/>
    <cellStyle name="Normal 89 4 2" xfId="10433" xr:uid="{00000000-0005-0000-0000-0000602A0000}"/>
    <cellStyle name="Normal 89 4 3" xfId="8838" xr:uid="{00000000-0005-0000-0000-0000612A0000}"/>
    <cellStyle name="Normal 89 4 4" xfId="12039" xr:uid="{00000000-0005-0000-0000-0000622A0000}"/>
    <cellStyle name="Normal 89 4 5" xfId="13646" xr:uid="{00000000-0005-0000-0000-0000632A0000}"/>
    <cellStyle name="Normal 89 5" xfId="10430" xr:uid="{00000000-0005-0000-0000-0000642A0000}"/>
    <cellStyle name="Normal 89 6" xfId="8835" xr:uid="{00000000-0005-0000-0000-0000652A0000}"/>
    <cellStyle name="Normal 89 7" xfId="12036" xr:uid="{00000000-0005-0000-0000-0000662A0000}"/>
    <cellStyle name="Normal 89 8" xfId="13643" xr:uid="{00000000-0005-0000-0000-0000672A0000}"/>
    <cellStyle name="Normal 9" xfId="116" xr:uid="{00000000-0005-0000-0000-0000682A0000}"/>
    <cellStyle name="Normal 9 10" xfId="3711" xr:uid="{00000000-0005-0000-0000-0000692A0000}"/>
    <cellStyle name="Normal 9 11" xfId="3712" xr:uid="{00000000-0005-0000-0000-00006A2A0000}"/>
    <cellStyle name="Normal 9 12" xfId="3713" xr:uid="{00000000-0005-0000-0000-00006B2A0000}"/>
    <cellStyle name="Normal 9 13" xfId="3714" xr:uid="{00000000-0005-0000-0000-00006C2A0000}"/>
    <cellStyle name="Normal 9 14" xfId="3715" xr:uid="{00000000-0005-0000-0000-00006D2A0000}"/>
    <cellStyle name="Normal 9 15" xfId="3716" xr:uid="{00000000-0005-0000-0000-00006E2A0000}"/>
    <cellStyle name="Normal 9 16" xfId="3717" xr:uid="{00000000-0005-0000-0000-00006F2A0000}"/>
    <cellStyle name="Normal 9 17" xfId="3718" xr:uid="{00000000-0005-0000-0000-0000702A0000}"/>
    <cellStyle name="Normal 9 18" xfId="3719" xr:uid="{00000000-0005-0000-0000-0000712A0000}"/>
    <cellStyle name="Normal 9 19" xfId="3720" xr:uid="{00000000-0005-0000-0000-0000722A0000}"/>
    <cellStyle name="Normal 9 2" xfId="3721" xr:uid="{00000000-0005-0000-0000-0000732A0000}"/>
    <cellStyle name="Normal 9 2 10" xfId="3722" xr:uid="{00000000-0005-0000-0000-0000742A0000}"/>
    <cellStyle name="Normal 9 2 11" xfId="3723" xr:uid="{00000000-0005-0000-0000-0000752A0000}"/>
    <cellStyle name="Normal 9 2 12" xfId="3724" xr:uid="{00000000-0005-0000-0000-0000762A0000}"/>
    <cellStyle name="Normal 9 2 13" xfId="3725" xr:uid="{00000000-0005-0000-0000-0000772A0000}"/>
    <cellStyle name="Normal 9 2 14" xfId="3726" xr:uid="{00000000-0005-0000-0000-0000782A0000}"/>
    <cellStyle name="Normal 9 2 15" xfId="3727" xr:uid="{00000000-0005-0000-0000-0000792A0000}"/>
    <cellStyle name="Normal 9 2 16" xfId="3728" xr:uid="{00000000-0005-0000-0000-00007A2A0000}"/>
    <cellStyle name="Normal 9 2 17" xfId="3729" xr:uid="{00000000-0005-0000-0000-00007B2A0000}"/>
    <cellStyle name="Normal 9 2 18" xfId="3730" xr:uid="{00000000-0005-0000-0000-00007C2A0000}"/>
    <cellStyle name="Normal 9 2 19" xfId="3731" xr:uid="{00000000-0005-0000-0000-00007D2A0000}"/>
    <cellStyle name="Normal 9 2 2" xfId="3732" xr:uid="{00000000-0005-0000-0000-00007E2A0000}"/>
    <cellStyle name="Normal 9 2 2 2" xfId="3733" xr:uid="{00000000-0005-0000-0000-00007F2A0000}"/>
    <cellStyle name="Normal 9 2 2 3" xfId="10435" xr:uid="{00000000-0005-0000-0000-0000802A0000}"/>
    <cellStyle name="Normal 9 2 2 4" xfId="8840" xr:uid="{00000000-0005-0000-0000-0000812A0000}"/>
    <cellStyle name="Normal 9 2 2 5" xfId="12041" xr:uid="{00000000-0005-0000-0000-0000822A0000}"/>
    <cellStyle name="Normal 9 2 2 6" xfId="13648" xr:uid="{00000000-0005-0000-0000-0000832A0000}"/>
    <cellStyle name="Normal 9 2 20" xfId="3734" xr:uid="{00000000-0005-0000-0000-0000842A0000}"/>
    <cellStyle name="Normal 9 2 21" xfId="3735" xr:uid="{00000000-0005-0000-0000-0000852A0000}"/>
    <cellStyle name="Normal 9 2 22" xfId="3736" xr:uid="{00000000-0005-0000-0000-0000862A0000}"/>
    <cellStyle name="Normal 9 2 23" xfId="3737" xr:uid="{00000000-0005-0000-0000-0000872A0000}"/>
    <cellStyle name="Normal 9 2 24" xfId="3738" xr:uid="{00000000-0005-0000-0000-0000882A0000}"/>
    <cellStyle name="Normal 9 2 25" xfId="3739" xr:uid="{00000000-0005-0000-0000-0000892A0000}"/>
    <cellStyle name="Normal 9 2 26" xfId="3740" xr:uid="{00000000-0005-0000-0000-00008A2A0000}"/>
    <cellStyle name="Normal 9 2 27" xfId="3741" xr:uid="{00000000-0005-0000-0000-00008B2A0000}"/>
    <cellStyle name="Normal 9 2 28" xfId="3742" xr:uid="{00000000-0005-0000-0000-00008C2A0000}"/>
    <cellStyle name="Normal 9 2 29" xfId="3743" xr:uid="{00000000-0005-0000-0000-00008D2A0000}"/>
    <cellStyle name="Normal 9 2 3" xfId="3744" xr:uid="{00000000-0005-0000-0000-00008E2A0000}"/>
    <cellStyle name="Normal 9 2 30" xfId="3745" xr:uid="{00000000-0005-0000-0000-00008F2A0000}"/>
    <cellStyle name="Normal 9 2 31" xfId="3746" xr:uid="{00000000-0005-0000-0000-0000902A0000}"/>
    <cellStyle name="Normal 9 2 32" xfId="3747" xr:uid="{00000000-0005-0000-0000-0000912A0000}"/>
    <cellStyle name="Normal 9 2 33" xfId="3748" xr:uid="{00000000-0005-0000-0000-0000922A0000}"/>
    <cellStyle name="Normal 9 2 34" xfId="3749" xr:uid="{00000000-0005-0000-0000-0000932A0000}"/>
    <cellStyle name="Normal 9 2 35" xfId="3750" xr:uid="{00000000-0005-0000-0000-0000942A0000}"/>
    <cellStyle name="Normal 9 2 36" xfId="3751" xr:uid="{00000000-0005-0000-0000-0000952A0000}"/>
    <cellStyle name="Normal 9 2 37" xfId="3752" xr:uid="{00000000-0005-0000-0000-0000962A0000}"/>
    <cellStyle name="Normal 9 2 38" xfId="3753" xr:uid="{00000000-0005-0000-0000-0000972A0000}"/>
    <cellStyle name="Normal 9 2 39" xfId="3754" xr:uid="{00000000-0005-0000-0000-0000982A0000}"/>
    <cellStyle name="Normal 9 2 4" xfId="3755" xr:uid="{00000000-0005-0000-0000-0000992A0000}"/>
    <cellStyle name="Normal 9 2 40" xfId="3756" xr:uid="{00000000-0005-0000-0000-00009A2A0000}"/>
    <cellStyle name="Normal 9 2 41" xfId="3757" xr:uid="{00000000-0005-0000-0000-00009B2A0000}"/>
    <cellStyle name="Normal 9 2 42" xfId="3758" xr:uid="{00000000-0005-0000-0000-00009C2A0000}"/>
    <cellStyle name="Normal 9 2 43" xfId="7089" xr:uid="{00000000-0005-0000-0000-00009D2A0000}"/>
    <cellStyle name="Normal 9 2 43 2" xfId="10434" xr:uid="{00000000-0005-0000-0000-00009E2A0000}"/>
    <cellStyle name="Normal 9 2 44" xfId="8839" xr:uid="{00000000-0005-0000-0000-00009F2A0000}"/>
    <cellStyle name="Normal 9 2 45" xfId="12040" xr:uid="{00000000-0005-0000-0000-0000A02A0000}"/>
    <cellStyle name="Normal 9 2 46" xfId="13647" xr:uid="{00000000-0005-0000-0000-0000A12A0000}"/>
    <cellStyle name="Normal 9 2 5" xfId="3759" xr:uid="{00000000-0005-0000-0000-0000A22A0000}"/>
    <cellStyle name="Normal 9 2 6" xfId="3760" xr:uid="{00000000-0005-0000-0000-0000A32A0000}"/>
    <cellStyle name="Normal 9 2 7" xfId="3761" xr:uid="{00000000-0005-0000-0000-0000A42A0000}"/>
    <cellStyle name="Normal 9 2 8" xfId="3762" xr:uid="{00000000-0005-0000-0000-0000A52A0000}"/>
    <cellStyle name="Normal 9 2 9" xfId="3763" xr:uid="{00000000-0005-0000-0000-0000A62A0000}"/>
    <cellStyle name="Normal 9 20" xfId="3764" xr:uid="{00000000-0005-0000-0000-0000A72A0000}"/>
    <cellStyle name="Normal 9 21" xfId="3765" xr:uid="{00000000-0005-0000-0000-0000A82A0000}"/>
    <cellStyle name="Normal 9 22" xfId="3766" xr:uid="{00000000-0005-0000-0000-0000A92A0000}"/>
    <cellStyle name="Normal 9 23" xfId="3767" xr:uid="{00000000-0005-0000-0000-0000AA2A0000}"/>
    <cellStyle name="Normal 9 24" xfId="3768" xr:uid="{00000000-0005-0000-0000-0000AB2A0000}"/>
    <cellStyle name="Normal 9 25" xfId="3769" xr:uid="{00000000-0005-0000-0000-0000AC2A0000}"/>
    <cellStyle name="Normal 9 26" xfId="3770" xr:uid="{00000000-0005-0000-0000-0000AD2A0000}"/>
    <cellStyle name="Normal 9 27" xfId="3771" xr:uid="{00000000-0005-0000-0000-0000AE2A0000}"/>
    <cellStyle name="Normal 9 28" xfId="3772" xr:uid="{00000000-0005-0000-0000-0000AF2A0000}"/>
    <cellStyle name="Normal 9 29" xfId="3773" xr:uid="{00000000-0005-0000-0000-0000B02A0000}"/>
    <cellStyle name="Normal 9 3" xfId="3774" xr:uid="{00000000-0005-0000-0000-0000B12A0000}"/>
    <cellStyle name="Normal 9 3 2" xfId="3775" xr:uid="{00000000-0005-0000-0000-0000B22A0000}"/>
    <cellStyle name="Normal 9 3 3" xfId="7090" xr:uid="{00000000-0005-0000-0000-0000B32A0000}"/>
    <cellStyle name="Normal 9 30" xfId="3776" xr:uid="{00000000-0005-0000-0000-0000B42A0000}"/>
    <cellStyle name="Normal 9 31" xfId="3777" xr:uid="{00000000-0005-0000-0000-0000B52A0000}"/>
    <cellStyle name="Normal 9 32" xfId="3778" xr:uid="{00000000-0005-0000-0000-0000B62A0000}"/>
    <cellStyle name="Normal 9 33" xfId="3779" xr:uid="{00000000-0005-0000-0000-0000B72A0000}"/>
    <cellStyle name="Normal 9 34" xfId="3780" xr:uid="{00000000-0005-0000-0000-0000B82A0000}"/>
    <cellStyle name="Normal 9 35" xfId="3781" xr:uid="{00000000-0005-0000-0000-0000B92A0000}"/>
    <cellStyle name="Normal 9 36" xfId="3782" xr:uid="{00000000-0005-0000-0000-0000BA2A0000}"/>
    <cellStyle name="Normal 9 37" xfId="3783" xr:uid="{00000000-0005-0000-0000-0000BB2A0000}"/>
    <cellStyle name="Normal 9 38" xfId="3784" xr:uid="{00000000-0005-0000-0000-0000BC2A0000}"/>
    <cellStyle name="Normal 9 39" xfId="3785" xr:uid="{00000000-0005-0000-0000-0000BD2A0000}"/>
    <cellStyle name="Normal 9 4" xfId="3786" xr:uid="{00000000-0005-0000-0000-0000BE2A0000}"/>
    <cellStyle name="Normal 9 4 2" xfId="3787" xr:uid="{00000000-0005-0000-0000-0000BF2A0000}"/>
    <cellStyle name="Normal 9 4 3" xfId="7091" xr:uid="{00000000-0005-0000-0000-0000C02A0000}"/>
    <cellStyle name="Normal 9 40" xfId="3788" xr:uid="{00000000-0005-0000-0000-0000C12A0000}"/>
    <cellStyle name="Normal 9 41" xfId="3789" xr:uid="{00000000-0005-0000-0000-0000C22A0000}"/>
    <cellStyle name="Normal 9 42" xfId="3710" xr:uid="{00000000-0005-0000-0000-0000C32A0000}"/>
    <cellStyle name="Normal 9 42 2" xfId="10583" xr:uid="{00000000-0005-0000-0000-0000C42A0000}"/>
    <cellStyle name="Normal 9 43" xfId="5083" xr:uid="{00000000-0005-0000-0000-0000C52A0000}"/>
    <cellStyle name="Normal 9 43 2" xfId="7088" xr:uid="{00000000-0005-0000-0000-0000C62A0000}"/>
    <cellStyle name="Normal 9 5" xfId="3790" xr:uid="{00000000-0005-0000-0000-0000C72A0000}"/>
    <cellStyle name="Normal 9 5 2" xfId="7092" xr:uid="{00000000-0005-0000-0000-0000C82A0000}"/>
    <cellStyle name="Normal 9 6" xfId="3791" xr:uid="{00000000-0005-0000-0000-0000C92A0000}"/>
    <cellStyle name="Normal 9 6 2" xfId="7093" xr:uid="{00000000-0005-0000-0000-0000CA2A0000}"/>
    <cellStyle name="Normal 9 7" xfId="3792" xr:uid="{00000000-0005-0000-0000-0000CB2A0000}"/>
    <cellStyle name="Normal 9 8" xfId="3793" xr:uid="{00000000-0005-0000-0000-0000CC2A0000}"/>
    <cellStyle name="Normal 9 9" xfId="3794" xr:uid="{00000000-0005-0000-0000-0000CD2A0000}"/>
    <cellStyle name="Normal 90" xfId="3795" xr:uid="{00000000-0005-0000-0000-0000CE2A0000}"/>
    <cellStyle name="Normal 90 2" xfId="3796" xr:uid="{00000000-0005-0000-0000-0000CF2A0000}"/>
    <cellStyle name="Normal 90 2 2" xfId="10437" xr:uid="{00000000-0005-0000-0000-0000D02A0000}"/>
    <cellStyle name="Normal 90 2 3" xfId="8842" xr:uid="{00000000-0005-0000-0000-0000D12A0000}"/>
    <cellStyle name="Normal 90 2 4" xfId="12043" xr:uid="{00000000-0005-0000-0000-0000D22A0000}"/>
    <cellStyle name="Normal 90 2 5" xfId="13650" xr:uid="{00000000-0005-0000-0000-0000D32A0000}"/>
    <cellStyle name="Normal 90 3" xfId="3797" xr:uid="{00000000-0005-0000-0000-0000D42A0000}"/>
    <cellStyle name="Normal 90 3 2" xfId="10438" xr:uid="{00000000-0005-0000-0000-0000D52A0000}"/>
    <cellStyle name="Normal 90 3 3" xfId="8843" xr:uid="{00000000-0005-0000-0000-0000D62A0000}"/>
    <cellStyle name="Normal 90 3 4" xfId="12044" xr:uid="{00000000-0005-0000-0000-0000D72A0000}"/>
    <cellStyle name="Normal 90 3 5" xfId="13651" xr:uid="{00000000-0005-0000-0000-0000D82A0000}"/>
    <cellStyle name="Normal 90 4" xfId="3798" xr:uid="{00000000-0005-0000-0000-0000D92A0000}"/>
    <cellStyle name="Normal 90 4 2" xfId="10439" xr:uid="{00000000-0005-0000-0000-0000DA2A0000}"/>
    <cellStyle name="Normal 90 4 3" xfId="8844" xr:uid="{00000000-0005-0000-0000-0000DB2A0000}"/>
    <cellStyle name="Normal 90 4 4" xfId="12045" xr:uid="{00000000-0005-0000-0000-0000DC2A0000}"/>
    <cellStyle name="Normal 90 4 5" xfId="13652" xr:uid="{00000000-0005-0000-0000-0000DD2A0000}"/>
    <cellStyle name="Normal 90 5" xfId="10436" xr:uid="{00000000-0005-0000-0000-0000DE2A0000}"/>
    <cellStyle name="Normal 90 6" xfId="8841" xr:uid="{00000000-0005-0000-0000-0000DF2A0000}"/>
    <cellStyle name="Normal 90 7" xfId="12042" xr:uid="{00000000-0005-0000-0000-0000E02A0000}"/>
    <cellStyle name="Normal 90 8" xfId="13649" xr:uid="{00000000-0005-0000-0000-0000E12A0000}"/>
    <cellStyle name="Normal 91" xfId="3799" xr:uid="{00000000-0005-0000-0000-0000E22A0000}"/>
    <cellStyle name="Normal 91 2" xfId="3800" xr:uid="{00000000-0005-0000-0000-0000E32A0000}"/>
    <cellStyle name="Normal 91 2 2" xfId="10441" xr:uid="{00000000-0005-0000-0000-0000E42A0000}"/>
    <cellStyle name="Normal 91 2 3" xfId="8846" xr:uid="{00000000-0005-0000-0000-0000E52A0000}"/>
    <cellStyle name="Normal 91 2 4" xfId="12047" xr:uid="{00000000-0005-0000-0000-0000E62A0000}"/>
    <cellStyle name="Normal 91 2 5" xfId="13654" xr:uid="{00000000-0005-0000-0000-0000E72A0000}"/>
    <cellStyle name="Normal 91 3" xfId="3801" xr:uid="{00000000-0005-0000-0000-0000E82A0000}"/>
    <cellStyle name="Normal 91 3 2" xfId="10442" xr:uid="{00000000-0005-0000-0000-0000E92A0000}"/>
    <cellStyle name="Normal 91 3 3" xfId="8847" xr:uid="{00000000-0005-0000-0000-0000EA2A0000}"/>
    <cellStyle name="Normal 91 3 4" xfId="12048" xr:uid="{00000000-0005-0000-0000-0000EB2A0000}"/>
    <cellStyle name="Normal 91 3 5" xfId="13655" xr:uid="{00000000-0005-0000-0000-0000EC2A0000}"/>
    <cellStyle name="Normal 91 4" xfId="3802" xr:uid="{00000000-0005-0000-0000-0000ED2A0000}"/>
    <cellStyle name="Normal 91 4 2" xfId="10443" xr:uid="{00000000-0005-0000-0000-0000EE2A0000}"/>
    <cellStyle name="Normal 91 4 3" xfId="8848" xr:uid="{00000000-0005-0000-0000-0000EF2A0000}"/>
    <cellStyle name="Normal 91 4 4" xfId="12049" xr:uid="{00000000-0005-0000-0000-0000F02A0000}"/>
    <cellStyle name="Normal 91 4 5" xfId="13656" xr:uid="{00000000-0005-0000-0000-0000F12A0000}"/>
    <cellStyle name="Normal 91 5" xfId="10440" xr:uid="{00000000-0005-0000-0000-0000F22A0000}"/>
    <cellStyle name="Normal 91 6" xfId="8845" xr:uid="{00000000-0005-0000-0000-0000F32A0000}"/>
    <cellStyle name="Normal 91 7" xfId="12046" xr:uid="{00000000-0005-0000-0000-0000F42A0000}"/>
    <cellStyle name="Normal 91 8" xfId="13653" xr:uid="{00000000-0005-0000-0000-0000F52A0000}"/>
    <cellStyle name="Normal 92" xfId="3803" xr:uid="{00000000-0005-0000-0000-0000F62A0000}"/>
    <cellStyle name="Normal 92 2" xfId="3804" xr:uid="{00000000-0005-0000-0000-0000F72A0000}"/>
    <cellStyle name="Normal 92 2 2" xfId="10445" xr:uid="{00000000-0005-0000-0000-0000F82A0000}"/>
    <cellStyle name="Normal 92 2 3" xfId="8850" xr:uid="{00000000-0005-0000-0000-0000F92A0000}"/>
    <cellStyle name="Normal 92 2 4" xfId="12051" xr:uid="{00000000-0005-0000-0000-0000FA2A0000}"/>
    <cellStyle name="Normal 92 2 5" xfId="13658" xr:uid="{00000000-0005-0000-0000-0000FB2A0000}"/>
    <cellStyle name="Normal 92 3" xfId="3805" xr:uid="{00000000-0005-0000-0000-0000FC2A0000}"/>
    <cellStyle name="Normal 92 3 2" xfId="10446" xr:uid="{00000000-0005-0000-0000-0000FD2A0000}"/>
    <cellStyle name="Normal 92 3 3" xfId="8851" xr:uid="{00000000-0005-0000-0000-0000FE2A0000}"/>
    <cellStyle name="Normal 92 3 4" xfId="12052" xr:uid="{00000000-0005-0000-0000-0000FF2A0000}"/>
    <cellStyle name="Normal 92 3 5" xfId="13659" xr:uid="{00000000-0005-0000-0000-0000002B0000}"/>
    <cellStyle name="Normal 92 4" xfId="3806" xr:uid="{00000000-0005-0000-0000-0000012B0000}"/>
    <cellStyle name="Normal 92 4 2" xfId="10447" xr:uid="{00000000-0005-0000-0000-0000022B0000}"/>
    <cellStyle name="Normal 92 4 3" xfId="8852" xr:uid="{00000000-0005-0000-0000-0000032B0000}"/>
    <cellStyle name="Normal 92 4 4" xfId="12053" xr:uid="{00000000-0005-0000-0000-0000042B0000}"/>
    <cellStyle name="Normal 92 4 5" xfId="13660" xr:uid="{00000000-0005-0000-0000-0000052B0000}"/>
    <cellStyle name="Normal 92 5" xfId="10444" xr:uid="{00000000-0005-0000-0000-0000062B0000}"/>
    <cellStyle name="Normal 92 6" xfId="8849" xr:uid="{00000000-0005-0000-0000-0000072B0000}"/>
    <cellStyle name="Normal 92 7" xfId="12050" xr:uid="{00000000-0005-0000-0000-0000082B0000}"/>
    <cellStyle name="Normal 92 8" xfId="13657" xr:uid="{00000000-0005-0000-0000-0000092B0000}"/>
    <cellStyle name="Normal 93" xfId="3807" xr:uid="{00000000-0005-0000-0000-00000A2B0000}"/>
    <cellStyle name="Normal 93 2" xfId="3808" xr:uid="{00000000-0005-0000-0000-00000B2B0000}"/>
    <cellStyle name="Normal 93 2 2" xfId="10449" xr:uid="{00000000-0005-0000-0000-00000C2B0000}"/>
    <cellStyle name="Normal 93 2 3" xfId="8854" xr:uid="{00000000-0005-0000-0000-00000D2B0000}"/>
    <cellStyle name="Normal 93 2 4" xfId="12055" xr:uid="{00000000-0005-0000-0000-00000E2B0000}"/>
    <cellStyle name="Normal 93 2 5" xfId="13662" xr:uid="{00000000-0005-0000-0000-00000F2B0000}"/>
    <cellStyle name="Normal 93 3" xfId="3809" xr:uid="{00000000-0005-0000-0000-0000102B0000}"/>
    <cellStyle name="Normal 93 3 2" xfId="10450" xr:uid="{00000000-0005-0000-0000-0000112B0000}"/>
    <cellStyle name="Normal 93 3 3" xfId="8855" xr:uid="{00000000-0005-0000-0000-0000122B0000}"/>
    <cellStyle name="Normal 93 3 4" xfId="12056" xr:uid="{00000000-0005-0000-0000-0000132B0000}"/>
    <cellStyle name="Normal 93 3 5" xfId="13663" xr:uid="{00000000-0005-0000-0000-0000142B0000}"/>
    <cellStyle name="Normal 93 4" xfId="3810" xr:uid="{00000000-0005-0000-0000-0000152B0000}"/>
    <cellStyle name="Normal 93 4 2" xfId="10451" xr:uid="{00000000-0005-0000-0000-0000162B0000}"/>
    <cellStyle name="Normal 93 4 3" xfId="8856" xr:uid="{00000000-0005-0000-0000-0000172B0000}"/>
    <cellStyle name="Normal 93 4 4" xfId="12057" xr:uid="{00000000-0005-0000-0000-0000182B0000}"/>
    <cellStyle name="Normal 93 4 5" xfId="13664" xr:uid="{00000000-0005-0000-0000-0000192B0000}"/>
    <cellStyle name="Normal 93 5" xfId="10448" xr:uid="{00000000-0005-0000-0000-00001A2B0000}"/>
    <cellStyle name="Normal 93 6" xfId="8853" xr:uid="{00000000-0005-0000-0000-00001B2B0000}"/>
    <cellStyle name="Normal 93 7" xfId="12054" xr:uid="{00000000-0005-0000-0000-00001C2B0000}"/>
    <cellStyle name="Normal 93 8" xfId="13661" xr:uid="{00000000-0005-0000-0000-00001D2B0000}"/>
    <cellStyle name="Normal 94" xfId="3811" xr:uid="{00000000-0005-0000-0000-00001E2B0000}"/>
    <cellStyle name="Normal 95" xfId="3812" xr:uid="{00000000-0005-0000-0000-00001F2B0000}"/>
    <cellStyle name="Normal 95 2" xfId="3813" xr:uid="{00000000-0005-0000-0000-0000202B0000}"/>
    <cellStyle name="Normal 95 2 2" xfId="3814" xr:uid="{00000000-0005-0000-0000-0000212B0000}"/>
    <cellStyle name="Normal 95 2 2 2" xfId="3815" xr:uid="{00000000-0005-0000-0000-0000222B0000}"/>
    <cellStyle name="Normal 95 2 2 3" xfId="3816" xr:uid="{00000000-0005-0000-0000-0000232B0000}"/>
    <cellStyle name="Normal 95 2 2 4" xfId="3817" xr:uid="{00000000-0005-0000-0000-0000242B0000}"/>
    <cellStyle name="Normal 95 2 3" xfId="3818" xr:uid="{00000000-0005-0000-0000-0000252B0000}"/>
    <cellStyle name="Normal 95 2 4" xfId="3819" xr:uid="{00000000-0005-0000-0000-0000262B0000}"/>
    <cellStyle name="Normal 95 3" xfId="3820" xr:uid="{00000000-0005-0000-0000-0000272B0000}"/>
    <cellStyle name="Normal 95 4" xfId="3821" xr:uid="{00000000-0005-0000-0000-0000282B0000}"/>
    <cellStyle name="Normal 95 5" xfId="3822" xr:uid="{00000000-0005-0000-0000-0000292B0000}"/>
    <cellStyle name="Normal 95 6" xfId="3823" xr:uid="{00000000-0005-0000-0000-00002A2B0000}"/>
    <cellStyle name="Normal 95 7" xfId="3824" xr:uid="{00000000-0005-0000-0000-00002B2B0000}"/>
    <cellStyle name="Normal 96" xfId="3825" xr:uid="{00000000-0005-0000-0000-00002C2B0000}"/>
    <cellStyle name="Normal 96 2" xfId="3826" xr:uid="{00000000-0005-0000-0000-00002D2B0000}"/>
    <cellStyle name="Normal 96 2 2" xfId="10453" xr:uid="{00000000-0005-0000-0000-00002E2B0000}"/>
    <cellStyle name="Normal 96 2 3" xfId="8858" xr:uid="{00000000-0005-0000-0000-00002F2B0000}"/>
    <cellStyle name="Normal 96 2 4" xfId="12059" xr:uid="{00000000-0005-0000-0000-0000302B0000}"/>
    <cellStyle name="Normal 96 2 5" xfId="13666" xr:uid="{00000000-0005-0000-0000-0000312B0000}"/>
    <cellStyle name="Normal 96 3" xfId="3827" xr:uid="{00000000-0005-0000-0000-0000322B0000}"/>
    <cellStyle name="Normal 96 3 2" xfId="10454" xr:uid="{00000000-0005-0000-0000-0000332B0000}"/>
    <cellStyle name="Normal 96 3 3" xfId="8859" xr:uid="{00000000-0005-0000-0000-0000342B0000}"/>
    <cellStyle name="Normal 96 3 4" xfId="12060" xr:uid="{00000000-0005-0000-0000-0000352B0000}"/>
    <cellStyle name="Normal 96 3 5" xfId="13667" xr:uid="{00000000-0005-0000-0000-0000362B0000}"/>
    <cellStyle name="Normal 96 4" xfId="3828" xr:uid="{00000000-0005-0000-0000-0000372B0000}"/>
    <cellStyle name="Normal 96 4 2" xfId="10455" xr:uid="{00000000-0005-0000-0000-0000382B0000}"/>
    <cellStyle name="Normal 96 4 3" xfId="8860" xr:uid="{00000000-0005-0000-0000-0000392B0000}"/>
    <cellStyle name="Normal 96 4 4" xfId="12061" xr:uid="{00000000-0005-0000-0000-00003A2B0000}"/>
    <cellStyle name="Normal 96 4 5" xfId="13668" xr:uid="{00000000-0005-0000-0000-00003B2B0000}"/>
    <cellStyle name="Normal 96 5" xfId="10452" xr:uid="{00000000-0005-0000-0000-00003C2B0000}"/>
    <cellStyle name="Normal 96 6" xfId="8857" xr:uid="{00000000-0005-0000-0000-00003D2B0000}"/>
    <cellStyle name="Normal 96 7" xfId="12058" xr:uid="{00000000-0005-0000-0000-00003E2B0000}"/>
    <cellStyle name="Normal 96 8" xfId="13665" xr:uid="{00000000-0005-0000-0000-00003F2B0000}"/>
    <cellStyle name="Normal 97" xfId="3829" xr:uid="{00000000-0005-0000-0000-0000402B0000}"/>
    <cellStyle name="Normal 97 2" xfId="3830" xr:uid="{00000000-0005-0000-0000-0000412B0000}"/>
    <cellStyle name="Normal 97 2 2" xfId="10457" xr:uid="{00000000-0005-0000-0000-0000422B0000}"/>
    <cellStyle name="Normal 97 2 3" xfId="8862" xr:uid="{00000000-0005-0000-0000-0000432B0000}"/>
    <cellStyle name="Normal 97 2 4" xfId="12063" xr:uid="{00000000-0005-0000-0000-0000442B0000}"/>
    <cellStyle name="Normal 97 2 5" xfId="13670" xr:uid="{00000000-0005-0000-0000-0000452B0000}"/>
    <cellStyle name="Normal 97 3" xfId="3831" xr:uid="{00000000-0005-0000-0000-0000462B0000}"/>
    <cellStyle name="Normal 97 3 2" xfId="10458" xr:uid="{00000000-0005-0000-0000-0000472B0000}"/>
    <cellStyle name="Normal 97 3 3" xfId="8863" xr:uid="{00000000-0005-0000-0000-0000482B0000}"/>
    <cellStyle name="Normal 97 3 4" xfId="12064" xr:uid="{00000000-0005-0000-0000-0000492B0000}"/>
    <cellStyle name="Normal 97 3 5" xfId="13671" xr:uid="{00000000-0005-0000-0000-00004A2B0000}"/>
    <cellStyle name="Normal 97 4" xfId="3832" xr:uid="{00000000-0005-0000-0000-00004B2B0000}"/>
    <cellStyle name="Normal 97 4 2" xfId="10459" xr:uid="{00000000-0005-0000-0000-00004C2B0000}"/>
    <cellStyle name="Normal 97 4 3" xfId="8864" xr:uid="{00000000-0005-0000-0000-00004D2B0000}"/>
    <cellStyle name="Normal 97 4 4" xfId="12065" xr:uid="{00000000-0005-0000-0000-00004E2B0000}"/>
    <cellStyle name="Normal 97 4 5" xfId="13672" xr:uid="{00000000-0005-0000-0000-00004F2B0000}"/>
    <cellStyle name="Normal 97 5" xfId="10456" xr:uid="{00000000-0005-0000-0000-0000502B0000}"/>
    <cellStyle name="Normal 97 6" xfId="8861" xr:uid="{00000000-0005-0000-0000-0000512B0000}"/>
    <cellStyle name="Normal 97 7" xfId="12062" xr:uid="{00000000-0005-0000-0000-0000522B0000}"/>
    <cellStyle name="Normal 97 8" xfId="13669" xr:uid="{00000000-0005-0000-0000-0000532B0000}"/>
    <cellStyle name="Normal 98" xfId="3833" xr:uid="{00000000-0005-0000-0000-0000542B0000}"/>
    <cellStyle name="Normal 98 2" xfId="3834" xr:uid="{00000000-0005-0000-0000-0000552B0000}"/>
    <cellStyle name="Normal 98 2 2" xfId="10461" xr:uid="{00000000-0005-0000-0000-0000562B0000}"/>
    <cellStyle name="Normal 98 2 3" xfId="8866" xr:uid="{00000000-0005-0000-0000-0000572B0000}"/>
    <cellStyle name="Normal 98 2 4" xfId="12067" xr:uid="{00000000-0005-0000-0000-0000582B0000}"/>
    <cellStyle name="Normal 98 2 5" xfId="13674" xr:uid="{00000000-0005-0000-0000-0000592B0000}"/>
    <cellStyle name="Normal 98 3" xfId="3835" xr:uid="{00000000-0005-0000-0000-00005A2B0000}"/>
    <cellStyle name="Normal 98 3 2" xfId="10462" xr:uid="{00000000-0005-0000-0000-00005B2B0000}"/>
    <cellStyle name="Normal 98 3 3" xfId="8867" xr:uid="{00000000-0005-0000-0000-00005C2B0000}"/>
    <cellStyle name="Normal 98 3 4" xfId="12068" xr:uid="{00000000-0005-0000-0000-00005D2B0000}"/>
    <cellStyle name="Normal 98 3 5" xfId="13675" xr:uid="{00000000-0005-0000-0000-00005E2B0000}"/>
    <cellStyle name="Normal 98 4" xfId="3836" xr:uid="{00000000-0005-0000-0000-00005F2B0000}"/>
    <cellStyle name="Normal 98 4 2" xfId="10463" xr:uid="{00000000-0005-0000-0000-0000602B0000}"/>
    <cellStyle name="Normal 98 4 3" xfId="8868" xr:uid="{00000000-0005-0000-0000-0000612B0000}"/>
    <cellStyle name="Normal 98 4 4" xfId="12069" xr:uid="{00000000-0005-0000-0000-0000622B0000}"/>
    <cellStyle name="Normal 98 4 5" xfId="13676" xr:uid="{00000000-0005-0000-0000-0000632B0000}"/>
    <cellStyle name="Normal 98 5" xfId="10460" xr:uid="{00000000-0005-0000-0000-0000642B0000}"/>
    <cellStyle name="Normal 98 6" xfId="8865" xr:uid="{00000000-0005-0000-0000-0000652B0000}"/>
    <cellStyle name="Normal 98 7" xfId="12066" xr:uid="{00000000-0005-0000-0000-0000662B0000}"/>
    <cellStyle name="Normal 98 8" xfId="13673" xr:uid="{00000000-0005-0000-0000-0000672B0000}"/>
    <cellStyle name="Normal 99" xfId="3837" xr:uid="{00000000-0005-0000-0000-0000682B0000}"/>
    <cellStyle name="Normal 99 2" xfId="3838" xr:uid="{00000000-0005-0000-0000-0000692B0000}"/>
    <cellStyle name="Normal 99 2 2" xfId="10465" xr:uid="{00000000-0005-0000-0000-00006A2B0000}"/>
    <cellStyle name="Normal 99 2 3" xfId="8870" xr:uid="{00000000-0005-0000-0000-00006B2B0000}"/>
    <cellStyle name="Normal 99 2 4" xfId="12071" xr:uid="{00000000-0005-0000-0000-00006C2B0000}"/>
    <cellStyle name="Normal 99 2 5" xfId="13678" xr:uid="{00000000-0005-0000-0000-00006D2B0000}"/>
    <cellStyle name="Normal 99 3" xfId="3839" xr:uid="{00000000-0005-0000-0000-00006E2B0000}"/>
    <cellStyle name="Normal 99 3 2" xfId="10466" xr:uid="{00000000-0005-0000-0000-00006F2B0000}"/>
    <cellStyle name="Normal 99 3 3" xfId="8871" xr:uid="{00000000-0005-0000-0000-0000702B0000}"/>
    <cellStyle name="Normal 99 3 4" xfId="12072" xr:uid="{00000000-0005-0000-0000-0000712B0000}"/>
    <cellStyle name="Normal 99 3 5" xfId="13679" xr:uid="{00000000-0005-0000-0000-0000722B0000}"/>
    <cellStyle name="Normal 99 4" xfId="3840" xr:uid="{00000000-0005-0000-0000-0000732B0000}"/>
    <cellStyle name="Normal 99 4 2" xfId="10467" xr:uid="{00000000-0005-0000-0000-0000742B0000}"/>
    <cellStyle name="Normal 99 4 3" xfId="8872" xr:uid="{00000000-0005-0000-0000-0000752B0000}"/>
    <cellStyle name="Normal 99 4 4" xfId="12073" xr:uid="{00000000-0005-0000-0000-0000762B0000}"/>
    <cellStyle name="Normal 99 4 5" xfId="13680" xr:uid="{00000000-0005-0000-0000-0000772B0000}"/>
    <cellStyle name="Normal 99 5" xfId="10464" xr:uid="{00000000-0005-0000-0000-0000782B0000}"/>
    <cellStyle name="Normal 99 6" xfId="8869" xr:uid="{00000000-0005-0000-0000-0000792B0000}"/>
    <cellStyle name="Normal 99 7" xfId="12070" xr:uid="{00000000-0005-0000-0000-00007A2B0000}"/>
    <cellStyle name="Normal 99 8" xfId="13677" xr:uid="{00000000-0005-0000-0000-00007B2B0000}"/>
    <cellStyle name="Normal Bold" xfId="3841" xr:uid="{00000000-0005-0000-0000-00007C2B0000}"/>
    <cellStyle name="Normal Pct" xfId="3842" xr:uid="{00000000-0005-0000-0000-00007D2B0000}"/>
    <cellStyle name="Normal_BOOK INFO_PUBLICO_2005_2010 2" xfId="5261" xr:uid="{00000000-0005-0000-0000-00007E2B0000}"/>
    <cellStyle name="Normal_BOOK INFO_PUBLICO_2005_2010_Book_2005_2T11emerson" xfId="69" xr:uid="{00000000-0005-0000-0000-00007F2B0000}"/>
    <cellStyle name="Normal1" xfId="3843" xr:uid="{00000000-0005-0000-0000-0000802B0000}"/>
    <cellStyle name="Normal1 10" xfId="3844" xr:uid="{00000000-0005-0000-0000-0000812B0000}"/>
    <cellStyle name="Normal1 11" xfId="3845" xr:uid="{00000000-0005-0000-0000-0000822B0000}"/>
    <cellStyle name="Normal1 12" xfId="3846" xr:uid="{00000000-0005-0000-0000-0000832B0000}"/>
    <cellStyle name="Normal1 2" xfId="3847" xr:uid="{00000000-0005-0000-0000-0000842B0000}"/>
    <cellStyle name="Normal1 2 2" xfId="3848" xr:uid="{00000000-0005-0000-0000-0000852B0000}"/>
    <cellStyle name="Normal1 2 3" xfId="3849" xr:uid="{00000000-0005-0000-0000-0000862B0000}"/>
    <cellStyle name="Normal1 2 4" xfId="3850" xr:uid="{00000000-0005-0000-0000-0000872B0000}"/>
    <cellStyle name="Normal1 2 5" xfId="3851" xr:uid="{00000000-0005-0000-0000-0000882B0000}"/>
    <cellStyle name="Normal1 2 6" xfId="3852" xr:uid="{00000000-0005-0000-0000-0000892B0000}"/>
    <cellStyle name="Normal1 3" xfId="3853" xr:uid="{00000000-0005-0000-0000-00008A2B0000}"/>
    <cellStyle name="Normal1 3 2" xfId="3854" xr:uid="{00000000-0005-0000-0000-00008B2B0000}"/>
    <cellStyle name="Normal1 3 3" xfId="3855" xr:uid="{00000000-0005-0000-0000-00008C2B0000}"/>
    <cellStyle name="Normal1 3 4" xfId="3856" xr:uid="{00000000-0005-0000-0000-00008D2B0000}"/>
    <cellStyle name="Normal1 3 5" xfId="3857" xr:uid="{00000000-0005-0000-0000-00008E2B0000}"/>
    <cellStyle name="Normal1 3 6" xfId="3858" xr:uid="{00000000-0005-0000-0000-00008F2B0000}"/>
    <cellStyle name="Normal1 4" xfId="3859" xr:uid="{00000000-0005-0000-0000-0000902B0000}"/>
    <cellStyle name="Normal1 4 2" xfId="3860" xr:uid="{00000000-0005-0000-0000-0000912B0000}"/>
    <cellStyle name="Normal1 4 3" xfId="3861" xr:uid="{00000000-0005-0000-0000-0000922B0000}"/>
    <cellStyle name="Normal1 4 4" xfId="3862" xr:uid="{00000000-0005-0000-0000-0000932B0000}"/>
    <cellStyle name="Normal1 4 5" xfId="3863" xr:uid="{00000000-0005-0000-0000-0000942B0000}"/>
    <cellStyle name="Normal1 4 6" xfId="3864" xr:uid="{00000000-0005-0000-0000-0000952B0000}"/>
    <cellStyle name="Normal1 5" xfId="3865" xr:uid="{00000000-0005-0000-0000-0000962B0000}"/>
    <cellStyle name="Normal1 5 2" xfId="3866" xr:uid="{00000000-0005-0000-0000-0000972B0000}"/>
    <cellStyle name="Normal1 5 3" xfId="3867" xr:uid="{00000000-0005-0000-0000-0000982B0000}"/>
    <cellStyle name="Normal1 5 4" xfId="3868" xr:uid="{00000000-0005-0000-0000-0000992B0000}"/>
    <cellStyle name="Normal1 5 5" xfId="3869" xr:uid="{00000000-0005-0000-0000-00009A2B0000}"/>
    <cellStyle name="Normal1 5 6" xfId="3870" xr:uid="{00000000-0005-0000-0000-00009B2B0000}"/>
    <cellStyle name="Normal1 5 7" xfId="3871" xr:uid="{00000000-0005-0000-0000-00009C2B0000}"/>
    <cellStyle name="Normal1 6" xfId="3872" xr:uid="{00000000-0005-0000-0000-00009D2B0000}"/>
    <cellStyle name="Normal1 6 2" xfId="3873" xr:uid="{00000000-0005-0000-0000-00009E2B0000}"/>
    <cellStyle name="Normal1 6 3" xfId="3874" xr:uid="{00000000-0005-0000-0000-00009F2B0000}"/>
    <cellStyle name="Normal1 6 4" xfId="3875" xr:uid="{00000000-0005-0000-0000-0000A02B0000}"/>
    <cellStyle name="Normal1 6 5" xfId="3876" xr:uid="{00000000-0005-0000-0000-0000A12B0000}"/>
    <cellStyle name="Normal1 6 6" xfId="3877" xr:uid="{00000000-0005-0000-0000-0000A22B0000}"/>
    <cellStyle name="Normal1 7" xfId="3878" xr:uid="{00000000-0005-0000-0000-0000A32B0000}"/>
    <cellStyle name="Normal1 7 2" xfId="3879" xr:uid="{00000000-0005-0000-0000-0000A42B0000}"/>
    <cellStyle name="Normal1 7 3" xfId="3880" xr:uid="{00000000-0005-0000-0000-0000A52B0000}"/>
    <cellStyle name="Normal1 7 4" xfId="3881" xr:uid="{00000000-0005-0000-0000-0000A62B0000}"/>
    <cellStyle name="Normal1 7 5" xfId="3882" xr:uid="{00000000-0005-0000-0000-0000A72B0000}"/>
    <cellStyle name="Normal1 7 6" xfId="3883" xr:uid="{00000000-0005-0000-0000-0000A82B0000}"/>
    <cellStyle name="Normal1 8" xfId="3884" xr:uid="{00000000-0005-0000-0000-0000A92B0000}"/>
    <cellStyle name="Normal1 9" xfId="3885" xr:uid="{00000000-0005-0000-0000-0000AA2B0000}"/>
    <cellStyle name="Normal2" xfId="3886" xr:uid="{00000000-0005-0000-0000-0000AB2B0000}"/>
    <cellStyle name="NormalGB" xfId="5423" xr:uid="{00000000-0005-0000-0000-0000AC2B0000}"/>
    <cellStyle name="Nota 10" xfId="5813" xr:uid="{00000000-0005-0000-0000-0000AD2B0000}"/>
    <cellStyle name="Nota 10 2" xfId="7521" xr:uid="{00000000-0005-0000-0000-0000AE2B0000}"/>
    <cellStyle name="Nota 11" xfId="5764" xr:uid="{00000000-0005-0000-0000-0000AF2B0000}"/>
    <cellStyle name="Nota 12" xfId="5816" xr:uid="{00000000-0005-0000-0000-0000B02B0000}"/>
    <cellStyle name="Nota 13" xfId="5760" xr:uid="{00000000-0005-0000-0000-0000B12B0000}"/>
    <cellStyle name="Nota 14" xfId="5867" xr:uid="{00000000-0005-0000-0000-0000B22B0000}"/>
    <cellStyle name="Nota 15" xfId="5971" xr:uid="{00000000-0005-0000-0000-0000B32B0000}"/>
    <cellStyle name="Nota 16" xfId="5951" xr:uid="{00000000-0005-0000-0000-0000B42B0000}"/>
    <cellStyle name="Nota 2" xfId="3887" xr:uid="{00000000-0005-0000-0000-0000B52B0000}"/>
    <cellStyle name="Nota 2 2" xfId="3888" xr:uid="{00000000-0005-0000-0000-0000B62B0000}"/>
    <cellStyle name="Nota 2 2 2" xfId="5085" xr:uid="{00000000-0005-0000-0000-0000B72B0000}"/>
    <cellStyle name="Nota 2 2 2 2" xfId="7098" xr:uid="{00000000-0005-0000-0000-0000B82B0000}"/>
    <cellStyle name="Nota 2 2 2 2 2" xfId="7099" xr:uid="{00000000-0005-0000-0000-0000B92B0000}"/>
    <cellStyle name="Nota 2 2 2 2 2 2" xfId="7100" xr:uid="{00000000-0005-0000-0000-0000BA2B0000}"/>
    <cellStyle name="Nota 2 2 2 2 2 2 2" xfId="7101" xr:uid="{00000000-0005-0000-0000-0000BB2B0000}"/>
    <cellStyle name="Nota 2 2 2 2 2 2 2 2" xfId="7102" xr:uid="{00000000-0005-0000-0000-0000BC2B0000}"/>
    <cellStyle name="Nota 2 2 2 2 2 2 3" xfId="7103" xr:uid="{00000000-0005-0000-0000-0000BD2B0000}"/>
    <cellStyle name="Nota 2 2 2 2 2 3" xfId="7104" xr:uid="{00000000-0005-0000-0000-0000BE2B0000}"/>
    <cellStyle name="Nota 2 2 2 2 2 3 2" xfId="7105" xr:uid="{00000000-0005-0000-0000-0000BF2B0000}"/>
    <cellStyle name="Nota 2 2 2 2 3" xfId="7106" xr:uid="{00000000-0005-0000-0000-0000C02B0000}"/>
    <cellStyle name="Nota 2 2 2 2 3 2" xfId="7107" xr:uid="{00000000-0005-0000-0000-0000C12B0000}"/>
    <cellStyle name="Nota 2 2 2 3" xfId="7108" xr:uid="{00000000-0005-0000-0000-0000C22B0000}"/>
    <cellStyle name="Nota 2 2 2 4" xfId="7109" xr:uid="{00000000-0005-0000-0000-0000C32B0000}"/>
    <cellStyle name="Nota 2 2 2 4 2" xfId="7110" xr:uid="{00000000-0005-0000-0000-0000C42B0000}"/>
    <cellStyle name="Nota 2 2 2 5" xfId="7097" xr:uid="{00000000-0005-0000-0000-0000C52B0000}"/>
    <cellStyle name="Nota 2 2 3" xfId="7111" xr:uid="{00000000-0005-0000-0000-0000C62B0000}"/>
    <cellStyle name="Nota 2 2 4" xfId="7112" xr:uid="{00000000-0005-0000-0000-0000C72B0000}"/>
    <cellStyle name="Nota 2 2 4 2" xfId="7113" xr:uid="{00000000-0005-0000-0000-0000C82B0000}"/>
    <cellStyle name="Nota 2 2 5" xfId="7096" xr:uid="{00000000-0005-0000-0000-0000C92B0000}"/>
    <cellStyle name="Nota 2 3" xfId="3889" xr:uid="{00000000-0005-0000-0000-0000CA2B0000}"/>
    <cellStyle name="Nota 2 3 2" xfId="5086" xr:uid="{00000000-0005-0000-0000-0000CB2B0000}"/>
    <cellStyle name="Nota 2 4" xfId="3890" xr:uid="{00000000-0005-0000-0000-0000CC2B0000}"/>
    <cellStyle name="Nota 2 4 2" xfId="5087" xr:uid="{00000000-0005-0000-0000-0000CD2B0000}"/>
    <cellStyle name="Nota 2 5" xfId="5220" xr:uid="{00000000-0005-0000-0000-0000CE2B0000}"/>
    <cellStyle name="Nota 2 5 2" xfId="7114" xr:uid="{00000000-0005-0000-0000-0000CF2B0000}"/>
    <cellStyle name="Nota 2 6" xfId="5084" xr:uid="{00000000-0005-0000-0000-0000D02B0000}"/>
    <cellStyle name="Nota 2 6 2" xfId="7115" xr:uid="{00000000-0005-0000-0000-0000D12B0000}"/>
    <cellStyle name="Nota 2 7" xfId="7095" xr:uid="{00000000-0005-0000-0000-0000D22B0000}"/>
    <cellStyle name="Nota 2 8" xfId="5424" xr:uid="{00000000-0005-0000-0000-0000D32B0000}"/>
    <cellStyle name="Nota 2 9" xfId="10650" xr:uid="{00000000-0005-0000-0000-0000D42B0000}"/>
    <cellStyle name="Nota 3" xfId="3891" xr:uid="{00000000-0005-0000-0000-0000D52B0000}"/>
    <cellStyle name="Nota 3 2" xfId="3892" xr:uid="{00000000-0005-0000-0000-0000D62B0000}"/>
    <cellStyle name="Nota 3 2 2" xfId="7117" xr:uid="{00000000-0005-0000-0000-0000D72B0000}"/>
    <cellStyle name="Nota 3 3" xfId="3893" xr:uid="{00000000-0005-0000-0000-0000D82B0000}"/>
    <cellStyle name="Nota 3 3 2" xfId="7118" xr:uid="{00000000-0005-0000-0000-0000D92B0000}"/>
    <cellStyle name="Nota 3 4" xfId="3894" xr:uid="{00000000-0005-0000-0000-0000DA2B0000}"/>
    <cellStyle name="Nota 3 4 2" xfId="7119" xr:uid="{00000000-0005-0000-0000-0000DB2B0000}"/>
    <cellStyle name="Nota 3 5" xfId="5088" xr:uid="{00000000-0005-0000-0000-0000DC2B0000}"/>
    <cellStyle name="Nota 3 5 2" xfId="7116" xr:uid="{00000000-0005-0000-0000-0000DD2B0000}"/>
    <cellStyle name="Nota 3 6" xfId="5583" xr:uid="{00000000-0005-0000-0000-0000DE2B0000}"/>
    <cellStyle name="Nota 3 7" xfId="10651" xr:uid="{00000000-0005-0000-0000-0000DF2B0000}"/>
    <cellStyle name="Nota 4" xfId="3895" xr:uid="{00000000-0005-0000-0000-0000E02B0000}"/>
    <cellStyle name="Nota 4 2" xfId="3896" xr:uid="{00000000-0005-0000-0000-0000E12B0000}"/>
    <cellStyle name="Nota 4 2 2" xfId="7121" xr:uid="{00000000-0005-0000-0000-0000E22B0000}"/>
    <cellStyle name="Nota 4 3" xfId="3897" xr:uid="{00000000-0005-0000-0000-0000E32B0000}"/>
    <cellStyle name="Nota 4 3 2" xfId="7122" xr:uid="{00000000-0005-0000-0000-0000E42B0000}"/>
    <cellStyle name="Nota 4 4" xfId="3898" xr:uid="{00000000-0005-0000-0000-0000E52B0000}"/>
    <cellStyle name="Nota 4 4 2" xfId="7120" xr:uid="{00000000-0005-0000-0000-0000E62B0000}"/>
    <cellStyle name="Nota 4 5" xfId="5089" xr:uid="{00000000-0005-0000-0000-0000E72B0000}"/>
    <cellStyle name="Nota 4 5 2" xfId="5538" xr:uid="{00000000-0005-0000-0000-0000E82B0000}"/>
    <cellStyle name="Nota 4 6" xfId="10652" xr:uid="{00000000-0005-0000-0000-0000E92B0000}"/>
    <cellStyle name="Nota 5" xfId="3899" xr:uid="{00000000-0005-0000-0000-0000EA2B0000}"/>
    <cellStyle name="Nota 5 2" xfId="5091" xr:uid="{00000000-0005-0000-0000-0000EB2B0000}"/>
    <cellStyle name="Nota 5 2 2" xfId="7124" xr:uid="{00000000-0005-0000-0000-0000EC2B0000}"/>
    <cellStyle name="Nota 5 3" xfId="5090" xr:uid="{00000000-0005-0000-0000-0000ED2B0000}"/>
    <cellStyle name="Nota 5 3 2" xfId="7123" xr:uid="{00000000-0005-0000-0000-0000EE2B0000}"/>
    <cellStyle name="Nota 5 4" xfId="5586" xr:uid="{00000000-0005-0000-0000-0000EF2B0000}"/>
    <cellStyle name="Nota 5 5" xfId="10653" xr:uid="{00000000-0005-0000-0000-0000F02B0000}"/>
    <cellStyle name="Nota 6" xfId="3900" xr:uid="{00000000-0005-0000-0000-0000F12B0000}"/>
    <cellStyle name="Nota 6 2" xfId="5092" xr:uid="{00000000-0005-0000-0000-0000F22B0000}"/>
    <cellStyle name="Nota 6 2 2" xfId="7126" xr:uid="{00000000-0005-0000-0000-0000F32B0000}"/>
    <cellStyle name="Nota 6 3" xfId="7497" xr:uid="{00000000-0005-0000-0000-0000F42B0000}"/>
    <cellStyle name="Nota 6 4" xfId="7125" xr:uid="{00000000-0005-0000-0000-0000F52B0000}"/>
    <cellStyle name="Nota 6 5" xfId="5535" xr:uid="{00000000-0005-0000-0000-0000F62B0000}"/>
    <cellStyle name="Nota 6 6" xfId="10654" xr:uid="{00000000-0005-0000-0000-0000F72B0000}"/>
    <cellStyle name="Nota 7" xfId="3901" xr:uid="{00000000-0005-0000-0000-0000F82B0000}"/>
    <cellStyle name="Nota 7 2" xfId="5093" xr:uid="{00000000-0005-0000-0000-0000F92B0000}"/>
    <cellStyle name="Nota 7 2 2" xfId="7498" xr:uid="{00000000-0005-0000-0000-0000FA2B0000}"/>
    <cellStyle name="Nota 7 3" xfId="7127" xr:uid="{00000000-0005-0000-0000-0000FB2B0000}"/>
    <cellStyle name="Nota 7 4" xfId="5612" xr:uid="{00000000-0005-0000-0000-0000FC2B0000}"/>
    <cellStyle name="Nota 7 5" xfId="10655" xr:uid="{00000000-0005-0000-0000-0000FD2B0000}"/>
    <cellStyle name="Nota 8" xfId="70" xr:uid="{00000000-0005-0000-0000-0000FE2B0000}"/>
    <cellStyle name="Nota 8 2" xfId="5094" xr:uid="{00000000-0005-0000-0000-0000FF2B0000}"/>
    <cellStyle name="Nota 8 2 2" xfId="7496" xr:uid="{00000000-0005-0000-0000-0000002C0000}"/>
    <cellStyle name="Nota 8 3" xfId="5633" xr:uid="{00000000-0005-0000-0000-0000012C0000}"/>
    <cellStyle name="Nota 9" xfId="5221" xr:uid="{00000000-0005-0000-0000-0000022C0000}"/>
    <cellStyle name="Nota 9 2" xfId="5256" xr:uid="{00000000-0005-0000-0000-0000032C0000}"/>
    <cellStyle name="Nota 9 2 2" xfId="7094" xr:uid="{00000000-0005-0000-0000-0000042C0000}"/>
    <cellStyle name="Nota 9 3" xfId="5660" xr:uid="{00000000-0005-0000-0000-0000052C0000}"/>
    <cellStyle name="Notas" xfId="3902" xr:uid="{00000000-0005-0000-0000-0000062C0000}"/>
    <cellStyle name="Notas 2" xfId="3903" xr:uid="{00000000-0005-0000-0000-0000072C0000}"/>
    <cellStyle name="Notas 2 2" xfId="10657" xr:uid="{00000000-0005-0000-0000-0000082C0000}"/>
    <cellStyle name="Notas 3" xfId="3904" xr:uid="{00000000-0005-0000-0000-0000092C0000}"/>
    <cellStyle name="Notas 3 2" xfId="10658" xr:uid="{00000000-0005-0000-0000-00000A2C0000}"/>
    <cellStyle name="Notas 4" xfId="10656" xr:uid="{00000000-0005-0000-0000-00000B2C0000}"/>
    <cellStyle name="Note" xfId="71" xr:uid="{00000000-0005-0000-0000-00000C2C0000}"/>
    <cellStyle name="Note 2" xfId="3906" xr:uid="{00000000-0005-0000-0000-00000D2C0000}"/>
    <cellStyle name="Note 2 2" xfId="3907" xr:uid="{00000000-0005-0000-0000-00000E2C0000}"/>
    <cellStyle name="Note 2 2 2" xfId="3908" xr:uid="{00000000-0005-0000-0000-00000F2C0000}"/>
    <cellStyle name="Note 2 2 2 2" xfId="10662" xr:uid="{00000000-0005-0000-0000-0000102C0000}"/>
    <cellStyle name="Note 2 2 3" xfId="10661" xr:uid="{00000000-0005-0000-0000-0000112C0000}"/>
    <cellStyle name="Note 2 3" xfId="3909" xr:uid="{00000000-0005-0000-0000-0000122C0000}"/>
    <cellStyle name="Note 2 3 2" xfId="3910" xr:uid="{00000000-0005-0000-0000-0000132C0000}"/>
    <cellStyle name="Note 2 3 2 2" xfId="10664" xr:uid="{00000000-0005-0000-0000-0000142C0000}"/>
    <cellStyle name="Note 2 3 3" xfId="10663" xr:uid="{00000000-0005-0000-0000-0000152C0000}"/>
    <cellStyle name="Note 2 4" xfId="3911" xr:uid="{00000000-0005-0000-0000-0000162C0000}"/>
    <cellStyle name="Note 2 4 2" xfId="10665" xr:uid="{00000000-0005-0000-0000-0000172C0000}"/>
    <cellStyle name="Note 2 5" xfId="3912" xr:uid="{00000000-0005-0000-0000-0000182C0000}"/>
    <cellStyle name="Note 2 5 2" xfId="10666" xr:uid="{00000000-0005-0000-0000-0000192C0000}"/>
    <cellStyle name="Note 2 6" xfId="10660" xr:uid="{00000000-0005-0000-0000-00001A2C0000}"/>
    <cellStyle name="Note 3" xfId="3913" xr:uid="{00000000-0005-0000-0000-00001B2C0000}"/>
    <cellStyle name="Note 3 2" xfId="3914" xr:uid="{00000000-0005-0000-0000-00001C2C0000}"/>
    <cellStyle name="Note 3 2 2" xfId="3915" xr:uid="{00000000-0005-0000-0000-00001D2C0000}"/>
    <cellStyle name="Note 3 2 2 2" xfId="10669" xr:uid="{00000000-0005-0000-0000-00001E2C0000}"/>
    <cellStyle name="Note 3 2 3" xfId="10668" xr:uid="{00000000-0005-0000-0000-00001F2C0000}"/>
    <cellStyle name="Note 3 3" xfId="3916" xr:uid="{00000000-0005-0000-0000-0000202C0000}"/>
    <cellStyle name="Note 3 3 2" xfId="3917" xr:uid="{00000000-0005-0000-0000-0000212C0000}"/>
    <cellStyle name="Note 3 3 2 2" xfId="10671" xr:uid="{00000000-0005-0000-0000-0000222C0000}"/>
    <cellStyle name="Note 3 3 3" xfId="10670" xr:uid="{00000000-0005-0000-0000-0000232C0000}"/>
    <cellStyle name="Note 3 4" xfId="3918" xr:uid="{00000000-0005-0000-0000-0000242C0000}"/>
    <cellStyle name="Note 3 4 2" xfId="10672" xr:uid="{00000000-0005-0000-0000-0000252C0000}"/>
    <cellStyle name="Note 3 5" xfId="3919" xr:uid="{00000000-0005-0000-0000-0000262C0000}"/>
    <cellStyle name="Note 3 5 2" xfId="10673" xr:uid="{00000000-0005-0000-0000-0000272C0000}"/>
    <cellStyle name="Note 3 6" xfId="10667" xr:uid="{00000000-0005-0000-0000-0000282C0000}"/>
    <cellStyle name="Note 4" xfId="3920" xr:uid="{00000000-0005-0000-0000-0000292C0000}"/>
    <cellStyle name="Note 4 2" xfId="3921" xr:uid="{00000000-0005-0000-0000-00002A2C0000}"/>
    <cellStyle name="Note 4 2 2" xfId="3922" xr:uid="{00000000-0005-0000-0000-00002B2C0000}"/>
    <cellStyle name="Note 4 2 2 2" xfId="10676" xr:uid="{00000000-0005-0000-0000-00002C2C0000}"/>
    <cellStyle name="Note 4 2 3" xfId="10675" xr:uid="{00000000-0005-0000-0000-00002D2C0000}"/>
    <cellStyle name="Note 4 3" xfId="3923" xr:uid="{00000000-0005-0000-0000-00002E2C0000}"/>
    <cellStyle name="Note 4 3 2" xfId="3924" xr:uid="{00000000-0005-0000-0000-00002F2C0000}"/>
    <cellStyle name="Note 4 3 2 2" xfId="10678" xr:uid="{00000000-0005-0000-0000-0000302C0000}"/>
    <cellStyle name="Note 4 3 3" xfId="10677" xr:uid="{00000000-0005-0000-0000-0000312C0000}"/>
    <cellStyle name="Note 4 4" xfId="3925" xr:uid="{00000000-0005-0000-0000-0000322C0000}"/>
    <cellStyle name="Note 4 4 2" xfId="10679" xr:uid="{00000000-0005-0000-0000-0000332C0000}"/>
    <cellStyle name="Note 4 5" xfId="3926" xr:uid="{00000000-0005-0000-0000-0000342C0000}"/>
    <cellStyle name="Note 4 5 2" xfId="10680" xr:uid="{00000000-0005-0000-0000-0000352C0000}"/>
    <cellStyle name="Note 4 6" xfId="10674" xr:uid="{00000000-0005-0000-0000-0000362C0000}"/>
    <cellStyle name="Note 5" xfId="3927" xr:uid="{00000000-0005-0000-0000-0000372C0000}"/>
    <cellStyle name="Note 5 2" xfId="10681" xr:uid="{00000000-0005-0000-0000-0000382C0000}"/>
    <cellStyle name="Note 6" xfId="3928" xr:uid="{00000000-0005-0000-0000-0000392C0000}"/>
    <cellStyle name="Note 6 2" xfId="10682" xr:uid="{00000000-0005-0000-0000-00003A2C0000}"/>
    <cellStyle name="Note 7" xfId="3905" xr:uid="{00000000-0005-0000-0000-00003B2C0000}"/>
    <cellStyle name="Note 7 2" xfId="12074" xr:uid="{00000000-0005-0000-0000-00003C2C0000}"/>
    <cellStyle name="Note 8" xfId="10659" xr:uid="{00000000-0005-0000-0000-00003D2C0000}"/>
    <cellStyle name="NPPESalesPct" xfId="3929" xr:uid="{00000000-0005-0000-0000-00003E2C0000}"/>
    <cellStyle name="num1Style" xfId="5425" xr:uid="{00000000-0005-0000-0000-00003F2C0000}"/>
    <cellStyle name="num1Styleb" xfId="5426" xr:uid="{00000000-0005-0000-0000-0000402C0000}"/>
    <cellStyle name="num4Style" xfId="5427" xr:uid="{00000000-0005-0000-0000-0000412C0000}"/>
    <cellStyle name="num4Styleb" xfId="5428" xr:uid="{00000000-0005-0000-0000-0000422C0000}"/>
    <cellStyle name="numPStyle" xfId="5429" xr:uid="{00000000-0005-0000-0000-0000432C0000}"/>
    <cellStyle name="numPStyleb" xfId="5430" xr:uid="{00000000-0005-0000-0000-0000442C0000}"/>
    <cellStyle name="numXStyle" xfId="5431" xr:uid="{00000000-0005-0000-0000-0000452C0000}"/>
    <cellStyle name="numXStyleb" xfId="5432" xr:uid="{00000000-0005-0000-0000-0000462C0000}"/>
    <cellStyle name="NWI%S" xfId="3930" xr:uid="{00000000-0005-0000-0000-0000472C0000}"/>
    <cellStyle name="Oculta" xfId="3931" xr:uid="{00000000-0005-0000-0000-0000482C0000}"/>
    <cellStyle name="Oculta 10" xfId="3932" xr:uid="{00000000-0005-0000-0000-0000492C0000}"/>
    <cellStyle name="Oculta 11" xfId="3933" xr:uid="{00000000-0005-0000-0000-00004A2C0000}"/>
    <cellStyle name="Oculta 12" xfId="3934" xr:uid="{00000000-0005-0000-0000-00004B2C0000}"/>
    <cellStyle name="Oculta 13" xfId="3935" xr:uid="{00000000-0005-0000-0000-00004C2C0000}"/>
    <cellStyle name="Oculta 14" xfId="3936" xr:uid="{00000000-0005-0000-0000-00004D2C0000}"/>
    <cellStyle name="Oculta 15" xfId="3937" xr:uid="{00000000-0005-0000-0000-00004E2C0000}"/>
    <cellStyle name="Oculta 16" xfId="3938" xr:uid="{00000000-0005-0000-0000-00004F2C0000}"/>
    <cellStyle name="Oculta 17" xfId="3939" xr:uid="{00000000-0005-0000-0000-0000502C0000}"/>
    <cellStyle name="Oculta 18" xfId="3940" xr:uid="{00000000-0005-0000-0000-0000512C0000}"/>
    <cellStyle name="Oculta 19" xfId="3941" xr:uid="{00000000-0005-0000-0000-0000522C0000}"/>
    <cellStyle name="Oculta 2" xfId="3942" xr:uid="{00000000-0005-0000-0000-0000532C0000}"/>
    <cellStyle name="Oculta 20" xfId="3943" xr:uid="{00000000-0005-0000-0000-0000542C0000}"/>
    <cellStyle name="Oculta 21" xfId="3944" xr:uid="{00000000-0005-0000-0000-0000552C0000}"/>
    <cellStyle name="Oculta 22" xfId="3945" xr:uid="{00000000-0005-0000-0000-0000562C0000}"/>
    <cellStyle name="Oculta 23" xfId="3946" xr:uid="{00000000-0005-0000-0000-0000572C0000}"/>
    <cellStyle name="Oculta 24" xfId="3947" xr:uid="{00000000-0005-0000-0000-0000582C0000}"/>
    <cellStyle name="Oculta 25" xfId="3948" xr:uid="{00000000-0005-0000-0000-0000592C0000}"/>
    <cellStyle name="Oculta 26" xfId="3949" xr:uid="{00000000-0005-0000-0000-00005A2C0000}"/>
    <cellStyle name="Oculta 27" xfId="3950" xr:uid="{00000000-0005-0000-0000-00005B2C0000}"/>
    <cellStyle name="Oculta 28" xfId="3951" xr:uid="{00000000-0005-0000-0000-00005C2C0000}"/>
    <cellStyle name="Oculta 29" xfId="3952" xr:uid="{00000000-0005-0000-0000-00005D2C0000}"/>
    <cellStyle name="Oculta 3" xfId="3953" xr:uid="{00000000-0005-0000-0000-00005E2C0000}"/>
    <cellStyle name="Oculta 30" xfId="3954" xr:uid="{00000000-0005-0000-0000-00005F2C0000}"/>
    <cellStyle name="Oculta 31" xfId="3955" xr:uid="{00000000-0005-0000-0000-0000602C0000}"/>
    <cellStyle name="Oculta 32" xfId="3956" xr:uid="{00000000-0005-0000-0000-0000612C0000}"/>
    <cellStyle name="Oculta 33" xfId="3957" xr:uid="{00000000-0005-0000-0000-0000622C0000}"/>
    <cellStyle name="Oculta 34" xfId="3958" xr:uid="{00000000-0005-0000-0000-0000632C0000}"/>
    <cellStyle name="Oculta 35" xfId="3959" xr:uid="{00000000-0005-0000-0000-0000642C0000}"/>
    <cellStyle name="Oculta 36" xfId="3960" xr:uid="{00000000-0005-0000-0000-0000652C0000}"/>
    <cellStyle name="Oculta 37" xfId="3961" xr:uid="{00000000-0005-0000-0000-0000662C0000}"/>
    <cellStyle name="Oculta 38" xfId="3962" xr:uid="{00000000-0005-0000-0000-0000672C0000}"/>
    <cellStyle name="Oculta 39" xfId="3963" xr:uid="{00000000-0005-0000-0000-0000682C0000}"/>
    <cellStyle name="Oculta 4" xfId="3964" xr:uid="{00000000-0005-0000-0000-0000692C0000}"/>
    <cellStyle name="Oculta 40" xfId="3965" xr:uid="{00000000-0005-0000-0000-00006A2C0000}"/>
    <cellStyle name="Oculta 5" xfId="3966" xr:uid="{00000000-0005-0000-0000-00006B2C0000}"/>
    <cellStyle name="Oculta 6" xfId="3967" xr:uid="{00000000-0005-0000-0000-00006C2C0000}"/>
    <cellStyle name="Oculta 7" xfId="3968" xr:uid="{00000000-0005-0000-0000-00006D2C0000}"/>
    <cellStyle name="Oculta 8" xfId="3969" xr:uid="{00000000-0005-0000-0000-00006E2C0000}"/>
    <cellStyle name="Oculta 9" xfId="3970" xr:uid="{00000000-0005-0000-0000-00006F2C0000}"/>
    <cellStyle name="Ordinary" xfId="5433" xr:uid="{00000000-0005-0000-0000-0000702C0000}"/>
    <cellStyle name="OT" xfId="3971" xr:uid="{00000000-0005-0000-0000-0000712C0000}"/>
    <cellStyle name="Output" xfId="72" xr:uid="{00000000-0005-0000-0000-0000722C0000}"/>
    <cellStyle name="Output 2" xfId="3972" xr:uid="{00000000-0005-0000-0000-0000732C0000}"/>
    <cellStyle name="Output 2 2" xfId="3973" xr:uid="{00000000-0005-0000-0000-0000742C0000}"/>
    <cellStyle name="Output 2 2 2" xfId="10685" xr:uid="{00000000-0005-0000-0000-0000752C0000}"/>
    <cellStyle name="Output 2 3" xfId="10684" xr:uid="{00000000-0005-0000-0000-0000762C0000}"/>
    <cellStyle name="Output 3" xfId="3974" xr:uid="{00000000-0005-0000-0000-0000772C0000}"/>
    <cellStyle name="Output 3 2" xfId="3975" xr:uid="{00000000-0005-0000-0000-0000782C0000}"/>
    <cellStyle name="Output 3 2 2" xfId="10687" xr:uid="{00000000-0005-0000-0000-0000792C0000}"/>
    <cellStyle name="Output 3 3" xfId="10686" xr:uid="{00000000-0005-0000-0000-00007A2C0000}"/>
    <cellStyle name="Output 4" xfId="3976" xr:uid="{00000000-0005-0000-0000-00007B2C0000}"/>
    <cellStyle name="Output 4 2" xfId="10688" xr:uid="{00000000-0005-0000-0000-00007C2C0000}"/>
    <cellStyle name="Output 5" xfId="3977" xr:uid="{00000000-0005-0000-0000-00007D2C0000}"/>
    <cellStyle name="Output 5 2" xfId="10689" xr:uid="{00000000-0005-0000-0000-00007E2C0000}"/>
    <cellStyle name="Output 6" xfId="3978" xr:uid="{00000000-0005-0000-0000-00007F2C0000}"/>
    <cellStyle name="Output 6 2" xfId="10690" xr:uid="{00000000-0005-0000-0000-0000802C0000}"/>
    <cellStyle name="Output 7" xfId="3979" xr:uid="{00000000-0005-0000-0000-0000812C0000}"/>
    <cellStyle name="Output 7 2" xfId="10691" xr:uid="{00000000-0005-0000-0000-0000822C0000}"/>
    <cellStyle name="Output 8" xfId="10683" xr:uid="{00000000-0005-0000-0000-0000832C0000}"/>
    <cellStyle name="Page Number" xfId="5434" xr:uid="{00000000-0005-0000-0000-0000842C0000}"/>
    <cellStyle name="Percent" xfId="3980" xr:uid="{00000000-0005-0000-0000-0000852C0000}"/>
    <cellStyle name="Percent [0]" xfId="3981" xr:uid="{00000000-0005-0000-0000-0000862C0000}"/>
    <cellStyle name="Percent [0] 2" xfId="5435" xr:uid="{00000000-0005-0000-0000-0000872C0000}"/>
    <cellStyle name="Percent [00]" xfId="5436" xr:uid="{00000000-0005-0000-0000-0000882C0000}"/>
    <cellStyle name="Percent [1]" xfId="3982" xr:uid="{00000000-0005-0000-0000-0000892C0000}"/>
    <cellStyle name="Percent [2]" xfId="3983" xr:uid="{00000000-0005-0000-0000-00008A2C0000}"/>
    <cellStyle name="Percent 2" xfId="3984" xr:uid="{00000000-0005-0000-0000-00008B2C0000}"/>
    <cellStyle name="Percent 2 2" xfId="3985" xr:uid="{00000000-0005-0000-0000-00008C2C0000}"/>
    <cellStyle name="Percent 2 2 2" xfId="10468" xr:uid="{00000000-0005-0000-0000-00008D2C0000}"/>
    <cellStyle name="Percent 2 2 3" xfId="8873" xr:uid="{00000000-0005-0000-0000-00008E2C0000}"/>
    <cellStyle name="Percent 2 2 4" xfId="12075" xr:uid="{00000000-0005-0000-0000-00008F2C0000}"/>
    <cellStyle name="Percent 2 2 5" xfId="13681" xr:uid="{00000000-0005-0000-0000-0000902C0000}"/>
    <cellStyle name="Percent 2 3" xfId="5437" xr:uid="{00000000-0005-0000-0000-0000912C0000}"/>
    <cellStyle name="Percent1" xfId="3986" xr:uid="{00000000-0005-0000-0000-0000922C0000}"/>
    <cellStyle name="Percentage" xfId="3987" xr:uid="{00000000-0005-0000-0000-0000932C0000}"/>
    <cellStyle name="Percentagem_Blue Tables for Brazil 06-2005-NEW  IRAQ Only" xfId="3988" xr:uid="{00000000-0005-0000-0000-0000942C0000}"/>
    <cellStyle name="PercentSales" xfId="3989" xr:uid="{00000000-0005-0000-0000-0000952C0000}"/>
    <cellStyle name="Percentual" xfId="5095" xr:uid="{00000000-0005-0000-0000-0000962C0000}"/>
    <cellStyle name="Ponto" xfId="5096" xr:uid="{00000000-0005-0000-0000-0000972C0000}"/>
    <cellStyle name="Porcentagem" xfId="5263" builtinId="5"/>
    <cellStyle name="Porcentagem 10" xfId="3990" xr:uid="{00000000-0005-0000-0000-0000992C0000}"/>
    <cellStyle name="Porcentagem 10 2" xfId="5240" xr:uid="{00000000-0005-0000-0000-00009A2C0000}"/>
    <cellStyle name="Porcentagem 10 3" xfId="5097" xr:uid="{00000000-0005-0000-0000-00009B2C0000}"/>
    <cellStyle name="Porcentagem 11" xfId="3991" xr:uid="{00000000-0005-0000-0000-00009C2C0000}"/>
    <cellStyle name="Porcentagem 11 10" xfId="12076" xr:uid="{00000000-0005-0000-0000-00009D2C0000}"/>
    <cellStyle name="Porcentagem 11 11" xfId="13682" xr:uid="{00000000-0005-0000-0000-00009E2C0000}"/>
    <cellStyle name="Porcentagem 11 2" xfId="3992" xr:uid="{00000000-0005-0000-0000-00009F2C0000}"/>
    <cellStyle name="Porcentagem 11 3" xfId="3993" xr:uid="{00000000-0005-0000-0000-0000A02C0000}"/>
    <cellStyle name="Porcentagem 11 4" xfId="3994" xr:uid="{00000000-0005-0000-0000-0000A12C0000}"/>
    <cellStyle name="Porcentagem 11 5" xfId="3995" xr:uid="{00000000-0005-0000-0000-0000A22C0000}"/>
    <cellStyle name="Porcentagem 11 6" xfId="3996" xr:uid="{00000000-0005-0000-0000-0000A32C0000}"/>
    <cellStyle name="Porcentagem 11 7" xfId="3997" xr:uid="{00000000-0005-0000-0000-0000A42C0000}"/>
    <cellStyle name="Porcentagem 11 8" xfId="5098" xr:uid="{00000000-0005-0000-0000-0000A52C0000}"/>
    <cellStyle name="Porcentagem 11 8 2" xfId="10469" xr:uid="{00000000-0005-0000-0000-0000A62C0000}"/>
    <cellStyle name="Porcentagem 11 9" xfId="8874" xr:uid="{00000000-0005-0000-0000-0000A72C0000}"/>
    <cellStyle name="Porcentagem 12" xfId="3998" xr:uid="{00000000-0005-0000-0000-0000A82C0000}"/>
    <cellStyle name="Porcentagem 12 2" xfId="5242" xr:uid="{00000000-0005-0000-0000-0000A92C0000}"/>
    <cellStyle name="Porcentagem 12 3" xfId="8875" xr:uid="{00000000-0005-0000-0000-0000AA2C0000}"/>
    <cellStyle name="Porcentagem 12 4" xfId="12077" xr:uid="{00000000-0005-0000-0000-0000AB2C0000}"/>
    <cellStyle name="Porcentagem 12 5" xfId="13683" xr:uid="{00000000-0005-0000-0000-0000AC2C0000}"/>
    <cellStyle name="Porcentagem 13" xfId="3999" xr:uid="{00000000-0005-0000-0000-0000AD2C0000}"/>
    <cellStyle name="Porcentagem 13 10" xfId="8876" xr:uid="{00000000-0005-0000-0000-0000AE2C0000}"/>
    <cellStyle name="Porcentagem 13 11" xfId="12078" xr:uid="{00000000-0005-0000-0000-0000AF2C0000}"/>
    <cellStyle name="Porcentagem 13 12" xfId="13684" xr:uid="{00000000-0005-0000-0000-0000B02C0000}"/>
    <cellStyle name="Porcentagem 13 2" xfId="4000" xr:uid="{00000000-0005-0000-0000-0000B12C0000}"/>
    <cellStyle name="Porcentagem 13 2 10" xfId="12079" xr:uid="{00000000-0005-0000-0000-0000B22C0000}"/>
    <cellStyle name="Porcentagem 13 2 11" xfId="13685" xr:uid="{00000000-0005-0000-0000-0000B32C0000}"/>
    <cellStyle name="Porcentagem 13 2 2" xfId="4001" xr:uid="{00000000-0005-0000-0000-0000B42C0000}"/>
    <cellStyle name="Porcentagem 13 2 3" xfId="4002" xr:uid="{00000000-0005-0000-0000-0000B52C0000}"/>
    <cellStyle name="Porcentagem 13 2 4" xfId="4003" xr:uid="{00000000-0005-0000-0000-0000B62C0000}"/>
    <cellStyle name="Porcentagem 13 2 5" xfId="4004" xr:uid="{00000000-0005-0000-0000-0000B72C0000}"/>
    <cellStyle name="Porcentagem 13 2 6" xfId="4005" xr:uid="{00000000-0005-0000-0000-0000B82C0000}"/>
    <cellStyle name="Porcentagem 13 2 7" xfId="4006" xr:uid="{00000000-0005-0000-0000-0000B92C0000}"/>
    <cellStyle name="Porcentagem 13 2 8" xfId="10471" xr:uid="{00000000-0005-0000-0000-0000BA2C0000}"/>
    <cellStyle name="Porcentagem 13 2 9" xfId="8877" xr:uid="{00000000-0005-0000-0000-0000BB2C0000}"/>
    <cellStyle name="Porcentagem 13 3" xfId="4007" xr:uid="{00000000-0005-0000-0000-0000BC2C0000}"/>
    <cellStyle name="Porcentagem 13 4" xfId="4008" xr:uid="{00000000-0005-0000-0000-0000BD2C0000}"/>
    <cellStyle name="Porcentagem 13 5" xfId="4009" xr:uid="{00000000-0005-0000-0000-0000BE2C0000}"/>
    <cellStyle name="Porcentagem 13 6" xfId="4010" xr:uid="{00000000-0005-0000-0000-0000BF2C0000}"/>
    <cellStyle name="Porcentagem 13 7" xfId="4011" xr:uid="{00000000-0005-0000-0000-0000C02C0000}"/>
    <cellStyle name="Porcentagem 13 8" xfId="4012" xr:uid="{00000000-0005-0000-0000-0000C12C0000}"/>
    <cellStyle name="Porcentagem 13 9" xfId="10470" xr:uid="{00000000-0005-0000-0000-0000C22C0000}"/>
    <cellStyle name="Porcentagem 14" xfId="4013" xr:uid="{00000000-0005-0000-0000-0000C32C0000}"/>
    <cellStyle name="Porcentagem 14 2" xfId="5235" xr:uid="{00000000-0005-0000-0000-0000C42C0000}"/>
    <cellStyle name="Porcentagem 15" xfId="4014" xr:uid="{00000000-0005-0000-0000-0000C52C0000}"/>
    <cellStyle name="Porcentagem 16" xfId="4882" xr:uid="{00000000-0005-0000-0000-0000C62C0000}"/>
    <cellStyle name="Porcentagem 16 2" xfId="9146" xr:uid="{00000000-0005-0000-0000-0000C72C0000}"/>
    <cellStyle name="Porcentagem 16 3" xfId="12347" xr:uid="{00000000-0005-0000-0000-0000C82C0000}"/>
    <cellStyle name="Porcentagem 17" xfId="73" xr:uid="{00000000-0005-0000-0000-0000C92C0000}"/>
    <cellStyle name="Porcentagem 17 2" xfId="5283" xr:uid="{00000000-0005-0000-0000-0000CA2C0000}"/>
    <cellStyle name="Porcentagem 18" xfId="13955" xr:uid="{00000000-0005-0000-0000-0000CB2C0000}"/>
    <cellStyle name="Porcentagem 2" xfId="74" xr:uid="{00000000-0005-0000-0000-0000CC2C0000}"/>
    <cellStyle name="Porcentagem 2 10" xfId="4015" xr:uid="{00000000-0005-0000-0000-0000CD2C0000}"/>
    <cellStyle name="Porcentagem 2 10 2" xfId="4016" xr:uid="{00000000-0005-0000-0000-0000CE2C0000}"/>
    <cellStyle name="Porcentagem 2 11" xfId="4017" xr:uid="{00000000-0005-0000-0000-0000CF2C0000}"/>
    <cellStyle name="Porcentagem 2 11 2" xfId="4018" xr:uid="{00000000-0005-0000-0000-0000D02C0000}"/>
    <cellStyle name="Porcentagem 2 12" xfId="4019" xr:uid="{00000000-0005-0000-0000-0000D12C0000}"/>
    <cellStyle name="Porcentagem 2 12 2" xfId="4020" xr:uid="{00000000-0005-0000-0000-0000D22C0000}"/>
    <cellStyle name="Porcentagem 2 13" xfId="4021" xr:uid="{00000000-0005-0000-0000-0000D32C0000}"/>
    <cellStyle name="Porcentagem 2 13 2" xfId="4022" xr:uid="{00000000-0005-0000-0000-0000D42C0000}"/>
    <cellStyle name="Porcentagem 2 14" xfId="4023" xr:uid="{00000000-0005-0000-0000-0000D52C0000}"/>
    <cellStyle name="Porcentagem 2 14 2" xfId="4024" xr:uid="{00000000-0005-0000-0000-0000D62C0000}"/>
    <cellStyle name="Porcentagem 2 15" xfId="4025" xr:uid="{00000000-0005-0000-0000-0000D72C0000}"/>
    <cellStyle name="Porcentagem 2 15 2" xfId="4026" xr:uid="{00000000-0005-0000-0000-0000D82C0000}"/>
    <cellStyle name="Porcentagem 2 16" xfId="4027" xr:uid="{00000000-0005-0000-0000-0000D92C0000}"/>
    <cellStyle name="Porcentagem 2 16 2" xfId="4028" xr:uid="{00000000-0005-0000-0000-0000DA2C0000}"/>
    <cellStyle name="Porcentagem 2 17" xfId="4029" xr:uid="{00000000-0005-0000-0000-0000DB2C0000}"/>
    <cellStyle name="Porcentagem 2 17 2" xfId="4030" xr:uid="{00000000-0005-0000-0000-0000DC2C0000}"/>
    <cellStyle name="Porcentagem 2 18" xfId="4031" xr:uid="{00000000-0005-0000-0000-0000DD2C0000}"/>
    <cellStyle name="Porcentagem 2 18 2" xfId="4032" xr:uid="{00000000-0005-0000-0000-0000DE2C0000}"/>
    <cellStyle name="Porcentagem 2 19" xfId="4033" xr:uid="{00000000-0005-0000-0000-0000DF2C0000}"/>
    <cellStyle name="Porcentagem 2 19 2" xfId="4034" xr:uid="{00000000-0005-0000-0000-0000E02C0000}"/>
    <cellStyle name="Porcentagem 2 2" xfId="124" xr:uid="{00000000-0005-0000-0000-0000E12C0000}"/>
    <cellStyle name="Porcentagem 2 2 2" xfId="4035" xr:uid="{00000000-0005-0000-0000-0000E22C0000}"/>
    <cellStyle name="Porcentagem 2 2 2 2" xfId="4036" xr:uid="{00000000-0005-0000-0000-0000E32C0000}"/>
    <cellStyle name="Porcentagem 2 2 2 2 2" xfId="10473" xr:uid="{00000000-0005-0000-0000-0000E42C0000}"/>
    <cellStyle name="Porcentagem 2 2 2 2 3" xfId="8880" xr:uid="{00000000-0005-0000-0000-0000E52C0000}"/>
    <cellStyle name="Porcentagem 2 2 2 2 4" xfId="12081" xr:uid="{00000000-0005-0000-0000-0000E62C0000}"/>
    <cellStyle name="Porcentagem 2 2 2 2 5" xfId="13687" xr:uid="{00000000-0005-0000-0000-0000E72C0000}"/>
    <cellStyle name="Porcentagem 2 2 2 3" xfId="4037" xr:uid="{00000000-0005-0000-0000-0000E82C0000}"/>
    <cellStyle name="Porcentagem 2 2 2 3 2" xfId="10474" xr:uid="{00000000-0005-0000-0000-0000E92C0000}"/>
    <cellStyle name="Porcentagem 2 2 2 3 3" xfId="8881" xr:uid="{00000000-0005-0000-0000-0000EA2C0000}"/>
    <cellStyle name="Porcentagem 2 2 2 3 4" xfId="12082" xr:uid="{00000000-0005-0000-0000-0000EB2C0000}"/>
    <cellStyle name="Porcentagem 2 2 2 3 5" xfId="13688" xr:uid="{00000000-0005-0000-0000-0000EC2C0000}"/>
    <cellStyle name="Porcentagem 2 2 2 4" xfId="4038" xr:uid="{00000000-0005-0000-0000-0000ED2C0000}"/>
    <cellStyle name="Porcentagem 2 2 2 4 2" xfId="10475" xr:uid="{00000000-0005-0000-0000-0000EE2C0000}"/>
    <cellStyle name="Porcentagem 2 2 2 4 3" xfId="8882" xr:uid="{00000000-0005-0000-0000-0000EF2C0000}"/>
    <cellStyle name="Porcentagem 2 2 2 4 4" xfId="12083" xr:uid="{00000000-0005-0000-0000-0000F02C0000}"/>
    <cellStyle name="Porcentagem 2 2 2 4 5" xfId="13689" xr:uid="{00000000-0005-0000-0000-0000F12C0000}"/>
    <cellStyle name="Porcentagem 2 2 2 5" xfId="5100" xr:uid="{00000000-0005-0000-0000-0000F22C0000}"/>
    <cellStyle name="Porcentagem 2 2 2 5 2" xfId="10472" xr:uid="{00000000-0005-0000-0000-0000F32C0000}"/>
    <cellStyle name="Porcentagem 2 2 2 6" xfId="8879" xr:uid="{00000000-0005-0000-0000-0000F42C0000}"/>
    <cellStyle name="Porcentagem 2 2 2 7" xfId="12080" xr:uid="{00000000-0005-0000-0000-0000F52C0000}"/>
    <cellStyle name="Porcentagem 2 2 2 8" xfId="13686" xr:uid="{00000000-0005-0000-0000-0000F62C0000}"/>
    <cellStyle name="Porcentagem 2 2 3" xfId="4039" xr:uid="{00000000-0005-0000-0000-0000F72C0000}"/>
    <cellStyle name="Porcentagem 2 2 4" xfId="5099" xr:uid="{00000000-0005-0000-0000-0000F82C0000}"/>
    <cellStyle name="Porcentagem 2 20" xfId="4040" xr:uid="{00000000-0005-0000-0000-0000F92C0000}"/>
    <cellStyle name="Porcentagem 2 20 2" xfId="4041" xr:uid="{00000000-0005-0000-0000-0000FA2C0000}"/>
    <cellStyle name="Porcentagem 2 21" xfId="4042" xr:uid="{00000000-0005-0000-0000-0000FB2C0000}"/>
    <cellStyle name="Porcentagem 2 21 2" xfId="4043" xr:uid="{00000000-0005-0000-0000-0000FC2C0000}"/>
    <cellStyle name="Porcentagem 2 22" xfId="4044" xr:uid="{00000000-0005-0000-0000-0000FD2C0000}"/>
    <cellStyle name="Porcentagem 2 22 2" xfId="4045" xr:uid="{00000000-0005-0000-0000-0000FE2C0000}"/>
    <cellStyle name="Porcentagem 2 23" xfId="4046" xr:uid="{00000000-0005-0000-0000-0000FF2C0000}"/>
    <cellStyle name="Porcentagem 2 23 2" xfId="4047" xr:uid="{00000000-0005-0000-0000-0000002D0000}"/>
    <cellStyle name="Porcentagem 2 24" xfId="4048" xr:uid="{00000000-0005-0000-0000-0000012D0000}"/>
    <cellStyle name="Porcentagem 2 25" xfId="4049" xr:uid="{00000000-0005-0000-0000-0000022D0000}"/>
    <cellStyle name="Porcentagem 2 26" xfId="4050" xr:uid="{00000000-0005-0000-0000-0000032D0000}"/>
    <cellStyle name="Porcentagem 2 27" xfId="4051" xr:uid="{00000000-0005-0000-0000-0000042D0000}"/>
    <cellStyle name="Porcentagem 2 28" xfId="4912" xr:uid="{00000000-0005-0000-0000-0000052D0000}"/>
    <cellStyle name="Porcentagem 2 28 2" xfId="8878" xr:uid="{00000000-0005-0000-0000-0000062D0000}"/>
    <cellStyle name="Porcentagem 2 29" xfId="7538" xr:uid="{00000000-0005-0000-0000-0000072D0000}"/>
    <cellStyle name="Porcentagem 2 3" xfId="4052" xr:uid="{00000000-0005-0000-0000-0000082D0000}"/>
    <cellStyle name="Porcentagem 2 3 2" xfId="4053" xr:uid="{00000000-0005-0000-0000-0000092D0000}"/>
    <cellStyle name="Porcentagem 2 3 2 2" xfId="5102" xr:uid="{00000000-0005-0000-0000-00000A2D0000}"/>
    <cellStyle name="Porcentagem 2 3 3" xfId="5101" xr:uid="{00000000-0005-0000-0000-00000B2D0000}"/>
    <cellStyle name="Porcentagem 2 4" xfId="4054" xr:uid="{00000000-0005-0000-0000-00000C2D0000}"/>
    <cellStyle name="Porcentagem 2 4 2" xfId="4055" xr:uid="{00000000-0005-0000-0000-00000D2D0000}"/>
    <cellStyle name="Porcentagem 2 4 3" xfId="4056" xr:uid="{00000000-0005-0000-0000-00000E2D0000}"/>
    <cellStyle name="Porcentagem 2 4 4" xfId="5103" xr:uid="{00000000-0005-0000-0000-00000F2D0000}"/>
    <cellStyle name="Porcentagem 2 5" xfId="4057" xr:uid="{00000000-0005-0000-0000-0000102D0000}"/>
    <cellStyle name="Porcentagem 2 5 2" xfId="4058" xr:uid="{00000000-0005-0000-0000-0000112D0000}"/>
    <cellStyle name="Porcentagem 2 5 3" xfId="5104" xr:uid="{00000000-0005-0000-0000-0000122D0000}"/>
    <cellStyle name="Porcentagem 2 6" xfId="4059" xr:uid="{00000000-0005-0000-0000-0000132D0000}"/>
    <cellStyle name="Porcentagem 2 6 2" xfId="4060" xr:uid="{00000000-0005-0000-0000-0000142D0000}"/>
    <cellStyle name="Porcentagem 2 6 3" xfId="5105" xr:uid="{00000000-0005-0000-0000-0000152D0000}"/>
    <cellStyle name="Porcentagem 2 7" xfId="4061" xr:uid="{00000000-0005-0000-0000-0000162D0000}"/>
    <cellStyle name="Porcentagem 2 7 2" xfId="4062" xr:uid="{00000000-0005-0000-0000-0000172D0000}"/>
    <cellStyle name="Porcentagem 2 8" xfId="4063" xr:uid="{00000000-0005-0000-0000-0000182D0000}"/>
    <cellStyle name="Porcentagem 2 8 2" xfId="4064" xr:uid="{00000000-0005-0000-0000-0000192D0000}"/>
    <cellStyle name="Porcentagem 2 9" xfId="4065" xr:uid="{00000000-0005-0000-0000-00001A2D0000}"/>
    <cellStyle name="Porcentagem 2 9 2" xfId="4066" xr:uid="{00000000-0005-0000-0000-00001B2D0000}"/>
    <cellStyle name="Porcentagem 21" xfId="5233" xr:uid="{00000000-0005-0000-0000-00001C2D0000}"/>
    <cellStyle name="Porcentagem 21 2" xfId="5260" xr:uid="{00000000-0005-0000-0000-00001D2D0000}"/>
    <cellStyle name="Porcentagem 3" xfId="123" xr:uid="{00000000-0005-0000-0000-00001E2D0000}"/>
    <cellStyle name="Porcentagem 3 2" xfId="4067" xr:uid="{00000000-0005-0000-0000-00001F2D0000}"/>
    <cellStyle name="Porcentagem 3 2 2" xfId="4068" xr:uid="{00000000-0005-0000-0000-0000202D0000}"/>
    <cellStyle name="Porcentagem 3 2 3" xfId="5195" xr:uid="{00000000-0005-0000-0000-0000212D0000}"/>
    <cellStyle name="Porcentagem 3 3" xfId="4069" xr:uid="{00000000-0005-0000-0000-0000222D0000}"/>
    <cellStyle name="Porcentagem 3 4" xfId="4070" xr:uid="{00000000-0005-0000-0000-0000232D0000}"/>
    <cellStyle name="Porcentagem 3 5" xfId="4071" xr:uid="{00000000-0005-0000-0000-0000242D0000}"/>
    <cellStyle name="Porcentagem 3 6" xfId="4072" xr:uid="{00000000-0005-0000-0000-0000252D0000}"/>
    <cellStyle name="Porcentagem 3 7" xfId="4073" xr:uid="{00000000-0005-0000-0000-0000262D0000}"/>
    <cellStyle name="Porcentagem 3 8" xfId="4074" xr:uid="{00000000-0005-0000-0000-0000272D0000}"/>
    <cellStyle name="Porcentagem 3 9" xfId="4075" xr:uid="{00000000-0005-0000-0000-0000282D0000}"/>
    <cellStyle name="Porcentagem 4" xfId="132" xr:uid="{00000000-0005-0000-0000-0000292D0000}"/>
    <cellStyle name="Porcentagem 4 10" xfId="4076" xr:uid="{00000000-0005-0000-0000-00002A2D0000}"/>
    <cellStyle name="Porcentagem 4 10 2" xfId="10575" xr:uid="{00000000-0005-0000-0000-00002B2D0000}"/>
    <cellStyle name="Porcentagem 4 11" xfId="10733" xr:uid="{00000000-0005-0000-0000-00002C2D0000}"/>
    <cellStyle name="Porcentagem 4 2" xfId="4077" xr:uid="{00000000-0005-0000-0000-00002D2D0000}"/>
    <cellStyle name="Porcentagem 4 2 2" xfId="5196" xr:uid="{00000000-0005-0000-0000-00002E2D0000}"/>
    <cellStyle name="Porcentagem 4 2 2 2" xfId="6052" xr:uid="{00000000-0005-0000-0000-00002F2D0000}"/>
    <cellStyle name="Porcentagem 4 3" xfId="4078" xr:uid="{00000000-0005-0000-0000-0000302D0000}"/>
    <cellStyle name="Porcentagem 4 4" xfId="4079" xr:uid="{00000000-0005-0000-0000-0000312D0000}"/>
    <cellStyle name="Porcentagem 4 5" xfId="4080" xr:uid="{00000000-0005-0000-0000-0000322D0000}"/>
    <cellStyle name="Porcentagem 4 6" xfId="4081" xr:uid="{00000000-0005-0000-0000-0000332D0000}"/>
    <cellStyle name="Porcentagem 4 7" xfId="4082" xr:uid="{00000000-0005-0000-0000-0000342D0000}"/>
    <cellStyle name="Porcentagem 4 8" xfId="4083" xr:uid="{00000000-0005-0000-0000-0000352D0000}"/>
    <cellStyle name="Porcentagem 4 9" xfId="4084" xr:uid="{00000000-0005-0000-0000-0000362D0000}"/>
    <cellStyle name="Porcentagem 5" xfId="4085" xr:uid="{00000000-0005-0000-0000-0000372D0000}"/>
    <cellStyle name="Porcentagem 5 2" xfId="4086" xr:uid="{00000000-0005-0000-0000-0000382D0000}"/>
    <cellStyle name="Porcentagem 5 2 2" xfId="5241" xr:uid="{00000000-0005-0000-0000-0000392D0000}"/>
    <cellStyle name="Porcentagem 5 2 3" xfId="5107" xr:uid="{00000000-0005-0000-0000-00003A2D0000}"/>
    <cellStyle name="Porcentagem 5 3" xfId="5238" xr:uid="{00000000-0005-0000-0000-00003B2D0000}"/>
    <cellStyle name="Porcentagem 5 3 2" xfId="5439" xr:uid="{00000000-0005-0000-0000-00003C2D0000}"/>
    <cellStyle name="Porcentagem 5 4" xfId="5106" xr:uid="{00000000-0005-0000-0000-00003D2D0000}"/>
    <cellStyle name="Porcentagem 6" xfId="4087" xr:uid="{00000000-0005-0000-0000-00003E2D0000}"/>
    <cellStyle name="Porcentagem 6 2" xfId="4088" xr:uid="{00000000-0005-0000-0000-00003F2D0000}"/>
    <cellStyle name="Porcentagem 6 2 2" xfId="4089" xr:uid="{00000000-0005-0000-0000-0000402D0000}"/>
    <cellStyle name="Porcentagem 6 2 3" xfId="4090" xr:uid="{00000000-0005-0000-0000-0000412D0000}"/>
    <cellStyle name="Porcentagem 6 2 4" xfId="4091" xr:uid="{00000000-0005-0000-0000-0000422D0000}"/>
    <cellStyle name="Porcentagem 6 2 5" xfId="4092" xr:uid="{00000000-0005-0000-0000-0000432D0000}"/>
    <cellStyle name="Porcentagem 6 2 6" xfId="4093" xr:uid="{00000000-0005-0000-0000-0000442D0000}"/>
    <cellStyle name="Porcentagem 6 2 7" xfId="4094" xr:uid="{00000000-0005-0000-0000-0000452D0000}"/>
    <cellStyle name="Porcentagem 6 2 8" xfId="4095" xr:uid="{00000000-0005-0000-0000-0000462D0000}"/>
    <cellStyle name="Porcentagem 6 2 9" xfId="5109" xr:uid="{00000000-0005-0000-0000-0000472D0000}"/>
    <cellStyle name="Porcentagem 6 3" xfId="4096" xr:uid="{00000000-0005-0000-0000-0000482D0000}"/>
    <cellStyle name="Porcentagem 6 3 2" xfId="5197" xr:uid="{00000000-0005-0000-0000-0000492D0000}"/>
    <cellStyle name="Porcentagem 6 3 2 2" xfId="10476" xr:uid="{00000000-0005-0000-0000-00004A2D0000}"/>
    <cellStyle name="Porcentagem 6 3 3" xfId="8883" xr:uid="{00000000-0005-0000-0000-00004B2D0000}"/>
    <cellStyle name="Porcentagem 6 3 4" xfId="12084" xr:uid="{00000000-0005-0000-0000-00004C2D0000}"/>
    <cellStyle name="Porcentagem 6 3 5" xfId="13690" xr:uid="{00000000-0005-0000-0000-00004D2D0000}"/>
    <cellStyle name="Porcentagem 6 4" xfId="4097" xr:uid="{00000000-0005-0000-0000-00004E2D0000}"/>
    <cellStyle name="Porcentagem 6 5" xfId="4098" xr:uid="{00000000-0005-0000-0000-00004F2D0000}"/>
    <cellStyle name="Porcentagem 6 6" xfId="4099" xr:uid="{00000000-0005-0000-0000-0000502D0000}"/>
    <cellStyle name="Porcentagem 6 7" xfId="4100" xr:uid="{00000000-0005-0000-0000-0000512D0000}"/>
    <cellStyle name="Porcentagem 6 8" xfId="4101" xr:uid="{00000000-0005-0000-0000-0000522D0000}"/>
    <cellStyle name="Porcentagem 6 9" xfId="5108" xr:uid="{00000000-0005-0000-0000-0000532D0000}"/>
    <cellStyle name="Porcentagem 7" xfId="4102" xr:uid="{00000000-0005-0000-0000-0000542D0000}"/>
    <cellStyle name="Porcentagem 7 2" xfId="4103" xr:uid="{00000000-0005-0000-0000-0000552D0000}"/>
    <cellStyle name="Porcentagem 7 3" xfId="5110" xr:uid="{00000000-0005-0000-0000-0000562D0000}"/>
    <cellStyle name="Porcentagem 7 3 2" xfId="5511" xr:uid="{00000000-0005-0000-0000-0000572D0000}"/>
    <cellStyle name="Porcentagem 8" xfId="4104" xr:uid="{00000000-0005-0000-0000-0000582D0000}"/>
    <cellStyle name="Porcentagem 8 2" xfId="5111" xr:uid="{00000000-0005-0000-0000-0000592D0000}"/>
    <cellStyle name="Porcentagem 8 2 2" xfId="10477" xr:uid="{00000000-0005-0000-0000-00005A2D0000}"/>
    <cellStyle name="Porcentagem 8 2 3" xfId="6012" xr:uid="{00000000-0005-0000-0000-00005B2D0000}"/>
    <cellStyle name="Porcentagem 8 3" xfId="8884" xr:uid="{00000000-0005-0000-0000-00005C2D0000}"/>
    <cellStyle name="Porcentagem 8 4" xfId="12085" xr:uid="{00000000-0005-0000-0000-00005D2D0000}"/>
    <cellStyle name="Porcentagem 8 5" xfId="13691" xr:uid="{00000000-0005-0000-0000-00005E2D0000}"/>
    <cellStyle name="Porcentagem 9" xfId="97" xr:uid="{00000000-0005-0000-0000-00005F2D0000}"/>
    <cellStyle name="Porcentagem 9 2" xfId="4105" xr:uid="{00000000-0005-0000-0000-0000602D0000}"/>
    <cellStyle name="Porcentagem 9 3" xfId="5113" xr:uid="{00000000-0005-0000-0000-0000612D0000}"/>
    <cellStyle name="Porcentagem 9 4" xfId="5112" xr:uid="{00000000-0005-0000-0000-0000622D0000}"/>
    <cellStyle name="Porcentaje" xfId="5440" xr:uid="{00000000-0005-0000-0000-0000632D0000}"/>
    <cellStyle name="PrePop Currency (0)" xfId="5441" xr:uid="{00000000-0005-0000-0000-0000642D0000}"/>
    <cellStyle name="PrePop Currency (2)" xfId="5442" xr:uid="{00000000-0005-0000-0000-0000652D0000}"/>
    <cellStyle name="PrePop Units (0)" xfId="5443" xr:uid="{00000000-0005-0000-0000-0000662D0000}"/>
    <cellStyle name="PrePop Units (1)" xfId="5444" xr:uid="{00000000-0005-0000-0000-0000672D0000}"/>
    <cellStyle name="PrePop Units (2)" xfId="5445" xr:uid="{00000000-0005-0000-0000-0000682D0000}"/>
    <cellStyle name="PROTECTED" xfId="4106" xr:uid="{00000000-0005-0000-0000-0000692D0000}"/>
    <cellStyle name="PSChar" xfId="5446" xr:uid="{00000000-0005-0000-0000-00006A2D0000}"/>
    <cellStyle name="PSDate" xfId="5447" xr:uid="{00000000-0005-0000-0000-00006B2D0000}"/>
    <cellStyle name="Punto0" xfId="5448" xr:uid="{00000000-0005-0000-0000-00006C2D0000}"/>
    <cellStyle name="Quadro" xfId="4107" xr:uid="{00000000-0005-0000-0000-00006D2D0000}"/>
    <cellStyle name="Quadro 2" xfId="4108" xr:uid="{00000000-0005-0000-0000-00006E2D0000}"/>
    <cellStyle name="Quadro 3" xfId="4109" xr:uid="{00000000-0005-0000-0000-00006F2D0000}"/>
    <cellStyle name="Quadro 4" xfId="4110" xr:uid="{00000000-0005-0000-0000-0000702D0000}"/>
    <cellStyle name="Red font" xfId="4111" xr:uid="{00000000-0005-0000-0000-0000712D0000}"/>
    <cellStyle name="Red Text" xfId="5449" xr:uid="{00000000-0005-0000-0000-0000722D0000}"/>
    <cellStyle name="RevList" xfId="4112" xr:uid="{00000000-0005-0000-0000-0000732D0000}"/>
    <cellStyle name="RevList 2" xfId="5450" xr:uid="{00000000-0005-0000-0000-0000742D0000}"/>
    <cellStyle name="Saída 10" xfId="5821" xr:uid="{00000000-0005-0000-0000-0000752D0000}"/>
    <cellStyle name="Saída 11" xfId="5742" xr:uid="{00000000-0005-0000-0000-0000762D0000}"/>
    <cellStyle name="Saída 12" xfId="5833" xr:uid="{00000000-0005-0000-0000-0000772D0000}"/>
    <cellStyle name="Saída 13" xfId="5725" xr:uid="{00000000-0005-0000-0000-0000782D0000}"/>
    <cellStyle name="Saída 14" xfId="5859" xr:uid="{00000000-0005-0000-0000-0000792D0000}"/>
    <cellStyle name="Saída 15" xfId="5976" xr:uid="{00000000-0005-0000-0000-00007A2D0000}"/>
    <cellStyle name="Saída 16" xfId="5934" xr:uid="{00000000-0005-0000-0000-00007B2D0000}"/>
    <cellStyle name="Saída 17" xfId="6020" xr:uid="{00000000-0005-0000-0000-00007C2D0000}"/>
    <cellStyle name="Saída 18" xfId="10712" xr:uid="{00000000-0005-0000-0000-00007D2D0000}"/>
    <cellStyle name="Saída 2" xfId="75" xr:uid="{00000000-0005-0000-0000-00007E2D0000}"/>
    <cellStyle name="Saída 2 2" xfId="5115" xr:uid="{00000000-0005-0000-0000-00007F2D0000}"/>
    <cellStyle name="Saída 2 2 2" xfId="7129" xr:uid="{00000000-0005-0000-0000-0000802D0000}"/>
    <cellStyle name="Saída 2 2 2 2" xfId="7130" xr:uid="{00000000-0005-0000-0000-0000812D0000}"/>
    <cellStyle name="Saída 2 2 2 2 2" xfId="7131" xr:uid="{00000000-0005-0000-0000-0000822D0000}"/>
    <cellStyle name="Saída 2 2 2 2 2 2" xfId="7132" xr:uid="{00000000-0005-0000-0000-0000832D0000}"/>
    <cellStyle name="Saída 2 2 2 2 2 2 2" xfId="7133" xr:uid="{00000000-0005-0000-0000-0000842D0000}"/>
    <cellStyle name="Saída 2 2 2 2 2 2 2 2" xfId="7134" xr:uid="{00000000-0005-0000-0000-0000852D0000}"/>
    <cellStyle name="Saída 2 2 2 2 2 2 3" xfId="7135" xr:uid="{00000000-0005-0000-0000-0000862D0000}"/>
    <cellStyle name="Saída 2 2 2 2 2 3" xfId="7136" xr:uid="{00000000-0005-0000-0000-0000872D0000}"/>
    <cellStyle name="Saída 2 2 2 2 2 3 2" xfId="7137" xr:uid="{00000000-0005-0000-0000-0000882D0000}"/>
    <cellStyle name="Saída 2 2 2 2 3" xfId="7138" xr:uid="{00000000-0005-0000-0000-0000892D0000}"/>
    <cellStyle name="Saída 2 2 2 2 3 2" xfId="7139" xr:uid="{00000000-0005-0000-0000-00008A2D0000}"/>
    <cellStyle name="Saída 2 2 2 3" xfId="7140" xr:uid="{00000000-0005-0000-0000-00008B2D0000}"/>
    <cellStyle name="Saída 2 2 2 4" xfId="7141" xr:uid="{00000000-0005-0000-0000-00008C2D0000}"/>
    <cellStyle name="Saída 2 2 2 4 2" xfId="7142" xr:uid="{00000000-0005-0000-0000-00008D2D0000}"/>
    <cellStyle name="Saída 2 2 3" xfId="7143" xr:uid="{00000000-0005-0000-0000-00008E2D0000}"/>
    <cellStyle name="Saída 2 2 4" xfId="7144" xr:uid="{00000000-0005-0000-0000-00008F2D0000}"/>
    <cellStyle name="Saída 2 2 4 2" xfId="7145" xr:uid="{00000000-0005-0000-0000-0000902D0000}"/>
    <cellStyle name="Saída 2 3" xfId="5116" xr:uid="{00000000-0005-0000-0000-0000912D0000}"/>
    <cellStyle name="Saída 2 4" xfId="5114" xr:uid="{00000000-0005-0000-0000-0000922D0000}"/>
    <cellStyle name="Saída 2 5" xfId="7146" xr:uid="{00000000-0005-0000-0000-0000932D0000}"/>
    <cellStyle name="Saída 2 6" xfId="7147" xr:uid="{00000000-0005-0000-0000-0000942D0000}"/>
    <cellStyle name="Saída 2 6 2" xfId="7148" xr:uid="{00000000-0005-0000-0000-0000952D0000}"/>
    <cellStyle name="Saída 2 7" xfId="7128" xr:uid="{00000000-0005-0000-0000-0000962D0000}"/>
    <cellStyle name="Saída 3" xfId="5117" xr:uid="{00000000-0005-0000-0000-0000972D0000}"/>
    <cellStyle name="Saída 3 2" xfId="7150" xr:uid="{00000000-0005-0000-0000-0000982D0000}"/>
    <cellStyle name="Saída 3 3" xfId="7151" xr:uid="{00000000-0005-0000-0000-0000992D0000}"/>
    <cellStyle name="Saída 3 4" xfId="7152" xr:uid="{00000000-0005-0000-0000-00009A2D0000}"/>
    <cellStyle name="Saída 3 5" xfId="7149" xr:uid="{00000000-0005-0000-0000-00009B2D0000}"/>
    <cellStyle name="Saída 4" xfId="5118" xr:uid="{00000000-0005-0000-0000-00009C2D0000}"/>
    <cellStyle name="Saída 4 2" xfId="7154" xr:uid="{00000000-0005-0000-0000-00009D2D0000}"/>
    <cellStyle name="Saída 4 3" xfId="7155" xr:uid="{00000000-0005-0000-0000-00009E2D0000}"/>
    <cellStyle name="Saída 4 4" xfId="7153" xr:uid="{00000000-0005-0000-0000-00009F2D0000}"/>
    <cellStyle name="Saída 5" xfId="5593" xr:uid="{00000000-0005-0000-0000-0000A02D0000}"/>
    <cellStyle name="Saída 5 2" xfId="7157" xr:uid="{00000000-0005-0000-0000-0000A12D0000}"/>
    <cellStyle name="Saída 5 3" xfId="7156" xr:uid="{00000000-0005-0000-0000-0000A22D0000}"/>
    <cellStyle name="Saída 6" xfId="5520" xr:uid="{00000000-0005-0000-0000-0000A32D0000}"/>
    <cellStyle name="Saída 6 2" xfId="7159" xr:uid="{00000000-0005-0000-0000-0000A42D0000}"/>
    <cellStyle name="Saída 6 3" xfId="7499" xr:uid="{00000000-0005-0000-0000-0000A52D0000}"/>
    <cellStyle name="Saída 6 4" xfId="7158" xr:uid="{00000000-0005-0000-0000-0000A62D0000}"/>
    <cellStyle name="Saída 7" xfId="5604" xr:uid="{00000000-0005-0000-0000-0000A72D0000}"/>
    <cellStyle name="Saída 7 2" xfId="7500" xr:uid="{00000000-0005-0000-0000-0000A82D0000}"/>
    <cellStyle name="Saída 7 3" xfId="7160" xr:uid="{00000000-0005-0000-0000-0000A92D0000}"/>
    <cellStyle name="Saída 8" xfId="5626" xr:uid="{00000000-0005-0000-0000-0000AA2D0000}"/>
    <cellStyle name="Saída 9" xfId="5653" xr:uid="{00000000-0005-0000-0000-0000AB2D0000}"/>
    <cellStyle name="Salida" xfId="4113" xr:uid="{00000000-0005-0000-0000-0000AC2D0000}"/>
    <cellStyle name="Salida 2" xfId="4114" xr:uid="{00000000-0005-0000-0000-0000AD2D0000}"/>
    <cellStyle name="Salida 2 2" xfId="4115" xr:uid="{00000000-0005-0000-0000-0000AE2D0000}"/>
    <cellStyle name="Salida 2 2 2" xfId="10695" xr:uid="{00000000-0005-0000-0000-0000AF2D0000}"/>
    <cellStyle name="Salida 2 3" xfId="10694" xr:uid="{00000000-0005-0000-0000-0000B02D0000}"/>
    <cellStyle name="Salida 3" xfId="4116" xr:uid="{00000000-0005-0000-0000-0000B12D0000}"/>
    <cellStyle name="Salida 3 2" xfId="4117" xr:uid="{00000000-0005-0000-0000-0000B22D0000}"/>
    <cellStyle name="Salida 3 2 2" xfId="10697" xr:uid="{00000000-0005-0000-0000-0000B32D0000}"/>
    <cellStyle name="Salida 3 3" xfId="10696" xr:uid="{00000000-0005-0000-0000-0000B42D0000}"/>
    <cellStyle name="Salida 4" xfId="4118" xr:uid="{00000000-0005-0000-0000-0000B52D0000}"/>
    <cellStyle name="Salida 4 2" xfId="10698" xr:uid="{00000000-0005-0000-0000-0000B62D0000}"/>
    <cellStyle name="Salida 5" xfId="10693" xr:uid="{00000000-0005-0000-0000-0000B72D0000}"/>
    <cellStyle name="Salomon Logo" xfId="5451" xr:uid="{00000000-0005-0000-0000-0000B82D0000}"/>
    <cellStyle name="SelectFormat" xfId="5452" xr:uid="{00000000-0005-0000-0000-0000B92D0000}"/>
    <cellStyle name="Sep. milhar [0]" xfId="4119" xr:uid="{00000000-0005-0000-0000-0000BA2D0000}"/>
    <cellStyle name="Separador de milhares 10" xfId="4120" xr:uid="{00000000-0005-0000-0000-0000BB2D0000}"/>
    <cellStyle name="Separador de milhares 10 10" xfId="8885" xr:uid="{00000000-0005-0000-0000-0000BC2D0000}"/>
    <cellStyle name="Separador de milhares 10 10 2" xfId="14325" xr:uid="{182C1B45-9683-4E28-A67F-2461FA837211}"/>
    <cellStyle name="Separador de milhares 10 11" xfId="12086" xr:uid="{00000000-0005-0000-0000-0000BD2D0000}"/>
    <cellStyle name="Separador de milhares 10 11 2" xfId="14677" xr:uid="{EF851F8A-99F1-4E8D-A8CA-ACA4F5E84325}"/>
    <cellStyle name="Separador de milhares 10 12" xfId="13692" xr:uid="{00000000-0005-0000-0000-0000BE2D0000}"/>
    <cellStyle name="Separador de milhares 10 12 2" xfId="14941" xr:uid="{7BCD3FC8-B3FA-40BF-9EF4-0AD813E1371A}"/>
    <cellStyle name="Separador de milhares 10 13" xfId="13997" xr:uid="{C4828499-B09E-42BA-965D-7E46B346007A}"/>
    <cellStyle name="Separador de milhares 10 2" xfId="4121" xr:uid="{00000000-0005-0000-0000-0000BF2D0000}"/>
    <cellStyle name="Separador de milhares 10 2 2" xfId="4122" xr:uid="{00000000-0005-0000-0000-0000C02D0000}"/>
    <cellStyle name="Separador de milhares 10 2 2 2" xfId="8887" xr:uid="{00000000-0005-0000-0000-0000C12D0000}"/>
    <cellStyle name="Separador de milhares 10 2 2 2 2" xfId="14327" xr:uid="{778D0829-5D0C-4B00-8B8E-B86EE5F03F67}"/>
    <cellStyle name="Separador de milhares 10 2 2 3" xfId="12088" xr:uid="{00000000-0005-0000-0000-0000C22D0000}"/>
    <cellStyle name="Separador de milhares 10 2 2 3 2" xfId="14679" xr:uid="{D12F090A-4770-4E9E-9935-7F64DCFD99AA}"/>
    <cellStyle name="Separador de milhares 10 2 2 4" xfId="13694" xr:uid="{00000000-0005-0000-0000-0000C32D0000}"/>
    <cellStyle name="Separador de milhares 10 2 2 4 2" xfId="14943" xr:uid="{A9FB3CEC-D2C5-424F-94F8-50EB15FD2873}"/>
    <cellStyle name="Separador de milhares 10 2 2 5" xfId="13999" xr:uid="{8A4E0D60-DA80-40D7-AEBE-391EEE719F8F}"/>
    <cellStyle name="Separador de milhares 10 2 3" xfId="5207" xr:uid="{00000000-0005-0000-0000-0000C42D0000}"/>
    <cellStyle name="Separador de milhares 10 2 3 2" xfId="8886" xr:uid="{00000000-0005-0000-0000-0000C52D0000}"/>
    <cellStyle name="Separador de milhares 10 2 3 2 2" xfId="14326" xr:uid="{A96E4325-16CC-40E5-A93A-923F03F56B61}"/>
    <cellStyle name="Separador de milhares 10 2 3 3" xfId="14275" xr:uid="{C3D222CC-87D4-46F9-9334-B5C41CBDEE29}"/>
    <cellStyle name="Separador de milhares 10 2 4" xfId="12087" xr:uid="{00000000-0005-0000-0000-0000C62D0000}"/>
    <cellStyle name="Separador de milhares 10 2 4 2" xfId="14678" xr:uid="{377D77E3-BDF1-4679-ABBA-838AC7164985}"/>
    <cellStyle name="Separador de milhares 10 2 5" xfId="13693" xr:uid="{00000000-0005-0000-0000-0000C72D0000}"/>
    <cellStyle name="Separador de milhares 10 2 5 2" xfId="14942" xr:uid="{EEEBDE97-519C-4A15-965E-083BB76DF8CC}"/>
    <cellStyle name="Separador de milhares 10 2 6" xfId="13998" xr:uid="{9068F141-39CA-497D-97D4-260E73D8DD95}"/>
    <cellStyle name="Separador de milhares 10 3" xfId="4123" xr:uid="{00000000-0005-0000-0000-0000C82D0000}"/>
    <cellStyle name="Separador de milhares 10 3 2" xfId="4124" xr:uid="{00000000-0005-0000-0000-0000C92D0000}"/>
    <cellStyle name="Separador de milhares 10 3 2 2" xfId="8889" xr:uid="{00000000-0005-0000-0000-0000CA2D0000}"/>
    <cellStyle name="Separador de milhares 10 3 2 2 2" xfId="14329" xr:uid="{859D73E5-7A31-4D8B-A473-D38639B83F13}"/>
    <cellStyle name="Separador de milhares 10 3 2 3" xfId="12090" xr:uid="{00000000-0005-0000-0000-0000CB2D0000}"/>
    <cellStyle name="Separador de milhares 10 3 2 3 2" xfId="14681" xr:uid="{A9B93993-CBF4-45E1-BD42-CC363CC845D5}"/>
    <cellStyle name="Separador de milhares 10 3 2 4" xfId="13696" xr:uid="{00000000-0005-0000-0000-0000CC2D0000}"/>
    <cellStyle name="Separador de milhares 10 3 2 4 2" xfId="14945" xr:uid="{376E676F-8FCB-459B-9295-A9E12ADDEC13}"/>
    <cellStyle name="Separador de milhares 10 3 2 5" xfId="14001" xr:uid="{A57988C8-0408-4E52-AE40-3A9CCBC4F10B}"/>
    <cellStyle name="Separador de milhares 10 3 3" xfId="8888" xr:uid="{00000000-0005-0000-0000-0000CD2D0000}"/>
    <cellStyle name="Separador de milhares 10 3 3 2" xfId="14328" xr:uid="{88701523-D8D2-4B08-880C-9E8121F56B03}"/>
    <cellStyle name="Separador de milhares 10 3 4" xfId="12089" xr:uid="{00000000-0005-0000-0000-0000CE2D0000}"/>
    <cellStyle name="Separador de milhares 10 3 4 2" xfId="14680" xr:uid="{44CB0648-41A1-4FEB-9D93-C1E6D2F9408B}"/>
    <cellStyle name="Separador de milhares 10 3 5" xfId="13695" xr:uid="{00000000-0005-0000-0000-0000CF2D0000}"/>
    <cellStyle name="Separador de milhares 10 3 5 2" xfId="14944" xr:uid="{CBB06FBE-F59D-45EC-AC50-E6A319B66AD9}"/>
    <cellStyle name="Separador de milhares 10 3 6" xfId="14000" xr:uid="{ADA8CB1E-91A2-4044-AA9D-F8DC4BF1833D}"/>
    <cellStyle name="Separador de milhares 10 4" xfId="4125" xr:uid="{00000000-0005-0000-0000-0000D02D0000}"/>
    <cellStyle name="Separador de milhares 10 4 2" xfId="8890" xr:uid="{00000000-0005-0000-0000-0000D12D0000}"/>
    <cellStyle name="Separador de milhares 10 4 2 2" xfId="14330" xr:uid="{E4887C47-6DF8-4C8A-9B8E-5A35D9F7A14F}"/>
    <cellStyle name="Separador de milhares 10 4 3" xfId="12091" xr:uid="{00000000-0005-0000-0000-0000D22D0000}"/>
    <cellStyle name="Separador de milhares 10 4 3 2" xfId="14682" xr:uid="{5D8C5703-424E-4CE1-949E-56B38750302D}"/>
    <cellStyle name="Separador de milhares 10 4 4" xfId="13697" xr:uid="{00000000-0005-0000-0000-0000D32D0000}"/>
    <cellStyle name="Separador de milhares 10 4 4 2" xfId="14946" xr:uid="{B823A828-F7C1-4F20-9724-DBECB1C2F83C}"/>
    <cellStyle name="Separador de milhares 10 4 5" xfId="14002" xr:uid="{67D97B7D-9374-41AA-9EB1-FD92CE658B05}"/>
    <cellStyle name="Separador de milhares 10 5" xfId="4126" xr:uid="{00000000-0005-0000-0000-0000D42D0000}"/>
    <cellStyle name="Separador de milhares 10 5 2" xfId="8891" xr:uid="{00000000-0005-0000-0000-0000D52D0000}"/>
    <cellStyle name="Separador de milhares 10 5 2 2" xfId="14331" xr:uid="{F5D46024-EBB9-4F48-8DEF-E0ACEC4DEAAA}"/>
    <cellStyle name="Separador de milhares 10 5 3" xfId="12092" xr:uid="{00000000-0005-0000-0000-0000D62D0000}"/>
    <cellStyle name="Separador de milhares 10 5 3 2" xfId="14683" xr:uid="{05704A36-6D43-4053-9961-26BADF672244}"/>
    <cellStyle name="Separador de milhares 10 5 4" xfId="13698" xr:uid="{00000000-0005-0000-0000-0000D72D0000}"/>
    <cellStyle name="Separador de milhares 10 5 4 2" xfId="14947" xr:uid="{2A8FDFF7-AB5F-4C39-B0A5-D3E471117A1C}"/>
    <cellStyle name="Separador de milhares 10 5 5" xfId="14003" xr:uid="{07AC6408-7B72-4E1C-BECB-5CFC548D0145}"/>
    <cellStyle name="Separador de milhares 10 6" xfId="4127" xr:uid="{00000000-0005-0000-0000-0000D82D0000}"/>
    <cellStyle name="Separador de milhares 10 6 2" xfId="8892" xr:uid="{00000000-0005-0000-0000-0000D92D0000}"/>
    <cellStyle name="Separador de milhares 10 6 2 2" xfId="14332" xr:uid="{4DF8FD87-398A-497C-A057-B2693564420A}"/>
    <cellStyle name="Separador de milhares 10 6 3" xfId="12093" xr:uid="{00000000-0005-0000-0000-0000DA2D0000}"/>
    <cellStyle name="Separador de milhares 10 6 3 2" xfId="14684" xr:uid="{E024937A-6A75-4F48-BCEE-97AE1373749E}"/>
    <cellStyle name="Separador de milhares 10 6 4" xfId="13699" xr:uid="{00000000-0005-0000-0000-0000DB2D0000}"/>
    <cellStyle name="Separador de milhares 10 6 4 2" xfId="14948" xr:uid="{3ED0CBBC-E1A6-4AD5-8F23-77014C591910}"/>
    <cellStyle name="Separador de milhares 10 6 5" xfId="14004" xr:uid="{1BA39A03-3452-4456-A147-9230CE7369CC}"/>
    <cellStyle name="Separador de milhares 10 7" xfId="4128" xr:uid="{00000000-0005-0000-0000-0000DC2D0000}"/>
    <cellStyle name="Separador de milhares 10 7 2" xfId="8893" xr:uid="{00000000-0005-0000-0000-0000DD2D0000}"/>
    <cellStyle name="Separador de milhares 10 7 2 2" xfId="14333" xr:uid="{4A5D7B26-D228-415F-BC67-3BEAABAF58E4}"/>
    <cellStyle name="Separador de milhares 10 7 3" xfId="12094" xr:uid="{00000000-0005-0000-0000-0000DE2D0000}"/>
    <cellStyle name="Separador de milhares 10 7 3 2" xfId="14685" xr:uid="{1190689E-9EAA-4D0B-B5F9-4C972597254C}"/>
    <cellStyle name="Separador de milhares 10 7 4" xfId="13700" xr:uid="{00000000-0005-0000-0000-0000DF2D0000}"/>
    <cellStyle name="Separador de milhares 10 7 4 2" xfId="14949" xr:uid="{756C6EDD-5A6B-4949-86C3-1C5D5179EE8E}"/>
    <cellStyle name="Separador de milhares 10 7 5" xfId="14005" xr:uid="{5DA3116C-F184-4DFD-8E67-A5A710604768}"/>
    <cellStyle name="Separador de milhares 10 8" xfId="4129" xr:uid="{00000000-0005-0000-0000-0000E02D0000}"/>
    <cellStyle name="Separador de milhares 10 8 2" xfId="8894" xr:uid="{00000000-0005-0000-0000-0000E12D0000}"/>
    <cellStyle name="Separador de milhares 10 8 2 2" xfId="14334" xr:uid="{726A868D-A714-4E47-9599-8E6FE880963B}"/>
    <cellStyle name="Separador de milhares 10 8 3" xfId="12095" xr:uid="{00000000-0005-0000-0000-0000E22D0000}"/>
    <cellStyle name="Separador de milhares 10 8 3 2" xfId="14686" xr:uid="{194D24EC-6F42-421C-9C2E-FD3870D6276D}"/>
    <cellStyle name="Separador de milhares 10 8 4" xfId="13701" xr:uid="{00000000-0005-0000-0000-0000E32D0000}"/>
    <cellStyle name="Separador de milhares 10 8 4 2" xfId="14950" xr:uid="{4F7F7277-3C54-4529-B14D-04EA92A5BC60}"/>
    <cellStyle name="Separador de milhares 10 8 5" xfId="14006" xr:uid="{33AAC5AD-3CA9-4813-AA28-57E8794AC752}"/>
    <cellStyle name="Separador de milhares 10 9" xfId="5119" xr:uid="{00000000-0005-0000-0000-0000E42D0000}"/>
    <cellStyle name="Separador de milhares 10 9 2" xfId="10478" xr:uid="{00000000-0005-0000-0000-0000E52D0000}"/>
    <cellStyle name="Separador de milhares 10 9 2 2" xfId="14577" xr:uid="{B267DE3B-5C0C-4AB2-A3B9-2F3D0C0003A9}"/>
    <cellStyle name="Separador de milhares 10 9 3" xfId="14248" xr:uid="{B37279F5-03EC-4F66-B9F5-8DA27E8A866B}"/>
    <cellStyle name="Separador de milhares 11" xfId="4130" xr:uid="{00000000-0005-0000-0000-0000E62D0000}"/>
    <cellStyle name="Separador de milhares 11 10" xfId="8895" xr:uid="{00000000-0005-0000-0000-0000E72D0000}"/>
    <cellStyle name="Separador de milhares 11 10 2" xfId="14335" xr:uid="{0FE677B4-C348-47B8-9943-7F18BED17F59}"/>
    <cellStyle name="Separador de milhares 11 11" xfId="12096" xr:uid="{00000000-0005-0000-0000-0000E82D0000}"/>
    <cellStyle name="Separador de milhares 11 11 2" xfId="14687" xr:uid="{33525ABE-849B-41AF-AE19-A9C7289E9CA2}"/>
    <cellStyle name="Separador de milhares 11 12" xfId="13702" xr:uid="{00000000-0005-0000-0000-0000E92D0000}"/>
    <cellStyle name="Separador de milhares 11 12 2" xfId="14951" xr:uid="{29CFB849-354D-49E4-B738-EFBAB6EB3A8B}"/>
    <cellStyle name="Separador de milhares 11 13" xfId="14007" xr:uid="{437B3A94-0579-4489-BD4F-3558DBD7DE9A}"/>
    <cellStyle name="Separador de milhares 11 2" xfId="4131" xr:uid="{00000000-0005-0000-0000-0000EA2D0000}"/>
    <cellStyle name="Separador de milhares 11 2 2" xfId="4132" xr:uid="{00000000-0005-0000-0000-0000EB2D0000}"/>
    <cellStyle name="Separador de milhares 11 2 2 2" xfId="10480" xr:uid="{00000000-0005-0000-0000-0000EC2D0000}"/>
    <cellStyle name="Separador de milhares 11 2 2 2 2" xfId="14579" xr:uid="{A6B11512-DB7C-47B2-9979-84B4FFA35861}"/>
    <cellStyle name="Separador de milhares 11 2 2 3" xfId="8897" xr:uid="{00000000-0005-0000-0000-0000ED2D0000}"/>
    <cellStyle name="Separador de milhares 11 2 2 3 2" xfId="14337" xr:uid="{0F6640EA-B5AF-418F-AFDD-6E4C8F4D2383}"/>
    <cellStyle name="Separador de milhares 11 2 2 4" xfId="12098" xr:uid="{00000000-0005-0000-0000-0000EE2D0000}"/>
    <cellStyle name="Separador de milhares 11 2 2 4 2" xfId="14689" xr:uid="{4418CE9A-52DF-4749-AD96-7B9E5ADB7FF1}"/>
    <cellStyle name="Separador de milhares 11 2 2 5" xfId="13704" xr:uid="{00000000-0005-0000-0000-0000EF2D0000}"/>
    <cellStyle name="Separador de milhares 11 2 2 5 2" xfId="14953" xr:uid="{2BF1AA9C-4A26-40FF-B6F5-E4B64C802BB3}"/>
    <cellStyle name="Separador de milhares 11 2 2 6" xfId="14009" xr:uid="{32F2C5F1-9451-42A2-8ED5-EED4DF70E364}"/>
    <cellStyle name="Separador de milhares 11 2 3" xfId="4133" xr:uid="{00000000-0005-0000-0000-0000F02D0000}"/>
    <cellStyle name="Separador de milhares 11 2 3 2" xfId="10481" xr:uid="{00000000-0005-0000-0000-0000F12D0000}"/>
    <cellStyle name="Separador de milhares 11 2 3 2 2" xfId="14580" xr:uid="{788F5A41-8F54-48A4-8CB3-ECAE7F3DFFED}"/>
    <cellStyle name="Separador de milhares 11 2 3 3" xfId="8898" xr:uid="{00000000-0005-0000-0000-0000F22D0000}"/>
    <cellStyle name="Separador de milhares 11 2 3 3 2" xfId="14338" xr:uid="{565081AA-4555-437F-9B4D-BB7BDA176EC7}"/>
    <cellStyle name="Separador de milhares 11 2 3 4" xfId="12099" xr:uid="{00000000-0005-0000-0000-0000F32D0000}"/>
    <cellStyle name="Separador de milhares 11 2 3 4 2" xfId="14690" xr:uid="{9A1D0ACD-A94A-46AC-96EA-56930CB39933}"/>
    <cellStyle name="Separador de milhares 11 2 3 5" xfId="13705" xr:uid="{00000000-0005-0000-0000-0000F42D0000}"/>
    <cellStyle name="Separador de milhares 11 2 3 5 2" xfId="14954" xr:uid="{39D35203-DC46-4CCB-BF5C-3D491C0C2654}"/>
    <cellStyle name="Separador de milhares 11 2 3 6" xfId="14010" xr:uid="{F5545B62-9157-4527-82B9-164B6BA03B12}"/>
    <cellStyle name="Separador de milhares 11 2 4" xfId="4134" xr:uid="{00000000-0005-0000-0000-0000F52D0000}"/>
    <cellStyle name="Separador de milhares 11 2 4 2" xfId="10482" xr:uid="{00000000-0005-0000-0000-0000F62D0000}"/>
    <cellStyle name="Separador de milhares 11 2 4 2 2" xfId="14581" xr:uid="{6F5EC3E3-B202-4072-BCE4-6AE772C1E425}"/>
    <cellStyle name="Separador de milhares 11 2 4 3" xfId="8899" xr:uid="{00000000-0005-0000-0000-0000F72D0000}"/>
    <cellStyle name="Separador de milhares 11 2 4 3 2" xfId="14339" xr:uid="{B18246BF-F622-4526-BABD-95EF9C8ABB23}"/>
    <cellStyle name="Separador de milhares 11 2 4 4" xfId="12100" xr:uid="{00000000-0005-0000-0000-0000F82D0000}"/>
    <cellStyle name="Separador de milhares 11 2 4 4 2" xfId="14691" xr:uid="{3EE616E1-E740-4E68-85D2-1FE04B9948C4}"/>
    <cellStyle name="Separador de milhares 11 2 4 5" xfId="13706" xr:uid="{00000000-0005-0000-0000-0000F92D0000}"/>
    <cellStyle name="Separador de milhares 11 2 4 5 2" xfId="14955" xr:uid="{D596EF06-772B-4C7F-A46E-9C9F37DB3E47}"/>
    <cellStyle name="Separador de milhares 11 2 4 6" xfId="14011" xr:uid="{5F03DB98-A8A9-4973-AD60-DDBCF762E0CC}"/>
    <cellStyle name="Separador de milhares 11 2 5" xfId="5222" xr:uid="{00000000-0005-0000-0000-0000FA2D0000}"/>
    <cellStyle name="Separador de milhares 11 2 5 2" xfId="14276" xr:uid="{D48345DC-7844-4A7A-B1BB-D6908DDA3D4B}"/>
    <cellStyle name="Separador de milhares 11 2 6" xfId="8896" xr:uid="{00000000-0005-0000-0000-0000FB2D0000}"/>
    <cellStyle name="Separador de milhares 11 2 6 2" xfId="14336" xr:uid="{2C1F7486-109A-42A2-8509-2FA5A4B1DFA9}"/>
    <cellStyle name="Separador de milhares 11 2 7" xfId="12097" xr:uid="{00000000-0005-0000-0000-0000FC2D0000}"/>
    <cellStyle name="Separador de milhares 11 2 7 2" xfId="14688" xr:uid="{10D8E657-A17A-4BAA-80AE-D3BB3F6B0C63}"/>
    <cellStyle name="Separador de milhares 11 2 8" xfId="13703" xr:uid="{00000000-0005-0000-0000-0000FD2D0000}"/>
    <cellStyle name="Separador de milhares 11 2 8 2" xfId="14952" xr:uid="{1C82D35C-7FE3-4329-A376-756F6D0BB2A6}"/>
    <cellStyle name="Separador de milhares 11 2 9" xfId="14008" xr:uid="{767BA013-96F0-414F-B632-7C1441ADBEAB}"/>
    <cellStyle name="Separador de milhares 11 3" xfId="4135" xr:uid="{00000000-0005-0000-0000-0000FE2D0000}"/>
    <cellStyle name="Separador de milhares 11 3 2" xfId="4136" xr:uid="{00000000-0005-0000-0000-0000FF2D0000}"/>
    <cellStyle name="Separador de milhares 11 3 2 2" xfId="10484" xr:uid="{00000000-0005-0000-0000-0000002E0000}"/>
    <cellStyle name="Separador de milhares 11 3 2 2 2" xfId="14583" xr:uid="{9BE1187F-13BA-4912-AFB8-43D09B173EB8}"/>
    <cellStyle name="Separador de milhares 11 3 2 3" xfId="8901" xr:uid="{00000000-0005-0000-0000-0000012E0000}"/>
    <cellStyle name="Separador de milhares 11 3 2 3 2" xfId="14341" xr:uid="{613CCE5A-E0F6-4B3A-B8F2-A202C805FCF3}"/>
    <cellStyle name="Separador de milhares 11 3 2 4" xfId="12102" xr:uid="{00000000-0005-0000-0000-0000022E0000}"/>
    <cellStyle name="Separador de milhares 11 3 2 4 2" xfId="14693" xr:uid="{266CB3EB-040F-4E69-99F2-A4FDFB8994F7}"/>
    <cellStyle name="Separador de milhares 11 3 2 5" xfId="13708" xr:uid="{00000000-0005-0000-0000-0000032E0000}"/>
    <cellStyle name="Separador de milhares 11 3 2 5 2" xfId="14957" xr:uid="{0AB41A41-71AF-45AD-AE66-7EA98BAAB61F}"/>
    <cellStyle name="Separador de milhares 11 3 2 6" xfId="14013" xr:uid="{6C74576E-340F-49BE-8335-9C7EEB9AFF57}"/>
    <cellStyle name="Separador de milhares 11 3 3" xfId="4137" xr:uid="{00000000-0005-0000-0000-0000042E0000}"/>
    <cellStyle name="Separador de milhares 11 3 3 2" xfId="10485" xr:uid="{00000000-0005-0000-0000-0000052E0000}"/>
    <cellStyle name="Separador de milhares 11 3 3 2 2" xfId="14584" xr:uid="{18398E8D-4B8E-4B09-8CB3-BA0BAA9D3742}"/>
    <cellStyle name="Separador de milhares 11 3 3 3" xfId="8902" xr:uid="{00000000-0005-0000-0000-0000062E0000}"/>
    <cellStyle name="Separador de milhares 11 3 3 3 2" xfId="14342" xr:uid="{BEF2553E-0447-45DC-8480-1B15442FFB45}"/>
    <cellStyle name="Separador de milhares 11 3 3 4" xfId="12103" xr:uid="{00000000-0005-0000-0000-0000072E0000}"/>
    <cellStyle name="Separador de milhares 11 3 3 4 2" xfId="14694" xr:uid="{00C4FDCF-E6F4-4483-AD92-661D1B731823}"/>
    <cellStyle name="Separador de milhares 11 3 3 5" xfId="13709" xr:uid="{00000000-0005-0000-0000-0000082E0000}"/>
    <cellStyle name="Separador de milhares 11 3 3 5 2" xfId="14958" xr:uid="{0FAB3A78-DE89-4886-8E4A-B524D6769E53}"/>
    <cellStyle name="Separador de milhares 11 3 3 6" xfId="14014" xr:uid="{1AAF2ED5-1912-49FC-9CB3-4C5C59163D0E}"/>
    <cellStyle name="Separador de milhares 11 3 4" xfId="4138" xr:uid="{00000000-0005-0000-0000-0000092E0000}"/>
    <cellStyle name="Separador de milhares 11 3 4 2" xfId="10486" xr:uid="{00000000-0005-0000-0000-00000A2E0000}"/>
    <cellStyle name="Separador de milhares 11 3 4 2 2" xfId="14585" xr:uid="{F0BE5A24-E200-4B5E-B0EA-D54400B5D73B}"/>
    <cellStyle name="Separador de milhares 11 3 4 3" xfId="8903" xr:uid="{00000000-0005-0000-0000-00000B2E0000}"/>
    <cellStyle name="Separador de milhares 11 3 4 3 2" xfId="14343" xr:uid="{008B2829-4646-41D2-9ED2-7D65E34AC509}"/>
    <cellStyle name="Separador de milhares 11 3 4 4" xfId="12104" xr:uid="{00000000-0005-0000-0000-00000C2E0000}"/>
    <cellStyle name="Separador de milhares 11 3 4 4 2" xfId="14695" xr:uid="{E1957D17-9CBF-46D2-878F-4D1C5DBE1D80}"/>
    <cellStyle name="Separador de milhares 11 3 4 5" xfId="13710" xr:uid="{00000000-0005-0000-0000-00000D2E0000}"/>
    <cellStyle name="Separador de milhares 11 3 4 5 2" xfId="14959" xr:uid="{8C5BB74C-6FE5-407D-A84F-5EE17273C76C}"/>
    <cellStyle name="Separador de milhares 11 3 4 6" xfId="14015" xr:uid="{ADA7478C-88D7-41B2-85D2-434413890A58}"/>
    <cellStyle name="Separador de milhares 11 3 5" xfId="10483" xr:uid="{00000000-0005-0000-0000-00000E2E0000}"/>
    <cellStyle name="Separador de milhares 11 3 5 2" xfId="14582" xr:uid="{ABA09620-8AAA-4109-9FC4-9056900BD079}"/>
    <cellStyle name="Separador de milhares 11 3 6" xfId="8900" xr:uid="{00000000-0005-0000-0000-00000F2E0000}"/>
    <cellStyle name="Separador de milhares 11 3 6 2" xfId="14340" xr:uid="{1493834B-B68A-4FC9-AF60-43859A9482DE}"/>
    <cellStyle name="Separador de milhares 11 3 7" xfId="12101" xr:uid="{00000000-0005-0000-0000-0000102E0000}"/>
    <cellStyle name="Separador de milhares 11 3 7 2" xfId="14692" xr:uid="{D0EFCE52-6F08-4D45-8B96-983A766B0BD2}"/>
    <cellStyle name="Separador de milhares 11 3 8" xfId="13707" xr:uid="{00000000-0005-0000-0000-0000112E0000}"/>
    <cellStyle name="Separador de milhares 11 3 8 2" xfId="14956" xr:uid="{83730D63-D6B6-467C-BEE0-7E380ED3E606}"/>
    <cellStyle name="Separador de milhares 11 3 9" xfId="14012" xr:uid="{C6F138E1-E7AD-4EE6-B5C0-67F1EEA48734}"/>
    <cellStyle name="Separador de milhares 11 4" xfId="4139" xr:uid="{00000000-0005-0000-0000-0000122E0000}"/>
    <cellStyle name="Separador de milhares 11 4 2" xfId="10487" xr:uid="{00000000-0005-0000-0000-0000132E0000}"/>
    <cellStyle name="Separador de milhares 11 4 2 2" xfId="14586" xr:uid="{DB87F491-A2DA-48E5-B0E6-13E4B212CE7C}"/>
    <cellStyle name="Separador de milhares 11 4 3" xfId="8904" xr:uid="{00000000-0005-0000-0000-0000142E0000}"/>
    <cellStyle name="Separador de milhares 11 4 3 2" xfId="14344" xr:uid="{5791DA98-0595-4EAB-BDCF-C0035479E14C}"/>
    <cellStyle name="Separador de milhares 11 4 4" xfId="12105" xr:uid="{00000000-0005-0000-0000-0000152E0000}"/>
    <cellStyle name="Separador de milhares 11 4 4 2" xfId="14696" xr:uid="{D6B0588A-2898-4AE3-ADB7-BF25BC4C1B99}"/>
    <cellStyle name="Separador de milhares 11 4 5" xfId="13711" xr:uid="{00000000-0005-0000-0000-0000162E0000}"/>
    <cellStyle name="Separador de milhares 11 4 5 2" xfId="14960" xr:uid="{5702E8FC-5608-4AB0-BE99-FEEAAD4D9B5C}"/>
    <cellStyle name="Separador de milhares 11 4 6" xfId="14016" xr:uid="{93B0E3C9-30E7-44AC-9E57-CD183F88A056}"/>
    <cellStyle name="Separador de milhares 11 5" xfId="4140" xr:uid="{00000000-0005-0000-0000-0000172E0000}"/>
    <cellStyle name="Separador de milhares 11 5 2" xfId="10488" xr:uid="{00000000-0005-0000-0000-0000182E0000}"/>
    <cellStyle name="Separador de milhares 11 5 2 2" xfId="14587" xr:uid="{6E5EED9C-4F5E-4955-832F-D5A277DAB0F2}"/>
    <cellStyle name="Separador de milhares 11 5 3" xfId="8905" xr:uid="{00000000-0005-0000-0000-0000192E0000}"/>
    <cellStyle name="Separador de milhares 11 5 3 2" xfId="14345" xr:uid="{0C53BD7D-769B-4C9E-AF44-0228E95C4079}"/>
    <cellStyle name="Separador de milhares 11 5 4" xfId="12106" xr:uid="{00000000-0005-0000-0000-00001A2E0000}"/>
    <cellStyle name="Separador de milhares 11 5 4 2" xfId="14697" xr:uid="{104A9798-12B3-43B7-88F8-985B0546331F}"/>
    <cellStyle name="Separador de milhares 11 5 5" xfId="13712" xr:uid="{00000000-0005-0000-0000-00001B2E0000}"/>
    <cellStyle name="Separador de milhares 11 5 5 2" xfId="14961" xr:uid="{11A74CE0-0625-4D45-B849-99D4D4DB8043}"/>
    <cellStyle name="Separador de milhares 11 5 6" xfId="14017" xr:uid="{2F77AB42-1833-459C-8A70-239B073D168E}"/>
    <cellStyle name="Separador de milhares 11 6" xfId="4141" xr:uid="{00000000-0005-0000-0000-00001C2E0000}"/>
    <cellStyle name="Separador de milhares 11 6 2" xfId="10489" xr:uid="{00000000-0005-0000-0000-00001D2E0000}"/>
    <cellStyle name="Separador de milhares 11 6 2 2" xfId="14588" xr:uid="{5DA624FF-9B96-4A22-B252-4835A67E40CF}"/>
    <cellStyle name="Separador de milhares 11 6 3" xfId="8906" xr:uid="{00000000-0005-0000-0000-00001E2E0000}"/>
    <cellStyle name="Separador de milhares 11 6 3 2" xfId="14346" xr:uid="{4AAC7CBE-5C51-4FA8-A69F-64C564966308}"/>
    <cellStyle name="Separador de milhares 11 6 4" xfId="12107" xr:uid="{00000000-0005-0000-0000-00001F2E0000}"/>
    <cellStyle name="Separador de milhares 11 6 4 2" xfId="14698" xr:uid="{FDE82F9E-3206-410B-B3B1-6383C767EF7E}"/>
    <cellStyle name="Separador de milhares 11 6 5" xfId="13713" xr:uid="{00000000-0005-0000-0000-0000202E0000}"/>
    <cellStyle name="Separador de milhares 11 6 5 2" xfId="14962" xr:uid="{BC3B8C9C-3E7D-4196-81A0-F2979BA278A5}"/>
    <cellStyle name="Separador de milhares 11 6 6" xfId="14018" xr:uid="{26F199F0-C1CD-4A62-9E2E-1CA62A598675}"/>
    <cellStyle name="Separador de milhares 11 7" xfId="4142" xr:uid="{00000000-0005-0000-0000-0000212E0000}"/>
    <cellStyle name="Separador de milhares 11 7 2" xfId="10490" xr:uid="{00000000-0005-0000-0000-0000222E0000}"/>
    <cellStyle name="Separador de milhares 11 7 2 2" xfId="14589" xr:uid="{E5600737-5309-4986-B74F-9E00E169CA08}"/>
    <cellStyle name="Separador de milhares 11 7 3" xfId="8907" xr:uid="{00000000-0005-0000-0000-0000232E0000}"/>
    <cellStyle name="Separador de milhares 11 7 3 2" xfId="14347" xr:uid="{654B3F5E-7A8E-42CB-B542-F708DD6EBCC1}"/>
    <cellStyle name="Separador de milhares 11 7 4" xfId="12108" xr:uid="{00000000-0005-0000-0000-0000242E0000}"/>
    <cellStyle name="Separador de milhares 11 7 4 2" xfId="14699" xr:uid="{A0318273-D6F8-405B-8073-7CBB9F24172A}"/>
    <cellStyle name="Separador de milhares 11 7 5" xfId="13714" xr:uid="{00000000-0005-0000-0000-0000252E0000}"/>
    <cellStyle name="Separador de milhares 11 7 5 2" xfId="14963" xr:uid="{C596D443-DF83-41B7-9157-ABDC1BB1B9C0}"/>
    <cellStyle name="Separador de milhares 11 7 6" xfId="14019" xr:uid="{26CE5AD9-2A11-4F2D-8989-8951940913B7}"/>
    <cellStyle name="Separador de milhares 11 8" xfId="4143" xr:uid="{00000000-0005-0000-0000-0000262E0000}"/>
    <cellStyle name="Separador de milhares 11 8 2" xfId="10491" xr:uid="{00000000-0005-0000-0000-0000272E0000}"/>
    <cellStyle name="Separador de milhares 11 8 2 2" xfId="14590" xr:uid="{6BD3194F-31E9-4FF5-AF6B-31D0CB364035}"/>
    <cellStyle name="Separador de milhares 11 8 3" xfId="8908" xr:uid="{00000000-0005-0000-0000-0000282E0000}"/>
    <cellStyle name="Separador de milhares 11 8 3 2" xfId="14348" xr:uid="{B0B972E4-1B56-45CE-94EC-B7786B1551A5}"/>
    <cellStyle name="Separador de milhares 11 8 4" xfId="12109" xr:uid="{00000000-0005-0000-0000-0000292E0000}"/>
    <cellStyle name="Separador de milhares 11 8 4 2" xfId="14700" xr:uid="{5CE41726-96E2-4115-AD84-C7D90405965F}"/>
    <cellStyle name="Separador de milhares 11 8 5" xfId="13715" xr:uid="{00000000-0005-0000-0000-00002A2E0000}"/>
    <cellStyle name="Separador de milhares 11 8 5 2" xfId="14964" xr:uid="{9F897094-BE38-4858-9F77-377455483947}"/>
    <cellStyle name="Separador de milhares 11 8 6" xfId="14020" xr:uid="{E08CE940-7FAE-44CF-AA2B-086A620A7667}"/>
    <cellStyle name="Separador de milhares 11 9" xfId="10479" xr:uid="{00000000-0005-0000-0000-00002B2E0000}"/>
    <cellStyle name="Separador de milhares 11 9 2" xfId="14578" xr:uid="{969D717B-9837-4EF7-9F79-5B0FCF9FA49D}"/>
    <cellStyle name="Separador de milhares 12" xfId="4144" xr:uid="{00000000-0005-0000-0000-00002C2E0000}"/>
    <cellStyle name="Separador de milhares 12 10" xfId="8909" xr:uid="{00000000-0005-0000-0000-00002D2E0000}"/>
    <cellStyle name="Separador de milhares 12 10 2" xfId="14349" xr:uid="{A25D00AE-CB29-4B59-A88F-FFC16D134F16}"/>
    <cellStyle name="Separador de milhares 12 11" xfId="12110" xr:uid="{00000000-0005-0000-0000-00002E2E0000}"/>
    <cellStyle name="Separador de milhares 12 11 2" xfId="14701" xr:uid="{AE30A5C2-14FA-453F-8205-5BFD953C5F4E}"/>
    <cellStyle name="Separador de milhares 12 12" xfId="13716" xr:uid="{00000000-0005-0000-0000-00002F2E0000}"/>
    <cellStyle name="Separador de milhares 12 12 2" xfId="14965" xr:uid="{A8EBE025-863C-455D-BC46-21197736828D}"/>
    <cellStyle name="Separador de milhares 12 13" xfId="14021" xr:uid="{E875E85D-7DCE-414A-A078-81D157D88E34}"/>
    <cellStyle name="Separador de milhares 12 2" xfId="4145" xr:uid="{00000000-0005-0000-0000-0000302E0000}"/>
    <cellStyle name="Separador de milhares 12 2 10" xfId="14022" xr:uid="{473FA727-2689-46C4-819D-CBD2930F3CDF}"/>
    <cellStyle name="Separador de milhares 12 2 2" xfId="4146" xr:uid="{00000000-0005-0000-0000-0000312E0000}"/>
    <cellStyle name="Separador de milhares 12 2 2 2" xfId="10493" xr:uid="{00000000-0005-0000-0000-0000322E0000}"/>
    <cellStyle name="Separador de milhares 12 2 2 2 2" xfId="14592" xr:uid="{171F3FB6-6985-4B55-85A6-1EBC0486E437}"/>
    <cellStyle name="Separador de milhares 12 2 2 3" xfId="8911" xr:uid="{00000000-0005-0000-0000-0000332E0000}"/>
    <cellStyle name="Separador de milhares 12 2 2 3 2" xfId="14351" xr:uid="{25B74CA6-8157-40D9-BB81-D2548BE968C7}"/>
    <cellStyle name="Separador de milhares 12 2 2 4" xfId="12112" xr:uid="{00000000-0005-0000-0000-0000342E0000}"/>
    <cellStyle name="Separador de milhares 12 2 2 4 2" xfId="14703" xr:uid="{8ACF29A5-892F-4B50-AF8F-EF5715414F39}"/>
    <cellStyle name="Separador de milhares 12 2 2 5" xfId="13718" xr:uid="{00000000-0005-0000-0000-0000352E0000}"/>
    <cellStyle name="Separador de milhares 12 2 2 5 2" xfId="14967" xr:uid="{B97A75E4-B1E2-4793-B775-5DE091D15162}"/>
    <cellStyle name="Separador de milhares 12 2 2 6" xfId="14023" xr:uid="{DB7C041A-6095-4FA5-B37A-0E0809E96036}"/>
    <cellStyle name="Separador de milhares 12 2 3" xfId="4147" xr:uid="{00000000-0005-0000-0000-0000362E0000}"/>
    <cellStyle name="Separador de milhares 12 2 3 2" xfId="10494" xr:uid="{00000000-0005-0000-0000-0000372E0000}"/>
    <cellStyle name="Separador de milhares 12 2 3 2 2" xfId="14593" xr:uid="{1569AE31-640E-43CF-952D-595077AFE216}"/>
    <cellStyle name="Separador de milhares 12 2 3 3" xfId="8912" xr:uid="{00000000-0005-0000-0000-0000382E0000}"/>
    <cellStyle name="Separador de milhares 12 2 3 3 2" xfId="14352" xr:uid="{53AD7A16-21CB-455C-AC37-D585BD23049F}"/>
    <cellStyle name="Separador de milhares 12 2 3 4" xfId="12113" xr:uid="{00000000-0005-0000-0000-0000392E0000}"/>
    <cellStyle name="Separador de milhares 12 2 3 4 2" xfId="14704" xr:uid="{11BAF44D-22BF-47DB-9B80-FCCA9B5DD346}"/>
    <cellStyle name="Separador de milhares 12 2 3 5" xfId="13719" xr:uid="{00000000-0005-0000-0000-00003A2E0000}"/>
    <cellStyle name="Separador de milhares 12 2 3 5 2" xfId="14968" xr:uid="{406ED0CE-2142-4290-BBC0-A6C7C5410A2C}"/>
    <cellStyle name="Separador de milhares 12 2 3 6" xfId="14024" xr:uid="{B2FF8627-A1E0-4F2B-B49A-DCB00E570E6E}"/>
    <cellStyle name="Separador de milhares 12 2 4" xfId="4148" xr:uid="{00000000-0005-0000-0000-00003B2E0000}"/>
    <cellStyle name="Separador de milhares 12 2 4 2" xfId="10495" xr:uid="{00000000-0005-0000-0000-00003C2E0000}"/>
    <cellStyle name="Separador de milhares 12 2 4 2 2" xfId="14594" xr:uid="{71BD6926-DE47-49CE-9BA8-2A375DE75C8D}"/>
    <cellStyle name="Separador de milhares 12 2 4 3" xfId="8913" xr:uid="{00000000-0005-0000-0000-00003D2E0000}"/>
    <cellStyle name="Separador de milhares 12 2 4 3 2" xfId="14353" xr:uid="{34DC8038-C54D-46B5-A689-CDF47DCCDB55}"/>
    <cellStyle name="Separador de milhares 12 2 4 4" xfId="12114" xr:uid="{00000000-0005-0000-0000-00003E2E0000}"/>
    <cellStyle name="Separador de milhares 12 2 4 4 2" xfId="14705" xr:uid="{E92DC8E5-2619-4AEE-B5DB-92E0AB5C7064}"/>
    <cellStyle name="Separador de milhares 12 2 4 5" xfId="13720" xr:uid="{00000000-0005-0000-0000-00003F2E0000}"/>
    <cellStyle name="Separador de milhares 12 2 4 5 2" xfId="14969" xr:uid="{2A3F63C5-0281-422E-98A2-D5C171EC5F44}"/>
    <cellStyle name="Separador de milhares 12 2 4 6" xfId="14025" xr:uid="{91B72115-9303-4D40-90FD-2CF3C295DA05}"/>
    <cellStyle name="Separador de milhares 12 2 5" xfId="4149" xr:uid="{00000000-0005-0000-0000-0000402E0000}"/>
    <cellStyle name="Separador de milhares 12 2 5 2" xfId="10496" xr:uid="{00000000-0005-0000-0000-0000412E0000}"/>
    <cellStyle name="Separador de milhares 12 2 5 2 2" xfId="14595" xr:uid="{E0727B7A-2AF0-4E73-A2C5-B133A24B2E38}"/>
    <cellStyle name="Separador de milhares 12 2 5 3" xfId="8914" xr:uid="{00000000-0005-0000-0000-0000422E0000}"/>
    <cellStyle name="Separador de milhares 12 2 5 3 2" xfId="14354" xr:uid="{10400636-AB36-4646-B52A-3CC587BE9806}"/>
    <cellStyle name="Separador de milhares 12 2 5 4" xfId="12115" xr:uid="{00000000-0005-0000-0000-0000432E0000}"/>
    <cellStyle name="Separador de milhares 12 2 5 4 2" xfId="14706" xr:uid="{B0903C69-4F61-4C84-9C8A-4D79558428C6}"/>
    <cellStyle name="Separador de milhares 12 2 5 5" xfId="13721" xr:uid="{00000000-0005-0000-0000-0000442E0000}"/>
    <cellStyle name="Separador de milhares 12 2 5 5 2" xfId="14970" xr:uid="{50F5CEFA-DCF4-472D-8C4B-5A17FBB9FB66}"/>
    <cellStyle name="Separador de milhares 12 2 5 6" xfId="14026" xr:uid="{9CD85DA9-A9EC-4530-9FBE-7C3F360D4D12}"/>
    <cellStyle name="Separador de milhares 12 2 6" xfId="5223" xr:uid="{00000000-0005-0000-0000-0000452E0000}"/>
    <cellStyle name="Separador de milhares 12 2 6 2" xfId="14277" xr:uid="{7BA0E915-FE2F-4F80-8887-542F10A3EE26}"/>
    <cellStyle name="Separador de milhares 12 2 7" xfId="8910" xr:uid="{00000000-0005-0000-0000-0000462E0000}"/>
    <cellStyle name="Separador de milhares 12 2 7 2" xfId="14350" xr:uid="{D30C30AC-18F5-4E11-A6D4-0E3464F8E76D}"/>
    <cellStyle name="Separador de milhares 12 2 8" xfId="12111" xr:uid="{00000000-0005-0000-0000-0000472E0000}"/>
    <cellStyle name="Separador de milhares 12 2 8 2" xfId="14702" xr:uid="{FD4FDA12-F1E8-4369-A6E1-566246C0C6D6}"/>
    <cellStyle name="Separador de milhares 12 2 9" xfId="13717" xr:uid="{00000000-0005-0000-0000-0000482E0000}"/>
    <cellStyle name="Separador de milhares 12 2 9 2" xfId="14966" xr:uid="{8733432E-407E-4E45-A464-41DBB660A180}"/>
    <cellStyle name="Separador de milhares 12 3" xfId="4150" xr:uid="{00000000-0005-0000-0000-0000492E0000}"/>
    <cellStyle name="Separador de milhares 12 3 2" xfId="4151" xr:uid="{00000000-0005-0000-0000-00004A2E0000}"/>
    <cellStyle name="Separador de milhares 12 3 2 2" xfId="10497" xr:uid="{00000000-0005-0000-0000-00004B2E0000}"/>
    <cellStyle name="Separador de milhares 12 3 2 2 2" xfId="14596" xr:uid="{A7B08CF9-6D95-4D97-900C-25B949EB189B}"/>
    <cellStyle name="Separador de milhares 12 3 2 3" xfId="8916" xr:uid="{00000000-0005-0000-0000-00004C2E0000}"/>
    <cellStyle name="Separador de milhares 12 3 2 3 2" xfId="14356" xr:uid="{AD3F069B-240C-40D6-9578-EBE89DE5E3B9}"/>
    <cellStyle name="Separador de milhares 12 3 2 4" xfId="12117" xr:uid="{00000000-0005-0000-0000-00004D2E0000}"/>
    <cellStyle name="Separador de milhares 12 3 2 4 2" xfId="14708" xr:uid="{FF51428E-84F6-414E-80CC-76D4CA528E13}"/>
    <cellStyle name="Separador de milhares 12 3 2 5" xfId="13723" xr:uid="{00000000-0005-0000-0000-00004E2E0000}"/>
    <cellStyle name="Separador de milhares 12 3 2 5 2" xfId="14972" xr:uid="{8DF69248-FC7C-46CA-BFC8-DB4945680114}"/>
    <cellStyle name="Separador de milhares 12 3 2 6" xfId="14028" xr:uid="{A0A53F7B-9800-4ED0-B8B4-98C31628E090}"/>
    <cellStyle name="Separador de milhares 12 3 3" xfId="4152" xr:uid="{00000000-0005-0000-0000-00004F2E0000}"/>
    <cellStyle name="Separador de milhares 12 3 3 2" xfId="10498" xr:uid="{00000000-0005-0000-0000-0000502E0000}"/>
    <cellStyle name="Separador de milhares 12 3 3 2 2" xfId="14597" xr:uid="{6970A9FC-89FA-425A-8F27-E957F29A7AD5}"/>
    <cellStyle name="Separador de milhares 12 3 3 3" xfId="8917" xr:uid="{00000000-0005-0000-0000-0000512E0000}"/>
    <cellStyle name="Separador de milhares 12 3 3 3 2" xfId="14357" xr:uid="{9F3037A4-3FEF-4AD1-8565-BCE3CBD33A6F}"/>
    <cellStyle name="Separador de milhares 12 3 3 4" xfId="12118" xr:uid="{00000000-0005-0000-0000-0000522E0000}"/>
    <cellStyle name="Separador de milhares 12 3 3 4 2" xfId="14709" xr:uid="{1125C9CE-1C33-4A54-8635-032E24EF0F07}"/>
    <cellStyle name="Separador de milhares 12 3 3 5" xfId="13724" xr:uid="{00000000-0005-0000-0000-0000532E0000}"/>
    <cellStyle name="Separador de milhares 12 3 3 5 2" xfId="14973" xr:uid="{A1990D82-1438-41E6-BF8B-5A903C33E56B}"/>
    <cellStyle name="Separador de milhares 12 3 3 6" xfId="14029" xr:uid="{3C1C21FC-D717-4895-8128-B1210064232B}"/>
    <cellStyle name="Separador de milhares 12 3 4" xfId="4153" xr:uid="{00000000-0005-0000-0000-0000542E0000}"/>
    <cellStyle name="Separador de milhares 12 3 4 2" xfId="10499" xr:uid="{00000000-0005-0000-0000-0000552E0000}"/>
    <cellStyle name="Separador de milhares 12 3 4 2 2" xfId="14598" xr:uid="{BF042EAA-77DB-4FF4-9F60-1654771E84E4}"/>
    <cellStyle name="Separador de milhares 12 3 4 3" xfId="8918" xr:uid="{00000000-0005-0000-0000-0000562E0000}"/>
    <cellStyle name="Separador de milhares 12 3 4 3 2" xfId="14358" xr:uid="{56C4FFA3-30B2-4EA4-95CD-3FA5409EBBC8}"/>
    <cellStyle name="Separador de milhares 12 3 4 4" xfId="12119" xr:uid="{00000000-0005-0000-0000-0000572E0000}"/>
    <cellStyle name="Separador de milhares 12 3 4 4 2" xfId="14710" xr:uid="{9BA81763-1380-465C-BF2F-B9E21796F459}"/>
    <cellStyle name="Separador de milhares 12 3 4 5" xfId="13725" xr:uid="{00000000-0005-0000-0000-0000582E0000}"/>
    <cellStyle name="Separador de milhares 12 3 4 5 2" xfId="14974" xr:uid="{4A5AB0F6-136D-4C4C-9FF9-44CE3BE607DF}"/>
    <cellStyle name="Separador de milhares 12 3 4 6" xfId="14030" xr:uid="{21711571-6594-4E41-9E9B-5137A81511FC}"/>
    <cellStyle name="Separador de milhares 12 3 5" xfId="4154" xr:uid="{00000000-0005-0000-0000-0000592E0000}"/>
    <cellStyle name="Separador de milhares 12 3 5 2" xfId="10500" xr:uid="{00000000-0005-0000-0000-00005A2E0000}"/>
    <cellStyle name="Separador de milhares 12 3 5 2 2" xfId="14599" xr:uid="{801338A4-C02B-4F0C-990E-400C07A9C795}"/>
    <cellStyle name="Separador de milhares 12 3 5 3" xfId="8919" xr:uid="{00000000-0005-0000-0000-00005B2E0000}"/>
    <cellStyle name="Separador de milhares 12 3 5 3 2" xfId="14359" xr:uid="{E337BC02-6E31-4D8B-A311-80878221B370}"/>
    <cellStyle name="Separador de milhares 12 3 5 4" xfId="12120" xr:uid="{00000000-0005-0000-0000-00005C2E0000}"/>
    <cellStyle name="Separador de milhares 12 3 5 4 2" xfId="14711" xr:uid="{128FDF0E-A9EB-44F2-B0EF-9BB7A9EB9B89}"/>
    <cellStyle name="Separador de milhares 12 3 5 5" xfId="13726" xr:uid="{00000000-0005-0000-0000-00005D2E0000}"/>
    <cellStyle name="Separador de milhares 12 3 5 5 2" xfId="14975" xr:uid="{388D1E34-4449-4F07-9AD5-10A4382A2E81}"/>
    <cellStyle name="Separador de milhares 12 3 5 6" xfId="14031" xr:uid="{E3CEA4CC-603D-43E4-BA46-240D5544DF75}"/>
    <cellStyle name="Separador de milhares 12 3 6" xfId="8915" xr:uid="{00000000-0005-0000-0000-00005E2E0000}"/>
    <cellStyle name="Separador de milhares 12 3 6 2" xfId="14355" xr:uid="{C2539AE2-4A33-4DED-A972-43AEAD0F6356}"/>
    <cellStyle name="Separador de milhares 12 3 7" xfId="12116" xr:uid="{00000000-0005-0000-0000-00005F2E0000}"/>
    <cellStyle name="Separador de milhares 12 3 7 2" xfId="14707" xr:uid="{BE2B1C3E-FD0B-47F1-BFE8-9C2D82EAD1C4}"/>
    <cellStyle name="Separador de milhares 12 3 8" xfId="13722" xr:uid="{00000000-0005-0000-0000-0000602E0000}"/>
    <cellStyle name="Separador de milhares 12 3 8 2" xfId="14971" xr:uid="{EE86E232-B9F0-4A72-8354-732B790CD75D}"/>
    <cellStyle name="Separador de milhares 12 3 9" xfId="14027" xr:uid="{05BC086E-F78A-432B-900E-36B95D856FFD}"/>
    <cellStyle name="Separador de milhares 12 4" xfId="4155" xr:uid="{00000000-0005-0000-0000-0000612E0000}"/>
    <cellStyle name="Separador de milhares 12 4 2" xfId="4156" xr:uid="{00000000-0005-0000-0000-0000622E0000}"/>
    <cellStyle name="Separador de milhares 12 4 2 2" xfId="10501" xr:uid="{00000000-0005-0000-0000-0000632E0000}"/>
    <cellStyle name="Separador de milhares 12 4 2 2 2" xfId="14600" xr:uid="{9189D060-860D-41BC-99A4-47CC13597EAC}"/>
    <cellStyle name="Separador de milhares 12 4 2 3" xfId="8921" xr:uid="{00000000-0005-0000-0000-0000642E0000}"/>
    <cellStyle name="Separador de milhares 12 4 2 3 2" xfId="14361" xr:uid="{6059534D-0F74-460B-ABA2-F523A1784E38}"/>
    <cellStyle name="Separador de milhares 12 4 2 4" xfId="12122" xr:uid="{00000000-0005-0000-0000-0000652E0000}"/>
    <cellStyle name="Separador de milhares 12 4 2 4 2" xfId="14713" xr:uid="{79C82EC7-47E9-454E-AEB3-4F1B6DFB8384}"/>
    <cellStyle name="Separador de milhares 12 4 2 5" xfId="13728" xr:uid="{00000000-0005-0000-0000-0000662E0000}"/>
    <cellStyle name="Separador de milhares 12 4 2 5 2" xfId="14977" xr:uid="{5A6DB252-17DD-4880-83AA-8C39A87FF459}"/>
    <cellStyle name="Separador de milhares 12 4 2 6" xfId="14033" xr:uid="{B05F50E8-67E3-486B-A2D3-A64ECD296C22}"/>
    <cellStyle name="Separador de milhares 12 4 3" xfId="8920" xr:uid="{00000000-0005-0000-0000-0000672E0000}"/>
    <cellStyle name="Separador de milhares 12 4 3 2" xfId="14360" xr:uid="{12845AA7-DE45-45A1-B811-2110DABBDC67}"/>
    <cellStyle name="Separador de milhares 12 4 4" xfId="12121" xr:uid="{00000000-0005-0000-0000-0000682E0000}"/>
    <cellStyle name="Separador de milhares 12 4 4 2" xfId="14712" xr:uid="{68728D8B-ACE0-4DB9-8CC3-DF1AC936D2EE}"/>
    <cellStyle name="Separador de milhares 12 4 5" xfId="13727" xr:uid="{00000000-0005-0000-0000-0000692E0000}"/>
    <cellStyle name="Separador de milhares 12 4 5 2" xfId="14976" xr:uid="{5EB20C2A-E4B6-4B26-A548-76A4B838FED8}"/>
    <cellStyle name="Separador de milhares 12 4 6" xfId="14032" xr:uid="{5166E12E-E347-41B2-B98F-9CE459FDC2CD}"/>
    <cellStyle name="Separador de milhares 12 5" xfId="4157" xr:uid="{00000000-0005-0000-0000-00006A2E0000}"/>
    <cellStyle name="Separador de milhares 12 5 2" xfId="4158" xr:uid="{00000000-0005-0000-0000-00006B2E0000}"/>
    <cellStyle name="Separador de milhares 12 5 2 2" xfId="10502" xr:uid="{00000000-0005-0000-0000-00006C2E0000}"/>
    <cellStyle name="Separador de milhares 12 5 2 2 2" xfId="14601" xr:uid="{222813A3-EB2B-47E4-9A1E-F2B932DE87D6}"/>
    <cellStyle name="Separador de milhares 12 5 2 3" xfId="8923" xr:uid="{00000000-0005-0000-0000-00006D2E0000}"/>
    <cellStyle name="Separador de milhares 12 5 2 3 2" xfId="14363" xr:uid="{048AEB0E-BF1B-4AEF-8077-26743A09BE6D}"/>
    <cellStyle name="Separador de milhares 12 5 2 4" xfId="12124" xr:uid="{00000000-0005-0000-0000-00006E2E0000}"/>
    <cellStyle name="Separador de milhares 12 5 2 4 2" xfId="14715" xr:uid="{A910A0A3-9BF6-49BE-93E7-15B4400ECD61}"/>
    <cellStyle name="Separador de milhares 12 5 2 5" xfId="13730" xr:uid="{00000000-0005-0000-0000-00006F2E0000}"/>
    <cellStyle name="Separador de milhares 12 5 2 5 2" xfId="14979" xr:uid="{7BB07ADE-541E-4196-BF64-E762948C1CE4}"/>
    <cellStyle name="Separador de milhares 12 5 2 6" xfId="14035" xr:uid="{9C62D578-797F-4124-ACD8-994C20AC2AB0}"/>
    <cellStyle name="Separador de milhares 12 5 3" xfId="8922" xr:uid="{00000000-0005-0000-0000-0000702E0000}"/>
    <cellStyle name="Separador de milhares 12 5 3 2" xfId="14362" xr:uid="{464A7612-1C53-4C68-91E9-248905AFBABD}"/>
    <cellStyle name="Separador de milhares 12 5 4" xfId="12123" xr:uid="{00000000-0005-0000-0000-0000712E0000}"/>
    <cellStyle name="Separador de milhares 12 5 4 2" xfId="14714" xr:uid="{3FBE4778-5A10-41F0-BEB0-AEE2FB5313AF}"/>
    <cellStyle name="Separador de milhares 12 5 5" xfId="13729" xr:uid="{00000000-0005-0000-0000-0000722E0000}"/>
    <cellStyle name="Separador de milhares 12 5 5 2" xfId="14978" xr:uid="{06532511-7EB0-411D-8559-253EED91F301}"/>
    <cellStyle name="Separador de milhares 12 5 6" xfId="14034" xr:uid="{90B6D27D-9A8B-44BD-A7A6-C749B8D8AD90}"/>
    <cellStyle name="Separador de milhares 12 6" xfId="4159" xr:uid="{00000000-0005-0000-0000-0000732E0000}"/>
    <cellStyle name="Separador de milhares 12 6 2" xfId="4160" xr:uid="{00000000-0005-0000-0000-0000742E0000}"/>
    <cellStyle name="Separador de milhares 12 6 2 2" xfId="10503" xr:uid="{00000000-0005-0000-0000-0000752E0000}"/>
    <cellStyle name="Separador de milhares 12 6 2 2 2" xfId="14602" xr:uid="{FC821E6B-7061-4055-AA27-D74C7B3CB188}"/>
    <cellStyle name="Separador de milhares 12 6 2 3" xfId="8925" xr:uid="{00000000-0005-0000-0000-0000762E0000}"/>
    <cellStyle name="Separador de milhares 12 6 2 3 2" xfId="14365" xr:uid="{D85A201E-461D-49D9-BF00-2783522D6F5F}"/>
    <cellStyle name="Separador de milhares 12 6 2 4" xfId="12126" xr:uid="{00000000-0005-0000-0000-0000772E0000}"/>
    <cellStyle name="Separador de milhares 12 6 2 4 2" xfId="14717" xr:uid="{B4780EAF-0F2C-42D5-AA52-B213A427A492}"/>
    <cellStyle name="Separador de milhares 12 6 2 5" xfId="13732" xr:uid="{00000000-0005-0000-0000-0000782E0000}"/>
    <cellStyle name="Separador de milhares 12 6 2 5 2" xfId="14981" xr:uid="{901759C7-AA3F-4F24-BD11-931FA28404D6}"/>
    <cellStyle name="Separador de milhares 12 6 2 6" xfId="14037" xr:uid="{8AFD24A1-AD1B-4514-A69D-E03970458544}"/>
    <cellStyle name="Separador de milhares 12 6 3" xfId="8924" xr:uid="{00000000-0005-0000-0000-0000792E0000}"/>
    <cellStyle name="Separador de milhares 12 6 3 2" xfId="14364" xr:uid="{540BBC30-18CF-4D90-A1E9-C099CD1A3C7D}"/>
    <cellStyle name="Separador de milhares 12 6 4" xfId="12125" xr:uid="{00000000-0005-0000-0000-00007A2E0000}"/>
    <cellStyle name="Separador de milhares 12 6 4 2" xfId="14716" xr:uid="{E4049172-88BF-44F8-B4B7-DF24935C53FD}"/>
    <cellStyle name="Separador de milhares 12 6 5" xfId="13731" xr:uid="{00000000-0005-0000-0000-00007B2E0000}"/>
    <cellStyle name="Separador de milhares 12 6 5 2" xfId="14980" xr:uid="{3F119AC5-0887-4C58-83CA-241ABED7FD6C}"/>
    <cellStyle name="Separador de milhares 12 6 6" xfId="14036" xr:uid="{CC3EC854-B7C5-4C61-82E9-A6BBECAE7B18}"/>
    <cellStyle name="Separador de milhares 12 7" xfId="4161" xr:uid="{00000000-0005-0000-0000-00007C2E0000}"/>
    <cellStyle name="Separador de milhares 12 7 2" xfId="8926" xr:uid="{00000000-0005-0000-0000-00007D2E0000}"/>
    <cellStyle name="Separador de milhares 12 7 2 2" xfId="14366" xr:uid="{CB55E8D8-BA32-465D-9A7F-056A2CACE8A8}"/>
    <cellStyle name="Separador de milhares 12 7 3" xfId="12127" xr:uid="{00000000-0005-0000-0000-00007E2E0000}"/>
    <cellStyle name="Separador de milhares 12 7 3 2" xfId="14718" xr:uid="{663446F0-0F6B-456E-BDF2-9B959584FD28}"/>
    <cellStyle name="Separador de milhares 12 7 4" xfId="13733" xr:uid="{00000000-0005-0000-0000-00007F2E0000}"/>
    <cellStyle name="Separador de milhares 12 7 4 2" xfId="14982" xr:uid="{771AEEB6-9405-4174-9FFA-32AA91B014E0}"/>
    <cellStyle name="Separador de milhares 12 7 5" xfId="14038" xr:uid="{06A2938F-5293-4F0B-A15C-50622B073086}"/>
    <cellStyle name="Separador de milhares 12 8" xfId="4162" xr:uid="{00000000-0005-0000-0000-0000802E0000}"/>
    <cellStyle name="Separador de milhares 12 8 2" xfId="10504" xr:uid="{00000000-0005-0000-0000-0000812E0000}"/>
    <cellStyle name="Separador de milhares 12 8 2 2" xfId="14603" xr:uid="{3CDA5ACE-D043-47E1-871B-A33BF0FCACB5}"/>
    <cellStyle name="Separador de milhares 12 8 3" xfId="8927" xr:uid="{00000000-0005-0000-0000-0000822E0000}"/>
    <cellStyle name="Separador de milhares 12 8 3 2" xfId="14367" xr:uid="{F5A2BD18-9509-43F3-9DAE-3CEB8A944E9C}"/>
    <cellStyle name="Separador de milhares 12 8 4" xfId="12128" xr:uid="{00000000-0005-0000-0000-0000832E0000}"/>
    <cellStyle name="Separador de milhares 12 8 4 2" xfId="14719" xr:uid="{BCFF6FD8-30BA-42CA-ABF6-EAA3758F1715}"/>
    <cellStyle name="Separador de milhares 12 8 5" xfId="13734" xr:uid="{00000000-0005-0000-0000-0000842E0000}"/>
    <cellStyle name="Separador de milhares 12 8 5 2" xfId="14983" xr:uid="{DC9435CF-BBD1-433E-AD15-D62E261E3634}"/>
    <cellStyle name="Separador de milhares 12 8 6" xfId="14039" xr:uid="{ABCCDDB6-5DB1-4627-A08D-0E4AB314A6EB}"/>
    <cellStyle name="Separador de milhares 12 9" xfId="5120" xr:uid="{00000000-0005-0000-0000-0000852E0000}"/>
    <cellStyle name="Separador de milhares 12 9 2" xfId="10492" xr:uid="{00000000-0005-0000-0000-0000862E0000}"/>
    <cellStyle name="Separador de milhares 12 9 2 2" xfId="14591" xr:uid="{3827F276-1067-45BE-940D-5299E099B78A}"/>
    <cellStyle name="Separador de milhares 13" xfId="4163" xr:uid="{00000000-0005-0000-0000-0000872E0000}"/>
    <cellStyle name="Separador de milhares 13 10" xfId="14040" xr:uid="{CB7D06A6-3029-4F47-B4EF-2D799ED766C4}"/>
    <cellStyle name="Separador de milhares 13 2" xfId="4164" xr:uid="{00000000-0005-0000-0000-0000882E0000}"/>
    <cellStyle name="Separador de milhares 13 2 2" xfId="4165" xr:uid="{00000000-0005-0000-0000-0000892E0000}"/>
    <cellStyle name="Separador de milhares 13 2 2 2" xfId="10506" xr:uid="{00000000-0005-0000-0000-00008A2E0000}"/>
    <cellStyle name="Separador de milhares 13 2 2 2 2" xfId="14605" xr:uid="{1A8E8C80-7CA9-45B5-9BAC-E954F96B6E8C}"/>
    <cellStyle name="Separador de milhares 13 2 2 3" xfId="8930" xr:uid="{00000000-0005-0000-0000-00008B2E0000}"/>
    <cellStyle name="Separador de milhares 13 2 2 3 2" xfId="14370" xr:uid="{BA3F4A4C-CFB4-4191-81D8-536AA291A44D}"/>
    <cellStyle name="Separador de milhares 13 2 2 4" xfId="12131" xr:uid="{00000000-0005-0000-0000-00008C2E0000}"/>
    <cellStyle name="Separador de milhares 13 2 2 4 2" xfId="14722" xr:uid="{CCE3651C-2214-4F41-84C1-63730C8D4357}"/>
    <cellStyle name="Separador de milhares 13 2 2 5" xfId="13737" xr:uid="{00000000-0005-0000-0000-00008D2E0000}"/>
    <cellStyle name="Separador de milhares 13 2 2 5 2" xfId="14986" xr:uid="{423BBFC8-A941-496B-A489-722D84C9FAA5}"/>
    <cellStyle name="Separador de milhares 13 2 2 6" xfId="14042" xr:uid="{2A63B833-3AD6-4979-A260-D7E210B9536B}"/>
    <cellStyle name="Separador de milhares 13 2 3" xfId="4166" xr:uid="{00000000-0005-0000-0000-00008E2E0000}"/>
    <cellStyle name="Separador de milhares 13 2 3 2" xfId="10507" xr:uid="{00000000-0005-0000-0000-00008F2E0000}"/>
    <cellStyle name="Separador de milhares 13 2 3 2 2" xfId="14606" xr:uid="{BB1DFDDE-6A04-4D94-8502-FBA8A3A1A749}"/>
    <cellStyle name="Separador de milhares 13 2 3 3" xfId="8931" xr:uid="{00000000-0005-0000-0000-0000902E0000}"/>
    <cellStyle name="Separador de milhares 13 2 3 3 2" xfId="14371" xr:uid="{CA9E20A0-3F96-41B7-B0DA-B3E5D04CD612}"/>
    <cellStyle name="Separador de milhares 13 2 3 4" xfId="12132" xr:uid="{00000000-0005-0000-0000-0000912E0000}"/>
    <cellStyle name="Separador de milhares 13 2 3 4 2" xfId="14723" xr:uid="{82347C9D-DC50-43B6-A8CB-AF77B130B544}"/>
    <cellStyle name="Separador de milhares 13 2 3 5" xfId="13738" xr:uid="{00000000-0005-0000-0000-0000922E0000}"/>
    <cellStyle name="Separador de milhares 13 2 3 5 2" xfId="14987" xr:uid="{4409EBE8-05FF-4F29-9E2F-86627670A4FB}"/>
    <cellStyle name="Separador de milhares 13 2 3 6" xfId="14043" xr:uid="{B661C909-356E-4DE0-824E-9CDE0EF80009}"/>
    <cellStyle name="Separador de milhares 13 2 4" xfId="4167" xr:uid="{00000000-0005-0000-0000-0000932E0000}"/>
    <cellStyle name="Separador de milhares 13 2 4 2" xfId="10508" xr:uid="{00000000-0005-0000-0000-0000942E0000}"/>
    <cellStyle name="Separador de milhares 13 2 4 2 2" xfId="14607" xr:uid="{CA2CE562-02B4-4D7A-9F32-6CD910454570}"/>
    <cellStyle name="Separador de milhares 13 2 4 3" xfId="8932" xr:uid="{00000000-0005-0000-0000-0000952E0000}"/>
    <cellStyle name="Separador de milhares 13 2 4 3 2" xfId="14372" xr:uid="{69F4FA02-BEA8-430B-8C67-E7EAA9F1429B}"/>
    <cellStyle name="Separador de milhares 13 2 4 4" xfId="12133" xr:uid="{00000000-0005-0000-0000-0000962E0000}"/>
    <cellStyle name="Separador de milhares 13 2 4 4 2" xfId="14724" xr:uid="{C1CB855C-8321-498A-B9DD-2319C800A317}"/>
    <cellStyle name="Separador de milhares 13 2 4 5" xfId="13739" xr:uid="{00000000-0005-0000-0000-0000972E0000}"/>
    <cellStyle name="Separador de milhares 13 2 4 5 2" xfId="14988" xr:uid="{9C4AA8F7-52C6-4B9A-8884-CBE7D1D85963}"/>
    <cellStyle name="Separador de milhares 13 2 4 6" xfId="14044" xr:uid="{84A70372-81CD-49FC-BA33-A09F2288AF54}"/>
    <cellStyle name="Separador de milhares 13 2 5" xfId="4168" xr:uid="{00000000-0005-0000-0000-0000982E0000}"/>
    <cellStyle name="Separador de milhares 13 2 5 2" xfId="10509" xr:uid="{00000000-0005-0000-0000-0000992E0000}"/>
    <cellStyle name="Separador de milhares 13 2 5 2 2" xfId="14608" xr:uid="{A1EBC74B-F4B8-48A6-B050-9DF2BA603162}"/>
    <cellStyle name="Separador de milhares 13 2 5 3" xfId="8933" xr:uid="{00000000-0005-0000-0000-00009A2E0000}"/>
    <cellStyle name="Separador de milhares 13 2 5 3 2" xfId="14373" xr:uid="{6E41D77D-5773-4D42-BFE2-7DB1646C344E}"/>
    <cellStyle name="Separador de milhares 13 2 5 4" xfId="12134" xr:uid="{00000000-0005-0000-0000-00009B2E0000}"/>
    <cellStyle name="Separador de milhares 13 2 5 4 2" xfId="14725" xr:uid="{1AEB39E2-4844-4FCF-B059-399D9E761DBD}"/>
    <cellStyle name="Separador de milhares 13 2 5 5" xfId="13740" xr:uid="{00000000-0005-0000-0000-00009C2E0000}"/>
    <cellStyle name="Separador de milhares 13 2 5 5 2" xfId="14989" xr:uid="{D023C550-9B88-4C83-8B3A-0FBF894372EE}"/>
    <cellStyle name="Separador de milhares 13 2 5 6" xfId="14045" xr:uid="{243DF2FE-8B09-46F1-B853-6B905927BABA}"/>
    <cellStyle name="Separador de milhares 13 2 6" xfId="5224" xr:uid="{00000000-0005-0000-0000-00009D2E0000}"/>
    <cellStyle name="Separador de milhares 13 2 6 2" xfId="8929" xr:uid="{00000000-0005-0000-0000-00009E2E0000}"/>
    <cellStyle name="Separador de milhares 13 2 6 2 2" xfId="14369" xr:uid="{2538AF14-9071-4A11-AE05-3C3E96254FDD}"/>
    <cellStyle name="Separador de milhares 13 2 6 3" xfId="14278" xr:uid="{8413D280-AE31-411B-8218-0EC19DD16D5C}"/>
    <cellStyle name="Separador de milhares 13 2 7" xfId="12130" xr:uid="{00000000-0005-0000-0000-00009F2E0000}"/>
    <cellStyle name="Separador de milhares 13 2 7 2" xfId="14721" xr:uid="{E5B2EBB7-DA31-43A4-A026-795D32DD7319}"/>
    <cellStyle name="Separador de milhares 13 2 8" xfId="13736" xr:uid="{00000000-0005-0000-0000-0000A02E0000}"/>
    <cellStyle name="Separador de milhares 13 2 8 2" xfId="14985" xr:uid="{5FF7F3D4-06A9-4BA5-A424-415EBA59628C}"/>
    <cellStyle name="Separador de milhares 13 2 9" xfId="14041" xr:uid="{7C2E4E2A-20F2-479E-9B42-24222FCFBFA6}"/>
    <cellStyle name="Separador de milhares 13 3" xfId="4169" xr:uid="{00000000-0005-0000-0000-0000A12E0000}"/>
    <cellStyle name="Separador de milhares 13 3 2" xfId="10510" xr:uid="{00000000-0005-0000-0000-0000A22E0000}"/>
    <cellStyle name="Separador de milhares 13 3 2 2" xfId="14609" xr:uid="{F6308A98-6057-43A4-8C71-8A7F3DB4EBF5}"/>
    <cellStyle name="Separador de milhares 13 3 3" xfId="8934" xr:uid="{00000000-0005-0000-0000-0000A32E0000}"/>
    <cellStyle name="Separador de milhares 13 3 3 2" xfId="14374" xr:uid="{ACCA6711-AE28-4175-9825-99A975187984}"/>
    <cellStyle name="Separador de milhares 13 3 4" xfId="12135" xr:uid="{00000000-0005-0000-0000-0000A42E0000}"/>
    <cellStyle name="Separador de milhares 13 3 4 2" xfId="14726" xr:uid="{372E9A15-11C2-4369-AF13-30C7A5106A89}"/>
    <cellStyle name="Separador de milhares 13 3 5" xfId="13741" xr:uid="{00000000-0005-0000-0000-0000A52E0000}"/>
    <cellStyle name="Separador de milhares 13 3 5 2" xfId="14990" xr:uid="{CA905387-3ACF-4D2F-85FE-2534C4D1BAFC}"/>
    <cellStyle name="Separador de milhares 13 3 6" xfId="14046" xr:uid="{9A6446F7-7CA1-48AB-B568-3282AC18C3B9}"/>
    <cellStyle name="Separador de milhares 13 4" xfId="4170" xr:uid="{00000000-0005-0000-0000-0000A62E0000}"/>
    <cellStyle name="Separador de milhares 13 4 2" xfId="10511" xr:uid="{00000000-0005-0000-0000-0000A72E0000}"/>
    <cellStyle name="Separador de milhares 13 4 2 2" xfId="14610" xr:uid="{E2D7A700-EF54-49CD-A46A-5CFD678BFB59}"/>
    <cellStyle name="Separador de milhares 13 4 3" xfId="8935" xr:uid="{00000000-0005-0000-0000-0000A82E0000}"/>
    <cellStyle name="Separador de milhares 13 4 3 2" xfId="14375" xr:uid="{14B96CE0-C86F-4EC7-8201-264E10188C58}"/>
    <cellStyle name="Separador de milhares 13 4 4" xfId="12136" xr:uid="{00000000-0005-0000-0000-0000A92E0000}"/>
    <cellStyle name="Separador de milhares 13 4 4 2" xfId="14727" xr:uid="{A225CC8B-AAA0-44AE-A2B8-CB8D88235ACE}"/>
    <cellStyle name="Separador de milhares 13 4 5" xfId="13742" xr:uid="{00000000-0005-0000-0000-0000AA2E0000}"/>
    <cellStyle name="Separador de milhares 13 4 5 2" xfId="14991" xr:uid="{9AAA5EEF-E5BF-490B-AE02-5C7354E92AC1}"/>
    <cellStyle name="Separador de milhares 13 4 6" xfId="14047" xr:uid="{E26B1DFB-940A-46F8-A62B-B40FD72ED8B9}"/>
    <cellStyle name="Separador de milhares 13 5" xfId="4171" xr:uid="{00000000-0005-0000-0000-0000AB2E0000}"/>
    <cellStyle name="Separador de milhares 13 5 2" xfId="10512" xr:uid="{00000000-0005-0000-0000-0000AC2E0000}"/>
    <cellStyle name="Separador de milhares 13 5 2 2" xfId="14611" xr:uid="{08495D67-4DD8-4A2F-A489-0BDFE226D4EB}"/>
    <cellStyle name="Separador de milhares 13 5 3" xfId="8936" xr:uid="{00000000-0005-0000-0000-0000AD2E0000}"/>
    <cellStyle name="Separador de milhares 13 5 3 2" xfId="14376" xr:uid="{8F62C7C3-BF38-4BA0-A3B9-97BDF6382D04}"/>
    <cellStyle name="Separador de milhares 13 5 4" xfId="12137" xr:uid="{00000000-0005-0000-0000-0000AE2E0000}"/>
    <cellStyle name="Separador de milhares 13 5 4 2" xfId="14728" xr:uid="{05533206-D450-4439-B308-443C33399BFF}"/>
    <cellStyle name="Separador de milhares 13 5 5" xfId="13743" xr:uid="{00000000-0005-0000-0000-0000AF2E0000}"/>
    <cellStyle name="Separador de milhares 13 5 5 2" xfId="14992" xr:uid="{3103E6B8-D58B-4FB6-9B64-D533C0D6B59B}"/>
    <cellStyle name="Separador de milhares 13 5 6" xfId="14048" xr:uid="{0BF6729E-C18F-4BA2-A64F-EF4DACAEE630}"/>
    <cellStyle name="Separador de milhares 13 6" xfId="10505" xr:uid="{00000000-0005-0000-0000-0000B02E0000}"/>
    <cellStyle name="Separador de milhares 13 6 2" xfId="14604" xr:uid="{00E26326-6F8D-411C-A62A-C4FDA2D52EE4}"/>
    <cellStyle name="Separador de milhares 13 7" xfId="8928" xr:uid="{00000000-0005-0000-0000-0000B12E0000}"/>
    <cellStyle name="Separador de milhares 13 7 2" xfId="14368" xr:uid="{878BBEB8-FDBE-4E34-966B-3C63CF05063D}"/>
    <cellStyle name="Separador de milhares 13 8" xfId="12129" xr:uid="{00000000-0005-0000-0000-0000B22E0000}"/>
    <cellStyle name="Separador de milhares 13 8 2" xfId="14720" xr:uid="{31452403-04D0-4FEE-B68E-072AECA60459}"/>
    <cellStyle name="Separador de milhares 13 9" xfId="13735" xr:uid="{00000000-0005-0000-0000-0000B32E0000}"/>
    <cellStyle name="Separador de milhares 13 9 2" xfId="14984" xr:uid="{8D3CB0C3-D5CB-4516-B43C-46977DF9DBF8}"/>
    <cellStyle name="Separador de milhares 14" xfId="4172" xr:uid="{00000000-0005-0000-0000-0000B42E0000}"/>
    <cellStyle name="Separador de milhares 14 10" xfId="13744" xr:uid="{00000000-0005-0000-0000-0000B52E0000}"/>
    <cellStyle name="Separador de milhares 14 10 2" xfId="14993" xr:uid="{D3B041BA-8E18-4A78-961E-4707928F300F}"/>
    <cellStyle name="Separador de milhares 14 11" xfId="14049" xr:uid="{E0D6B568-0751-4343-8398-90E669620AF3}"/>
    <cellStyle name="Separador de milhares 14 2" xfId="4173" xr:uid="{00000000-0005-0000-0000-0000B62E0000}"/>
    <cellStyle name="Separador de milhares 14 2 2" xfId="4174" xr:uid="{00000000-0005-0000-0000-0000B72E0000}"/>
    <cellStyle name="Separador de milhares 14 2 2 2" xfId="8939" xr:uid="{00000000-0005-0000-0000-0000B82E0000}"/>
    <cellStyle name="Separador de milhares 14 2 2 2 2" xfId="14379" xr:uid="{1FC9D073-D65A-4525-ADB4-C6A4C65D9C7F}"/>
    <cellStyle name="Separador de milhares 14 2 2 3" xfId="12140" xr:uid="{00000000-0005-0000-0000-0000B92E0000}"/>
    <cellStyle name="Separador de milhares 14 2 2 3 2" xfId="14731" xr:uid="{345E3F56-811F-46E2-BCCD-87EEA1927F6A}"/>
    <cellStyle name="Separador de milhares 14 2 2 4" xfId="13746" xr:uid="{00000000-0005-0000-0000-0000BA2E0000}"/>
    <cellStyle name="Separador de milhares 14 2 2 4 2" xfId="14995" xr:uid="{618A52CF-14A9-4EE2-879B-7ADF14BCBED6}"/>
    <cellStyle name="Separador de milhares 14 2 2 5" xfId="14051" xr:uid="{7E060669-7C24-4F79-93FB-454DFA57238D}"/>
    <cellStyle name="Separador de milhares 14 2 3" xfId="4175" xr:uid="{00000000-0005-0000-0000-0000BB2E0000}"/>
    <cellStyle name="Separador de milhares 14 2 3 2" xfId="8940" xr:uid="{00000000-0005-0000-0000-0000BC2E0000}"/>
    <cellStyle name="Separador de milhares 14 2 3 2 2" xfId="14380" xr:uid="{99AFDE5B-20DC-4D25-B7B2-9E5487B50028}"/>
    <cellStyle name="Separador de milhares 14 2 3 3" xfId="12141" xr:uid="{00000000-0005-0000-0000-0000BD2E0000}"/>
    <cellStyle name="Separador de milhares 14 2 3 3 2" xfId="14732" xr:uid="{7C8DABFE-D560-4164-9D4C-EE4DE6E70DF9}"/>
    <cellStyle name="Separador de milhares 14 2 3 4" xfId="13747" xr:uid="{00000000-0005-0000-0000-0000BE2E0000}"/>
    <cellStyle name="Separador de milhares 14 2 3 4 2" xfId="14996" xr:uid="{AC2C400F-B869-4805-A8B4-41BE072ED6E7}"/>
    <cellStyle name="Separador de milhares 14 2 3 5" xfId="14052" xr:uid="{7B8B9038-2450-4CA3-9CA5-EB37EB5B576C}"/>
    <cellStyle name="Separador de milhares 14 2 4" xfId="5257" xr:uid="{00000000-0005-0000-0000-0000BF2E0000}"/>
    <cellStyle name="Separador de milhares 14 2 4 2" xfId="8938" xr:uid="{00000000-0005-0000-0000-0000C02E0000}"/>
    <cellStyle name="Separador de milhares 14 2 4 2 2" xfId="14378" xr:uid="{1E5C8B28-943A-4240-B0DB-C60786FD1504}"/>
    <cellStyle name="Separador de milhares 14 2 4 3" xfId="14288" xr:uid="{5956998C-FA7C-4D90-A3F4-A435E16A1C90}"/>
    <cellStyle name="Separador de milhares 14 2 5" xfId="12139" xr:uid="{00000000-0005-0000-0000-0000C12E0000}"/>
    <cellStyle name="Separador de milhares 14 2 5 2" xfId="14730" xr:uid="{C49BFAC4-E610-48C5-8DF8-4CB2DA375AA5}"/>
    <cellStyle name="Separador de milhares 14 2 6" xfId="13745" xr:uid="{00000000-0005-0000-0000-0000C22E0000}"/>
    <cellStyle name="Separador de milhares 14 2 6 2" xfId="14994" xr:uid="{913FBCE8-2B2A-469F-8A46-9B04A3C65A82}"/>
    <cellStyle name="Separador de milhares 14 2 7" xfId="14050" xr:uid="{A82360A2-204E-4301-8CB7-FF64FF195054}"/>
    <cellStyle name="Separador de milhares 14 3" xfId="4176" xr:uid="{00000000-0005-0000-0000-0000C32E0000}"/>
    <cellStyle name="Separador de milhares 14 3 2" xfId="4177" xr:uid="{00000000-0005-0000-0000-0000C42E0000}"/>
    <cellStyle name="Separador de milhares 14 3 2 2" xfId="10514" xr:uid="{00000000-0005-0000-0000-0000C52E0000}"/>
    <cellStyle name="Separador de milhares 14 3 2 2 2" xfId="14613" xr:uid="{48647B8E-F8D1-4FB5-A70B-C4AC70551839}"/>
    <cellStyle name="Separador de milhares 14 3 2 3" xfId="8942" xr:uid="{00000000-0005-0000-0000-0000C62E0000}"/>
    <cellStyle name="Separador de milhares 14 3 2 3 2" xfId="14382" xr:uid="{B908A476-EC6E-407A-A47E-9B08CC18A352}"/>
    <cellStyle name="Separador de milhares 14 3 2 4" xfId="12143" xr:uid="{00000000-0005-0000-0000-0000C72E0000}"/>
    <cellStyle name="Separador de milhares 14 3 2 4 2" xfId="14734" xr:uid="{F164AF6D-088F-460A-A86A-CB835FC2EBF4}"/>
    <cellStyle name="Separador de milhares 14 3 2 5" xfId="13749" xr:uid="{00000000-0005-0000-0000-0000C82E0000}"/>
    <cellStyle name="Separador de milhares 14 3 2 5 2" xfId="14998" xr:uid="{26DBF1C9-198E-4D5C-A8AD-B62605CDAB38}"/>
    <cellStyle name="Separador de milhares 14 3 2 6" xfId="14054" xr:uid="{59EFFE60-BFBB-4E1C-A341-555B2FE15180}"/>
    <cellStyle name="Separador de milhares 14 3 3" xfId="4178" xr:uid="{00000000-0005-0000-0000-0000C92E0000}"/>
    <cellStyle name="Separador de milhares 14 3 3 2" xfId="10515" xr:uid="{00000000-0005-0000-0000-0000CA2E0000}"/>
    <cellStyle name="Separador de milhares 14 3 3 2 2" xfId="14614" xr:uid="{2B643B7E-D3FC-4D24-B3F3-204F5AF47C58}"/>
    <cellStyle name="Separador de milhares 14 3 3 3" xfId="8943" xr:uid="{00000000-0005-0000-0000-0000CB2E0000}"/>
    <cellStyle name="Separador de milhares 14 3 3 3 2" xfId="14383" xr:uid="{CF4C6879-2B84-4350-B2F6-D74226C20DEB}"/>
    <cellStyle name="Separador de milhares 14 3 3 4" xfId="12144" xr:uid="{00000000-0005-0000-0000-0000CC2E0000}"/>
    <cellStyle name="Separador de milhares 14 3 3 4 2" xfId="14735" xr:uid="{1456631F-E5B6-4AF3-83F2-06DA730C89A7}"/>
    <cellStyle name="Separador de milhares 14 3 3 5" xfId="13750" xr:uid="{00000000-0005-0000-0000-0000CD2E0000}"/>
    <cellStyle name="Separador de milhares 14 3 3 5 2" xfId="14999" xr:uid="{A62D7FFF-6E4C-4F4D-A1DF-F189DFA67824}"/>
    <cellStyle name="Separador de milhares 14 3 3 6" xfId="14055" xr:uid="{0CA4D1F6-4A28-442B-A5F4-2E04C8C9F7B0}"/>
    <cellStyle name="Separador de milhares 14 3 4" xfId="4179" xr:uid="{00000000-0005-0000-0000-0000CE2E0000}"/>
    <cellStyle name="Separador de milhares 14 3 4 2" xfId="10516" xr:uid="{00000000-0005-0000-0000-0000CF2E0000}"/>
    <cellStyle name="Separador de milhares 14 3 4 2 2" xfId="14615" xr:uid="{62B56224-F51D-4B1D-8514-B0D677F5A280}"/>
    <cellStyle name="Separador de milhares 14 3 4 3" xfId="8944" xr:uid="{00000000-0005-0000-0000-0000D02E0000}"/>
    <cellStyle name="Separador de milhares 14 3 4 3 2" xfId="14384" xr:uid="{18C09B24-F650-43F4-B917-905E7C6B909B}"/>
    <cellStyle name="Separador de milhares 14 3 4 4" xfId="12145" xr:uid="{00000000-0005-0000-0000-0000D12E0000}"/>
    <cellStyle name="Separador de milhares 14 3 4 4 2" xfId="14736" xr:uid="{E9EE1BBB-DCF0-4DAE-8155-8C5C8E3774BE}"/>
    <cellStyle name="Separador de milhares 14 3 4 5" xfId="13751" xr:uid="{00000000-0005-0000-0000-0000D22E0000}"/>
    <cellStyle name="Separador de milhares 14 3 4 5 2" xfId="15000" xr:uid="{6404915E-0DD3-47DD-92A9-D70EFB5D872E}"/>
    <cellStyle name="Separador de milhares 14 3 4 6" xfId="14056" xr:uid="{28EFBA2F-0186-426C-ADAA-7A0BAA3AF778}"/>
    <cellStyle name="Separador de milhares 14 3 5" xfId="10513" xr:uid="{00000000-0005-0000-0000-0000D32E0000}"/>
    <cellStyle name="Separador de milhares 14 3 5 2" xfId="14612" xr:uid="{6F6FF14C-584F-4C31-A6E2-FF89496998AA}"/>
    <cellStyle name="Separador de milhares 14 3 6" xfId="8941" xr:uid="{00000000-0005-0000-0000-0000D42E0000}"/>
    <cellStyle name="Separador de milhares 14 3 6 2" xfId="14381" xr:uid="{77A16237-E8A0-4571-BCF0-63C567718F9B}"/>
    <cellStyle name="Separador de milhares 14 3 7" xfId="12142" xr:uid="{00000000-0005-0000-0000-0000D52E0000}"/>
    <cellStyle name="Separador de milhares 14 3 7 2" xfId="14733" xr:uid="{503A7B94-91D3-4C76-8181-3579B7CEBCD7}"/>
    <cellStyle name="Separador de milhares 14 3 8" xfId="13748" xr:uid="{00000000-0005-0000-0000-0000D62E0000}"/>
    <cellStyle name="Separador de milhares 14 3 8 2" xfId="14997" xr:uid="{8E15A4E3-6822-487E-948A-C78504721699}"/>
    <cellStyle name="Separador de milhares 14 3 9" xfId="14053" xr:uid="{4B90D8F4-C6F2-4867-BDD8-7CED3F4E3FD4}"/>
    <cellStyle name="Separador de milhares 14 4" xfId="4180" xr:uid="{00000000-0005-0000-0000-0000D72E0000}"/>
    <cellStyle name="Separador de milhares 14 4 2" xfId="10517" xr:uid="{00000000-0005-0000-0000-0000D82E0000}"/>
    <cellStyle name="Separador de milhares 14 4 2 2" xfId="14616" xr:uid="{01E53482-E4F6-491C-B3E8-CDF1D567EA7F}"/>
    <cellStyle name="Separador de milhares 14 4 3" xfId="8945" xr:uid="{00000000-0005-0000-0000-0000D92E0000}"/>
    <cellStyle name="Separador de milhares 14 4 3 2" xfId="14385" xr:uid="{9D3AFC37-79AB-4830-808B-DED775889E04}"/>
    <cellStyle name="Separador de milhares 14 4 4" xfId="12146" xr:uid="{00000000-0005-0000-0000-0000DA2E0000}"/>
    <cellStyle name="Separador de milhares 14 4 4 2" xfId="14737" xr:uid="{6C316B54-18E0-42FA-A660-834B01D09BED}"/>
    <cellStyle name="Separador de milhares 14 4 5" xfId="13752" xr:uid="{00000000-0005-0000-0000-0000DB2E0000}"/>
    <cellStyle name="Separador de milhares 14 4 5 2" xfId="15001" xr:uid="{A756DF53-D576-440E-AB2E-4E1FD9918B3F}"/>
    <cellStyle name="Separador de milhares 14 4 6" xfId="14057" xr:uid="{716C2385-9EB5-440F-96C8-72FCCBFA2FCD}"/>
    <cellStyle name="Separador de milhares 14 5" xfId="4181" xr:uid="{00000000-0005-0000-0000-0000DC2E0000}"/>
    <cellStyle name="Separador de milhares 14 5 2" xfId="10518" xr:uid="{00000000-0005-0000-0000-0000DD2E0000}"/>
    <cellStyle name="Separador de milhares 14 5 2 2" xfId="14617" xr:uid="{96110960-660A-4C9B-9B9C-47C0BF2B1185}"/>
    <cellStyle name="Separador de milhares 14 5 3" xfId="8946" xr:uid="{00000000-0005-0000-0000-0000DE2E0000}"/>
    <cellStyle name="Separador de milhares 14 5 3 2" xfId="14386" xr:uid="{C68E0200-B05B-464C-8BEE-51F0BE95E433}"/>
    <cellStyle name="Separador de milhares 14 5 4" xfId="12147" xr:uid="{00000000-0005-0000-0000-0000DF2E0000}"/>
    <cellStyle name="Separador de milhares 14 5 4 2" xfId="14738" xr:uid="{657591E3-C73D-40BA-A38A-DDFF2347DDD7}"/>
    <cellStyle name="Separador de milhares 14 5 5" xfId="13753" xr:uid="{00000000-0005-0000-0000-0000E02E0000}"/>
    <cellStyle name="Separador de milhares 14 5 5 2" xfId="15002" xr:uid="{027CD0F5-D2C8-4C19-9F60-80B64AA09641}"/>
    <cellStyle name="Separador de milhares 14 5 6" xfId="14058" xr:uid="{C6441379-F4CB-4DFC-9130-F398DABF1FA0}"/>
    <cellStyle name="Separador de milhares 14 6" xfId="4182" xr:uid="{00000000-0005-0000-0000-0000E12E0000}"/>
    <cellStyle name="Separador de milhares 14 6 2" xfId="10519" xr:uid="{00000000-0005-0000-0000-0000E22E0000}"/>
    <cellStyle name="Separador de milhares 14 6 2 2" xfId="14618" xr:uid="{45BA2F19-A2BA-4027-8F31-5F1C8BE2EDBD}"/>
    <cellStyle name="Separador de milhares 14 6 3" xfId="8947" xr:uid="{00000000-0005-0000-0000-0000E32E0000}"/>
    <cellStyle name="Separador de milhares 14 6 3 2" xfId="14387" xr:uid="{441AD133-2D41-4BE3-981D-840D74632959}"/>
    <cellStyle name="Separador de milhares 14 6 4" xfId="12148" xr:uid="{00000000-0005-0000-0000-0000E42E0000}"/>
    <cellStyle name="Separador de milhares 14 6 4 2" xfId="14739" xr:uid="{1FC4705E-71C8-43ED-B04C-2E8741475474}"/>
    <cellStyle name="Separador de milhares 14 6 5" xfId="13754" xr:uid="{00000000-0005-0000-0000-0000E52E0000}"/>
    <cellStyle name="Separador de milhares 14 6 5 2" xfId="15003" xr:uid="{CFC85477-B1A0-4737-8CC3-CC0BE2FCB6A6}"/>
    <cellStyle name="Separador de milhares 14 6 6" xfId="14059" xr:uid="{DDE60886-F7A7-4FCC-AB17-8863DE79661A}"/>
    <cellStyle name="Separador de milhares 14 7" xfId="5225" xr:uid="{00000000-0005-0000-0000-0000E62E0000}"/>
    <cellStyle name="Separador de milhares 14 7 2" xfId="14279" xr:uid="{A6C5B1F9-FBF3-4AC2-9CD5-4EC0AEFAC929}"/>
    <cellStyle name="Separador de milhares 14 8" xfId="8937" xr:uid="{00000000-0005-0000-0000-0000E72E0000}"/>
    <cellStyle name="Separador de milhares 14 8 2" xfId="14377" xr:uid="{3A645A44-2CC6-4C49-B8D9-2CEC820EEB64}"/>
    <cellStyle name="Separador de milhares 14 9" xfId="12138" xr:uid="{00000000-0005-0000-0000-0000E82E0000}"/>
    <cellStyle name="Separador de milhares 14 9 2" xfId="14729" xr:uid="{817E385B-3883-4737-BC7A-1DEB578E8466}"/>
    <cellStyle name="Separador de milhares 15" xfId="4183" xr:uid="{00000000-0005-0000-0000-0000E92E0000}"/>
    <cellStyle name="Separador de milhares 15 2" xfId="4184" xr:uid="{00000000-0005-0000-0000-0000EA2E0000}"/>
    <cellStyle name="Separador de milhares 15 2 2" xfId="10521" xr:uid="{00000000-0005-0000-0000-0000EB2E0000}"/>
    <cellStyle name="Separador de milhares 15 2 2 2" xfId="14620" xr:uid="{95DBE646-825E-4372-B1D3-2B5159C84A8C}"/>
    <cellStyle name="Separador de milhares 15 2 3" xfId="8949" xr:uid="{00000000-0005-0000-0000-0000EC2E0000}"/>
    <cellStyle name="Separador de milhares 15 2 3 2" xfId="14389" xr:uid="{B579B53F-D795-402C-8557-5095D2C648A7}"/>
    <cellStyle name="Separador de milhares 15 2 4" xfId="12150" xr:uid="{00000000-0005-0000-0000-0000ED2E0000}"/>
    <cellStyle name="Separador de milhares 15 2 4 2" xfId="14741" xr:uid="{959F7241-5678-4913-843F-F75096F91353}"/>
    <cellStyle name="Separador de milhares 15 2 5" xfId="13756" xr:uid="{00000000-0005-0000-0000-0000EE2E0000}"/>
    <cellStyle name="Separador de milhares 15 2 5 2" xfId="15005" xr:uid="{BBCAFD19-4C10-4A29-BC33-BA506E19B827}"/>
    <cellStyle name="Separador de milhares 15 2 6" xfId="14061" xr:uid="{E6CD8EA3-EC09-4E74-B67D-4F53D6B9C53D}"/>
    <cellStyle name="Separador de milhares 15 3" xfId="10520" xr:uid="{00000000-0005-0000-0000-0000EF2E0000}"/>
    <cellStyle name="Separador de milhares 15 3 2" xfId="14619" xr:uid="{E5856A07-625B-4365-A1A5-A92941FDDFC9}"/>
    <cellStyle name="Separador de milhares 15 4" xfId="8948" xr:uid="{00000000-0005-0000-0000-0000F02E0000}"/>
    <cellStyle name="Separador de milhares 15 4 2" xfId="14388" xr:uid="{356B6597-14F2-418E-9735-1F825AA8EF86}"/>
    <cellStyle name="Separador de milhares 15 5" xfId="12149" xr:uid="{00000000-0005-0000-0000-0000F12E0000}"/>
    <cellStyle name="Separador de milhares 15 5 2" xfId="14740" xr:uid="{7C7224BF-7DA3-4222-875F-BC0E999FCBD1}"/>
    <cellStyle name="Separador de milhares 15 6" xfId="13755" xr:uid="{00000000-0005-0000-0000-0000F22E0000}"/>
    <cellStyle name="Separador de milhares 15 6 2" xfId="15004" xr:uid="{C0DFD4CB-6454-4456-BB99-A146DF406DF1}"/>
    <cellStyle name="Separador de milhares 15 7" xfId="14060" xr:uid="{681EF9B4-C90E-4D3E-8127-7B576A7A560C}"/>
    <cellStyle name="Separador de milhares 16" xfId="4185" xr:uid="{00000000-0005-0000-0000-0000F32E0000}"/>
    <cellStyle name="Separador de milhares 16 2" xfId="4186" xr:uid="{00000000-0005-0000-0000-0000F42E0000}"/>
    <cellStyle name="Separador de milhares 16 2 2" xfId="4187" xr:uid="{00000000-0005-0000-0000-0000F52E0000}"/>
    <cellStyle name="Separador de milhares 16 2 2 2" xfId="8951" xr:uid="{00000000-0005-0000-0000-0000F62E0000}"/>
    <cellStyle name="Separador de milhares 16 2 2 2 2" xfId="14391" xr:uid="{845FD9F6-FF9D-45A0-B81E-4C0B266A4A04}"/>
    <cellStyle name="Separador de milhares 16 2 2 3" xfId="12152" xr:uid="{00000000-0005-0000-0000-0000F72E0000}"/>
    <cellStyle name="Separador de milhares 16 2 2 3 2" xfId="14743" xr:uid="{15D71E16-09FF-4CE0-BBC5-0DEF33F01064}"/>
    <cellStyle name="Separador de milhares 16 2 2 4" xfId="13758" xr:uid="{00000000-0005-0000-0000-0000F82E0000}"/>
    <cellStyle name="Separador de milhares 16 2 2 4 2" xfId="15007" xr:uid="{8A6F63CC-9865-4853-AA14-D52DB82BCB6D}"/>
    <cellStyle name="Separador de milhares 16 2 2 5" xfId="14063" xr:uid="{06D0E5ED-3FA7-4C5C-A7F4-9E86A073C473}"/>
    <cellStyle name="Separador de milhares 16 2 3" xfId="4188" xr:uid="{00000000-0005-0000-0000-0000F92E0000}"/>
    <cellStyle name="Separador de milhares 16 2 3 2" xfId="8952" xr:uid="{00000000-0005-0000-0000-0000FA2E0000}"/>
    <cellStyle name="Separador de milhares 16 2 3 2 2" xfId="14392" xr:uid="{1A9EDB21-C222-4AD6-AFDD-5D730A111BB8}"/>
    <cellStyle name="Separador de milhares 16 2 3 3" xfId="12153" xr:uid="{00000000-0005-0000-0000-0000FB2E0000}"/>
    <cellStyle name="Separador de milhares 16 2 3 3 2" xfId="14744" xr:uid="{BD465FA5-02CC-432C-9D7A-023A6FB1AAA6}"/>
    <cellStyle name="Separador de milhares 16 2 3 4" xfId="13759" xr:uid="{00000000-0005-0000-0000-0000FC2E0000}"/>
    <cellStyle name="Separador de milhares 16 2 3 4 2" xfId="15008" xr:uid="{68B46D16-F874-4AAA-8BAE-5FDD0619118D}"/>
    <cellStyle name="Separador de milhares 16 2 3 5" xfId="14064" xr:uid="{E38396A8-A833-4195-9F39-83FD366C4EA6}"/>
    <cellStyle name="Separador de milhares 16 2 4" xfId="8950" xr:uid="{00000000-0005-0000-0000-0000FD2E0000}"/>
    <cellStyle name="Separador de milhares 16 2 4 2" xfId="14390" xr:uid="{6D20A04E-A4CC-418A-8F1F-F5924D22AF02}"/>
    <cellStyle name="Separador de milhares 16 2 5" xfId="12151" xr:uid="{00000000-0005-0000-0000-0000FE2E0000}"/>
    <cellStyle name="Separador de milhares 16 2 5 2" xfId="14742" xr:uid="{654BC593-4CD2-4F70-AE79-41B855EA7EDE}"/>
    <cellStyle name="Separador de milhares 16 2 6" xfId="13757" xr:uid="{00000000-0005-0000-0000-0000FF2E0000}"/>
    <cellStyle name="Separador de milhares 16 2 6 2" xfId="15006" xr:uid="{F3C3560B-F491-44A5-B10A-7C05AC11EF00}"/>
    <cellStyle name="Separador de milhares 16 2 7" xfId="14062" xr:uid="{83D8B69A-4DC0-42F9-B296-20C16185D461}"/>
    <cellStyle name="Separador de milhares 16 3" xfId="4189" xr:uid="{00000000-0005-0000-0000-0000002F0000}"/>
    <cellStyle name="Separador de milhares 16 3 2" xfId="10522" xr:uid="{00000000-0005-0000-0000-0000012F0000}"/>
    <cellStyle name="Separador de milhares 16 3 2 2" xfId="14621" xr:uid="{49816117-5143-4391-A9C8-D73C7C6C8789}"/>
    <cellStyle name="Separador de milhares 16 3 3" xfId="8953" xr:uid="{00000000-0005-0000-0000-0000022F0000}"/>
    <cellStyle name="Separador de milhares 16 3 3 2" xfId="14393" xr:uid="{A5437FB4-88F7-4592-9D43-276001BDC475}"/>
    <cellStyle name="Separador de milhares 16 3 4" xfId="12154" xr:uid="{00000000-0005-0000-0000-0000032F0000}"/>
    <cellStyle name="Separador de milhares 16 3 4 2" xfId="14745" xr:uid="{6ADD66D9-B7B8-443A-B6CC-7376A9BBF399}"/>
    <cellStyle name="Separador de milhares 16 3 5" xfId="13760" xr:uid="{00000000-0005-0000-0000-0000042F0000}"/>
    <cellStyle name="Separador de milhares 16 3 5 2" xfId="15009" xr:uid="{35C4620D-5505-4F7D-9EC3-57BFE58BB697}"/>
    <cellStyle name="Separador de milhares 16 3 6" xfId="14065" xr:uid="{B89735BA-4BE5-44A7-A62A-ABE1F0B5E1D0}"/>
    <cellStyle name="Separador de milhares 17" xfId="4190" xr:uid="{00000000-0005-0000-0000-0000052F0000}"/>
    <cellStyle name="Separador de milhares 17 2" xfId="10523" xr:uid="{00000000-0005-0000-0000-0000062F0000}"/>
    <cellStyle name="Separador de milhares 17 2 2" xfId="14622" xr:uid="{E7F7A58B-0362-4F50-91CB-84B1929D71AC}"/>
    <cellStyle name="Separador de milhares 17 3" xfId="8954" xr:uid="{00000000-0005-0000-0000-0000072F0000}"/>
    <cellStyle name="Separador de milhares 17 3 2" xfId="14394" xr:uid="{0C1110D6-B29F-4A97-80BE-39C5C85ADC73}"/>
    <cellStyle name="Separador de milhares 17 4" xfId="12155" xr:uid="{00000000-0005-0000-0000-0000082F0000}"/>
    <cellStyle name="Separador de milhares 17 4 2" xfId="14746" xr:uid="{941A0EAC-5788-4C03-815F-EE0E6177571E}"/>
    <cellStyle name="Separador de milhares 17 5" xfId="13761" xr:uid="{00000000-0005-0000-0000-0000092F0000}"/>
    <cellStyle name="Separador de milhares 17 5 2" xfId="15010" xr:uid="{D2EDF138-E479-468D-BC42-EE4B5FB45DA6}"/>
    <cellStyle name="Separador de milhares 17 6" xfId="14066" xr:uid="{CA845E6F-C0B8-4576-B520-BD18330E1F81}"/>
    <cellStyle name="Separador de milhares 18" xfId="4884" xr:uid="{00000000-0005-0000-0000-00000A2F0000}"/>
    <cellStyle name="Separador de milhares 18 2" xfId="4191" xr:uid="{00000000-0005-0000-0000-00000B2F0000}"/>
    <cellStyle name="Separador de milhares 18 2 2" xfId="4192" xr:uid="{00000000-0005-0000-0000-00000C2F0000}"/>
    <cellStyle name="Separador de milhares 18 2 2 2" xfId="8956" xr:uid="{00000000-0005-0000-0000-00000D2F0000}"/>
    <cellStyle name="Separador de milhares 18 2 2 2 2" xfId="14396" xr:uid="{0F11A388-C440-418A-80B3-B29AFCC99903}"/>
    <cellStyle name="Separador de milhares 18 2 2 3" xfId="12157" xr:uid="{00000000-0005-0000-0000-00000E2F0000}"/>
    <cellStyle name="Separador de milhares 18 2 2 3 2" xfId="14748" xr:uid="{939B14F7-B1BC-4B4D-809F-4CF8F2404750}"/>
    <cellStyle name="Separador de milhares 18 2 2 4" xfId="13763" xr:uid="{00000000-0005-0000-0000-00000F2F0000}"/>
    <cellStyle name="Separador de milhares 18 2 2 4 2" xfId="15012" xr:uid="{4AD97E88-C404-4437-B061-37A4A6FCDF92}"/>
    <cellStyle name="Separador de milhares 18 2 2 5" xfId="14068" xr:uid="{67B2F989-B31A-4C42-9C8A-B62381A89BBB}"/>
    <cellStyle name="Separador de milhares 18 2 3" xfId="4193" xr:uid="{00000000-0005-0000-0000-0000102F0000}"/>
    <cellStyle name="Separador de milhares 18 2 3 2" xfId="8957" xr:uid="{00000000-0005-0000-0000-0000112F0000}"/>
    <cellStyle name="Separador de milhares 18 2 3 2 2" xfId="14397" xr:uid="{F38231BF-6ECE-4F75-8329-23CC75CD8C59}"/>
    <cellStyle name="Separador de milhares 18 2 3 3" xfId="12158" xr:uid="{00000000-0005-0000-0000-0000122F0000}"/>
    <cellStyle name="Separador de milhares 18 2 3 3 2" xfId="14749" xr:uid="{C4085AAE-5C27-42FB-B363-4C3287F136A1}"/>
    <cellStyle name="Separador de milhares 18 2 3 4" xfId="13764" xr:uid="{00000000-0005-0000-0000-0000132F0000}"/>
    <cellStyle name="Separador de milhares 18 2 3 4 2" xfId="15013" xr:uid="{D2EC6D76-7834-48C2-8E8B-98946E25A459}"/>
    <cellStyle name="Separador de milhares 18 2 3 5" xfId="14069" xr:uid="{CADF2360-3A87-4B14-9982-0895022BFF47}"/>
    <cellStyle name="Separador de milhares 18 2 4" xfId="8955" xr:uid="{00000000-0005-0000-0000-0000142F0000}"/>
    <cellStyle name="Separador de milhares 18 2 4 2" xfId="14395" xr:uid="{ABCF7662-5B28-498A-86CC-8742EA3E873E}"/>
    <cellStyle name="Separador de milhares 18 2 5" xfId="12156" xr:uid="{00000000-0005-0000-0000-0000152F0000}"/>
    <cellStyle name="Separador de milhares 18 2 5 2" xfId="14747" xr:uid="{E7C61448-601A-40D0-9AD2-3823FB3AF95E}"/>
    <cellStyle name="Separador de milhares 18 2 6" xfId="13762" xr:uid="{00000000-0005-0000-0000-0000162F0000}"/>
    <cellStyle name="Separador de milhares 18 2 6 2" xfId="15011" xr:uid="{C238DA9E-BB36-4E2D-9DF2-AC09F528038E}"/>
    <cellStyle name="Separador de milhares 18 2 7" xfId="14067" xr:uid="{D1648317-1C2E-4CB8-AEBC-AFB1DDC97582}"/>
    <cellStyle name="Separador de milhares 19" xfId="4194" xr:uid="{00000000-0005-0000-0000-0000172F0000}"/>
    <cellStyle name="Separador de milhares 19 10" xfId="8958" xr:uid="{00000000-0005-0000-0000-0000182F0000}"/>
    <cellStyle name="Separador de milhares 19 10 2" xfId="14398" xr:uid="{EF95DED5-D82A-49DF-8DBB-F13357CC2E53}"/>
    <cellStyle name="Separador de milhares 19 11" xfId="12159" xr:uid="{00000000-0005-0000-0000-0000192F0000}"/>
    <cellStyle name="Separador de milhares 19 11 2" xfId="14750" xr:uid="{99A8A682-C543-4EA8-940B-2E1F57EE7CEF}"/>
    <cellStyle name="Separador de milhares 19 12" xfId="13765" xr:uid="{00000000-0005-0000-0000-00001A2F0000}"/>
    <cellStyle name="Separador de milhares 19 12 2" xfId="15014" xr:uid="{D0FBBB59-FCA5-4D32-855E-E1D1A9A0BAB8}"/>
    <cellStyle name="Separador de milhares 19 13" xfId="14070" xr:uid="{E3EAA0DB-AE0C-42BC-9111-095B8086EEBC}"/>
    <cellStyle name="Separador de milhares 19 2" xfId="4195" xr:uid="{00000000-0005-0000-0000-00001B2F0000}"/>
    <cellStyle name="Separador de milhares 19 2 2" xfId="4196" xr:uid="{00000000-0005-0000-0000-00001C2F0000}"/>
    <cellStyle name="Separador de milhares 19 2 2 2" xfId="8960" xr:uid="{00000000-0005-0000-0000-00001D2F0000}"/>
    <cellStyle name="Separador de milhares 19 2 2 2 2" xfId="14400" xr:uid="{A763AAB3-DCD9-4C61-B7D2-1D3A9FEED812}"/>
    <cellStyle name="Separador de milhares 19 2 2 3" xfId="12161" xr:uid="{00000000-0005-0000-0000-00001E2F0000}"/>
    <cellStyle name="Separador de milhares 19 2 2 3 2" xfId="14752" xr:uid="{67256F43-FA7A-47B6-BE43-D24CC322D330}"/>
    <cellStyle name="Separador de milhares 19 2 2 4" xfId="13767" xr:uid="{00000000-0005-0000-0000-00001F2F0000}"/>
    <cellStyle name="Separador de milhares 19 2 2 4 2" xfId="15016" xr:uid="{8FED5C03-A9F5-432B-B8B9-815D8DA0D130}"/>
    <cellStyle name="Separador de milhares 19 2 2 5" xfId="14072" xr:uid="{A94FE0C2-CC51-4210-AADC-B5A9871EBFA3}"/>
    <cellStyle name="Separador de milhares 19 2 3" xfId="4197" xr:uid="{00000000-0005-0000-0000-0000202F0000}"/>
    <cellStyle name="Separador de milhares 19 2 3 2" xfId="8961" xr:uid="{00000000-0005-0000-0000-0000212F0000}"/>
    <cellStyle name="Separador de milhares 19 2 3 2 2" xfId="14401" xr:uid="{C1231E8F-C835-442A-B798-C55AC7C42BC7}"/>
    <cellStyle name="Separador de milhares 19 2 3 3" xfId="12162" xr:uid="{00000000-0005-0000-0000-0000222F0000}"/>
    <cellStyle name="Separador de milhares 19 2 3 3 2" xfId="14753" xr:uid="{34264DB6-4053-4FDF-A74B-75D069DFEA00}"/>
    <cellStyle name="Separador de milhares 19 2 3 4" xfId="13768" xr:uid="{00000000-0005-0000-0000-0000232F0000}"/>
    <cellStyle name="Separador de milhares 19 2 3 4 2" xfId="15017" xr:uid="{4ADD825E-F86D-4351-B3EA-2F51E5898BC4}"/>
    <cellStyle name="Separador de milhares 19 2 3 5" xfId="14073" xr:uid="{B628EEA3-9972-43B3-973A-28D2B9154D46}"/>
    <cellStyle name="Separador de milhares 19 2 4" xfId="8959" xr:uid="{00000000-0005-0000-0000-0000242F0000}"/>
    <cellStyle name="Separador de milhares 19 2 4 2" xfId="14399" xr:uid="{D3808A50-B43C-4194-A19A-08C93F5905CD}"/>
    <cellStyle name="Separador de milhares 19 2 5" xfId="12160" xr:uid="{00000000-0005-0000-0000-0000252F0000}"/>
    <cellStyle name="Separador de milhares 19 2 5 2" xfId="14751" xr:uid="{B184F64A-86C8-4DA6-8531-0C530326F29A}"/>
    <cellStyle name="Separador de milhares 19 2 6" xfId="13766" xr:uid="{00000000-0005-0000-0000-0000262F0000}"/>
    <cellStyle name="Separador de milhares 19 2 6 2" xfId="15015" xr:uid="{329244DE-217B-4C6F-8EF7-9007C40718DA}"/>
    <cellStyle name="Separador de milhares 19 2 7" xfId="14071" xr:uid="{3F87BEF2-9A37-4CF0-BA13-95AFF72A16FB}"/>
    <cellStyle name="Separador de milhares 19 3" xfId="4198" xr:uid="{00000000-0005-0000-0000-0000272F0000}"/>
    <cellStyle name="Separador de milhares 19 3 2" xfId="4199" xr:uid="{00000000-0005-0000-0000-0000282F0000}"/>
    <cellStyle name="Separador de milhares 19 3 2 2" xfId="8963" xr:uid="{00000000-0005-0000-0000-0000292F0000}"/>
    <cellStyle name="Separador de milhares 19 3 2 2 2" xfId="14403" xr:uid="{1F7F350D-9689-4E34-8067-CF5D4794F7F1}"/>
    <cellStyle name="Separador de milhares 19 3 2 3" xfId="12164" xr:uid="{00000000-0005-0000-0000-00002A2F0000}"/>
    <cellStyle name="Separador de milhares 19 3 2 3 2" xfId="14755" xr:uid="{1EA9A40D-72A7-4F4B-AE84-B1A7FDB66CDB}"/>
    <cellStyle name="Separador de milhares 19 3 2 4" xfId="13770" xr:uid="{00000000-0005-0000-0000-00002B2F0000}"/>
    <cellStyle name="Separador de milhares 19 3 2 4 2" xfId="15019" xr:uid="{C8A79346-77DE-4594-8956-3449695DE132}"/>
    <cellStyle name="Separador de milhares 19 3 2 5" xfId="14075" xr:uid="{1BB0035D-83CE-4B3B-ADBC-1FC3A7CDA012}"/>
    <cellStyle name="Separador de milhares 19 3 3" xfId="4200" xr:uid="{00000000-0005-0000-0000-00002C2F0000}"/>
    <cellStyle name="Separador de milhares 19 3 3 2" xfId="8964" xr:uid="{00000000-0005-0000-0000-00002D2F0000}"/>
    <cellStyle name="Separador de milhares 19 3 3 2 2" xfId="14404" xr:uid="{CA27DA5A-CA66-472B-AD9E-34D0B81C0163}"/>
    <cellStyle name="Separador de milhares 19 3 3 3" xfId="12165" xr:uid="{00000000-0005-0000-0000-00002E2F0000}"/>
    <cellStyle name="Separador de milhares 19 3 3 3 2" xfId="14756" xr:uid="{6EE81096-958C-4FAA-A1D4-FA0CB1E7C681}"/>
    <cellStyle name="Separador de milhares 19 3 3 4" xfId="13771" xr:uid="{00000000-0005-0000-0000-00002F2F0000}"/>
    <cellStyle name="Separador de milhares 19 3 3 4 2" xfId="15020" xr:uid="{F1625C7D-5FE1-4481-B14C-75E7FC9178AD}"/>
    <cellStyle name="Separador de milhares 19 3 3 5" xfId="14076" xr:uid="{EE26A515-D0AB-4E92-80A0-78C6BCF1D23A}"/>
    <cellStyle name="Separador de milhares 19 3 4" xfId="8962" xr:uid="{00000000-0005-0000-0000-0000302F0000}"/>
    <cellStyle name="Separador de milhares 19 3 4 2" xfId="14402" xr:uid="{C4EA2D87-ECB9-4713-ADFF-AFCFFEA9438B}"/>
    <cellStyle name="Separador de milhares 19 3 5" xfId="12163" xr:uid="{00000000-0005-0000-0000-0000312F0000}"/>
    <cellStyle name="Separador de milhares 19 3 5 2" xfId="14754" xr:uid="{A8FE3F6B-16B5-42D2-BCDD-19CD1378096F}"/>
    <cellStyle name="Separador de milhares 19 3 6" xfId="13769" xr:uid="{00000000-0005-0000-0000-0000322F0000}"/>
    <cellStyle name="Separador de milhares 19 3 6 2" xfId="15018" xr:uid="{2A522DB2-F2C5-4CBA-B202-921165000C12}"/>
    <cellStyle name="Separador de milhares 19 3 7" xfId="14074" xr:uid="{E4146B4C-451D-403E-8E04-F66F95132DAF}"/>
    <cellStyle name="Separador de milhares 19 4" xfId="4201" xr:uid="{00000000-0005-0000-0000-0000332F0000}"/>
    <cellStyle name="Separador de milhares 19 4 2" xfId="4202" xr:uid="{00000000-0005-0000-0000-0000342F0000}"/>
    <cellStyle name="Separador de milhares 19 4 2 2" xfId="8966" xr:uid="{00000000-0005-0000-0000-0000352F0000}"/>
    <cellStyle name="Separador de milhares 19 4 2 2 2" xfId="14406" xr:uid="{BE5AA941-6233-4FB6-847B-2AD58330644F}"/>
    <cellStyle name="Separador de milhares 19 4 2 3" xfId="12167" xr:uid="{00000000-0005-0000-0000-0000362F0000}"/>
    <cellStyle name="Separador de milhares 19 4 2 3 2" xfId="14758" xr:uid="{3E047C95-AC6D-44D9-A4C4-3220F13A67F9}"/>
    <cellStyle name="Separador de milhares 19 4 2 4" xfId="13773" xr:uid="{00000000-0005-0000-0000-0000372F0000}"/>
    <cellStyle name="Separador de milhares 19 4 2 4 2" xfId="15022" xr:uid="{CB5A9E8C-AE9C-49ED-BC83-1A8BFA24B056}"/>
    <cellStyle name="Separador de milhares 19 4 2 5" xfId="14078" xr:uid="{0A40AAFB-20D4-497C-A92E-AF8EC2384B94}"/>
    <cellStyle name="Separador de milhares 19 4 3" xfId="4203" xr:uid="{00000000-0005-0000-0000-0000382F0000}"/>
    <cellStyle name="Separador de milhares 19 4 3 2" xfId="8967" xr:uid="{00000000-0005-0000-0000-0000392F0000}"/>
    <cellStyle name="Separador de milhares 19 4 3 2 2" xfId="14407" xr:uid="{7D2B36F9-1FD5-460C-9669-E3422959A4A6}"/>
    <cellStyle name="Separador de milhares 19 4 3 3" xfId="12168" xr:uid="{00000000-0005-0000-0000-00003A2F0000}"/>
    <cellStyle name="Separador de milhares 19 4 3 3 2" xfId="14759" xr:uid="{A1DE84AF-47FD-480C-A610-91A3B63C2128}"/>
    <cellStyle name="Separador de milhares 19 4 3 4" xfId="13774" xr:uid="{00000000-0005-0000-0000-00003B2F0000}"/>
    <cellStyle name="Separador de milhares 19 4 3 4 2" xfId="15023" xr:uid="{8C31D730-81EE-47F3-AD9F-F1BC66B09AE8}"/>
    <cellStyle name="Separador de milhares 19 4 3 5" xfId="14079" xr:uid="{6A14C63C-EEB4-4591-8901-E0DF5C6A70AB}"/>
    <cellStyle name="Separador de milhares 19 4 4" xfId="8965" xr:uid="{00000000-0005-0000-0000-00003C2F0000}"/>
    <cellStyle name="Separador de milhares 19 4 4 2" xfId="14405" xr:uid="{1898E9AC-3EB3-43EF-8087-BEF4D27BCA9D}"/>
    <cellStyle name="Separador de milhares 19 4 5" xfId="12166" xr:uid="{00000000-0005-0000-0000-00003D2F0000}"/>
    <cellStyle name="Separador de milhares 19 4 5 2" xfId="14757" xr:uid="{C7B3F0BD-3BB4-41AC-A1FF-E048677F2B05}"/>
    <cellStyle name="Separador de milhares 19 4 6" xfId="13772" xr:uid="{00000000-0005-0000-0000-00003E2F0000}"/>
    <cellStyle name="Separador de milhares 19 4 6 2" xfId="15021" xr:uid="{CA2C6173-E763-4CC4-8B79-5E224FF67719}"/>
    <cellStyle name="Separador de milhares 19 4 7" xfId="14077" xr:uid="{A246AFD2-7223-4580-B57C-C938DBC48BE9}"/>
    <cellStyle name="Separador de milhares 19 5" xfId="4204" xr:uid="{00000000-0005-0000-0000-00003F2F0000}"/>
    <cellStyle name="Separador de milhares 19 5 2" xfId="4205" xr:uid="{00000000-0005-0000-0000-0000402F0000}"/>
    <cellStyle name="Separador de milhares 19 5 2 2" xfId="8969" xr:uid="{00000000-0005-0000-0000-0000412F0000}"/>
    <cellStyle name="Separador de milhares 19 5 2 2 2" xfId="14409" xr:uid="{DA4FEF6D-4C71-4164-BEF1-623229122647}"/>
    <cellStyle name="Separador de milhares 19 5 2 3" xfId="12170" xr:uid="{00000000-0005-0000-0000-0000422F0000}"/>
    <cellStyle name="Separador de milhares 19 5 2 3 2" xfId="14761" xr:uid="{9A89710B-27C5-4CDB-B81F-499339EA40DD}"/>
    <cellStyle name="Separador de milhares 19 5 2 4" xfId="13776" xr:uid="{00000000-0005-0000-0000-0000432F0000}"/>
    <cellStyle name="Separador de milhares 19 5 2 4 2" xfId="15025" xr:uid="{DA0A817E-644F-47DE-9876-80C79074B0FB}"/>
    <cellStyle name="Separador de milhares 19 5 2 5" xfId="14081" xr:uid="{9FDB76DA-E746-4DBB-A7F5-AB3E3D449C09}"/>
    <cellStyle name="Separador de milhares 19 5 3" xfId="4206" xr:uid="{00000000-0005-0000-0000-0000442F0000}"/>
    <cellStyle name="Separador de milhares 19 5 3 2" xfId="8970" xr:uid="{00000000-0005-0000-0000-0000452F0000}"/>
    <cellStyle name="Separador de milhares 19 5 3 2 2" xfId="14410" xr:uid="{8FF87FF7-80EF-467A-965E-610209B91CD2}"/>
    <cellStyle name="Separador de milhares 19 5 3 3" xfId="12171" xr:uid="{00000000-0005-0000-0000-0000462F0000}"/>
    <cellStyle name="Separador de milhares 19 5 3 3 2" xfId="14762" xr:uid="{4483071F-0018-48ED-8FB4-6CBF813DA5BC}"/>
    <cellStyle name="Separador de milhares 19 5 3 4" xfId="13777" xr:uid="{00000000-0005-0000-0000-0000472F0000}"/>
    <cellStyle name="Separador de milhares 19 5 3 4 2" xfId="15026" xr:uid="{2787E501-C219-40EE-B7F8-D9296504FE60}"/>
    <cellStyle name="Separador de milhares 19 5 3 5" xfId="14082" xr:uid="{EADD3246-5F89-4D09-9299-26DAF61CBA2F}"/>
    <cellStyle name="Separador de milhares 19 5 4" xfId="8968" xr:uid="{00000000-0005-0000-0000-0000482F0000}"/>
    <cellStyle name="Separador de milhares 19 5 4 2" xfId="14408" xr:uid="{2A96855B-56D3-43D6-A550-DCDFD4EF705C}"/>
    <cellStyle name="Separador de milhares 19 5 5" xfId="12169" xr:uid="{00000000-0005-0000-0000-0000492F0000}"/>
    <cellStyle name="Separador de milhares 19 5 5 2" xfId="14760" xr:uid="{88EFF1CA-0403-4279-B236-6B4D98F2262F}"/>
    <cellStyle name="Separador de milhares 19 5 6" xfId="13775" xr:uid="{00000000-0005-0000-0000-00004A2F0000}"/>
    <cellStyle name="Separador de milhares 19 5 6 2" xfId="15024" xr:uid="{97EE6AC1-A48E-4D8C-A95B-77CDA39FDAD9}"/>
    <cellStyle name="Separador de milhares 19 5 7" xfId="14080" xr:uid="{72E18A36-E517-41E9-913F-58112DE4AA0A}"/>
    <cellStyle name="Separador de milhares 19 6" xfId="4207" xr:uid="{00000000-0005-0000-0000-00004B2F0000}"/>
    <cellStyle name="Separador de milhares 19 6 2" xfId="4208" xr:uid="{00000000-0005-0000-0000-00004C2F0000}"/>
    <cellStyle name="Separador de milhares 19 6 2 2" xfId="8972" xr:uid="{00000000-0005-0000-0000-00004D2F0000}"/>
    <cellStyle name="Separador de milhares 19 6 2 2 2" xfId="14412" xr:uid="{C114EA24-DCD8-4618-A44C-BD9E73198009}"/>
    <cellStyle name="Separador de milhares 19 6 2 3" xfId="12173" xr:uid="{00000000-0005-0000-0000-00004E2F0000}"/>
    <cellStyle name="Separador de milhares 19 6 2 3 2" xfId="14764" xr:uid="{7CDED18B-59D4-4469-BBFE-199D9745077F}"/>
    <cellStyle name="Separador de milhares 19 6 2 4" xfId="13779" xr:uid="{00000000-0005-0000-0000-00004F2F0000}"/>
    <cellStyle name="Separador de milhares 19 6 2 4 2" xfId="15028" xr:uid="{8F72C75F-E1A0-4462-921F-16BC91685436}"/>
    <cellStyle name="Separador de milhares 19 6 2 5" xfId="14084" xr:uid="{23B13DA1-F130-4AA3-BFCD-154D7035BB2E}"/>
    <cellStyle name="Separador de milhares 19 6 3" xfId="4209" xr:uid="{00000000-0005-0000-0000-0000502F0000}"/>
    <cellStyle name="Separador de milhares 19 6 3 2" xfId="8973" xr:uid="{00000000-0005-0000-0000-0000512F0000}"/>
    <cellStyle name="Separador de milhares 19 6 3 2 2" xfId="14413" xr:uid="{1712EB8A-DF64-46C7-8F48-F7D7C7DBF6B8}"/>
    <cellStyle name="Separador de milhares 19 6 3 3" xfId="12174" xr:uid="{00000000-0005-0000-0000-0000522F0000}"/>
    <cellStyle name="Separador de milhares 19 6 3 3 2" xfId="14765" xr:uid="{5CC65D4D-E1C1-46FE-8BDF-8A272382780A}"/>
    <cellStyle name="Separador de milhares 19 6 3 4" xfId="13780" xr:uid="{00000000-0005-0000-0000-0000532F0000}"/>
    <cellStyle name="Separador de milhares 19 6 3 4 2" xfId="15029" xr:uid="{0B99D47D-98B4-413D-AA06-532A9410E820}"/>
    <cellStyle name="Separador de milhares 19 6 3 5" xfId="14085" xr:uid="{0E05C013-0949-438E-AF51-69DD315C997E}"/>
    <cellStyle name="Separador de milhares 19 6 4" xfId="8971" xr:uid="{00000000-0005-0000-0000-0000542F0000}"/>
    <cellStyle name="Separador de milhares 19 6 4 2" xfId="14411" xr:uid="{A31B0C1A-FF08-4322-B317-EF08EC169C4A}"/>
    <cellStyle name="Separador de milhares 19 6 5" xfId="12172" xr:uid="{00000000-0005-0000-0000-0000552F0000}"/>
    <cellStyle name="Separador de milhares 19 6 5 2" xfId="14763" xr:uid="{F3035241-5DDD-47F0-9D93-C2ED03C098DC}"/>
    <cellStyle name="Separador de milhares 19 6 6" xfId="13778" xr:uid="{00000000-0005-0000-0000-0000562F0000}"/>
    <cellStyle name="Separador de milhares 19 6 6 2" xfId="15027" xr:uid="{157C2AF3-518E-42B3-8438-FC692C134127}"/>
    <cellStyle name="Separador de milhares 19 6 7" xfId="14083" xr:uid="{8AFB2CC3-0A83-4721-924D-4523F6D96B63}"/>
    <cellStyle name="Separador de milhares 19 7" xfId="4210" xr:uid="{00000000-0005-0000-0000-0000572F0000}"/>
    <cellStyle name="Separador de milhares 19 7 2" xfId="8974" xr:uid="{00000000-0005-0000-0000-0000582F0000}"/>
    <cellStyle name="Separador de milhares 19 7 2 2" xfId="14414" xr:uid="{F6BAC708-9479-4833-AC2C-4F1B4155747E}"/>
    <cellStyle name="Separador de milhares 19 7 3" xfId="12175" xr:uid="{00000000-0005-0000-0000-0000592F0000}"/>
    <cellStyle name="Separador de milhares 19 7 3 2" xfId="14766" xr:uid="{6D7AF027-F290-4BA9-B18E-79C64E8005D1}"/>
    <cellStyle name="Separador de milhares 19 7 4" xfId="13781" xr:uid="{00000000-0005-0000-0000-00005A2F0000}"/>
    <cellStyle name="Separador de milhares 19 7 4 2" xfId="15030" xr:uid="{36D345EB-B345-4239-B085-1DADF73BC1B6}"/>
    <cellStyle name="Separador de milhares 19 7 5" xfId="14086" xr:uid="{5AAF499E-5D14-4762-B95C-3181F445D407}"/>
    <cellStyle name="Separador de milhares 19 8" xfId="4211" xr:uid="{00000000-0005-0000-0000-00005B2F0000}"/>
    <cellStyle name="Separador de milhares 19 8 2" xfId="8975" xr:uid="{00000000-0005-0000-0000-00005C2F0000}"/>
    <cellStyle name="Separador de milhares 19 8 2 2" xfId="14415" xr:uid="{02B6F55A-F28D-4124-AC4F-EAAE2E2BA57A}"/>
    <cellStyle name="Separador de milhares 19 8 3" xfId="12176" xr:uid="{00000000-0005-0000-0000-00005D2F0000}"/>
    <cellStyle name="Separador de milhares 19 8 3 2" xfId="14767" xr:uid="{DF3426B3-D9EE-4E7E-BD4C-B35FF160B859}"/>
    <cellStyle name="Separador de milhares 19 8 4" xfId="13782" xr:uid="{00000000-0005-0000-0000-00005E2F0000}"/>
    <cellStyle name="Separador de milhares 19 8 4 2" xfId="15031" xr:uid="{AB54ADDA-C2B6-4274-AA72-CC3576D2CB55}"/>
    <cellStyle name="Separador de milhares 19 8 5" xfId="14087" xr:uid="{E8E7A1DD-7077-446F-BF79-E17A75428F37}"/>
    <cellStyle name="Separador de milhares 19 9" xfId="4212" xr:uid="{00000000-0005-0000-0000-00005F2F0000}"/>
    <cellStyle name="Separador de milhares 19 9 2" xfId="8976" xr:uid="{00000000-0005-0000-0000-0000602F0000}"/>
    <cellStyle name="Separador de milhares 19 9 2 2" xfId="14416" xr:uid="{E1662908-C2D5-43E1-B4A7-AE43321CC7A9}"/>
    <cellStyle name="Separador de milhares 19 9 3" xfId="12177" xr:uid="{00000000-0005-0000-0000-0000612F0000}"/>
    <cellStyle name="Separador de milhares 19 9 3 2" xfId="14768" xr:uid="{5FE97E46-E09F-40A1-BFDF-35DC99B93D5C}"/>
    <cellStyle name="Separador de milhares 19 9 4" xfId="13783" xr:uid="{00000000-0005-0000-0000-0000622F0000}"/>
    <cellStyle name="Separador de milhares 19 9 4 2" xfId="15032" xr:uid="{9F077D1B-0A30-4CF9-A87E-44B59AB41370}"/>
    <cellStyle name="Separador de milhares 19 9 5" xfId="14088" xr:uid="{24F50009-54D7-4599-B4A9-B1ECFD4B2535}"/>
    <cellStyle name="Separador de milhares 2" xfId="77" xr:uid="{00000000-0005-0000-0000-0000632F0000}"/>
    <cellStyle name="Separador de milhares 2 10" xfId="4214" xr:uid="{00000000-0005-0000-0000-0000642F0000}"/>
    <cellStyle name="Separador de milhares 2 10 2" xfId="5122" xr:uid="{00000000-0005-0000-0000-0000652F0000}"/>
    <cellStyle name="Separador de milhares 2 10 2 2" xfId="5824" xr:uid="{00000000-0005-0000-0000-0000662F0000}"/>
    <cellStyle name="Separador de milhares 2 10 2 2 2" xfId="14297" xr:uid="{DE96933C-5D24-4292-90EA-5C62A6BA0194}"/>
    <cellStyle name="Separador de milhares 2 10 3" xfId="8978" xr:uid="{00000000-0005-0000-0000-0000672F0000}"/>
    <cellStyle name="Separador de milhares 2 10 3 2" xfId="14418" xr:uid="{7CE1288C-E6FB-48E4-974D-F614C607A372}"/>
    <cellStyle name="Separador de milhares 2 10 4" xfId="12179" xr:uid="{00000000-0005-0000-0000-0000682F0000}"/>
    <cellStyle name="Separador de milhares 2 10 4 2" xfId="14770" xr:uid="{BF2A8BE2-6E42-4DAB-84E7-AAC03E59C833}"/>
    <cellStyle name="Separador de milhares 2 10 5" xfId="13785" xr:uid="{00000000-0005-0000-0000-0000692F0000}"/>
    <cellStyle name="Separador de milhares 2 10 5 2" xfId="15034" xr:uid="{6262B238-7B63-44F1-BB9F-59F2C54DCDE4}"/>
    <cellStyle name="Separador de milhares 2 10 6" xfId="14090" xr:uid="{93EBEB45-E27D-4198-A175-B73A461193ED}"/>
    <cellStyle name="Separador de milhares 2 11" xfId="4215" xr:uid="{00000000-0005-0000-0000-00006A2F0000}"/>
    <cellStyle name="Separador de milhares 2 11 2" xfId="5123" xr:uid="{00000000-0005-0000-0000-00006B2F0000}"/>
    <cellStyle name="Separador de milhares 2 11 2 2" xfId="8979" xr:uid="{00000000-0005-0000-0000-00006C2F0000}"/>
    <cellStyle name="Separador de milhares 2 11 2 2 2" xfId="14419" xr:uid="{5BF15063-FFBA-42C1-AD18-DDBC35E2E166}"/>
    <cellStyle name="Separador de milhares 2 11 3" xfId="12180" xr:uid="{00000000-0005-0000-0000-00006D2F0000}"/>
    <cellStyle name="Separador de milhares 2 11 3 2" xfId="14771" xr:uid="{C092351F-3C31-4356-8F84-FFE249FAC362}"/>
    <cellStyle name="Separador de milhares 2 11 4" xfId="13786" xr:uid="{00000000-0005-0000-0000-00006E2F0000}"/>
    <cellStyle name="Separador de milhares 2 11 4 2" xfId="15035" xr:uid="{3359CDC7-EDC5-41F1-8A66-A63FD5D4D753}"/>
    <cellStyle name="Separador de milhares 2 11 5" xfId="14091" xr:uid="{F855907B-D339-486F-8FC4-08E3B83B7CE5}"/>
    <cellStyle name="Separador de milhares 2 12" xfId="4216" xr:uid="{00000000-0005-0000-0000-00006F2F0000}"/>
    <cellStyle name="Separador de milhares 2 12 2" xfId="5124" xr:uid="{00000000-0005-0000-0000-0000702F0000}"/>
    <cellStyle name="Separador de milhares 2 12 2 2" xfId="10525" xr:uid="{00000000-0005-0000-0000-0000712F0000}"/>
    <cellStyle name="Separador de milhares 2 12 2 2 2" xfId="14624" xr:uid="{1096D392-B608-416B-BA89-214898EE6C37}"/>
    <cellStyle name="Separador de milhares 2 12 2 3" xfId="14249" xr:uid="{D7AFE042-276A-4835-B1F9-DEA418016135}"/>
    <cellStyle name="Separador de milhares 2 12 3" xfId="8980" xr:uid="{00000000-0005-0000-0000-0000722F0000}"/>
    <cellStyle name="Separador de milhares 2 12 3 2" xfId="14420" xr:uid="{5C9C1728-F1B4-4F41-AA24-7D2CC19D1BAC}"/>
    <cellStyle name="Separador de milhares 2 12 4" xfId="12181" xr:uid="{00000000-0005-0000-0000-0000732F0000}"/>
    <cellStyle name="Separador de milhares 2 12 4 2" xfId="14772" xr:uid="{7CB4635D-E572-4427-BB3F-2A61E8350BEE}"/>
    <cellStyle name="Separador de milhares 2 12 5" xfId="13787" xr:uid="{00000000-0005-0000-0000-0000742F0000}"/>
    <cellStyle name="Separador de milhares 2 12 5 2" xfId="15036" xr:uid="{5D9DCEAC-BEFB-4570-AE1C-55677DC754A1}"/>
    <cellStyle name="Separador de milhares 2 12 6" xfId="14092" xr:uid="{91B1A566-BE9C-4D8F-AAFC-6A8934F42D9E}"/>
    <cellStyle name="Separador de milhares 2 13" xfId="4886" xr:uid="{00000000-0005-0000-0000-0000752F0000}"/>
    <cellStyle name="Separador de milhares 2 13 2" xfId="5125" xr:uid="{00000000-0005-0000-0000-0000762F0000}"/>
    <cellStyle name="Separador de milhares 2 13 2 2" xfId="5868" xr:uid="{00000000-0005-0000-0000-0000772F0000}"/>
    <cellStyle name="Separador de milhares 2 13 2 2 2" xfId="14299" xr:uid="{3A74752A-B10F-4EA2-B5F9-D4869C5FA706}"/>
    <cellStyle name="Separador de milhares 2 14" xfId="4213" xr:uid="{00000000-0005-0000-0000-0000782F0000}"/>
    <cellStyle name="Separador de milhares 2 14 2" xfId="5126" xr:uid="{00000000-0005-0000-0000-0000792F0000}"/>
    <cellStyle name="Separador de milhares 2 14 2 2" xfId="5866" xr:uid="{00000000-0005-0000-0000-00007A2F0000}"/>
    <cellStyle name="Separador de milhares 2 14 2 2 2" xfId="14298" xr:uid="{EB3F942B-1674-4882-BAD7-6F23BAFE2811}"/>
    <cellStyle name="Separador de milhares 2 14 3" xfId="10524" xr:uid="{00000000-0005-0000-0000-00007B2F0000}"/>
    <cellStyle name="Separador de milhares 2 14 3 2" xfId="14623" xr:uid="{96028AC5-60BD-4A6C-9F91-5996BE8D2F21}"/>
    <cellStyle name="Separador de milhares 2 14 4" xfId="12178" xr:uid="{00000000-0005-0000-0000-00007C2F0000}"/>
    <cellStyle name="Separador de milhares 2 14 4 2" xfId="14769" xr:uid="{1625FDC3-E968-4EDE-8F46-8012A126B085}"/>
    <cellStyle name="Separador de milhares 2 14 5" xfId="14089" xr:uid="{C266097B-0E3F-486A-BE8A-78F4641F173A}"/>
    <cellStyle name="Separador de milhares 2 15" xfId="5121" xr:uid="{00000000-0005-0000-0000-00007D2F0000}"/>
    <cellStyle name="Separador de milhares 2 15 2" xfId="5977" xr:uid="{00000000-0005-0000-0000-00007E2F0000}"/>
    <cellStyle name="Separador de milhares 2 15 2 2" xfId="14301" xr:uid="{B404D7E1-B7C7-4E95-A35B-B12035D4D90D}"/>
    <cellStyle name="Separador de milhares 2 16" xfId="5933" xr:uid="{00000000-0005-0000-0000-00007F2F0000}"/>
    <cellStyle name="Separador de milhares 2 16 2" xfId="14300" xr:uid="{3EBB7067-2CD4-4E0C-8E2F-56B77D459908}"/>
    <cellStyle name="Separador de milhares 2 17" xfId="7161" xr:uid="{00000000-0005-0000-0000-0000802F0000}"/>
    <cellStyle name="Separador de milhares 2 17 2" xfId="14305" xr:uid="{097D45E0-05DD-4010-884B-32C3F08DE9A8}"/>
    <cellStyle name="Separador de milhares 2 18" xfId="8977" xr:uid="{00000000-0005-0000-0000-0000812F0000}"/>
    <cellStyle name="Separador de milhares 2 18 2" xfId="14417" xr:uid="{09D17BBE-6C9A-4212-9797-59F1260FDA16}"/>
    <cellStyle name="Separador de milhares 2 19" xfId="10613" xr:uid="{00000000-0005-0000-0000-0000822F0000}"/>
    <cellStyle name="Separador de milhares 2 19 2" xfId="14649" xr:uid="{2BA12DEB-75C3-4C63-8B00-36D280ECED77}"/>
    <cellStyle name="Separador de milhares 2 2" xfId="92" xr:uid="{00000000-0005-0000-0000-0000832F0000}"/>
    <cellStyle name="Separador de milhares 2 2 2" xfId="125" xr:uid="{00000000-0005-0000-0000-0000842F0000}"/>
    <cellStyle name="Separador de milhares 2 2 2 2" xfId="4219" xr:uid="{00000000-0005-0000-0000-0000852F0000}"/>
    <cellStyle name="Separador de milhares 2 2 2 2 2" xfId="8981" xr:uid="{00000000-0005-0000-0000-0000862F0000}"/>
    <cellStyle name="Separador de milhares 2 2 2 2 2 2" xfId="14421" xr:uid="{6F5605F6-AF84-4DEA-A7CA-E976E475E613}"/>
    <cellStyle name="Separador de milhares 2 2 2 2 3" xfId="12182" xr:uid="{00000000-0005-0000-0000-0000872F0000}"/>
    <cellStyle name="Separador de milhares 2 2 2 2 3 2" xfId="14773" xr:uid="{BD799BAD-E375-49F0-961F-D7BDF5A96EE7}"/>
    <cellStyle name="Separador de milhares 2 2 2 2 4" xfId="13788" xr:uid="{00000000-0005-0000-0000-0000882F0000}"/>
    <cellStyle name="Separador de milhares 2 2 2 2 4 2" xfId="15037" xr:uid="{CCB13F07-43D9-4821-92A8-51C78910A653}"/>
    <cellStyle name="Separador de milhares 2 2 2 2 5" xfId="14093" xr:uid="{98C81B9A-2E79-447C-80A5-8D6C8B8C0764}"/>
    <cellStyle name="Separador de milhares 2 2 2 3" xfId="4220" xr:uid="{00000000-0005-0000-0000-0000892F0000}"/>
    <cellStyle name="Separador de milhares 2 2 2 3 2" xfId="8982" xr:uid="{00000000-0005-0000-0000-00008A2F0000}"/>
    <cellStyle name="Separador de milhares 2 2 2 3 2 2" xfId="14422" xr:uid="{04FB1D75-C857-4901-AA4A-BF3E60312BD6}"/>
    <cellStyle name="Separador de milhares 2 2 2 3 3" xfId="12183" xr:uid="{00000000-0005-0000-0000-00008B2F0000}"/>
    <cellStyle name="Separador de milhares 2 2 2 3 3 2" xfId="14774" xr:uid="{00EB9414-188A-4453-B332-BEC201E2A163}"/>
    <cellStyle name="Separador de milhares 2 2 2 3 4" xfId="13789" xr:uid="{00000000-0005-0000-0000-00008C2F0000}"/>
    <cellStyle name="Separador de milhares 2 2 2 3 4 2" xfId="15038" xr:uid="{026EFFC6-715E-423F-A709-901167C28317}"/>
    <cellStyle name="Separador de milhares 2 2 2 3 5" xfId="14094" xr:uid="{75EDEBE1-DFFC-48DA-9B4C-3A2E4D13D768}"/>
    <cellStyle name="Separador de milhares 2 2 2 4" xfId="4218" xr:uid="{00000000-0005-0000-0000-00008D2F0000}"/>
    <cellStyle name="Separador de milhares 2 2 2 5" xfId="5189" xr:uid="{00000000-0005-0000-0000-00008E2F0000}"/>
    <cellStyle name="Separador de milhares 2 2 2 5 2" xfId="14264" xr:uid="{500D3B30-0C75-4452-974D-056B2ABC8BCA}"/>
    <cellStyle name="Separador de milhares 2 2 2 6" xfId="10729" xr:uid="{00000000-0005-0000-0000-00008F2F0000}"/>
    <cellStyle name="Separador de milhares 2 2 2 6 2" xfId="14661" xr:uid="{536D3013-3717-4482-814D-69C9B40A3ED1}"/>
    <cellStyle name="Separador de milhares 2 2 2 7" xfId="13981" xr:uid="{A39A7FFF-7DFF-494C-B605-18534E884C42}"/>
    <cellStyle name="Separador de milhares 2 2 3" xfId="4221" xr:uid="{00000000-0005-0000-0000-0000902F0000}"/>
    <cellStyle name="Separador de milhares 2 2 3 2" xfId="4222" xr:uid="{00000000-0005-0000-0000-0000912F0000}"/>
    <cellStyle name="Separador de milhares 2 2 3 2 2" xfId="8983" xr:uid="{00000000-0005-0000-0000-0000922F0000}"/>
    <cellStyle name="Separador de milhares 2 2 3 2 2 2" xfId="14423" xr:uid="{9E116222-84A4-495B-A808-7CEBA95C72F9}"/>
    <cellStyle name="Separador de milhares 2 2 3 2 3" xfId="12184" xr:uid="{00000000-0005-0000-0000-0000932F0000}"/>
    <cellStyle name="Separador de milhares 2 2 3 2 3 2" xfId="14775" xr:uid="{DA912A16-0A4E-4422-B339-95B78F37CDFC}"/>
    <cellStyle name="Separador de milhares 2 2 3 2 4" xfId="13790" xr:uid="{00000000-0005-0000-0000-0000942F0000}"/>
    <cellStyle name="Separador de milhares 2 2 3 2 4 2" xfId="15039" xr:uid="{97D2901E-5014-4725-8A5B-05D9C0CD577E}"/>
    <cellStyle name="Separador de milhares 2 2 3 2 5" xfId="14095" xr:uid="{C81A44EC-DDF4-4834-9534-A5227548B90E}"/>
    <cellStyle name="Separador de milhares 2 2 4" xfId="4223" xr:uid="{00000000-0005-0000-0000-0000952F0000}"/>
    <cellStyle name="Separador de milhares 2 2 4 2" xfId="8984" xr:uid="{00000000-0005-0000-0000-0000962F0000}"/>
    <cellStyle name="Separador de milhares 2 2 4 2 2" xfId="14424" xr:uid="{CD6E5F6D-E125-4C6B-943D-D82E55697C60}"/>
    <cellStyle name="Separador de milhares 2 2 4 3" xfId="12185" xr:uid="{00000000-0005-0000-0000-0000972F0000}"/>
    <cellStyle name="Separador de milhares 2 2 4 3 2" xfId="14776" xr:uid="{13B16530-C0E6-4E6F-8BCC-39CB31FDAA89}"/>
    <cellStyle name="Separador de milhares 2 2 4 4" xfId="13791" xr:uid="{00000000-0005-0000-0000-0000982F0000}"/>
    <cellStyle name="Separador de milhares 2 2 4 4 2" xfId="15040" xr:uid="{59277535-317A-464A-BD39-184C27FDF8FA}"/>
    <cellStyle name="Separador de milhares 2 2 4 5" xfId="14096" xr:uid="{F3243BFB-CEC6-4C56-AE6B-443286785620}"/>
    <cellStyle name="Separador de milhares 2 2 5" xfId="4224" xr:uid="{00000000-0005-0000-0000-0000992F0000}"/>
    <cellStyle name="Separador de milhares 2 2 5 2" xfId="8985" xr:uid="{00000000-0005-0000-0000-00009A2F0000}"/>
    <cellStyle name="Separador de milhares 2 2 5 2 2" xfId="14425" xr:uid="{224D1F33-D330-495F-9008-DCEA98E49303}"/>
    <cellStyle name="Separador de milhares 2 2 5 3" xfId="12186" xr:uid="{00000000-0005-0000-0000-00009B2F0000}"/>
    <cellStyle name="Separador de milhares 2 2 5 3 2" xfId="14777" xr:uid="{9516F0A3-4B1B-4D9E-A632-C7C2D9F2B6B5}"/>
    <cellStyle name="Separador de milhares 2 2 5 4" xfId="13792" xr:uid="{00000000-0005-0000-0000-00009C2F0000}"/>
    <cellStyle name="Separador de milhares 2 2 5 4 2" xfId="15041" xr:uid="{742BF526-754B-4FA1-B708-06B9101F9D0A}"/>
    <cellStyle name="Separador de milhares 2 2 5 5" xfId="14097" xr:uid="{4702F66C-5BCA-4C5B-BB25-BAAA18A01B88}"/>
    <cellStyle name="Separador de milhares 2 2 6" xfId="4217" xr:uid="{00000000-0005-0000-0000-00009D2F0000}"/>
    <cellStyle name="Separador de milhares 2 2 7" xfId="4911" xr:uid="{00000000-0005-0000-0000-00009E2F0000}"/>
    <cellStyle name="Separador de milhares 2 2 7 2" xfId="10719" xr:uid="{00000000-0005-0000-0000-00009F2F0000}"/>
    <cellStyle name="Separador de milhares 2 2 7 2 2" xfId="14653" xr:uid="{EBD716AB-7DDC-4AF2-9E57-9FECFF79E76B}"/>
    <cellStyle name="Separador de milhares 2 2 8" xfId="13973" xr:uid="{E1B08BDA-816F-424E-975B-AD887B501298}"/>
    <cellStyle name="Separador de milhares 2 20" xfId="10714" xr:uid="{00000000-0005-0000-0000-0000A02F0000}"/>
    <cellStyle name="Separador de milhares 2 20 2" xfId="14651" xr:uid="{29D9B0AF-FD7F-478C-9D46-3091FA141CCE}"/>
    <cellStyle name="Separador de milhares 2 21" xfId="13784" xr:uid="{00000000-0005-0000-0000-0000A12F0000}"/>
    <cellStyle name="Separador de milhares 2 21 2" xfId="15033" xr:uid="{8999FFD9-25E8-4F16-A957-22ABC11F3194}"/>
    <cellStyle name="Separador de milhares 2 22" xfId="13969" xr:uid="{DEEFCCF2-00B5-4ADF-B130-C5D8137BC076}"/>
    <cellStyle name="Separador de milhares 2 3" xfId="111" xr:uid="{00000000-0005-0000-0000-0000A22F0000}"/>
    <cellStyle name="Separador de milhares 2 3 2" xfId="4226" xr:uid="{00000000-0005-0000-0000-0000A32F0000}"/>
    <cellStyle name="Separador de milhares 2 3 2 2" xfId="5200" xr:uid="{00000000-0005-0000-0000-0000A42F0000}"/>
    <cellStyle name="Separador de milhares 2 3 2 2 2" xfId="14269" xr:uid="{69A74A77-E7FD-42CD-BF4C-8CB00212B718}"/>
    <cellStyle name="Separador de milhares 2 3 2 3" xfId="12187" xr:uid="{00000000-0005-0000-0000-0000A52F0000}"/>
    <cellStyle name="Separador de milhares 2 3 2 3 2" xfId="14778" xr:uid="{FF103AC3-ADAA-4EA7-9E6D-65F6103EC4AF}"/>
    <cellStyle name="Separador de milhares 2 3 2 4" xfId="13793" xr:uid="{00000000-0005-0000-0000-0000A62F0000}"/>
    <cellStyle name="Separador de milhares 2 3 2 4 2" xfId="15042" xr:uid="{82E1D8C6-0750-4131-A797-A80461D79D03}"/>
    <cellStyle name="Separador de milhares 2 3 2 5" xfId="14098" xr:uid="{F91244F3-266B-4AC9-A71D-5E3F1ADA2DEF}"/>
    <cellStyle name="Separador de milhares 2 3 3" xfId="4227" xr:uid="{00000000-0005-0000-0000-0000A72F0000}"/>
    <cellStyle name="Separador de milhares 2 3 3 2" xfId="8986" xr:uid="{00000000-0005-0000-0000-0000A82F0000}"/>
    <cellStyle name="Separador de milhares 2 3 3 2 2" xfId="14426" xr:uid="{AF572707-888A-4C1D-9569-0733DBFBDD4A}"/>
    <cellStyle name="Separador de milhares 2 3 3 3" xfId="12188" xr:uid="{00000000-0005-0000-0000-0000A92F0000}"/>
    <cellStyle name="Separador de milhares 2 3 3 3 2" xfId="14779" xr:uid="{E072B3A4-C68B-40C2-9DF8-790FD88EC208}"/>
    <cellStyle name="Separador de milhares 2 3 3 4" xfId="13794" xr:uid="{00000000-0005-0000-0000-0000AA2F0000}"/>
    <cellStyle name="Separador de milhares 2 3 3 4 2" xfId="15043" xr:uid="{F89CBEBC-BD8B-498C-9B27-B8E418E19A51}"/>
    <cellStyle name="Separador de milhares 2 3 3 5" xfId="14099" xr:uid="{888D4DCF-C396-4012-B7BD-1F469F179626}"/>
    <cellStyle name="Separador de milhares 2 3 4" xfId="4893" xr:uid="{00000000-0005-0000-0000-0000AB2F0000}"/>
    <cellStyle name="Separador de milhares 2 3 4 2" xfId="10559" xr:uid="{00000000-0005-0000-0000-0000AC2F0000}"/>
    <cellStyle name="Separador de milhares 2 3 4 2 2" xfId="14644" xr:uid="{2276C144-B680-45F7-9DD5-952495FE884B}"/>
    <cellStyle name="Separador de milhares 2 3 4 3" xfId="9149" xr:uid="{00000000-0005-0000-0000-0000AD2F0000}"/>
    <cellStyle name="Separador de milhares 2 3 4 3 2" xfId="14568" xr:uid="{7BDDC1BA-4AC3-4307-AEEE-37FCEBA2FA6D}"/>
    <cellStyle name="Separador de milhares 2 3 4 4" xfId="12350" xr:uid="{00000000-0005-0000-0000-0000AE2F0000}"/>
    <cellStyle name="Separador de milhares 2 3 4 4 2" xfId="14924" xr:uid="{A7FECD2A-BCB7-45ED-AD2F-588200EAB2CE}"/>
    <cellStyle name="Separador de milhares 2 3 4 5" xfId="13959" xr:uid="{00000000-0005-0000-0000-0000AF2F0000}"/>
    <cellStyle name="Separador de milhares 2 3 4 5 2" xfId="15191" xr:uid="{99AC139A-B7DD-46F5-B7FE-0C6465AABDE6}"/>
    <cellStyle name="Separador de milhares 2 3 4 6" xfId="14244" xr:uid="{80CCC029-6234-4DB7-AB12-9240E2075C40}"/>
    <cellStyle name="Separador de milhares 2 3 5" xfId="4225" xr:uid="{00000000-0005-0000-0000-0000B02F0000}"/>
    <cellStyle name="Separador de milhares 2 3 6" xfId="4913" xr:uid="{00000000-0005-0000-0000-0000B12F0000}"/>
    <cellStyle name="Separador de milhares 2 3 6 2" xfId="10724" xr:uid="{00000000-0005-0000-0000-0000B22F0000}"/>
    <cellStyle name="Separador de milhares 2 3 6 2 2" xfId="14658" xr:uid="{67EA97FE-D910-4B00-A214-15C2F21DC31B}"/>
    <cellStyle name="Separador de milhares 2 3 7" xfId="13978" xr:uid="{93F50FA4-4190-40C4-B696-26E307970753}"/>
    <cellStyle name="Separador de milhares 2 4" xfId="94" xr:uid="{00000000-0005-0000-0000-0000B32F0000}"/>
    <cellStyle name="Separador de milhares 2 4 2" xfId="4229" xr:uid="{00000000-0005-0000-0000-0000B42F0000}"/>
    <cellStyle name="Separador de milhares 2 4 2 2" xfId="5201" xr:uid="{00000000-0005-0000-0000-0000B52F0000}"/>
    <cellStyle name="Separador de milhares 2 4 2 2 2" xfId="14270" xr:uid="{9240A9F1-C5BC-428E-93FE-9988F4ED8F94}"/>
    <cellStyle name="Separador de milhares 2 4 2 3" xfId="12190" xr:uid="{00000000-0005-0000-0000-0000B62F0000}"/>
    <cellStyle name="Separador de milhares 2 4 2 3 2" xfId="14781" xr:uid="{03C9B2A2-852B-48CD-AE46-1B863683C7AB}"/>
    <cellStyle name="Separador de milhares 2 4 2 4" xfId="13796" xr:uid="{00000000-0005-0000-0000-0000B72F0000}"/>
    <cellStyle name="Separador de milhares 2 4 2 4 2" xfId="15045" xr:uid="{D6A0BD77-6C10-4206-9366-02B32B041E54}"/>
    <cellStyle name="Separador de milhares 2 4 2 5" xfId="14101" xr:uid="{2FFB2011-2400-41C6-8673-477A29971A2E}"/>
    <cellStyle name="Separador de milhares 2 4 3" xfId="4230" xr:uid="{00000000-0005-0000-0000-0000B82F0000}"/>
    <cellStyle name="Separador de milhares 2 4 3 2" xfId="8988" xr:uid="{00000000-0005-0000-0000-0000B92F0000}"/>
    <cellStyle name="Separador de milhares 2 4 3 2 2" xfId="14428" xr:uid="{3BA4E191-7186-4035-A413-7F4DBB63334B}"/>
    <cellStyle name="Separador de milhares 2 4 3 3" xfId="12191" xr:uid="{00000000-0005-0000-0000-0000BA2F0000}"/>
    <cellStyle name="Separador de milhares 2 4 3 3 2" xfId="14782" xr:uid="{5F9891A5-DF98-4603-B9E0-A6D1D684B65B}"/>
    <cellStyle name="Separador de milhares 2 4 3 4" xfId="13797" xr:uid="{00000000-0005-0000-0000-0000BB2F0000}"/>
    <cellStyle name="Separador de milhares 2 4 3 4 2" xfId="15046" xr:uid="{C39D07E4-33DC-4C23-BB5F-637DF38B83A0}"/>
    <cellStyle name="Separador de milhares 2 4 3 5" xfId="14102" xr:uid="{83EAC0A1-5A3E-4A45-BE98-EE78CF8E81AE}"/>
    <cellStyle name="Separador de milhares 2 4 4" xfId="4228" xr:uid="{00000000-0005-0000-0000-0000BC2F0000}"/>
    <cellStyle name="Separador de milhares 2 4 4 2" xfId="10526" xr:uid="{00000000-0005-0000-0000-0000BD2F0000}"/>
    <cellStyle name="Separador de milhares 2 4 4 2 2" xfId="14625" xr:uid="{47E7CAD3-9FD2-4803-89A5-41805C2EBB73}"/>
    <cellStyle name="Separador de milhares 2 4 4 3" xfId="12189" xr:uid="{00000000-0005-0000-0000-0000BE2F0000}"/>
    <cellStyle name="Separador de milhares 2 4 4 3 2" xfId="14780" xr:uid="{3D5ED110-877E-4005-AB50-4A3E00F05132}"/>
    <cellStyle name="Separador de milhares 2 4 4 4" xfId="14100" xr:uid="{4BE262AC-E6F8-48B4-8A4B-122516E7CEDE}"/>
    <cellStyle name="Separador de milhares 2 4 5" xfId="5127" xr:uid="{00000000-0005-0000-0000-0000BF2F0000}"/>
    <cellStyle name="Separador de milhares 2 4 5 2" xfId="8987" xr:uid="{00000000-0005-0000-0000-0000C02F0000}"/>
    <cellStyle name="Separador de milhares 2 4 5 2 2" xfId="14427" xr:uid="{A93E8235-621D-4CF9-993E-332B12500121}"/>
    <cellStyle name="Separador de milhares 2 4 6" xfId="10721" xr:uid="{00000000-0005-0000-0000-0000C12F0000}"/>
    <cellStyle name="Separador de milhares 2 4 6 2" xfId="14655" xr:uid="{5DDAE6D3-9FC5-48D9-BD3B-345673205271}"/>
    <cellStyle name="Separador de milhares 2 4 7" xfId="13795" xr:uid="{00000000-0005-0000-0000-0000C22F0000}"/>
    <cellStyle name="Separador de milhares 2 4 7 2" xfId="15044" xr:uid="{90C588EE-9FD5-4D17-9A5D-F33CA21C31C6}"/>
    <cellStyle name="Separador de milhares 2 4 8" xfId="13975" xr:uid="{BD5E9D39-E9D4-44F2-B4C2-1708E860EAE5}"/>
    <cellStyle name="Separador de milhares 2 5" xfId="4231" xr:uid="{00000000-0005-0000-0000-0000C32F0000}"/>
    <cellStyle name="Separador de milhares 2 5 2" xfId="4232" xr:uid="{00000000-0005-0000-0000-0000C42F0000}"/>
    <cellStyle name="Separador de milhares 2 5 2 2" xfId="5202" xr:uid="{00000000-0005-0000-0000-0000C52F0000}"/>
    <cellStyle name="Separador de milhares 2 5 2 2 2" xfId="14271" xr:uid="{9E2F067F-FAC5-409C-9F40-A0C10A043793}"/>
    <cellStyle name="Separador de milhares 2 5 2 3" xfId="12193" xr:uid="{00000000-0005-0000-0000-0000C62F0000}"/>
    <cellStyle name="Separador de milhares 2 5 2 3 2" xfId="14784" xr:uid="{CD01A276-58E3-4A06-8D8A-19219FB04FDC}"/>
    <cellStyle name="Separador de milhares 2 5 2 4" xfId="13799" xr:uid="{00000000-0005-0000-0000-0000C72F0000}"/>
    <cellStyle name="Separador de milhares 2 5 2 4 2" xfId="15048" xr:uid="{96BC9778-B711-4436-B1FC-5673C197BAE5}"/>
    <cellStyle name="Separador de milhares 2 5 2 5" xfId="14104" xr:uid="{F406465C-9C0F-45A9-818D-14A88CDB174E}"/>
    <cellStyle name="Separador de milhares 2 5 3" xfId="5128" xr:uid="{00000000-0005-0000-0000-0000C82F0000}"/>
    <cellStyle name="Separador de milhares 2 5 3 2" xfId="8989" xr:uid="{00000000-0005-0000-0000-0000C92F0000}"/>
    <cellStyle name="Separador de milhares 2 5 3 2 2" xfId="14429" xr:uid="{81CCB399-5DD0-47EB-B73F-0A99C6BD1690}"/>
    <cellStyle name="Separador de milhares 2 5 4" xfId="12192" xr:uid="{00000000-0005-0000-0000-0000CA2F0000}"/>
    <cellStyle name="Separador de milhares 2 5 4 2" xfId="14783" xr:uid="{C6748F75-8EEC-4A1E-9483-67157CC64BFA}"/>
    <cellStyle name="Separador de milhares 2 5 5" xfId="13798" xr:uid="{00000000-0005-0000-0000-0000CB2F0000}"/>
    <cellStyle name="Separador de milhares 2 5 5 2" xfId="15047" xr:uid="{526659A5-B8B1-4F84-9A34-A47B1EDC5F6F}"/>
    <cellStyle name="Separador de milhares 2 5 6" xfId="14103" xr:uid="{6D4DBD9B-2AB5-43D8-ABD2-733D5BBA008F}"/>
    <cellStyle name="Separador de milhares 2 6" xfId="4233" xr:uid="{00000000-0005-0000-0000-0000CC2F0000}"/>
    <cellStyle name="Separador de milhares 2 6 2" xfId="4234" xr:uid="{00000000-0005-0000-0000-0000CD2F0000}"/>
    <cellStyle name="Separador de milhares 2 6 2 2" xfId="5203" xr:uid="{00000000-0005-0000-0000-0000CE2F0000}"/>
    <cellStyle name="Separador de milhares 2 6 2 2 2" xfId="14272" xr:uid="{519A08BE-02B8-4F66-87FC-E7FB09F1E590}"/>
    <cellStyle name="Separador de milhares 2 6 2 3" xfId="12195" xr:uid="{00000000-0005-0000-0000-0000CF2F0000}"/>
    <cellStyle name="Separador de milhares 2 6 2 3 2" xfId="14786" xr:uid="{D1AD95E0-3278-4AE7-A6B3-F1E200CD8F6A}"/>
    <cellStyle name="Separador de milhares 2 6 2 4" xfId="13801" xr:uid="{00000000-0005-0000-0000-0000D02F0000}"/>
    <cellStyle name="Separador de milhares 2 6 2 4 2" xfId="15050" xr:uid="{71470D17-C353-4779-926A-3AC070071B37}"/>
    <cellStyle name="Separador de milhares 2 6 2 5" xfId="14106" xr:uid="{83C7C13D-181C-48A8-A3EE-29D4B08F3A6A}"/>
    <cellStyle name="Separador de milhares 2 6 3" xfId="5129" xr:uid="{00000000-0005-0000-0000-0000D12F0000}"/>
    <cellStyle name="Separador de milhares 2 6 3 2" xfId="8990" xr:uid="{00000000-0005-0000-0000-0000D22F0000}"/>
    <cellStyle name="Separador de milhares 2 6 3 2 2" xfId="14430" xr:uid="{59E27878-65DF-45E3-B1E6-C08AD86C7B84}"/>
    <cellStyle name="Separador de milhares 2 6 4" xfId="12194" xr:uid="{00000000-0005-0000-0000-0000D32F0000}"/>
    <cellStyle name="Separador de milhares 2 6 4 2" xfId="14785" xr:uid="{C33D1158-D369-4A5D-B4D5-03271B2F8DDE}"/>
    <cellStyle name="Separador de milhares 2 6 5" xfId="13800" xr:uid="{00000000-0005-0000-0000-0000D42F0000}"/>
    <cellStyle name="Separador de milhares 2 6 5 2" xfId="15049" xr:uid="{7EB48E2D-9C5F-4C8D-8BA9-64055C906DE8}"/>
    <cellStyle name="Separador de milhares 2 6 6" xfId="14105" xr:uid="{985F888B-2351-4769-B72F-ADEF304879A0}"/>
    <cellStyle name="Separador de milhares 2 7" xfId="4235" xr:uid="{00000000-0005-0000-0000-0000D52F0000}"/>
    <cellStyle name="Separador de milhares 2 7 2" xfId="4236" xr:uid="{00000000-0005-0000-0000-0000D62F0000}"/>
    <cellStyle name="Separador de milhares 2 7 2 2" xfId="8992" xr:uid="{00000000-0005-0000-0000-0000D72F0000}"/>
    <cellStyle name="Separador de milhares 2 7 2 2 2" xfId="14432" xr:uid="{99F78D50-2565-42D5-9545-E1DDDA916E9E}"/>
    <cellStyle name="Separador de milhares 2 7 2 3" xfId="12197" xr:uid="{00000000-0005-0000-0000-0000D82F0000}"/>
    <cellStyle name="Separador de milhares 2 7 2 3 2" xfId="14788" xr:uid="{D382371C-443E-4712-AB21-4CDC181AD1E4}"/>
    <cellStyle name="Separador de milhares 2 7 2 4" xfId="13803" xr:uid="{00000000-0005-0000-0000-0000D92F0000}"/>
    <cellStyle name="Separador de milhares 2 7 2 4 2" xfId="15052" xr:uid="{DF85A878-51E9-47C4-8044-9B2AE54F1905}"/>
    <cellStyle name="Separador de milhares 2 7 2 5" xfId="14108" xr:uid="{41865AB6-76AC-470B-99FE-5353306789A0}"/>
    <cellStyle name="Separador de milhares 2 7 3" xfId="5130" xr:uid="{00000000-0005-0000-0000-0000DA2F0000}"/>
    <cellStyle name="Separador de milhares 2 7 3 2" xfId="8991" xr:uid="{00000000-0005-0000-0000-0000DB2F0000}"/>
    <cellStyle name="Separador de milhares 2 7 3 2 2" xfId="14431" xr:uid="{4F424319-7884-4941-BFB2-FC7DD629F1A2}"/>
    <cellStyle name="Separador de milhares 2 7 4" xfId="12196" xr:uid="{00000000-0005-0000-0000-0000DC2F0000}"/>
    <cellStyle name="Separador de milhares 2 7 4 2" xfId="14787" xr:uid="{CC84B82C-D57A-4E22-96F5-C02E0DE850E4}"/>
    <cellStyle name="Separador de milhares 2 7 5" xfId="13802" xr:uid="{00000000-0005-0000-0000-0000DD2F0000}"/>
    <cellStyle name="Separador de milhares 2 7 5 2" xfId="15051" xr:uid="{272AD18B-FD7B-4B85-B371-B56A920ACF01}"/>
    <cellStyle name="Separador de milhares 2 7 6" xfId="14107" xr:uid="{83701A11-4DAD-48ED-ADB6-BF1D4900813F}"/>
    <cellStyle name="Separador de milhares 2 8" xfId="4237" xr:uid="{00000000-0005-0000-0000-0000DE2F0000}"/>
    <cellStyle name="Separador de milhares 2 8 2" xfId="4238" xr:uid="{00000000-0005-0000-0000-0000DF2F0000}"/>
    <cellStyle name="Separador de milhares 2 8 2 2" xfId="8994" xr:uid="{00000000-0005-0000-0000-0000E02F0000}"/>
    <cellStyle name="Separador de milhares 2 8 2 2 2" xfId="14434" xr:uid="{AC83B8F3-E003-4E87-A2FE-2833E7C06E38}"/>
    <cellStyle name="Separador de milhares 2 8 2 3" xfId="12199" xr:uid="{00000000-0005-0000-0000-0000E12F0000}"/>
    <cellStyle name="Separador de milhares 2 8 2 3 2" xfId="14790" xr:uid="{0805C4F4-DBDB-4398-9FB9-7A8118DD0BE1}"/>
    <cellStyle name="Separador de milhares 2 8 2 4" xfId="13805" xr:uid="{00000000-0005-0000-0000-0000E22F0000}"/>
    <cellStyle name="Separador de milhares 2 8 2 4 2" xfId="15054" xr:uid="{97650BF2-8006-49EA-AB92-4EB8BD9CCD8C}"/>
    <cellStyle name="Separador de milhares 2 8 2 5" xfId="14110" xr:uid="{0B1D853D-FCB8-4F9A-B89D-4E4E557056CD}"/>
    <cellStyle name="Separador de milhares 2 8 3" xfId="5131" xr:uid="{00000000-0005-0000-0000-0000E32F0000}"/>
    <cellStyle name="Separador de milhares 2 8 3 2" xfId="8993" xr:uid="{00000000-0005-0000-0000-0000E42F0000}"/>
    <cellStyle name="Separador de milhares 2 8 3 2 2" xfId="14433" xr:uid="{6A6AE36E-2D26-40ED-8669-E4051927404B}"/>
    <cellStyle name="Separador de milhares 2 8 4" xfId="12198" xr:uid="{00000000-0005-0000-0000-0000E52F0000}"/>
    <cellStyle name="Separador de milhares 2 8 4 2" xfId="14789" xr:uid="{F797253A-FB60-4E5E-8C2E-61874A6F581A}"/>
    <cellStyle name="Separador de milhares 2 8 5" xfId="13804" xr:uid="{00000000-0005-0000-0000-0000E62F0000}"/>
    <cellStyle name="Separador de milhares 2 8 5 2" xfId="15053" xr:uid="{AA90C463-4DB6-42DC-9BF1-816AE65AEB73}"/>
    <cellStyle name="Separador de milhares 2 8 6" xfId="14109" xr:uid="{BF08EB13-31D6-4FF7-AEB1-759CEA0DCC4A}"/>
    <cellStyle name="Separador de milhares 2 9" xfId="4239" xr:uid="{00000000-0005-0000-0000-0000E72F0000}"/>
    <cellStyle name="Separador de milhares 2 9 2" xfId="4240" xr:uid="{00000000-0005-0000-0000-0000E82F0000}"/>
    <cellStyle name="Separador de milhares 2 9 2 2" xfId="8996" xr:uid="{00000000-0005-0000-0000-0000E92F0000}"/>
    <cellStyle name="Separador de milhares 2 9 2 2 2" xfId="14436" xr:uid="{66303726-EA27-4B18-98F9-94129A44E239}"/>
    <cellStyle name="Separador de milhares 2 9 2 3" xfId="12201" xr:uid="{00000000-0005-0000-0000-0000EA2F0000}"/>
    <cellStyle name="Separador de milhares 2 9 2 3 2" xfId="14792" xr:uid="{74DA7A3D-509D-4733-AA8A-774AB155FE16}"/>
    <cellStyle name="Separador de milhares 2 9 2 4" xfId="13807" xr:uid="{00000000-0005-0000-0000-0000EB2F0000}"/>
    <cellStyle name="Separador de milhares 2 9 2 4 2" xfId="15056" xr:uid="{C0E12F21-54F6-4221-AFBB-096D2AF8947A}"/>
    <cellStyle name="Separador de milhares 2 9 2 5" xfId="14112" xr:uid="{4524EA3A-B7CB-43A9-8D24-74054D749D69}"/>
    <cellStyle name="Separador de milhares 2 9 3" xfId="5132" xr:uid="{00000000-0005-0000-0000-0000EC2F0000}"/>
    <cellStyle name="Separador de milhares 2 9 3 2" xfId="8995" xr:uid="{00000000-0005-0000-0000-0000ED2F0000}"/>
    <cellStyle name="Separador de milhares 2 9 3 2 2" xfId="14435" xr:uid="{4C030E55-6D29-4B3C-80C4-436B6FD46506}"/>
    <cellStyle name="Separador de milhares 2 9 4" xfId="12200" xr:uid="{00000000-0005-0000-0000-0000EE2F0000}"/>
    <cellStyle name="Separador de milhares 2 9 4 2" xfId="14791" xr:uid="{1666EC90-40F0-4B4A-8660-1625CED18F75}"/>
    <cellStyle name="Separador de milhares 2 9 5" xfId="13806" xr:uid="{00000000-0005-0000-0000-0000EF2F0000}"/>
    <cellStyle name="Separador de milhares 2 9 5 2" xfId="15055" xr:uid="{DA591AF3-2656-4EDE-8ACC-E65D31CD932F}"/>
    <cellStyle name="Separador de milhares 2 9 6" xfId="14111" xr:uid="{C5193A3A-61DD-4978-AE81-449850779746}"/>
    <cellStyle name="Separador de milhares 20" xfId="4241" xr:uid="{00000000-0005-0000-0000-0000F02F0000}"/>
    <cellStyle name="Separador de milhares 20 2" xfId="4242" xr:uid="{00000000-0005-0000-0000-0000F12F0000}"/>
    <cellStyle name="Separador de milhares 20 2 2" xfId="8998" xr:uid="{00000000-0005-0000-0000-0000F22F0000}"/>
    <cellStyle name="Separador de milhares 20 2 2 2" xfId="14438" xr:uid="{8043C531-7FA7-4CA8-A803-72421A18A1CC}"/>
    <cellStyle name="Separador de milhares 20 2 3" xfId="12203" xr:uid="{00000000-0005-0000-0000-0000F32F0000}"/>
    <cellStyle name="Separador de milhares 20 2 3 2" xfId="14794" xr:uid="{2C4341B4-222D-47C0-BCF9-2724D92A7675}"/>
    <cellStyle name="Separador de milhares 20 2 4" xfId="13809" xr:uid="{00000000-0005-0000-0000-0000F42F0000}"/>
    <cellStyle name="Separador de milhares 20 2 4 2" xfId="15058" xr:uid="{E1E7D481-1E78-411F-8DA8-CB8AAF237C83}"/>
    <cellStyle name="Separador de milhares 20 2 5" xfId="14114" xr:uid="{792A5121-C6DC-47A9-B56A-9AAC43EBFFC3}"/>
    <cellStyle name="Separador de milhares 20 3" xfId="4243" xr:uid="{00000000-0005-0000-0000-0000F52F0000}"/>
    <cellStyle name="Separador de milhares 20 3 2" xfId="8999" xr:uid="{00000000-0005-0000-0000-0000F62F0000}"/>
    <cellStyle name="Separador de milhares 20 3 2 2" xfId="14439" xr:uid="{793B2A5B-2DEC-4A42-841D-64B3A8B6B1C9}"/>
    <cellStyle name="Separador de milhares 20 3 3" xfId="12204" xr:uid="{00000000-0005-0000-0000-0000F72F0000}"/>
    <cellStyle name="Separador de milhares 20 3 3 2" xfId="14795" xr:uid="{60AB16A2-4552-4D9A-92CA-C3DA1C9C7F40}"/>
    <cellStyle name="Separador de milhares 20 3 4" xfId="13810" xr:uid="{00000000-0005-0000-0000-0000F82F0000}"/>
    <cellStyle name="Separador de milhares 20 3 4 2" xfId="15059" xr:uid="{1D059D8C-BECA-4774-8190-773D87E2AE8E}"/>
    <cellStyle name="Separador de milhares 20 3 5" xfId="14115" xr:uid="{F0A9B493-C70B-43D2-B8ED-017E025BEAB6}"/>
    <cellStyle name="Separador de milhares 20 4" xfId="8997" xr:uid="{00000000-0005-0000-0000-0000F92F0000}"/>
    <cellStyle name="Separador de milhares 20 4 2" xfId="14437" xr:uid="{A24959C8-F5F1-4FE1-B5BB-37F090B0796E}"/>
    <cellStyle name="Separador de milhares 20 5" xfId="12202" xr:uid="{00000000-0005-0000-0000-0000FA2F0000}"/>
    <cellStyle name="Separador de milhares 20 5 2" xfId="14793" xr:uid="{BBFB99DF-A252-495A-A69F-C5644B2519BF}"/>
    <cellStyle name="Separador de milhares 20 6" xfId="13808" xr:uid="{00000000-0005-0000-0000-0000FB2F0000}"/>
    <cellStyle name="Separador de milhares 20 6 2" xfId="15057" xr:uid="{295076C7-B269-42C9-86AA-5005DE35FCC3}"/>
    <cellStyle name="Separador de milhares 20 7" xfId="14113" xr:uid="{9817A4B4-758C-4EBE-9EB9-96A9D5972D10}"/>
    <cellStyle name="Separador de milhares 3" xfId="88" xr:uid="{00000000-0005-0000-0000-0000FC2F0000}"/>
    <cellStyle name="Separador de milhares 3 10" xfId="13971" xr:uid="{7737C683-D142-4A6A-B333-178AB244E57C}"/>
    <cellStyle name="Separador de milhares 3 2" xfId="91" xr:uid="{00000000-0005-0000-0000-0000FD2F0000}"/>
    <cellStyle name="Separador de milhares 3 2 2" xfId="4244" xr:uid="{00000000-0005-0000-0000-0000FE2F0000}"/>
    <cellStyle name="Separador de milhares 3 2 2 2" xfId="7162" xr:uid="{00000000-0005-0000-0000-0000FF2F0000}"/>
    <cellStyle name="Separador de milhares 3 2 2 2 2" xfId="14306" xr:uid="{13B5C21F-969E-4570-A077-DDA0CF26D489}"/>
    <cellStyle name="Separador de milhares 3 2 2 3" xfId="9002" xr:uid="{00000000-0005-0000-0000-000000300000}"/>
    <cellStyle name="Separador de milhares 3 2 2 3 2" xfId="14442" xr:uid="{BF1DF3F4-A4FD-4515-8B09-EE2CFF5E31C2}"/>
    <cellStyle name="Separador de milhares 3 2 2 4" xfId="12205" xr:uid="{00000000-0005-0000-0000-000001300000}"/>
    <cellStyle name="Separador de milhares 3 2 2 4 2" xfId="14796" xr:uid="{B6789A6B-32E7-4B61-B6F2-A74877F43473}"/>
    <cellStyle name="Separador de milhares 3 2 2 5" xfId="13813" xr:uid="{00000000-0005-0000-0000-000002300000}"/>
    <cellStyle name="Separador de milhares 3 2 2 5 2" xfId="15062" xr:uid="{29806437-8D96-4513-AAFE-8573E10B624D}"/>
    <cellStyle name="Separador de milhares 3 2 2 6" xfId="14116" xr:uid="{6847B54A-D97E-46EC-BE77-D3476C6D2890}"/>
    <cellStyle name="Separador de milhares 3 2 3" xfId="4906" xr:uid="{00000000-0005-0000-0000-000003300000}"/>
    <cellStyle name="Separador de milhares 3 2 3 2" xfId="10563" xr:uid="{00000000-0005-0000-0000-000004300000}"/>
    <cellStyle name="Separador de milhares 3 2 3 2 2" xfId="14645" xr:uid="{A1FE1FBD-E5B1-421C-9E05-9C5095741667}"/>
    <cellStyle name="Separador de milhares 3 2 3 3" xfId="9155" xr:uid="{00000000-0005-0000-0000-000005300000}"/>
    <cellStyle name="Separador de milhares 3 2 3 3 2" xfId="14571" xr:uid="{CC01A60B-49E2-4765-9DE3-D8F3957DECB6}"/>
    <cellStyle name="Separador de milhares 3 2 3 4" xfId="12356" xr:uid="{00000000-0005-0000-0000-000006300000}"/>
    <cellStyle name="Separador de milhares 3 2 3 4 2" xfId="14927" xr:uid="{54782F74-63E0-40B6-BA6F-4D7EEB4B3826}"/>
    <cellStyle name="Separador de milhares 3 2 3 5" xfId="13965" xr:uid="{00000000-0005-0000-0000-000007300000}"/>
    <cellStyle name="Separador de milhares 3 2 3 5 2" xfId="15194" xr:uid="{3EA42898-393D-429F-944E-EEA3FAE27C81}"/>
    <cellStyle name="Separador de milhares 3 2 3 6" xfId="14247" xr:uid="{61DFF27D-E136-43EC-8E20-6F1F0E09997E}"/>
    <cellStyle name="Separador de milhares 3 2 4" xfId="5133" xr:uid="{00000000-0005-0000-0000-000008300000}"/>
    <cellStyle name="Separador de milhares 3 2 4 2" xfId="9001" xr:uid="{00000000-0005-0000-0000-000009300000}"/>
    <cellStyle name="Separador de milhares 3 2 4 2 2" xfId="14441" xr:uid="{821D823A-B7C7-45E3-83EE-86D0D6175A8D}"/>
    <cellStyle name="Separador de milhares 3 2 4 3" xfId="14250" xr:uid="{07761829-1860-49E2-B752-72495549F6B8}"/>
    <cellStyle name="Separador de milhares 3 2 5" xfId="10718" xr:uid="{00000000-0005-0000-0000-00000A300000}"/>
    <cellStyle name="Separador de milhares 3 2 5 2" xfId="14652" xr:uid="{2ABA559D-A2BF-4EAA-9072-512C5E8BEEDB}"/>
    <cellStyle name="Separador de milhares 3 2 6" xfId="13812" xr:uid="{00000000-0005-0000-0000-00000B300000}"/>
    <cellStyle name="Separador de milhares 3 2 6 2" xfId="15061" xr:uid="{07400219-5148-482E-92CA-E6B71336DD69}"/>
    <cellStyle name="Separador de milhares 3 2 7" xfId="13972" xr:uid="{3A2ACC82-1BD5-478F-A7C8-F4299BF2B7B0}"/>
    <cellStyle name="Separador de milhares 3 3" xfId="4245" xr:uid="{00000000-0005-0000-0000-00000C300000}"/>
    <cellStyle name="Separador de milhares 3 3 2" xfId="4246" xr:uid="{00000000-0005-0000-0000-00000D300000}"/>
    <cellStyle name="Separador de milhares 3 3 2 2" xfId="9004" xr:uid="{00000000-0005-0000-0000-00000E300000}"/>
    <cellStyle name="Separador de milhares 3 3 2 2 2" xfId="14444" xr:uid="{0401352E-B29A-4928-BFA3-4BEBA0049F08}"/>
    <cellStyle name="Separador de milhares 3 3 2 3" xfId="12207" xr:uid="{00000000-0005-0000-0000-00000F300000}"/>
    <cellStyle name="Separador de milhares 3 3 2 3 2" xfId="14798" xr:uid="{EA53A231-BD7C-4F6F-9A2C-485A3CB3D782}"/>
    <cellStyle name="Separador de milhares 3 3 2 4" xfId="13815" xr:uid="{00000000-0005-0000-0000-000010300000}"/>
    <cellStyle name="Separador de milhares 3 3 2 4 2" xfId="15064" xr:uid="{33432EF9-72E3-464F-BBC7-8BD3A577DEC6}"/>
    <cellStyle name="Separador de milhares 3 3 2 5" xfId="14118" xr:uid="{82F256F2-1722-4EFC-9760-CDF4E294799A}"/>
    <cellStyle name="Separador de milhares 3 3 3" xfId="4247" xr:uid="{00000000-0005-0000-0000-000011300000}"/>
    <cellStyle name="Separador de milhares 3 3 3 2" xfId="9005" xr:uid="{00000000-0005-0000-0000-000012300000}"/>
    <cellStyle name="Separador de milhares 3 3 3 2 2" xfId="14445" xr:uid="{7AB54BBA-BBF6-4183-AF84-4033FBBD8C74}"/>
    <cellStyle name="Separador de milhares 3 3 3 3" xfId="12208" xr:uid="{00000000-0005-0000-0000-000013300000}"/>
    <cellStyle name="Separador de milhares 3 3 3 3 2" xfId="14799" xr:uid="{88131AAE-CB77-46B5-B962-5CE3CA32CBE6}"/>
    <cellStyle name="Separador de milhares 3 3 3 4" xfId="13816" xr:uid="{00000000-0005-0000-0000-000014300000}"/>
    <cellStyle name="Separador de milhares 3 3 3 4 2" xfId="15065" xr:uid="{8AAA4A1E-9A95-4073-8A80-59EA4BAADB12}"/>
    <cellStyle name="Separador de milhares 3 3 3 5" xfId="14119" xr:uid="{F364AA44-24A4-4B0E-A71A-1996754AB1D6}"/>
    <cellStyle name="Separador de milhares 3 3 4" xfId="4248" xr:uid="{00000000-0005-0000-0000-000015300000}"/>
    <cellStyle name="Separador de milhares 3 3 4 2" xfId="9006" xr:uid="{00000000-0005-0000-0000-000016300000}"/>
    <cellStyle name="Separador de milhares 3 3 4 2 2" xfId="14446" xr:uid="{F96A923A-1D57-49D3-B06C-F481A1EC59AE}"/>
    <cellStyle name="Separador de milhares 3 3 4 3" xfId="12209" xr:uid="{00000000-0005-0000-0000-000017300000}"/>
    <cellStyle name="Separador de milhares 3 3 4 3 2" xfId="14800" xr:uid="{9CA4DD8A-576E-4DF0-A1A6-7AFCFF4E3094}"/>
    <cellStyle name="Separador de milhares 3 3 4 4" xfId="13817" xr:uid="{00000000-0005-0000-0000-000018300000}"/>
    <cellStyle name="Separador de milhares 3 3 4 4 2" xfId="15066" xr:uid="{40CB652A-14F9-48E4-9237-60FFE5A9E55B}"/>
    <cellStyle name="Separador de milhares 3 3 4 5" xfId="14120" xr:uid="{E0A14152-8F54-4C6E-8F6F-F233A5C6D361}"/>
    <cellStyle name="Separador de milhares 3 3 5" xfId="5194" xr:uid="{00000000-0005-0000-0000-000019300000}"/>
    <cellStyle name="Separador de milhares 3 3 5 2" xfId="9003" xr:uid="{00000000-0005-0000-0000-00001A300000}"/>
    <cellStyle name="Separador de milhares 3 3 5 2 2" xfId="14443" xr:uid="{52E606F1-FF54-4829-80D2-B3220FB2CD1F}"/>
    <cellStyle name="Separador de milhares 3 3 5 3" xfId="14267" xr:uid="{97C18412-0D59-4D11-AFDC-90E694245FC1}"/>
    <cellStyle name="Separador de milhares 3 3 6" xfId="12206" xr:uid="{00000000-0005-0000-0000-00001B300000}"/>
    <cellStyle name="Separador de milhares 3 3 6 2" xfId="14797" xr:uid="{C3003FB9-1272-44A5-986A-0E09F1EAFE4B}"/>
    <cellStyle name="Separador de milhares 3 3 7" xfId="13814" xr:uid="{00000000-0005-0000-0000-00001C300000}"/>
    <cellStyle name="Separador de milhares 3 3 7 2" xfId="15063" xr:uid="{BEDA9D8E-75E1-49E7-8B80-E22AC4918426}"/>
    <cellStyle name="Separador de milhares 3 3 8" xfId="14117" xr:uid="{61D9CCD3-64C4-447D-9974-9F59E5429762}"/>
    <cellStyle name="Separador de milhares 3 4" xfId="4249" xr:uid="{00000000-0005-0000-0000-00001D300000}"/>
    <cellStyle name="Separador de milhares 3 4 2" xfId="4250" xr:uid="{00000000-0005-0000-0000-00001E300000}"/>
    <cellStyle name="Separador de milhares 3 4 2 2" xfId="9007" xr:uid="{00000000-0005-0000-0000-00001F300000}"/>
    <cellStyle name="Separador de milhares 3 4 2 2 2" xfId="14447" xr:uid="{BB2FFF12-CCFD-4EDD-AA74-6D669F6A476E}"/>
    <cellStyle name="Separador de milhares 3 4 2 3" xfId="12210" xr:uid="{00000000-0005-0000-0000-000020300000}"/>
    <cellStyle name="Separador de milhares 3 4 2 3 2" xfId="14801" xr:uid="{D4EC83DB-3163-4510-B907-E2E5498A90CB}"/>
    <cellStyle name="Separador de milhares 3 4 2 4" xfId="13818" xr:uid="{00000000-0005-0000-0000-000021300000}"/>
    <cellStyle name="Separador de milhares 3 4 2 4 2" xfId="15067" xr:uid="{34D8C80B-8111-405C-9B89-604D5B591F90}"/>
    <cellStyle name="Separador de milhares 3 4 2 5" xfId="14121" xr:uid="{3C97DC44-7E61-4195-AC8A-B07E3F9E072B}"/>
    <cellStyle name="Separador de milhares 3 4 3" xfId="6053" xr:uid="{00000000-0005-0000-0000-000022300000}"/>
    <cellStyle name="Separador de milhares 3 4 3 2" xfId="14304" xr:uid="{CD9138BD-6AA6-4386-BE3C-6D75848F9AFC}"/>
    <cellStyle name="Separador de milhares 3 5" xfId="4251" xr:uid="{00000000-0005-0000-0000-000023300000}"/>
    <cellStyle name="Separador de milhares 3 5 2" xfId="9008" xr:uid="{00000000-0005-0000-0000-000024300000}"/>
    <cellStyle name="Separador de milhares 3 5 2 2" xfId="14448" xr:uid="{49224DF5-F6A1-4287-A592-D4B22E61E397}"/>
    <cellStyle name="Separador de milhares 3 5 3" xfId="12211" xr:uid="{00000000-0005-0000-0000-000025300000}"/>
    <cellStyle name="Separador de milhares 3 5 3 2" xfId="14802" xr:uid="{3F12F73E-E2AB-4F1F-BFFB-FBC3E6BF0F74}"/>
    <cellStyle name="Separador de milhares 3 5 4" xfId="13819" xr:uid="{00000000-0005-0000-0000-000026300000}"/>
    <cellStyle name="Separador de milhares 3 5 4 2" xfId="15068" xr:uid="{B0D33E54-981B-403C-A616-5114ABC66F67}"/>
    <cellStyle name="Separador de milhares 3 5 5" xfId="14122" xr:uid="{40B5410C-1AE5-40F3-8710-89C20A61B754}"/>
    <cellStyle name="Separador de milhares 3 6" xfId="4252" xr:uid="{00000000-0005-0000-0000-000027300000}"/>
    <cellStyle name="Separador de milhares 3 6 2" xfId="9009" xr:uid="{00000000-0005-0000-0000-000028300000}"/>
    <cellStyle name="Separador de milhares 3 6 2 2" xfId="14449" xr:uid="{5B8AF2C1-A709-4E9C-92C1-0B42EC81F2ED}"/>
    <cellStyle name="Separador de milhares 3 6 3" xfId="12212" xr:uid="{00000000-0005-0000-0000-000029300000}"/>
    <cellStyle name="Separador de milhares 3 6 3 2" xfId="14803" xr:uid="{E7503B09-26F9-4934-BE5F-BD8BFAA90D9B}"/>
    <cellStyle name="Separador de milhares 3 6 4" xfId="13820" xr:uid="{00000000-0005-0000-0000-00002A300000}"/>
    <cellStyle name="Separador de milhares 3 6 4 2" xfId="15069" xr:uid="{B6645B7D-B538-4FF8-978D-CAFE4AC24800}"/>
    <cellStyle name="Separador de milhares 3 6 5" xfId="14123" xr:uid="{631C54CD-C7F0-44D8-8D5D-01CDD1BC9FB7}"/>
    <cellStyle name="Separador de milhares 3 7" xfId="4253" xr:uid="{00000000-0005-0000-0000-00002B300000}"/>
    <cellStyle name="Separador de milhares 3 7 2" xfId="9010" xr:uid="{00000000-0005-0000-0000-00002C300000}"/>
    <cellStyle name="Separador de milhares 3 7 2 2" xfId="14450" xr:uid="{82EBF1E9-0066-4547-A76F-B2F419DC681B}"/>
    <cellStyle name="Separador de milhares 3 7 3" xfId="12213" xr:uid="{00000000-0005-0000-0000-00002D300000}"/>
    <cellStyle name="Separador de milhares 3 7 3 2" xfId="14804" xr:uid="{02E2C7CA-A8EE-4747-B55A-FC92C8DECC2A}"/>
    <cellStyle name="Separador de milhares 3 7 4" xfId="13821" xr:uid="{00000000-0005-0000-0000-00002E300000}"/>
    <cellStyle name="Separador de milhares 3 7 4 2" xfId="15070" xr:uid="{3B36FF0D-943D-4FC4-ADC4-F08BCB16CEBE}"/>
    <cellStyle name="Separador de milhares 3 7 5" xfId="14124" xr:uid="{807755C5-FCCE-4B0A-81EF-08013CD52EF3}"/>
    <cellStyle name="Separador de milhares 3 8" xfId="9000" xr:uid="{00000000-0005-0000-0000-00002F300000}"/>
    <cellStyle name="Separador de milhares 3 8 2" xfId="14440" xr:uid="{DA78F719-365B-4B30-894E-140D0D967EB7}"/>
    <cellStyle name="Separador de milhares 3 9" xfId="13811" xr:uid="{00000000-0005-0000-0000-000030300000}"/>
    <cellStyle name="Separador de milhares 3 9 2" xfId="15060" xr:uid="{9A054889-2DB7-4122-84C1-02FAAE487523}"/>
    <cellStyle name="Separador de milhares 3_Anápolis" xfId="4254" xr:uid="{00000000-0005-0000-0000-000031300000}"/>
    <cellStyle name="Separador de milhares 32" xfId="4255" xr:uid="{00000000-0005-0000-0000-000032300000}"/>
    <cellStyle name="Separador de milhares 32 2" xfId="9011" xr:uid="{00000000-0005-0000-0000-000033300000}"/>
    <cellStyle name="Separador de milhares 32 2 2" xfId="14451" xr:uid="{AA67FE85-68C9-40E5-8CEE-95089454D8B6}"/>
    <cellStyle name="Separador de milhares 32 3" xfId="12214" xr:uid="{00000000-0005-0000-0000-000034300000}"/>
    <cellStyle name="Separador de milhares 32 3 2" xfId="14805" xr:uid="{D0143F4C-BD84-44CA-AC2B-C0E9B526B49B}"/>
    <cellStyle name="Separador de milhares 32 4" xfId="13822" xr:uid="{00000000-0005-0000-0000-000035300000}"/>
    <cellStyle name="Separador de milhares 32 4 2" xfId="15071" xr:uid="{0B179C29-E212-4008-8B99-726B9C7770A3}"/>
    <cellStyle name="Separador de milhares 32 5" xfId="14125" xr:uid="{9E6FEBD7-D96B-4EAE-BDBF-D3D3008294B0}"/>
    <cellStyle name="Separador de milhares 4" xfId="4256" xr:uid="{00000000-0005-0000-0000-000036300000}"/>
    <cellStyle name="Separador de milhares 4 2" xfId="4257" xr:uid="{00000000-0005-0000-0000-000037300000}"/>
    <cellStyle name="Separador de milhares 4 2 2" xfId="4258" xr:uid="{00000000-0005-0000-0000-000038300000}"/>
    <cellStyle name="Separador de milhares 4 2 2 2" xfId="4259" xr:uid="{00000000-0005-0000-0000-000039300000}"/>
    <cellStyle name="Separador de milhares 4 2 2 2 2" xfId="9015" xr:uid="{00000000-0005-0000-0000-00003A300000}"/>
    <cellStyle name="Separador de milhares 4 2 2 2 2 2" xfId="14455" xr:uid="{BFD00453-5D36-4AEF-86F4-11F627B89B71}"/>
    <cellStyle name="Separador de milhares 4 2 2 2 3" xfId="12218" xr:uid="{00000000-0005-0000-0000-00003B300000}"/>
    <cellStyle name="Separador de milhares 4 2 2 2 3 2" xfId="14809" xr:uid="{45EB46DC-1790-41A2-9235-0294C4E563C0}"/>
    <cellStyle name="Separador de milhares 4 2 2 2 4" xfId="13826" xr:uid="{00000000-0005-0000-0000-00003C300000}"/>
    <cellStyle name="Separador de milhares 4 2 2 2 4 2" xfId="15075" xr:uid="{93C4413E-32DB-4FCD-83C9-2683F20505A7}"/>
    <cellStyle name="Separador de milhares 4 2 2 2 5" xfId="14129" xr:uid="{6759921C-5651-4C7F-8C7C-F6DCA7B17C56}"/>
    <cellStyle name="Separador de milhares 4 2 2 3" xfId="9014" xr:uid="{00000000-0005-0000-0000-00003D300000}"/>
    <cellStyle name="Separador de milhares 4 2 2 3 2" xfId="14454" xr:uid="{6E67688C-BBDE-4CB4-80B7-667634BDA9EE}"/>
    <cellStyle name="Separador de milhares 4 2 2 4" xfId="12217" xr:uid="{00000000-0005-0000-0000-00003E300000}"/>
    <cellStyle name="Separador de milhares 4 2 2 4 2" xfId="14808" xr:uid="{E0C5607A-A34A-4127-BA48-E8AD39EF63C2}"/>
    <cellStyle name="Separador de milhares 4 2 2 5" xfId="13825" xr:uid="{00000000-0005-0000-0000-00003F300000}"/>
    <cellStyle name="Separador de milhares 4 2 2 5 2" xfId="15074" xr:uid="{D566ECB0-CA2D-4CB5-92E5-84307533C7D8}"/>
    <cellStyle name="Separador de milhares 4 2 2 6" xfId="14128" xr:uid="{7CF5EC60-3DDB-4398-84A2-A2BD17D9997A}"/>
    <cellStyle name="Separador de milhares 4 2 3" xfId="4260" xr:uid="{00000000-0005-0000-0000-000040300000}"/>
    <cellStyle name="Separador de milhares 4 2 3 2" xfId="9016" xr:uid="{00000000-0005-0000-0000-000041300000}"/>
    <cellStyle name="Separador de milhares 4 2 3 2 2" xfId="14456" xr:uid="{9FCEF63F-2D93-4B8E-8BE3-A783D4F887F8}"/>
    <cellStyle name="Separador de milhares 4 2 3 3" xfId="12219" xr:uid="{00000000-0005-0000-0000-000042300000}"/>
    <cellStyle name="Separador de milhares 4 2 3 3 2" xfId="14810" xr:uid="{5336ECB7-A09F-4C6C-B068-9B9A9D931060}"/>
    <cellStyle name="Separador de milhares 4 2 3 4" xfId="13827" xr:uid="{00000000-0005-0000-0000-000043300000}"/>
    <cellStyle name="Separador de milhares 4 2 3 4 2" xfId="15076" xr:uid="{32CDCEAE-82C2-4307-9F1E-30DE75BD1606}"/>
    <cellStyle name="Separador de milhares 4 2 3 5" xfId="14130" xr:uid="{F8553BFE-B1C6-4B4A-B29C-DCA6156ECE68}"/>
    <cellStyle name="Separador de milhares 4 2 4" xfId="5135" xr:uid="{00000000-0005-0000-0000-000044300000}"/>
    <cellStyle name="Separador de milhares 4 2 4 2" xfId="7520" xr:uid="{00000000-0005-0000-0000-000045300000}"/>
    <cellStyle name="Separador de milhares 4 2 4 2 2" xfId="14307" xr:uid="{06E505E0-1035-40B7-8D7E-CB3272DE419D}"/>
    <cellStyle name="Separador de milhares 4 2 4 3" xfId="14252" xr:uid="{0F9D03F0-B627-4503-9E60-8B779B470ED0}"/>
    <cellStyle name="Separador de milhares 4 2 5" xfId="9013" xr:uid="{00000000-0005-0000-0000-000046300000}"/>
    <cellStyle name="Separador de milhares 4 2 5 2" xfId="14453" xr:uid="{F0041F5A-3DA4-4FC0-8AA1-204FE9A72E78}"/>
    <cellStyle name="Separador de milhares 4 2 6" xfId="12216" xr:uid="{00000000-0005-0000-0000-000047300000}"/>
    <cellStyle name="Separador de milhares 4 2 6 2" xfId="14807" xr:uid="{A675D30B-C5DD-4C90-A75C-109EC630CF8F}"/>
    <cellStyle name="Separador de milhares 4 2 7" xfId="13824" xr:uid="{00000000-0005-0000-0000-000048300000}"/>
    <cellStyle name="Separador de milhares 4 2 7 2" xfId="15073" xr:uid="{3472CA06-6C7E-4F02-AB63-3643108AB816}"/>
    <cellStyle name="Separador de milhares 4 2 8" xfId="14127" xr:uid="{8D34511F-97BF-4033-8EA0-8997D576BD24}"/>
    <cellStyle name="Separador de milhares 4 3" xfId="4261" xr:uid="{00000000-0005-0000-0000-000049300000}"/>
    <cellStyle name="Separador de milhares 4 3 2" xfId="5136" xr:uid="{00000000-0005-0000-0000-00004A300000}"/>
    <cellStyle name="Separador de milhares 4 3 2 2" xfId="9017" xr:uid="{00000000-0005-0000-0000-00004B300000}"/>
    <cellStyle name="Separador de milhares 4 3 2 2 2" xfId="14457" xr:uid="{38EE46B4-A4AB-426A-8369-928DC5C14B21}"/>
    <cellStyle name="Separador de milhares 4 3 3" xfId="12220" xr:uid="{00000000-0005-0000-0000-00004C300000}"/>
    <cellStyle name="Separador de milhares 4 3 3 2" xfId="14811" xr:uid="{86DBF0FF-5F40-467A-905D-4E0CE90DE545}"/>
    <cellStyle name="Separador de milhares 4 3 4" xfId="13828" xr:uid="{00000000-0005-0000-0000-00004D300000}"/>
    <cellStyle name="Separador de milhares 4 3 4 2" xfId="15077" xr:uid="{31BEE8EA-388B-431D-8C96-BB2B50F533B0}"/>
    <cellStyle name="Separador de milhares 4 3 5" xfId="14131" xr:uid="{ABF6227F-C35C-4DE7-B045-99B78C5F4BDF}"/>
    <cellStyle name="Separador de milhares 4 4" xfId="4262" xr:uid="{00000000-0005-0000-0000-00004E300000}"/>
    <cellStyle name="Separador de milhares 4 4 2" xfId="9018" xr:uid="{00000000-0005-0000-0000-00004F300000}"/>
    <cellStyle name="Separador de milhares 4 4 2 2" xfId="14458" xr:uid="{60CA4FBE-2D25-47B9-9802-BF78FEAB9508}"/>
    <cellStyle name="Separador de milhares 4 4 3" xfId="12221" xr:uid="{00000000-0005-0000-0000-000050300000}"/>
    <cellStyle name="Separador de milhares 4 4 3 2" xfId="14812" xr:uid="{62F5E82E-8699-440C-ACB9-32479F756804}"/>
    <cellStyle name="Separador de milhares 4 4 4" xfId="13829" xr:uid="{00000000-0005-0000-0000-000051300000}"/>
    <cellStyle name="Separador de milhares 4 4 4 2" xfId="15078" xr:uid="{E32488A3-C7C6-4441-BB77-7A90B39A8558}"/>
    <cellStyle name="Separador de milhares 4 4 5" xfId="14132" xr:uid="{575A435B-4DB6-4599-BF30-6A3E8AFD4959}"/>
    <cellStyle name="Separador de milhares 4 5" xfId="4263" xr:uid="{00000000-0005-0000-0000-000052300000}"/>
    <cellStyle name="Separador de milhares 4 5 2" xfId="9019" xr:uid="{00000000-0005-0000-0000-000053300000}"/>
    <cellStyle name="Separador de milhares 4 5 2 2" xfId="14459" xr:uid="{FC251E0E-1842-462A-8700-84E3F1D98821}"/>
    <cellStyle name="Separador de milhares 4 5 3" xfId="12222" xr:uid="{00000000-0005-0000-0000-000054300000}"/>
    <cellStyle name="Separador de milhares 4 5 3 2" xfId="14813" xr:uid="{AB0A2981-AEF2-4935-A1EF-3A3196EBAC0C}"/>
    <cellStyle name="Separador de milhares 4 5 4" xfId="13830" xr:uid="{00000000-0005-0000-0000-000055300000}"/>
    <cellStyle name="Separador de milhares 4 5 4 2" xfId="15079" xr:uid="{BDC9725A-3776-4126-9CA5-A2758A76CB24}"/>
    <cellStyle name="Separador de milhares 4 5 5" xfId="14133" xr:uid="{C2276628-9073-4988-A31C-B6BCB0D2B152}"/>
    <cellStyle name="Separador de milhares 4 6" xfId="5134" xr:uid="{00000000-0005-0000-0000-000056300000}"/>
    <cellStyle name="Separador de milhares 4 6 2" xfId="9012" xr:uid="{00000000-0005-0000-0000-000057300000}"/>
    <cellStyle name="Separador de milhares 4 6 2 2" xfId="14452" xr:uid="{079C44B3-C815-431F-A352-5111B058840E}"/>
    <cellStyle name="Separador de milhares 4 6 3" xfId="14251" xr:uid="{74D88259-6159-4A5C-B959-5B4E3EF29E6F}"/>
    <cellStyle name="Separador de milhares 4 7" xfId="12215" xr:uid="{00000000-0005-0000-0000-000058300000}"/>
    <cellStyle name="Separador de milhares 4 7 2" xfId="14806" xr:uid="{8B59100D-7943-4A42-AD8A-AE5D87923668}"/>
    <cellStyle name="Separador de milhares 4 8" xfId="13823" xr:uid="{00000000-0005-0000-0000-000059300000}"/>
    <cellStyle name="Separador de milhares 4 8 2" xfId="15072" xr:uid="{1375D03A-2CD9-48FF-8463-3A1D62136985}"/>
    <cellStyle name="Separador de milhares 4 9" xfId="14126" xr:uid="{29F1E194-AC7E-4FA5-A5EF-ADE6E65157D7}"/>
    <cellStyle name="Separador de milhares 5" xfId="4264" xr:uid="{00000000-0005-0000-0000-00005A300000}"/>
    <cellStyle name="Separador de milhares 5 10" xfId="4265" xr:uid="{00000000-0005-0000-0000-00005B300000}"/>
    <cellStyle name="Separador de milhares 5 10 2" xfId="9021" xr:uid="{00000000-0005-0000-0000-00005C300000}"/>
    <cellStyle name="Separador de milhares 5 10 2 2" xfId="14461" xr:uid="{3D3C26D8-B5C6-45CF-B4B0-3A5BFFC7B56F}"/>
    <cellStyle name="Separador de milhares 5 10 3" xfId="12224" xr:uid="{00000000-0005-0000-0000-00005D300000}"/>
    <cellStyle name="Separador de milhares 5 10 3 2" xfId="14815" xr:uid="{96198926-A973-4A6F-A594-A4FB0FB62DBA}"/>
    <cellStyle name="Separador de milhares 5 10 4" xfId="13832" xr:uid="{00000000-0005-0000-0000-00005E300000}"/>
    <cellStyle name="Separador de milhares 5 10 4 2" xfId="15081" xr:uid="{218F0DF9-FF68-4E57-912C-6BC07F1FE034}"/>
    <cellStyle name="Separador de milhares 5 10 5" xfId="14135" xr:uid="{56640892-9E46-406C-A8CF-4B03A2395DA7}"/>
    <cellStyle name="Separador de milhares 5 11" xfId="4266" xr:uid="{00000000-0005-0000-0000-00005F300000}"/>
    <cellStyle name="Separador de milhares 5 11 2" xfId="9022" xr:uid="{00000000-0005-0000-0000-000060300000}"/>
    <cellStyle name="Separador de milhares 5 11 2 2" xfId="14462" xr:uid="{569476B6-0471-46B0-A926-6BE1E3874205}"/>
    <cellStyle name="Separador de milhares 5 11 3" xfId="12225" xr:uid="{00000000-0005-0000-0000-000061300000}"/>
    <cellStyle name="Separador de milhares 5 11 3 2" xfId="14816" xr:uid="{5AD88411-D01B-4B46-B943-2CE61BB46889}"/>
    <cellStyle name="Separador de milhares 5 11 4" xfId="13833" xr:uid="{00000000-0005-0000-0000-000062300000}"/>
    <cellStyle name="Separador de milhares 5 11 4 2" xfId="15082" xr:uid="{700D60FD-EB03-4A67-837D-1EE9A7F5FDA4}"/>
    <cellStyle name="Separador de milhares 5 11 5" xfId="14136" xr:uid="{16893C88-6480-4860-8271-67E2E919C982}"/>
    <cellStyle name="Separador de milhares 5 12" xfId="4267" xr:uid="{00000000-0005-0000-0000-000063300000}"/>
    <cellStyle name="Separador de milhares 5 12 2" xfId="9023" xr:uid="{00000000-0005-0000-0000-000064300000}"/>
    <cellStyle name="Separador de milhares 5 12 2 2" xfId="14463" xr:uid="{FB377558-D92F-4DEB-B040-7BD6CC6E75A9}"/>
    <cellStyle name="Separador de milhares 5 12 3" xfId="12226" xr:uid="{00000000-0005-0000-0000-000065300000}"/>
    <cellStyle name="Separador de milhares 5 12 3 2" xfId="14817" xr:uid="{3BC400C8-7335-4739-B891-67E9AAB7CB3F}"/>
    <cellStyle name="Separador de milhares 5 12 4" xfId="13834" xr:uid="{00000000-0005-0000-0000-000066300000}"/>
    <cellStyle name="Separador de milhares 5 12 4 2" xfId="15083" xr:uid="{562206AD-A90C-4BA8-B7E7-ED0A45FAE914}"/>
    <cellStyle name="Separador de milhares 5 12 5" xfId="14137" xr:uid="{FD1F5920-EC3B-4896-8653-659996E2F856}"/>
    <cellStyle name="Separador de milhares 5 13" xfId="4268" xr:uid="{00000000-0005-0000-0000-000067300000}"/>
    <cellStyle name="Separador de milhares 5 13 2" xfId="9024" xr:uid="{00000000-0005-0000-0000-000068300000}"/>
    <cellStyle name="Separador de milhares 5 13 2 2" xfId="14464" xr:uid="{DE1731DE-35B9-4554-8D43-E71522A831F9}"/>
    <cellStyle name="Separador de milhares 5 13 3" xfId="12227" xr:uid="{00000000-0005-0000-0000-000069300000}"/>
    <cellStyle name="Separador de milhares 5 13 3 2" xfId="14818" xr:uid="{328F5C9B-9A51-4C2E-BCD2-72DA8F80859D}"/>
    <cellStyle name="Separador de milhares 5 13 4" xfId="13835" xr:uid="{00000000-0005-0000-0000-00006A300000}"/>
    <cellStyle name="Separador de milhares 5 13 4 2" xfId="15084" xr:uid="{3E4BDBFB-E6D2-47F8-8509-8339C13CC36D}"/>
    <cellStyle name="Separador de milhares 5 13 5" xfId="14138" xr:uid="{2DB92016-58BB-491F-BE60-1267FF67097F}"/>
    <cellStyle name="Separador de milhares 5 14" xfId="5137" xr:uid="{00000000-0005-0000-0000-00006B300000}"/>
    <cellStyle name="Separador de milhares 5 14 2" xfId="9020" xr:uid="{00000000-0005-0000-0000-00006C300000}"/>
    <cellStyle name="Separador de milhares 5 14 2 2" xfId="14460" xr:uid="{59FA8996-7DC1-4573-992F-19C76ED25C72}"/>
    <cellStyle name="Separador de milhares 5 14 3" xfId="14253" xr:uid="{8FB47528-3542-4044-A63A-E4A2AD85F57B}"/>
    <cellStyle name="Separador de milhares 5 15" xfId="12223" xr:uid="{00000000-0005-0000-0000-00006D300000}"/>
    <cellStyle name="Separador de milhares 5 15 2" xfId="14814" xr:uid="{27E00C29-3C72-460B-B119-0FFD187C5964}"/>
    <cellStyle name="Separador de milhares 5 16" xfId="13831" xr:uid="{00000000-0005-0000-0000-00006E300000}"/>
    <cellStyle name="Separador de milhares 5 16 2" xfId="15080" xr:uid="{0C55525D-F267-44A5-BC96-5CB04A424032}"/>
    <cellStyle name="Separador de milhares 5 17" xfId="14134" xr:uid="{5BC34C0D-64E9-4EC8-AB95-E32E8EEE4953}"/>
    <cellStyle name="Separador de milhares 5 2" xfId="4269" xr:uid="{00000000-0005-0000-0000-00006F300000}"/>
    <cellStyle name="Separador de milhares 5 2 10" xfId="14139" xr:uid="{5A438834-58A4-4E16-BB51-BE6A194F824A}"/>
    <cellStyle name="Separador de milhares 5 2 2" xfId="4270" xr:uid="{00000000-0005-0000-0000-000070300000}"/>
    <cellStyle name="Separador de milhares 5 2 2 2" xfId="5204" xr:uid="{00000000-0005-0000-0000-000071300000}"/>
    <cellStyle name="Separador de milhares 5 2 2 2 2" xfId="9026" xr:uid="{00000000-0005-0000-0000-000072300000}"/>
    <cellStyle name="Separador de milhares 5 2 2 2 2 2" xfId="14466" xr:uid="{35696F40-51EC-4546-9A7F-16B4EB1597E7}"/>
    <cellStyle name="Separador de milhares 5 2 2 2 3" xfId="14273" xr:uid="{9F088E49-B4B3-4869-9667-A4EDDFEA02AA}"/>
    <cellStyle name="Separador de milhares 5 2 2 3" xfId="12229" xr:uid="{00000000-0005-0000-0000-000073300000}"/>
    <cellStyle name="Separador de milhares 5 2 2 3 2" xfId="14820" xr:uid="{4698CD10-39E9-4934-BD66-D0B406185292}"/>
    <cellStyle name="Separador de milhares 5 2 2 4" xfId="13837" xr:uid="{00000000-0005-0000-0000-000074300000}"/>
    <cellStyle name="Separador de milhares 5 2 2 4 2" xfId="15086" xr:uid="{CBEC8A46-620B-423D-B1AE-2B5713BAE4B5}"/>
    <cellStyle name="Separador de milhares 5 2 2 5" xfId="14140" xr:uid="{70AB0D66-5290-4797-90F1-A1C3415580A1}"/>
    <cellStyle name="Separador de milhares 5 2 3" xfId="4271" xr:uid="{00000000-0005-0000-0000-000075300000}"/>
    <cellStyle name="Separador de milhares 5 2 3 2" xfId="9027" xr:uid="{00000000-0005-0000-0000-000076300000}"/>
    <cellStyle name="Separador de milhares 5 2 3 2 2" xfId="14467" xr:uid="{B1FBC465-6E31-4555-BC6C-718A3029E7FB}"/>
    <cellStyle name="Separador de milhares 5 2 3 3" xfId="12230" xr:uid="{00000000-0005-0000-0000-000077300000}"/>
    <cellStyle name="Separador de milhares 5 2 3 3 2" xfId="14821" xr:uid="{0BF9F5B0-7F4A-4045-8C92-3F23FB9EE006}"/>
    <cellStyle name="Separador de milhares 5 2 3 4" xfId="13838" xr:uid="{00000000-0005-0000-0000-000078300000}"/>
    <cellStyle name="Separador de milhares 5 2 3 4 2" xfId="15087" xr:uid="{09FBA99E-D153-4827-BE8F-2B481A02DFFD}"/>
    <cellStyle name="Separador de milhares 5 2 3 5" xfId="14141" xr:uid="{2491CE0F-7BD6-4D37-886F-4DDF1341B3B9}"/>
    <cellStyle name="Separador de milhares 5 2 4" xfId="4272" xr:uid="{00000000-0005-0000-0000-000079300000}"/>
    <cellStyle name="Separador de milhares 5 2 4 2" xfId="4273" xr:uid="{00000000-0005-0000-0000-00007A300000}"/>
    <cellStyle name="Separador de milhares 5 2 4 2 2" xfId="9029" xr:uid="{00000000-0005-0000-0000-00007B300000}"/>
    <cellStyle name="Separador de milhares 5 2 4 2 2 2" xfId="14469" xr:uid="{2682E63F-A6B1-4634-B424-10B774ACD3DD}"/>
    <cellStyle name="Separador de milhares 5 2 4 2 3" xfId="12232" xr:uid="{00000000-0005-0000-0000-00007C300000}"/>
    <cellStyle name="Separador de milhares 5 2 4 2 3 2" xfId="14823" xr:uid="{76C55A57-10DD-44B4-B693-AB35C1FB63ED}"/>
    <cellStyle name="Separador de milhares 5 2 4 2 4" xfId="13840" xr:uid="{00000000-0005-0000-0000-00007D300000}"/>
    <cellStyle name="Separador de milhares 5 2 4 2 4 2" xfId="15089" xr:uid="{46228CC0-8199-47B3-B104-5FF35A9F60A4}"/>
    <cellStyle name="Separador de milhares 5 2 4 2 5" xfId="14143" xr:uid="{DA5D409B-9D66-4D5F-89C8-9749AE2FA3CF}"/>
    <cellStyle name="Separador de milhares 5 2 4 3" xfId="4274" xr:uid="{00000000-0005-0000-0000-00007E300000}"/>
    <cellStyle name="Separador de milhares 5 2 4 3 2" xfId="9030" xr:uid="{00000000-0005-0000-0000-00007F300000}"/>
    <cellStyle name="Separador de milhares 5 2 4 3 2 2" xfId="14470" xr:uid="{FCA35E3A-9BAD-4DA3-86DA-79BB309DDA3B}"/>
    <cellStyle name="Separador de milhares 5 2 4 3 3" xfId="12233" xr:uid="{00000000-0005-0000-0000-000080300000}"/>
    <cellStyle name="Separador de milhares 5 2 4 3 3 2" xfId="14824" xr:uid="{D743E334-91D7-4F28-A249-5BC6D7F861F2}"/>
    <cellStyle name="Separador de milhares 5 2 4 3 4" xfId="13841" xr:uid="{00000000-0005-0000-0000-000081300000}"/>
    <cellStyle name="Separador de milhares 5 2 4 3 4 2" xfId="15090" xr:uid="{F81B40BB-1D52-4969-A728-6C21A0628D84}"/>
    <cellStyle name="Separador de milhares 5 2 4 3 5" xfId="14144" xr:uid="{F4B46056-CDA9-418B-9339-1BA7B358D9D7}"/>
    <cellStyle name="Separador de milhares 5 2 4 4" xfId="4275" xr:uid="{00000000-0005-0000-0000-000082300000}"/>
    <cellStyle name="Separador de milhares 5 2 4 4 2" xfId="9031" xr:uid="{00000000-0005-0000-0000-000083300000}"/>
    <cellStyle name="Separador de milhares 5 2 4 4 2 2" xfId="14471" xr:uid="{13F99588-69A9-48D4-81D3-B2166C4CE98F}"/>
    <cellStyle name="Separador de milhares 5 2 4 4 3" xfId="12234" xr:uid="{00000000-0005-0000-0000-000084300000}"/>
    <cellStyle name="Separador de milhares 5 2 4 4 3 2" xfId="14825" xr:uid="{FBB7F5EC-13B5-4AFD-9471-518BAC13EC77}"/>
    <cellStyle name="Separador de milhares 5 2 4 4 4" xfId="13842" xr:uid="{00000000-0005-0000-0000-000085300000}"/>
    <cellStyle name="Separador de milhares 5 2 4 4 4 2" xfId="15091" xr:uid="{9FDACE42-9B9A-429D-B4E4-1607AB042F1B}"/>
    <cellStyle name="Separador de milhares 5 2 4 4 5" xfId="14145" xr:uid="{92914833-7AC4-4869-ADCD-8657299D8AAC}"/>
    <cellStyle name="Separador de milhares 5 2 4 5" xfId="9028" xr:uid="{00000000-0005-0000-0000-000086300000}"/>
    <cellStyle name="Separador de milhares 5 2 4 5 2" xfId="14468" xr:uid="{4777C811-A80B-42DD-BAAC-C6912D08BEA2}"/>
    <cellStyle name="Separador de milhares 5 2 4 6" xfId="12231" xr:uid="{00000000-0005-0000-0000-000087300000}"/>
    <cellStyle name="Separador de milhares 5 2 4 6 2" xfId="14822" xr:uid="{E50F9C43-C7AA-4A2F-BC27-7984F815F9BC}"/>
    <cellStyle name="Separador de milhares 5 2 4 7" xfId="13839" xr:uid="{00000000-0005-0000-0000-000088300000}"/>
    <cellStyle name="Separador de milhares 5 2 4 7 2" xfId="15088" xr:uid="{DDFE3CAF-EDFF-4A39-B80B-D29FCE261835}"/>
    <cellStyle name="Separador de milhares 5 2 4 8" xfId="14142" xr:uid="{28AACAF3-13E4-47AD-90F0-77DA81BE9021}"/>
    <cellStyle name="Separador de milhares 5 2 5" xfId="4276" xr:uid="{00000000-0005-0000-0000-000089300000}"/>
    <cellStyle name="Separador de milhares 5 2 5 2" xfId="9032" xr:uid="{00000000-0005-0000-0000-00008A300000}"/>
    <cellStyle name="Separador de milhares 5 2 5 2 2" xfId="14472" xr:uid="{60E14D97-12C3-4F44-ACDB-9F57AED7164F}"/>
    <cellStyle name="Separador de milhares 5 2 5 3" xfId="12235" xr:uid="{00000000-0005-0000-0000-00008B300000}"/>
    <cellStyle name="Separador de milhares 5 2 5 3 2" xfId="14826" xr:uid="{5B1A442C-B6BD-4ACA-BAEA-B34B4C6F325E}"/>
    <cellStyle name="Separador de milhares 5 2 5 4" xfId="13843" xr:uid="{00000000-0005-0000-0000-00008C300000}"/>
    <cellStyle name="Separador de milhares 5 2 5 4 2" xfId="15092" xr:uid="{7239853A-1CC2-4075-AEEA-4E73283CA846}"/>
    <cellStyle name="Separador de milhares 5 2 5 5" xfId="14146" xr:uid="{F32E847C-8C5D-4554-B8EB-DCD756C7D5FF}"/>
    <cellStyle name="Separador de milhares 5 2 6" xfId="4277" xr:uid="{00000000-0005-0000-0000-00008D300000}"/>
    <cellStyle name="Separador de milhares 5 2 6 2" xfId="9033" xr:uid="{00000000-0005-0000-0000-00008E300000}"/>
    <cellStyle name="Separador de milhares 5 2 6 2 2" xfId="14473" xr:uid="{0DD80B87-6C24-4AB7-96C7-04F09943709A}"/>
    <cellStyle name="Separador de milhares 5 2 6 3" xfId="12236" xr:uid="{00000000-0005-0000-0000-00008F300000}"/>
    <cellStyle name="Separador de milhares 5 2 6 3 2" xfId="14827" xr:uid="{A77C6E0E-1389-4625-89D6-493D5F8F4742}"/>
    <cellStyle name="Separador de milhares 5 2 6 4" xfId="13844" xr:uid="{00000000-0005-0000-0000-000090300000}"/>
    <cellStyle name="Separador de milhares 5 2 6 4 2" xfId="15093" xr:uid="{EF42FEFA-C0CD-4A87-9D8A-1B49A2581988}"/>
    <cellStyle name="Separador de milhares 5 2 6 5" xfId="14147" xr:uid="{A237F6D3-4E24-4692-B1A6-725BC7D70A9A}"/>
    <cellStyle name="Separador de milhares 5 2 7" xfId="5138" xr:uid="{00000000-0005-0000-0000-000091300000}"/>
    <cellStyle name="Separador de milhares 5 2 7 2" xfId="9025" xr:uid="{00000000-0005-0000-0000-000092300000}"/>
    <cellStyle name="Separador de milhares 5 2 7 2 2" xfId="14465" xr:uid="{FDEA4895-1EBD-4A1E-A9DA-2AE9A4D4A25A}"/>
    <cellStyle name="Separador de milhares 5 2 7 3" xfId="14254" xr:uid="{41B261CB-4AC0-434F-9F6A-9D2DB296011E}"/>
    <cellStyle name="Separador de milhares 5 2 8" xfId="12228" xr:uid="{00000000-0005-0000-0000-000093300000}"/>
    <cellStyle name="Separador de milhares 5 2 8 2" xfId="14819" xr:uid="{1B523205-83C7-43FA-BC83-356D7C0F2994}"/>
    <cellStyle name="Separador de milhares 5 2 9" xfId="13836" xr:uid="{00000000-0005-0000-0000-000094300000}"/>
    <cellStyle name="Separador de milhares 5 2 9 2" xfId="15085" xr:uid="{13DA7D23-DCCF-4B88-B0C6-F598E4CA14BC}"/>
    <cellStyle name="Separador de milhares 5 3" xfId="4278" xr:uid="{00000000-0005-0000-0000-000095300000}"/>
    <cellStyle name="Separador de milhares 5 3 2" xfId="4279" xr:uid="{00000000-0005-0000-0000-000096300000}"/>
    <cellStyle name="Separador de milhares 5 3 2 2" xfId="9035" xr:uid="{00000000-0005-0000-0000-000097300000}"/>
    <cellStyle name="Separador de milhares 5 3 2 2 2" xfId="14475" xr:uid="{A442B544-B9F1-4341-BB1B-2DB74850A332}"/>
    <cellStyle name="Separador de milhares 5 3 2 3" xfId="12238" xr:uid="{00000000-0005-0000-0000-000098300000}"/>
    <cellStyle name="Separador de milhares 5 3 2 3 2" xfId="14829" xr:uid="{30138010-B787-41A5-AD32-27E3FFDF5A43}"/>
    <cellStyle name="Separador de milhares 5 3 2 4" xfId="13846" xr:uid="{00000000-0005-0000-0000-000099300000}"/>
    <cellStyle name="Separador de milhares 5 3 2 4 2" xfId="15095" xr:uid="{EFA91577-40F0-4182-9C41-95033861C1F2}"/>
    <cellStyle name="Separador de milhares 5 3 2 5" xfId="14149" xr:uid="{567D03DE-85E9-4567-9B26-CC6BF42BEF06}"/>
    <cellStyle name="Separador de milhares 5 3 3" xfId="5237" xr:uid="{00000000-0005-0000-0000-00009A300000}"/>
    <cellStyle name="Separador de milhares 5 3 3 2" xfId="9034" xr:uid="{00000000-0005-0000-0000-00009B300000}"/>
    <cellStyle name="Separador de milhares 5 3 3 2 2" xfId="14474" xr:uid="{1F7CB41D-18E5-4920-A7F7-ABB15A2222A9}"/>
    <cellStyle name="Separador de milhares 5 3 3 3" xfId="14287" xr:uid="{F731B15D-CD18-416E-A5CD-D7245656D6EF}"/>
    <cellStyle name="Separador de milhares 5 3 4" xfId="12237" xr:uid="{00000000-0005-0000-0000-00009C300000}"/>
    <cellStyle name="Separador de milhares 5 3 4 2" xfId="14828" xr:uid="{890F600C-1715-4AA8-89FF-E6B5C295E9C6}"/>
    <cellStyle name="Separador de milhares 5 3 5" xfId="13845" xr:uid="{00000000-0005-0000-0000-00009D300000}"/>
    <cellStyle name="Separador de milhares 5 3 5 2" xfId="15094" xr:uid="{F38080A5-933B-42B0-BDD1-85DFD49BEDE0}"/>
    <cellStyle name="Separador de milhares 5 3 6" xfId="14148" xr:uid="{09F59972-A57E-4C8C-B4EB-AE0DCF110A37}"/>
    <cellStyle name="Separador de milhares 5 4" xfId="4280" xr:uid="{00000000-0005-0000-0000-00009E300000}"/>
    <cellStyle name="Separador de milhares 5 4 2" xfId="4281" xr:uid="{00000000-0005-0000-0000-00009F300000}"/>
    <cellStyle name="Separador de milhares 5 4 2 2" xfId="9037" xr:uid="{00000000-0005-0000-0000-0000A0300000}"/>
    <cellStyle name="Separador de milhares 5 4 2 2 2" xfId="14477" xr:uid="{32C1465D-A7F8-48B8-9E1B-D08AD2533167}"/>
    <cellStyle name="Separador de milhares 5 4 2 3" xfId="12240" xr:uid="{00000000-0005-0000-0000-0000A1300000}"/>
    <cellStyle name="Separador de milhares 5 4 2 3 2" xfId="14831" xr:uid="{40F22C7A-25CB-47DF-BE34-706FE0D721A7}"/>
    <cellStyle name="Separador de milhares 5 4 2 4" xfId="13848" xr:uid="{00000000-0005-0000-0000-0000A2300000}"/>
    <cellStyle name="Separador de milhares 5 4 2 4 2" xfId="15097" xr:uid="{F25EF974-69BD-48D5-82C8-64C5A70288BD}"/>
    <cellStyle name="Separador de milhares 5 4 2 5" xfId="14151" xr:uid="{795ED38E-CA8D-4FC2-9C59-2A391AB389A4}"/>
    <cellStyle name="Separador de milhares 5 4 3" xfId="9036" xr:uid="{00000000-0005-0000-0000-0000A3300000}"/>
    <cellStyle name="Separador de milhares 5 4 3 2" xfId="14476" xr:uid="{8D03544E-492D-4824-B301-EC22DFE865BF}"/>
    <cellStyle name="Separador de milhares 5 4 4" xfId="12239" xr:uid="{00000000-0005-0000-0000-0000A4300000}"/>
    <cellStyle name="Separador de milhares 5 4 4 2" xfId="14830" xr:uid="{1CD5E3EF-A83F-4A58-A896-0732438D3861}"/>
    <cellStyle name="Separador de milhares 5 4 5" xfId="13847" xr:uid="{00000000-0005-0000-0000-0000A5300000}"/>
    <cellStyle name="Separador de milhares 5 4 5 2" xfId="15096" xr:uid="{6D7FAE04-116A-4106-B311-FA7578E37A95}"/>
    <cellStyle name="Separador de milhares 5 4 6" xfId="14150" xr:uid="{E311E0AE-3A72-4300-87AE-38D35FCBB376}"/>
    <cellStyle name="Separador de milhares 5 5" xfId="4282" xr:uid="{00000000-0005-0000-0000-0000A6300000}"/>
    <cellStyle name="Separador de milhares 5 5 2" xfId="4283" xr:uid="{00000000-0005-0000-0000-0000A7300000}"/>
    <cellStyle name="Separador de milhares 5 5 2 2" xfId="9039" xr:uid="{00000000-0005-0000-0000-0000A8300000}"/>
    <cellStyle name="Separador de milhares 5 5 2 2 2" xfId="14479" xr:uid="{A80068AA-BA41-4F68-AE82-84E754C72881}"/>
    <cellStyle name="Separador de milhares 5 5 2 3" xfId="12242" xr:uid="{00000000-0005-0000-0000-0000A9300000}"/>
    <cellStyle name="Separador de milhares 5 5 2 3 2" xfId="14833" xr:uid="{5B5610A3-918C-4127-8F68-3A69EC7167D6}"/>
    <cellStyle name="Separador de milhares 5 5 2 4" xfId="13850" xr:uid="{00000000-0005-0000-0000-0000AA300000}"/>
    <cellStyle name="Separador de milhares 5 5 2 4 2" xfId="15099" xr:uid="{180F5048-5102-4B56-87BA-A2781A492A66}"/>
    <cellStyle name="Separador de milhares 5 5 2 5" xfId="14153" xr:uid="{F9BB8F42-B245-41EC-9AAE-A71E3B49368C}"/>
    <cellStyle name="Separador de milhares 5 5 3" xfId="9038" xr:uid="{00000000-0005-0000-0000-0000AB300000}"/>
    <cellStyle name="Separador de milhares 5 5 3 2" xfId="14478" xr:uid="{77FCC9E8-6A75-413C-875A-E4EF467E9C45}"/>
    <cellStyle name="Separador de milhares 5 5 4" xfId="12241" xr:uid="{00000000-0005-0000-0000-0000AC300000}"/>
    <cellStyle name="Separador de milhares 5 5 4 2" xfId="14832" xr:uid="{EE55709C-33C1-42BA-9A17-366D92A39608}"/>
    <cellStyle name="Separador de milhares 5 5 5" xfId="13849" xr:uid="{00000000-0005-0000-0000-0000AD300000}"/>
    <cellStyle name="Separador de milhares 5 5 5 2" xfId="15098" xr:uid="{D7CD9EC2-151A-4209-9DA6-BF6E0C02F435}"/>
    <cellStyle name="Separador de milhares 5 5 6" xfId="14152" xr:uid="{A00A87E0-6C4A-4404-A636-3F959CD7ADB9}"/>
    <cellStyle name="Separador de milhares 5 6" xfId="4284" xr:uid="{00000000-0005-0000-0000-0000AE300000}"/>
    <cellStyle name="Separador de milhares 5 6 2" xfId="4285" xr:uid="{00000000-0005-0000-0000-0000AF300000}"/>
    <cellStyle name="Separador de milhares 5 6 2 2" xfId="9041" xr:uid="{00000000-0005-0000-0000-0000B0300000}"/>
    <cellStyle name="Separador de milhares 5 6 2 2 2" xfId="14481" xr:uid="{7B9326EC-5D0F-4CA2-A5C3-F481389F6850}"/>
    <cellStyle name="Separador de milhares 5 6 2 3" xfId="12244" xr:uid="{00000000-0005-0000-0000-0000B1300000}"/>
    <cellStyle name="Separador de milhares 5 6 2 3 2" xfId="14835" xr:uid="{475865C4-012D-431A-A6C8-B2373B1B5331}"/>
    <cellStyle name="Separador de milhares 5 6 2 4" xfId="13852" xr:uid="{00000000-0005-0000-0000-0000B2300000}"/>
    <cellStyle name="Separador de milhares 5 6 2 4 2" xfId="15101" xr:uid="{C22B0532-E052-4761-A5FD-A5BE285C563F}"/>
    <cellStyle name="Separador de milhares 5 6 2 5" xfId="14155" xr:uid="{6021A9D9-D0DC-4032-AC8F-2B2795742CFD}"/>
    <cellStyle name="Separador de milhares 5 6 3" xfId="9040" xr:uid="{00000000-0005-0000-0000-0000B3300000}"/>
    <cellStyle name="Separador de milhares 5 6 3 2" xfId="14480" xr:uid="{EAE50299-701D-43CD-83AB-C14FA07E6B79}"/>
    <cellStyle name="Separador de milhares 5 6 4" xfId="12243" xr:uid="{00000000-0005-0000-0000-0000B4300000}"/>
    <cellStyle name="Separador de milhares 5 6 4 2" xfId="14834" xr:uid="{C87495FA-A07D-4E1F-B80C-76DF4396ED31}"/>
    <cellStyle name="Separador de milhares 5 6 5" xfId="13851" xr:uid="{00000000-0005-0000-0000-0000B5300000}"/>
    <cellStyle name="Separador de milhares 5 6 5 2" xfId="15100" xr:uid="{D367DC81-928C-42A5-AA91-9026E6805AB9}"/>
    <cellStyle name="Separador de milhares 5 6 6" xfId="14154" xr:uid="{F7815A92-6200-4E1C-8BC6-892D4C4E48DA}"/>
    <cellStyle name="Separador de milhares 5 7" xfId="4286" xr:uid="{00000000-0005-0000-0000-0000B6300000}"/>
    <cellStyle name="Separador de milhares 5 7 2" xfId="4287" xr:uid="{00000000-0005-0000-0000-0000B7300000}"/>
    <cellStyle name="Separador de milhares 5 7 2 2" xfId="9043" xr:uid="{00000000-0005-0000-0000-0000B8300000}"/>
    <cellStyle name="Separador de milhares 5 7 2 2 2" xfId="14483" xr:uid="{6F82507E-4971-49FF-A15D-CCEF2DDDD59D}"/>
    <cellStyle name="Separador de milhares 5 7 2 3" xfId="12246" xr:uid="{00000000-0005-0000-0000-0000B9300000}"/>
    <cellStyle name="Separador de milhares 5 7 2 3 2" xfId="14837" xr:uid="{8F6B934E-AF75-4811-8C79-4E701F852E29}"/>
    <cellStyle name="Separador de milhares 5 7 2 4" xfId="13854" xr:uid="{00000000-0005-0000-0000-0000BA300000}"/>
    <cellStyle name="Separador de milhares 5 7 2 4 2" xfId="15103" xr:uid="{AEF16A6A-3DBD-4D9C-9C3E-88FA933E35FE}"/>
    <cellStyle name="Separador de milhares 5 7 2 5" xfId="14157" xr:uid="{26F38B09-2C6B-4B25-BB97-CD23FFAADD59}"/>
    <cellStyle name="Separador de milhares 5 7 3" xfId="4288" xr:uid="{00000000-0005-0000-0000-0000BB300000}"/>
    <cellStyle name="Separador de milhares 5 7 3 2" xfId="9044" xr:uid="{00000000-0005-0000-0000-0000BC300000}"/>
    <cellStyle name="Separador de milhares 5 7 3 2 2" xfId="14484" xr:uid="{892D95C5-202A-4ADB-B4D9-B36D46328712}"/>
    <cellStyle name="Separador de milhares 5 7 3 3" xfId="12247" xr:uid="{00000000-0005-0000-0000-0000BD300000}"/>
    <cellStyle name="Separador de milhares 5 7 3 3 2" xfId="14838" xr:uid="{59493C34-0280-4CF7-9633-2C0F568BB9C0}"/>
    <cellStyle name="Separador de milhares 5 7 3 4" xfId="13855" xr:uid="{00000000-0005-0000-0000-0000BE300000}"/>
    <cellStyle name="Separador de milhares 5 7 3 4 2" xfId="15104" xr:uid="{9D044049-22ED-444A-910B-637A7FD545E4}"/>
    <cellStyle name="Separador de milhares 5 7 3 5" xfId="14158" xr:uid="{DD7473FD-AD37-4433-AF3C-3BC5247F543F}"/>
    <cellStyle name="Separador de milhares 5 7 4" xfId="9042" xr:uid="{00000000-0005-0000-0000-0000BF300000}"/>
    <cellStyle name="Separador de milhares 5 7 4 2" xfId="14482" xr:uid="{1ED4453E-CA1F-43A3-9400-B8A413EC3216}"/>
    <cellStyle name="Separador de milhares 5 7 5" xfId="12245" xr:uid="{00000000-0005-0000-0000-0000C0300000}"/>
    <cellStyle name="Separador de milhares 5 7 5 2" xfId="14836" xr:uid="{6ADACCBF-6772-41A7-97F7-73CBF5A63D19}"/>
    <cellStyle name="Separador de milhares 5 7 6" xfId="13853" xr:uid="{00000000-0005-0000-0000-0000C1300000}"/>
    <cellStyle name="Separador de milhares 5 7 6 2" xfId="15102" xr:uid="{828A64A4-7FFD-4B29-81C4-6D908895DCFC}"/>
    <cellStyle name="Separador de milhares 5 7 7" xfId="14156" xr:uid="{6A6ECB28-EBAA-4ABB-9168-94ADE90663B7}"/>
    <cellStyle name="Separador de milhares 5 8" xfId="4289" xr:uid="{00000000-0005-0000-0000-0000C2300000}"/>
    <cellStyle name="Separador de milhares 5 8 2" xfId="9045" xr:uid="{00000000-0005-0000-0000-0000C3300000}"/>
    <cellStyle name="Separador de milhares 5 8 2 2" xfId="14485" xr:uid="{2E0DDDA1-ACD3-4E15-BEE1-3303C990F214}"/>
    <cellStyle name="Separador de milhares 5 8 3" xfId="12248" xr:uid="{00000000-0005-0000-0000-0000C4300000}"/>
    <cellStyle name="Separador de milhares 5 8 3 2" xfId="14839" xr:uid="{AC5B3B67-C4B1-4894-A255-978ABD1E23DD}"/>
    <cellStyle name="Separador de milhares 5 8 4" xfId="13856" xr:uid="{00000000-0005-0000-0000-0000C5300000}"/>
    <cellStyle name="Separador de milhares 5 8 4 2" xfId="15105" xr:uid="{A289BD9C-1783-4F6A-B23D-56041CEEE30B}"/>
    <cellStyle name="Separador de milhares 5 8 5" xfId="14159" xr:uid="{2B3A831A-137B-406C-B038-49EBEAFDEFDC}"/>
    <cellStyle name="Separador de milhares 5 9" xfId="4290" xr:uid="{00000000-0005-0000-0000-0000C6300000}"/>
    <cellStyle name="Separador de milhares 5 9 2" xfId="9046" xr:uid="{00000000-0005-0000-0000-0000C7300000}"/>
    <cellStyle name="Separador de milhares 5 9 2 2" xfId="14486" xr:uid="{C7F176CC-BCFF-470A-8BC4-47A6276015F9}"/>
    <cellStyle name="Separador de milhares 5 9 3" xfId="12249" xr:uid="{00000000-0005-0000-0000-0000C8300000}"/>
    <cellStyle name="Separador de milhares 5 9 3 2" xfId="14840" xr:uid="{18557C0E-DF5E-4012-9D1E-9C87572EF055}"/>
    <cellStyle name="Separador de milhares 5 9 4" xfId="13857" xr:uid="{00000000-0005-0000-0000-0000C9300000}"/>
    <cellStyle name="Separador de milhares 5 9 4 2" xfId="15106" xr:uid="{FEAE0E22-0579-4183-A723-4D74B6F98AF2}"/>
    <cellStyle name="Separador de milhares 5 9 5" xfId="14160" xr:uid="{2E6C0C87-8679-4936-822F-3E6CA0571615}"/>
    <cellStyle name="Separador de milhares 6" xfId="4291" xr:uid="{00000000-0005-0000-0000-0000CA300000}"/>
    <cellStyle name="Separador de milhares 6 10" xfId="4292" xr:uid="{00000000-0005-0000-0000-0000CB300000}"/>
    <cellStyle name="Separador de milhares 6 10 2" xfId="9048" xr:uid="{00000000-0005-0000-0000-0000CC300000}"/>
    <cellStyle name="Separador de milhares 6 10 2 2" xfId="14488" xr:uid="{F136C17E-F689-4CB9-8531-FBA5A6F5E796}"/>
    <cellStyle name="Separador de milhares 6 10 3" xfId="12251" xr:uid="{00000000-0005-0000-0000-0000CD300000}"/>
    <cellStyle name="Separador de milhares 6 10 3 2" xfId="14842" xr:uid="{1072EFDB-8209-4714-9493-C60822CB3F2B}"/>
    <cellStyle name="Separador de milhares 6 10 4" xfId="13859" xr:uid="{00000000-0005-0000-0000-0000CE300000}"/>
    <cellStyle name="Separador de milhares 6 10 4 2" xfId="15108" xr:uid="{F9FE4D29-41E4-441C-91BD-4E6153B96112}"/>
    <cellStyle name="Separador de milhares 6 10 5" xfId="14162" xr:uid="{C14CD5DB-0AFB-4E74-A41F-147254C08747}"/>
    <cellStyle name="Separador de milhares 6 11" xfId="4293" xr:uid="{00000000-0005-0000-0000-0000CF300000}"/>
    <cellStyle name="Separador de milhares 6 11 2" xfId="9049" xr:uid="{00000000-0005-0000-0000-0000D0300000}"/>
    <cellStyle name="Separador de milhares 6 11 2 2" xfId="14489" xr:uid="{70076CFB-5CB3-45FC-9F8D-038800FE4954}"/>
    <cellStyle name="Separador de milhares 6 11 3" xfId="12252" xr:uid="{00000000-0005-0000-0000-0000D1300000}"/>
    <cellStyle name="Separador de milhares 6 11 3 2" xfId="14843" xr:uid="{5EB98A8F-085E-4259-8897-C7C2DB09157F}"/>
    <cellStyle name="Separador de milhares 6 11 4" xfId="13860" xr:uid="{00000000-0005-0000-0000-0000D2300000}"/>
    <cellStyle name="Separador de milhares 6 11 4 2" xfId="15109" xr:uid="{159FC14C-D476-4FFD-8346-AF621D31A6A9}"/>
    <cellStyle name="Separador de milhares 6 11 5" xfId="14163" xr:uid="{EC2556DC-677A-49FF-898A-32B4A0C9425D}"/>
    <cellStyle name="Separador de milhares 6 12" xfId="5139" xr:uid="{00000000-0005-0000-0000-0000D3300000}"/>
    <cellStyle name="Separador de milhares 6 12 2" xfId="5453" xr:uid="{00000000-0005-0000-0000-0000D4300000}"/>
    <cellStyle name="Separador de milhares 6 12 2 2" xfId="14295" xr:uid="{BEE64FB8-780F-48B1-8ABF-0CD0DEA2B092}"/>
    <cellStyle name="Separador de milhares 6 13" xfId="9047" xr:uid="{00000000-0005-0000-0000-0000D5300000}"/>
    <cellStyle name="Separador de milhares 6 13 2" xfId="14487" xr:uid="{F301A755-4679-4D83-9217-5B5254A4EE97}"/>
    <cellStyle name="Separador de milhares 6 14" xfId="12250" xr:uid="{00000000-0005-0000-0000-0000D6300000}"/>
    <cellStyle name="Separador de milhares 6 14 2" xfId="14841" xr:uid="{3A2B839E-000D-4E83-8DA2-59D332586733}"/>
    <cellStyle name="Separador de milhares 6 15" xfId="13858" xr:uid="{00000000-0005-0000-0000-0000D7300000}"/>
    <cellStyle name="Separador de milhares 6 15 2" xfId="15107" xr:uid="{A04B229A-5DBE-4BFF-BA77-0CA0D910B9CE}"/>
    <cellStyle name="Separador de milhares 6 16" xfId="14161" xr:uid="{8D58BE64-7DE9-475E-959C-111AB1C86E2A}"/>
    <cellStyle name="Separador de milhares 6 2" xfId="4294" xr:uid="{00000000-0005-0000-0000-0000D8300000}"/>
    <cellStyle name="Separador de milhares 6 2 10" xfId="13861" xr:uid="{00000000-0005-0000-0000-0000D9300000}"/>
    <cellStyle name="Separador de milhares 6 2 2" xfId="4295" xr:uid="{00000000-0005-0000-0000-0000DA300000}"/>
    <cellStyle name="Separador de milhares 6 2 2 2" xfId="4296" xr:uid="{00000000-0005-0000-0000-0000DB300000}"/>
    <cellStyle name="Separador de milhares 6 2 2 2 2" xfId="9051" xr:uid="{00000000-0005-0000-0000-0000DC300000}"/>
    <cellStyle name="Separador de milhares 6 2 2 2 2 2" xfId="14490" xr:uid="{5901ED6B-4F78-435D-AB67-344C08E2AFDF}"/>
    <cellStyle name="Separador de milhares 6 2 2 2 3" xfId="12254" xr:uid="{00000000-0005-0000-0000-0000DD300000}"/>
    <cellStyle name="Separador de milhares 6 2 2 2 3 2" xfId="14844" xr:uid="{5038BB5D-0E69-452E-883B-958E9FE92163}"/>
    <cellStyle name="Separador de milhares 6 2 2 2 4" xfId="13862" xr:uid="{00000000-0005-0000-0000-0000DE300000}"/>
    <cellStyle name="Separador de milhares 6 2 2 2 4 2" xfId="15110" xr:uid="{0E67B43B-9847-4072-8948-C29E54FCC89C}"/>
    <cellStyle name="Separador de milhares 6 2 2 2 5" xfId="14164" xr:uid="{1FB1FBA8-1A79-49F3-8CEE-117AB0A76550}"/>
    <cellStyle name="Separador de milhares 6 2 2 3" xfId="4297" xr:uid="{00000000-0005-0000-0000-0000DF300000}"/>
    <cellStyle name="Separador de milhares 6 2 2 3 2" xfId="9052" xr:uid="{00000000-0005-0000-0000-0000E0300000}"/>
    <cellStyle name="Separador de milhares 6 2 2 3 2 2" xfId="14491" xr:uid="{59AD2761-9F5B-44F0-AEFE-B928D0C6A30D}"/>
    <cellStyle name="Separador de milhares 6 2 2 3 3" xfId="12255" xr:uid="{00000000-0005-0000-0000-0000E1300000}"/>
    <cellStyle name="Separador de milhares 6 2 2 3 3 2" xfId="14845" xr:uid="{AE283756-42FD-4282-8C8C-3B95084E7E60}"/>
    <cellStyle name="Separador de milhares 6 2 2 3 4" xfId="13863" xr:uid="{00000000-0005-0000-0000-0000E2300000}"/>
    <cellStyle name="Separador de milhares 6 2 2 3 4 2" xfId="15111" xr:uid="{F0898A75-D88E-40F2-B9F1-646BEA2E4231}"/>
    <cellStyle name="Separador de milhares 6 2 2 3 5" xfId="14165" xr:uid="{ADC237EE-C459-4D4A-9A4C-2D0C2006B440}"/>
    <cellStyle name="Separador de milhares 6 2 2 4" xfId="4298" xr:uid="{00000000-0005-0000-0000-0000E3300000}"/>
    <cellStyle name="Separador de milhares 6 2 2 4 2" xfId="9053" xr:uid="{00000000-0005-0000-0000-0000E4300000}"/>
    <cellStyle name="Separador de milhares 6 2 2 4 2 2" xfId="14492" xr:uid="{EB155C43-A2B3-4424-8722-1AF88D1F077B}"/>
    <cellStyle name="Separador de milhares 6 2 2 4 3" xfId="12256" xr:uid="{00000000-0005-0000-0000-0000E5300000}"/>
    <cellStyle name="Separador de milhares 6 2 2 4 3 2" xfId="14846" xr:uid="{9B9FEC1A-0AC4-4B49-ACBD-648817CFD7A3}"/>
    <cellStyle name="Separador de milhares 6 2 2 4 4" xfId="13864" xr:uid="{00000000-0005-0000-0000-0000E6300000}"/>
    <cellStyle name="Separador de milhares 6 2 2 4 4 2" xfId="15112" xr:uid="{587E045C-6202-4D87-AEB9-3691198852A4}"/>
    <cellStyle name="Separador de milhares 6 2 2 4 5" xfId="14166" xr:uid="{D8B8BA1E-FBFF-4DD6-B066-E6035AEFBBA3}"/>
    <cellStyle name="Separador de milhares 6 2 2 5" xfId="4299" xr:uid="{00000000-0005-0000-0000-0000E7300000}"/>
    <cellStyle name="Separador de milhares 6 2 2 5 2" xfId="9054" xr:uid="{00000000-0005-0000-0000-0000E8300000}"/>
    <cellStyle name="Separador de milhares 6 2 2 5 2 2" xfId="14493" xr:uid="{0A02FCD4-090F-48EA-BCCE-EEF37202D24B}"/>
    <cellStyle name="Separador de milhares 6 2 2 5 3" xfId="12257" xr:uid="{00000000-0005-0000-0000-0000E9300000}"/>
    <cellStyle name="Separador de milhares 6 2 2 5 3 2" xfId="14847" xr:uid="{1AE139A9-D977-4630-9B33-ED3957F4686E}"/>
    <cellStyle name="Separador de milhares 6 2 2 5 4" xfId="13865" xr:uid="{00000000-0005-0000-0000-0000EA300000}"/>
    <cellStyle name="Separador de milhares 6 2 2 5 4 2" xfId="15113" xr:uid="{0C509CE8-4A31-4523-94DB-E049EF12AFCC}"/>
    <cellStyle name="Separador de milhares 6 2 2 5 5" xfId="14167" xr:uid="{E5957493-3E4E-4EDC-9DC0-C05873B2BD7F}"/>
    <cellStyle name="Separador de milhares 6 2 2 6" xfId="4300" xr:uid="{00000000-0005-0000-0000-0000EB300000}"/>
    <cellStyle name="Separador de milhares 6 2 2 6 2" xfId="9055" xr:uid="{00000000-0005-0000-0000-0000EC300000}"/>
    <cellStyle name="Separador de milhares 6 2 2 6 2 2" xfId="14494" xr:uid="{79A4002D-3CE0-4E54-9139-C0D1104EACD5}"/>
    <cellStyle name="Separador de milhares 6 2 2 6 3" xfId="12258" xr:uid="{00000000-0005-0000-0000-0000ED300000}"/>
    <cellStyle name="Separador de milhares 6 2 2 6 3 2" xfId="14848" xr:uid="{DCD05846-D312-431D-8159-8907AFA616A1}"/>
    <cellStyle name="Separador de milhares 6 2 2 6 4" xfId="13866" xr:uid="{00000000-0005-0000-0000-0000EE300000}"/>
    <cellStyle name="Separador de milhares 6 2 2 6 4 2" xfId="15114" xr:uid="{FBD8DDDE-AD15-4168-8AF2-B1240021DFDF}"/>
    <cellStyle name="Separador de milhares 6 2 2 6 5" xfId="14168" xr:uid="{8CF67CCA-8B88-4280-929E-B300F2E0EA04}"/>
    <cellStyle name="Separador de milhares 6 2 2 7" xfId="4301" xr:uid="{00000000-0005-0000-0000-0000EF300000}"/>
    <cellStyle name="Separador de milhares 6 2 2 7 2" xfId="9056" xr:uid="{00000000-0005-0000-0000-0000F0300000}"/>
    <cellStyle name="Separador de milhares 6 2 2 7 2 2" xfId="14495" xr:uid="{2B153EAC-3156-405F-872C-ECA8AD05D514}"/>
    <cellStyle name="Separador de milhares 6 2 2 7 3" xfId="12259" xr:uid="{00000000-0005-0000-0000-0000F1300000}"/>
    <cellStyle name="Separador de milhares 6 2 2 7 3 2" xfId="14849" xr:uid="{108E3E1D-EA13-4A5A-AD3F-1C0A9E8DBE6B}"/>
    <cellStyle name="Separador de milhares 6 2 2 7 4" xfId="13867" xr:uid="{00000000-0005-0000-0000-0000F2300000}"/>
    <cellStyle name="Separador de milhares 6 2 2 7 4 2" xfId="15115" xr:uid="{F68CED19-AB63-4265-93EC-BE95A23222A5}"/>
    <cellStyle name="Separador de milhares 6 2 2 7 5" xfId="14169" xr:uid="{28F8071B-A415-4FF2-9BB9-907B8B118497}"/>
    <cellStyle name="Separador de milhares 6 2 2 8" xfId="4302" xr:uid="{00000000-0005-0000-0000-0000F3300000}"/>
    <cellStyle name="Separador de milhares 6 2 2 8 2" xfId="9057" xr:uid="{00000000-0005-0000-0000-0000F4300000}"/>
    <cellStyle name="Separador de milhares 6 2 2 8 2 2" xfId="14496" xr:uid="{BF8C06E1-EA5D-4DC7-BE4F-5FFBCB2D700C}"/>
    <cellStyle name="Separador de milhares 6 2 2 8 3" xfId="12260" xr:uid="{00000000-0005-0000-0000-0000F5300000}"/>
    <cellStyle name="Separador de milhares 6 2 2 8 3 2" xfId="14850" xr:uid="{24B75895-4932-483B-AC7C-0EBCB97D0EFE}"/>
    <cellStyle name="Separador de milhares 6 2 2 8 4" xfId="13868" xr:uid="{00000000-0005-0000-0000-0000F6300000}"/>
    <cellStyle name="Separador de milhares 6 2 2 8 4 2" xfId="15116" xr:uid="{410B6D9E-01E1-4058-A156-E0C3368CCA81}"/>
    <cellStyle name="Separador de milhares 6 2 2 8 5" xfId="14170" xr:uid="{5DF7B9D2-3A96-43C0-98A1-D39123985F05}"/>
    <cellStyle name="Separador de milhares 6 2 3" xfId="4303" xr:uid="{00000000-0005-0000-0000-0000F7300000}"/>
    <cellStyle name="Separador de milhares 6 2 3 2" xfId="9058" xr:uid="{00000000-0005-0000-0000-0000F8300000}"/>
    <cellStyle name="Separador de milhares 6 2 3 2 2" xfId="14497" xr:uid="{8E7C087D-4C5B-4B6E-AD44-A41A53141F14}"/>
    <cellStyle name="Separador de milhares 6 2 3 3" xfId="12261" xr:uid="{00000000-0005-0000-0000-0000F9300000}"/>
    <cellStyle name="Separador de milhares 6 2 3 3 2" xfId="14851" xr:uid="{DA60DC04-CA60-4E25-82CE-B1C600F7B89D}"/>
    <cellStyle name="Separador de milhares 6 2 3 4" xfId="13869" xr:uid="{00000000-0005-0000-0000-0000FA300000}"/>
    <cellStyle name="Separador de milhares 6 2 3 4 2" xfId="15117" xr:uid="{2DE3368F-A012-4C5B-9586-2988418A0906}"/>
    <cellStyle name="Separador de milhares 6 2 3 5" xfId="14171" xr:uid="{B15AF910-6A03-420A-AEF4-83E09B616E88}"/>
    <cellStyle name="Separador de milhares 6 2 4" xfId="4304" xr:uid="{00000000-0005-0000-0000-0000FB300000}"/>
    <cellStyle name="Separador de milhares 6 2 4 2" xfId="4305" xr:uid="{00000000-0005-0000-0000-0000FC300000}"/>
    <cellStyle name="Separador de milhares 6 2 4 2 2" xfId="9060" xr:uid="{00000000-0005-0000-0000-0000FD300000}"/>
    <cellStyle name="Separador de milhares 6 2 4 2 2 2" xfId="14499" xr:uid="{5E2B0B7C-4CA3-4F56-BF73-5850E5083E8C}"/>
    <cellStyle name="Separador de milhares 6 2 4 2 3" xfId="12263" xr:uid="{00000000-0005-0000-0000-0000FE300000}"/>
    <cellStyle name="Separador de milhares 6 2 4 2 3 2" xfId="14853" xr:uid="{977C54F9-F1D1-4654-8347-D9BBE9950A76}"/>
    <cellStyle name="Separador de milhares 6 2 4 2 4" xfId="13871" xr:uid="{00000000-0005-0000-0000-0000FF300000}"/>
    <cellStyle name="Separador de milhares 6 2 4 2 4 2" xfId="15119" xr:uid="{B3F57AAF-C3D6-4DB6-B69E-BF4F8DD5A85D}"/>
    <cellStyle name="Separador de milhares 6 2 4 2 5" xfId="14173" xr:uid="{72DAAE52-6298-4FE8-B14C-257BDB33E918}"/>
    <cellStyle name="Separador de milhares 6 2 4 3" xfId="4306" xr:uid="{00000000-0005-0000-0000-000000310000}"/>
    <cellStyle name="Separador de milhares 6 2 4 3 2" xfId="9061" xr:uid="{00000000-0005-0000-0000-000001310000}"/>
    <cellStyle name="Separador de milhares 6 2 4 3 2 2" xfId="14500" xr:uid="{569A115D-72F1-4737-BA5E-FF2F06625059}"/>
    <cellStyle name="Separador de milhares 6 2 4 3 3" xfId="12264" xr:uid="{00000000-0005-0000-0000-000002310000}"/>
    <cellStyle name="Separador de milhares 6 2 4 3 3 2" xfId="14854" xr:uid="{EB815645-35FF-4AAC-A1CF-2BC1A6D8A7DE}"/>
    <cellStyle name="Separador de milhares 6 2 4 3 4" xfId="13872" xr:uid="{00000000-0005-0000-0000-000003310000}"/>
    <cellStyle name="Separador de milhares 6 2 4 3 4 2" xfId="15120" xr:uid="{C8F4403A-C41E-4869-AA56-BBC5EEA319B7}"/>
    <cellStyle name="Separador de milhares 6 2 4 3 5" xfId="14174" xr:uid="{74BABDCA-8AEA-4699-AFC8-D7C3E1D5ABDF}"/>
    <cellStyle name="Separador de milhares 6 2 4 4" xfId="4307" xr:uid="{00000000-0005-0000-0000-000004310000}"/>
    <cellStyle name="Separador de milhares 6 2 4 4 2" xfId="9062" xr:uid="{00000000-0005-0000-0000-000005310000}"/>
    <cellStyle name="Separador de milhares 6 2 4 4 2 2" xfId="14501" xr:uid="{3656AAFB-DA17-40C1-AAD9-9C10986960F2}"/>
    <cellStyle name="Separador de milhares 6 2 4 4 3" xfId="12265" xr:uid="{00000000-0005-0000-0000-000006310000}"/>
    <cellStyle name="Separador de milhares 6 2 4 4 3 2" xfId="14855" xr:uid="{DD17D33F-3FAF-45E7-98E8-7CFB42F30382}"/>
    <cellStyle name="Separador de milhares 6 2 4 4 4" xfId="13873" xr:uid="{00000000-0005-0000-0000-000007310000}"/>
    <cellStyle name="Separador de milhares 6 2 4 4 4 2" xfId="15121" xr:uid="{84AFCCBD-D6BD-4BB8-A326-1521D0B85F9C}"/>
    <cellStyle name="Separador de milhares 6 2 4 4 5" xfId="14175" xr:uid="{4F3ED1CC-80DA-45D3-BF06-63F08429B997}"/>
    <cellStyle name="Separador de milhares 6 2 4 5" xfId="9059" xr:uid="{00000000-0005-0000-0000-000008310000}"/>
    <cellStyle name="Separador de milhares 6 2 4 5 2" xfId="14498" xr:uid="{4B9B88C5-500E-45F3-B2CD-C061D50C5EB9}"/>
    <cellStyle name="Separador de milhares 6 2 4 6" xfId="12262" xr:uid="{00000000-0005-0000-0000-000009310000}"/>
    <cellStyle name="Separador de milhares 6 2 4 6 2" xfId="14852" xr:uid="{05684D05-26C6-4307-A5B7-92FA6383D9BC}"/>
    <cellStyle name="Separador de milhares 6 2 4 7" xfId="13870" xr:uid="{00000000-0005-0000-0000-00000A310000}"/>
    <cellStyle name="Separador de milhares 6 2 4 7 2" xfId="15118" xr:uid="{DFE486A5-E5B3-45BF-BA19-0CA1A6B2CE71}"/>
    <cellStyle name="Separador de milhares 6 2 4 8" xfId="14172" xr:uid="{2924F6A2-C580-4E3D-A773-4BF9F49E5D01}"/>
    <cellStyle name="Separador de milhares 6 2 5" xfId="4308" xr:uid="{00000000-0005-0000-0000-00000B310000}"/>
    <cellStyle name="Separador de milhares 6 2 5 2" xfId="4309" xr:uid="{00000000-0005-0000-0000-00000C310000}"/>
    <cellStyle name="Separador de milhares 6 2 5 2 2" xfId="9064" xr:uid="{00000000-0005-0000-0000-00000D310000}"/>
    <cellStyle name="Separador de milhares 6 2 5 2 2 2" xfId="14503" xr:uid="{7B216E70-D055-4737-9959-33537D48EEA4}"/>
    <cellStyle name="Separador de milhares 6 2 5 2 3" xfId="12267" xr:uid="{00000000-0005-0000-0000-00000E310000}"/>
    <cellStyle name="Separador de milhares 6 2 5 2 3 2" xfId="14857" xr:uid="{F088C305-E5D9-4545-94C3-4768821E3F1B}"/>
    <cellStyle name="Separador de milhares 6 2 5 2 4" xfId="13875" xr:uid="{00000000-0005-0000-0000-00000F310000}"/>
    <cellStyle name="Separador de milhares 6 2 5 2 4 2" xfId="15123" xr:uid="{D0FACA28-2F90-405F-8AE3-6EE31E89BE30}"/>
    <cellStyle name="Separador de milhares 6 2 5 2 5" xfId="14177" xr:uid="{BB53C4A9-DCF9-45C7-92AA-8AF1EDDF57DF}"/>
    <cellStyle name="Separador de milhares 6 2 5 3" xfId="4310" xr:uid="{00000000-0005-0000-0000-000010310000}"/>
    <cellStyle name="Separador de milhares 6 2 5 3 2" xfId="9065" xr:uid="{00000000-0005-0000-0000-000011310000}"/>
    <cellStyle name="Separador de milhares 6 2 5 3 2 2" xfId="14504" xr:uid="{CAD1FC9F-B35D-486D-A548-F65C8F4D18FC}"/>
    <cellStyle name="Separador de milhares 6 2 5 3 3" xfId="12268" xr:uid="{00000000-0005-0000-0000-000012310000}"/>
    <cellStyle name="Separador de milhares 6 2 5 3 3 2" xfId="14858" xr:uid="{A32F8011-C29C-4342-9F1D-5A12217B49A1}"/>
    <cellStyle name="Separador de milhares 6 2 5 3 4" xfId="13876" xr:uid="{00000000-0005-0000-0000-000013310000}"/>
    <cellStyle name="Separador de milhares 6 2 5 3 4 2" xfId="15124" xr:uid="{E9A9E685-F1D4-4601-AF28-C56C33DAE2BE}"/>
    <cellStyle name="Separador de milhares 6 2 5 3 5" xfId="14178" xr:uid="{A3A218A9-3CC5-4AF9-B1D5-AB0009EAFCB8}"/>
    <cellStyle name="Separador de milhares 6 2 5 4" xfId="4311" xr:uid="{00000000-0005-0000-0000-000014310000}"/>
    <cellStyle name="Separador de milhares 6 2 5 4 2" xfId="9066" xr:uid="{00000000-0005-0000-0000-000015310000}"/>
    <cellStyle name="Separador de milhares 6 2 5 4 2 2" xfId="14505" xr:uid="{727A5EB4-A998-4E10-87B2-AF47497120FE}"/>
    <cellStyle name="Separador de milhares 6 2 5 4 3" xfId="12269" xr:uid="{00000000-0005-0000-0000-000016310000}"/>
    <cellStyle name="Separador de milhares 6 2 5 4 3 2" xfId="14859" xr:uid="{1BD4F991-D2CA-4C62-A20A-06DDA239F815}"/>
    <cellStyle name="Separador de milhares 6 2 5 4 4" xfId="13877" xr:uid="{00000000-0005-0000-0000-000017310000}"/>
    <cellStyle name="Separador de milhares 6 2 5 4 4 2" xfId="15125" xr:uid="{58E9C27C-9276-45D3-AEA6-DC78F6D62EC5}"/>
    <cellStyle name="Separador de milhares 6 2 5 4 5" xfId="14179" xr:uid="{38B44708-2E5C-43BF-93F6-204A6E4150A7}"/>
    <cellStyle name="Separador de milhares 6 2 5 5" xfId="9063" xr:uid="{00000000-0005-0000-0000-000018310000}"/>
    <cellStyle name="Separador de milhares 6 2 5 5 2" xfId="14502" xr:uid="{13967A62-35C3-40C6-AA21-6FF33A7E3D79}"/>
    <cellStyle name="Separador de milhares 6 2 5 6" xfId="12266" xr:uid="{00000000-0005-0000-0000-000019310000}"/>
    <cellStyle name="Separador de milhares 6 2 5 6 2" xfId="14856" xr:uid="{CAE74124-7C2E-4F48-B022-6F6FEFCF715E}"/>
    <cellStyle name="Separador de milhares 6 2 5 7" xfId="13874" xr:uid="{00000000-0005-0000-0000-00001A310000}"/>
    <cellStyle name="Separador de milhares 6 2 5 7 2" xfId="15122" xr:uid="{597CAF9E-9163-4E9D-965E-0C2F0FA747DC}"/>
    <cellStyle name="Separador de milhares 6 2 5 8" xfId="14176" xr:uid="{00A91C13-34A6-41C1-B7C2-B1FD2E39952F}"/>
    <cellStyle name="Separador de milhares 6 2 6" xfId="4312" xr:uid="{00000000-0005-0000-0000-00001B310000}"/>
    <cellStyle name="Separador de milhares 6 2 6 2" xfId="9067" xr:uid="{00000000-0005-0000-0000-00001C310000}"/>
    <cellStyle name="Separador de milhares 6 2 6 2 2" xfId="14506" xr:uid="{3EB80A3E-2EBA-444A-84F3-0770600803EA}"/>
    <cellStyle name="Separador de milhares 6 2 6 3" xfId="12270" xr:uid="{00000000-0005-0000-0000-00001D310000}"/>
    <cellStyle name="Separador de milhares 6 2 6 3 2" xfId="14860" xr:uid="{1EF8DD95-8DAF-4BD2-95A0-15017FDF920D}"/>
    <cellStyle name="Separador de milhares 6 2 6 4" xfId="13878" xr:uid="{00000000-0005-0000-0000-00001E310000}"/>
    <cellStyle name="Separador de milhares 6 2 6 4 2" xfId="15126" xr:uid="{D8E58369-2CEB-41DC-85CE-B91A1DA77B63}"/>
    <cellStyle name="Separador de milhares 6 2 6 5" xfId="14180" xr:uid="{3E843612-562D-47A3-AAD0-4D59DFE75F79}"/>
    <cellStyle name="Separador de milhares 6 2 7" xfId="5140" xr:uid="{00000000-0005-0000-0000-00001F310000}"/>
    <cellStyle name="Separador de milhares 6 2 7 2" xfId="10527" xr:uid="{00000000-0005-0000-0000-000020310000}"/>
    <cellStyle name="Separador de milhares 6 2 7 3" xfId="14255" xr:uid="{203569DB-AE5D-4796-B81A-7247A3C3D525}"/>
    <cellStyle name="Separador de milhares 6 2 8" xfId="9050" xr:uid="{00000000-0005-0000-0000-000021310000}"/>
    <cellStyle name="Separador de milhares 6 2 9" xfId="12253" xr:uid="{00000000-0005-0000-0000-000022310000}"/>
    <cellStyle name="Separador de milhares 6 3" xfId="4313" xr:uid="{00000000-0005-0000-0000-000023310000}"/>
    <cellStyle name="Separador de milhares 6 3 2" xfId="4314" xr:uid="{00000000-0005-0000-0000-000024310000}"/>
    <cellStyle name="Separador de milhares 6 3 2 2" xfId="9068" xr:uid="{00000000-0005-0000-0000-000025310000}"/>
    <cellStyle name="Separador de milhares 6 3 2 2 2" xfId="14507" xr:uid="{FE1E07D5-9242-447B-8F1F-B3C3F8FE4811}"/>
    <cellStyle name="Separador de milhares 6 3 2 3" xfId="12271" xr:uid="{00000000-0005-0000-0000-000026310000}"/>
    <cellStyle name="Separador de milhares 6 3 2 3 2" xfId="14861" xr:uid="{7E9B1CED-5478-43A4-8C1B-EBFCC70C32C9}"/>
    <cellStyle name="Separador de milhares 6 3 2 4" xfId="13879" xr:uid="{00000000-0005-0000-0000-000027310000}"/>
    <cellStyle name="Separador de milhares 6 3 2 4 2" xfId="15127" xr:uid="{1D0B6E69-F6B9-4EDC-96B7-3E4EF9FD931E}"/>
    <cellStyle name="Separador de milhares 6 3 2 5" xfId="14181" xr:uid="{34984026-EA9A-4B22-B4B4-52D101CAEE62}"/>
    <cellStyle name="Separador de milhares 6 3 3" xfId="4315" xr:uid="{00000000-0005-0000-0000-000028310000}"/>
    <cellStyle name="Separador de milhares 6 3 3 2" xfId="9069" xr:uid="{00000000-0005-0000-0000-000029310000}"/>
    <cellStyle name="Separador de milhares 6 3 3 2 2" xfId="14508" xr:uid="{F1CC5168-2678-4E8E-A549-743374B00EC6}"/>
    <cellStyle name="Separador de milhares 6 3 3 3" xfId="12272" xr:uid="{00000000-0005-0000-0000-00002A310000}"/>
    <cellStyle name="Separador de milhares 6 3 3 3 2" xfId="14862" xr:uid="{57F18558-8E60-4A20-9AAD-C3342FB5DCB9}"/>
    <cellStyle name="Separador de milhares 6 3 3 4" xfId="13880" xr:uid="{00000000-0005-0000-0000-00002B310000}"/>
    <cellStyle name="Separador de milhares 6 3 3 4 2" xfId="15128" xr:uid="{5D15A99A-B940-4FA3-908F-5F892CF93D73}"/>
    <cellStyle name="Separador de milhares 6 3 3 5" xfId="14182" xr:uid="{8B0FA49A-F2D1-4C89-84E3-BEF5EF1B1E38}"/>
    <cellStyle name="Separador de milhares 6 3 4" xfId="5141" xr:uid="{00000000-0005-0000-0000-00002C310000}"/>
    <cellStyle name="Separador de milhares 6 3 4 2" xfId="14256" xr:uid="{401541A4-692A-455B-948F-11D5B9C1BE11}"/>
    <cellStyle name="Separador de milhares 6 4" xfId="4316" xr:uid="{00000000-0005-0000-0000-00002D310000}"/>
    <cellStyle name="Separador de milhares 6 4 2" xfId="4317" xr:uid="{00000000-0005-0000-0000-00002E310000}"/>
    <cellStyle name="Separador de milhares 6 4 2 2" xfId="9070" xr:uid="{00000000-0005-0000-0000-00002F310000}"/>
    <cellStyle name="Separador de milhares 6 4 2 2 2" xfId="14509" xr:uid="{6BF140F9-2DBF-4FAE-9E13-C7E9BEC9F397}"/>
    <cellStyle name="Separador de milhares 6 4 2 3" xfId="12273" xr:uid="{00000000-0005-0000-0000-000030310000}"/>
    <cellStyle name="Separador de milhares 6 4 2 3 2" xfId="14863" xr:uid="{809467E0-673F-4DFB-B01B-084463D71F08}"/>
    <cellStyle name="Separador de milhares 6 4 2 4" xfId="13881" xr:uid="{00000000-0005-0000-0000-000031310000}"/>
    <cellStyle name="Separador de milhares 6 4 2 4 2" xfId="15129" xr:uid="{C433CDAC-89BA-4994-940A-25BA12BBEBAA}"/>
    <cellStyle name="Separador de milhares 6 4 2 5" xfId="14183" xr:uid="{2EE69DDD-9423-4718-B583-DFADE15041EC}"/>
    <cellStyle name="Separador de milhares 6 4 3" xfId="4318" xr:uid="{00000000-0005-0000-0000-000032310000}"/>
    <cellStyle name="Separador de milhares 6 4 3 2" xfId="9071" xr:uid="{00000000-0005-0000-0000-000033310000}"/>
    <cellStyle name="Separador de milhares 6 4 3 2 2" xfId="14510" xr:uid="{DB42D17E-31F2-4B51-97BD-DDCDAA5DB867}"/>
    <cellStyle name="Separador de milhares 6 4 3 3" xfId="12274" xr:uid="{00000000-0005-0000-0000-000034310000}"/>
    <cellStyle name="Separador de milhares 6 4 3 3 2" xfId="14864" xr:uid="{9CA20BB9-38E9-4A15-8571-36E4212CC10E}"/>
    <cellStyle name="Separador de milhares 6 4 3 4" xfId="13882" xr:uid="{00000000-0005-0000-0000-000035310000}"/>
    <cellStyle name="Separador de milhares 6 4 3 4 2" xfId="15130" xr:uid="{6A399AD2-E65E-405A-89B3-737315CA24DD}"/>
    <cellStyle name="Separador de milhares 6 4 3 5" xfId="14184" xr:uid="{2E23225C-E5F3-4BBA-8E92-4AB38D9B4A59}"/>
    <cellStyle name="Separador de milhares 6 5" xfId="4319" xr:uid="{00000000-0005-0000-0000-000036310000}"/>
    <cellStyle name="Separador de milhares 6 5 2" xfId="4320" xr:uid="{00000000-0005-0000-0000-000037310000}"/>
    <cellStyle name="Separador de milhares 6 5 2 2" xfId="9072" xr:uid="{00000000-0005-0000-0000-000038310000}"/>
    <cellStyle name="Separador de milhares 6 5 2 2 2" xfId="14511" xr:uid="{24114A2A-93C9-4F07-8AC9-DC5310816FC8}"/>
    <cellStyle name="Separador de milhares 6 5 2 3" xfId="12275" xr:uid="{00000000-0005-0000-0000-000039310000}"/>
    <cellStyle name="Separador de milhares 6 5 2 3 2" xfId="14865" xr:uid="{A2BF7889-066D-4425-BEB3-E91103A56F07}"/>
    <cellStyle name="Separador de milhares 6 5 2 4" xfId="13883" xr:uid="{00000000-0005-0000-0000-00003A310000}"/>
    <cellStyle name="Separador de milhares 6 5 2 4 2" xfId="15131" xr:uid="{3BF06B4A-B268-4A1B-A7DC-77F40A326B86}"/>
    <cellStyle name="Separador de milhares 6 5 2 5" xfId="14185" xr:uid="{A4AFC7D7-02A1-469C-B3F2-E5E7C343F340}"/>
    <cellStyle name="Separador de milhares 6 5 3" xfId="4321" xr:uid="{00000000-0005-0000-0000-00003B310000}"/>
    <cellStyle name="Separador de milhares 6 5 3 2" xfId="9073" xr:uid="{00000000-0005-0000-0000-00003C310000}"/>
    <cellStyle name="Separador de milhares 6 5 3 2 2" xfId="14512" xr:uid="{A803BE5E-1506-4A49-913C-6CB1781A4B23}"/>
    <cellStyle name="Separador de milhares 6 5 3 3" xfId="12276" xr:uid="{00000000-0005-0000-0000-00003D310000}"/>
    <cellStyle name="Separador de milhares 6 5 3 3 2" xfId="14866" xr:uid="{6EB66537-9151-472E-8A38-03F7B80BE87C}"/>
    <cellStyle name="Separador de milhares 6 5 3 4" xfId="13884" xr:uid="{00000000-0005-0000-0000-00003E310000}"/>
    <cellStyle name="Separador de milhares 6 5 3 4 2" xfId="15132" xr:uid="{9ED321C3-C8CF-4B1C-A0D4-32B6FD302474}"/>
    <cellStyle name="Separador de milhares 6 5 3 5" xfId="14186" xr:uid="{FED61713-B7ED-4C73-8360-B241AB7647B9}"/>
    <cellStyle name="Separador de milhares 6 6" xfId="4322" xr:uid="{00000000-0005-0000-0000-00003F310000}"/>
    <cellStyle name="Separador de milhares 6 6 2" xfId="4323" xr:uid="{00000000-0005-0000-0000-000040310000}"/>
    <cellStyle name="Separador de milhares 6 6 2 2" xfId="9074" xr:uid="{00000000-0005-0000-0000-000041310000}"/>
    <cellStyle name="Separador de milhares 6 6 2 2 2" xfId="14513" xr:uid="{FB67A21A-CBE5-4A40-8B31-772434A8A0BC}"/>
    <cellStyle name="Separador de milhares 6 6 2 3" xfId="12277" xr:uid="{00000000-0005-0000-0000-000042310000}"/>
    <cellStyle name="Separador de milhares 6 6 2 3 2" xfId="14867" xr:uid="{6BC6417D-82F3-46EF-882C-AD668945297E}"/>
    <cellStyle name="Separador de milhares 6 6 2 4" xfId="13885" xr:uid="{00000000-0005-0000-0000-000043310000}"/>
    <cellStyle name="Separador de milhares 6 6 2 4 2" xfId="15133" xr:uid="{FBECC72C-A784-4224-B4F0-1EE93601B90E}"/>
    <cellStyle name="Separador de milhares 6 6 2 5" xfId="14187" xr:uid="{9441E934-82A3-4B95-9810-A2A6F8D2BBBB}"/>
    <cellStyle name="Separador de milhares 6 6 3" xfId="4324" xr:uid="{00000000-0005-0000-0000-000044310000}"/>
    <cellStyle name="Separador de milhares 6 6 3 2" xfId="9075" xr:uid="{00000000-0005-0000-0000-000045310000}"/>
    <cellStyle name="Separador de milhares 6 6 3 2 2" xfId="14514" xr:uid="{03554937-0835-4B19-A828-B1C2A546834C}"/>
    <cellStyle name="Separador de milhares 6 6 3 3" xfId="12278" xr:uid="{00000000-0005-0000-0000-000046310000}"/>
    <cellStyle name="Separador de milhares 6 6 3 3 2" xfId="14868" xr:uid="{86609AB2-8E18-4BB3-B755-BDE6C8105439}"/>
    <cellStyle name="Separador de milhares 6 6 3 4" xfId="13886" xr:uid="{00000000-0005-0000-0000-000047310000}"/>
    <cellStyle name="Separador de milhares 6 6 3 4 2" xfId="15134" xr:uid="{8448AB4A-D001-4009-8314-0301419D5D9F}"/>
    <cellStyle name="Separador de milhares 6 6 3 5" xfId="14188" xr:uid="{B6BD8CB6-B6CC-4B07-B9A1-7BBF80A526E9}"/>
    <cellStyle name="Separador de milhares 6 7" xfId="4325" xr:uid="{00000000-0005-0000-0000-000048310000}"/>
    <cellStyle name="Separador de milhares 6 7 2" xfId="4326" xr:uid="{00000000-0005-0000-0000-000049310000}"/>
    <cellStyle name="Separador de milhares 6 7 2 2" xfId="9076" xr:uid="{00000000-0005-0000-0000-00004A310000}"/>
    <cellStyle name="Separador de milhares 6 7 2 2 2" xfId="14515" xr:uid="{60454427-D933-4E0B-9F81-2DB02E85708A}"/>
    <cellStyle name="Separador de milhares 6 7 2 3" xfId="12279" xr:uid="{00000000-0005-0000-0000-00004B310000}"/>
    <cellStyle name="Separador de milhares 6 7 2 3 2" xfId="14869" xr:uid="{37ABEEE4-472F-4119-8BB3-B0DF350B4F83}"/>
    <cellStyle name="Separador de milhares 6 7 2 4" xfId="13887" xr:uid="{00000000-0005-0000-0000-00004C310000}"/>
    <cellStyle name="Separador de milhares 6 7 2 4 2" xfId="15135" xr:uid="{AE8A3DBA-913D-416A-8761-48C7DB31E300}"/>
    <cellStyle name="Separador de milhares 6 7 2 5" xfId="14189" xr:uid="{8B2A6CF8-E8DC-412B-8D2F-8845CD8786FA}"/>
    <cellStyle name="Separador de milhares 6 7 3" xfId="4327" xr:uid="{00000000-0005-0000-0000-00004D310000}"/>
    <cellStyle name="Separador de milhares 6 7 3 2" xfId="9077" xr:uid="{00000000-0005-0000-0000-00004E310000}"/>
    <cellStyle name="Separador de milhares 6 7 3 2 2" xfId="14516" xr:uid="{80BAC6EA-6367-4D27-BDE4-8DCA7CB9DB2B}"/>
    <cellStyle name="Separador de milhares 6 7 3 3" xfId="12280" xr:uid="{00000000-0005-0000-0000-00004F310000}"/>
    <cellStyle name="Separador de milhares 6 7 3 3 2" xfId="14870" xr:uid="{8A11606C-11FF-4FCC-8023-DCD30CB6FF4F}"/>
    <cellStyle name="Separador de milhares 6 7 3 4" xfId="13888" xr:uid="{00000000-0005-0000-0000-000050310000}"/>
    <cellStyle name="Separador de milhares 6 7 3 4 2" xfId="15136" xr:uid="{B5AC4E9C-3AFF-4C58-9F67-7EEEABCBECFE}"/>
    <cellStyle name="Separador de milhares 6 7 3 5" xfId="14190" xr:uid="{094D04D6-02A6-4049-BE95-2DD04076CD3B}"/>
    <cellStyle name="Separador de milhares 6 7 4" xfId="4328" xr:uid="{00000000-0005-0000-0000-000051310000}"/>
    <cellStyle name="Separador de milhares 6 7 4 2" xfId="9078" xr:uid="{00000000-0005-0000-0000-000052310000}"/>
    <cellStyle name="Separador de milhares 6 7 4 2 2" xfId="14517" xr:uid="{ABB3B945-1BC7-4244-A68B-F0772B5C2BAC}"/>
    <cellStyle name="Separador de milhares 6 7 4 3" xfId="12281" xr:uid="{00000000-0005-0000-0000-000053310000}"/>
    <cellStyle name="Separador de milhares 6 7 4 3 2" xfId="14871" xr:uid="{9A00AF14-9153-4156-BDDC-99DAED9DD7EA}"/>
    <cellStyle name="Separador de milhares 6 7 4 4" xfId="13889" xr:uid="{00000000-0005-0000-0000-000054310000}"/>
    <cellStyle name="Separador de milhares 6 7 4 4 2" xfId="15137" xr:uid="{A0D0D9A9-275E-4CF9-8A4C-6B29BBD5F99B}"/>
    <cellStyle name="Separador de milhares 6 7 4 5" xfId="14191" xr:uid="{06B3F425-2AA2-4B8C-8470-4F7A4D0522B1}"/>
    <cellStyle name="Separador de milhares 6 7 5" xfId="4329" xr:uid="{00000000-0005-0000-0000-000055310000}"/>
    <cellStyle name="Separador de milhares 6 7 5 2" xfId="9079" xr:uid="{00000000-0005-0000-0000-000056310000}"/>
    <cellStyle name="Separador de milhares 6 7 5 2 2" xfId="14518" xr:uid="{187E6C14-7D25-4B3C-9CDC-9294B61ADC5C}"/>
    <cellStyle name="Separador de milhares 6 7 5 3" xfId="12282" xr:uid="{00000000-0005-0000-0000-000057310000}"/>
    <cellStyle name="Separador de milhares 6 7 5 3 2" xfId="14872" xr:uid="{3C932D0F-E861-48D4-BB5D-0F2137561A56}"/>
    <cellStyle name="Separador de milhares 6 7 5 4" xfId="13890" xr:uid="{00000000-0005-0000-0000-000058310000}"/>
    <cellStyle name="Separador de milhares 6 7 5 4 2" xfId="15138" xr:uid="{E9803BBB-D3FC-47ED-898D-A04E0A92B673}"/>
    <cellStyle name="Separador de milhares 6 7 5 5" xfId="14192" xr:uid="{510685A8-ED9C-473B-A272-B8DBACBE809E}"/>
    <cellStyle name="Separador de milhares 6 8" xfId="4330" xr:uid="{00000000-0005-0000-0000-000059310000}"/>
    <cellStyle name="Separador de milhares 6 8 2" xfId="9080" xr:uid="{00000000-0005-0000-0000-00005A310000}"/>
    <cellStyle name="Separador de milhares 6 8 2 2" xfId="14519" xr:uid="{0FD93834-FE7A-4AF9-B58E-1120FBEAAD99}"/>
    <cellStyle name="Separador de milhares 6 8 3" xfId="12283" xr:uid="{00000000-0005-0000-0000-00005B310000}"/>
    <cellStyle name="Separador de milhares 6 8 3 2" xfId="14873" xr:uid="{0ACD1AB3-F3E0-42C5-B6A7-51D5A9698EF7}"/>
    <cellStyle name="Separador de milhares 6 8 4" xfId="13891" xr:uid="{00000000-0005-0000-0000-00005C310000}"/>
    <cellStyle name="Separador de milhares 6 8 4 2" xfId="15139" xr:uid="{134AD27F-22EA-48D2-B806-137A367571FE}"/>
    <cellStyle name="Separador de milhares 6 8 5" xfId="14193" xr:uid="{C8362AFA-47B2-4CF5-B64C-C2ADDA9F8D8C}"/>
    <cellStyle name="Separador de milhares 6 9" xfId="4331" xr:uid="{00000000-0005-0000-0000-00005D310000}"/>
    <cellStyle name="Separador de milhares 6 9 2" xfId="9081" xr:uid="{00000000-0005-0000-0000-00005E310000}"/>
    <cellStyle name="Separador de milhares 6 9 2 2" xfId="14520" xr:uid="{2153E7B7-08A3-4C42-AFDF-A5823821FBD7}"/>
    <cellStyle name="Separador de milhares 6 9 3" xfId="12284" xr:uid="{00000000-0005-0000-0000-00005F310000}"/>
    <cellStyle name="Separador de milhares 6 9 3 2" xfId="14874" xr:uid="{8B5AE0CB-5EA7-4518-BD1D-BC17C460C60F}"/>
    <cellStyle name="Separador de milhares 6 9 4" xfId="13892" xr:uid="{00000000-0005-0000-0000-000060310000}"/>
    <cellStyle name="Separador de milhares 6 9 4 2" xfId="15140" xr:uid="{95EE916D-627C-4FBA-8C91-A91BC0C0ECA1}"/>
    <cellStyle name="Separador de milhares 6 9 5" xfId="14194" xr:uid="{DEF53ACA-63DB-4CD3-A721-477FC680474F}"/>
    <cellStyle name="Separador de milhares 7" xfId="4332" xr:uid="{00000000-0005-0000-0000-000061310000}"/>
    <cellStyle name="Separador de milhares 7 10" xfId="4333" xr:uid="{00000000-0005-0000-0000-000062310000}"/>
    <cellStyle name="Separador de milhares 7 10 2" xfId="4334" xr:uid="{00000000-0005-0000-0000-000063310000}"/>
    <cellStyle name="Separador de milhares 7 10 3" xfId="4335" xr:uid="{00000000-0005-0000-0000-000064310000}"/>
    <cellStyle name="Separador de milhares 7 10 4" xfId="4336" xr:uid="{00000000-0005-0000-0000-000065310000}"/>
    <cellStyle name="Separador de milhares 7 10 5" xfId="4337" xr:uid="{00000000-0005-0000-0000-000066310000}"/>
    <cellStyle name="Separador de milhares 7 10 6" xfId="4338" xr:uid="{00000000-0005-0000-0000-000067310000}"/>
    <cellStyle name="Separador de milhares 7 10 7" xfId="4339" xr:uid="{00000000-0005-0000-0000-000068310000}"/>
    <cellStyle name="Separador de milhares 7 11" xfId="4340" xr:uid="{00000000-0005-0000-0000-000069310000}"/>
    <cellStyle name="Separador de milhares 7 11 2" xfId="4341" xr:uid="{00000000-0005-0000-0000-00006A310000}"/>
    <cellStyle name="Separador de milhares 7 11 2 2" xfId="10528" xr:uid="{00000000-0005-0000-0000-00006B310000}"/>
    <cellStyle name="Separador de milhares 7 11 2 3" xfId="9083" xr:uid="{00000000-0005-0000-0000-00006C310000}"/>
    <cellStyle name="Separador de milhares 7 11 2 4" xfId="12286" xr:uid="{00000000-0005-0000-0000-00006D310000}"/>
    <cellStyle name="Separador de milhares 7 11 2 5" xfId="13894" xr:uid="{00000000-0005-0000-0000-00006E310000}"/>
    <cellStyle name="Separador de milhares 7 11 3" xfId="4342" xr:uid="{00000000-0005-0000-0000-00006F310000}"/>
    <cellStyle name="Separador de milhares 7 11 4" xfId="4343" xr:uid="{00000000-0005-0000-0000-000070310000}"/>
    <cellStyle name="Separador de milhares 7 11 5" xfId="4344" xr:uid="{00000000-0005-0000-0000-000071310000}"/>
    <cellStyle name="Separador de milhares 7 11 6" xfId="4345" xr:uid="{00000000-0005-0000-0000-000072310000}"/>
    <cellStyle name="Separador de milhares 7 11 7" xfId="4346" xr:uid="{00000000-0005-0000-0000-000073310000}"/>
    <cellStyle name="Separador de milhares 7 12" xfId="4347" xr:uid="{00000000-0005-0000-0000-000074310000}"/>
    <cellStyle name="Separador de milhares 7 13" xfId="4348" xr:uid="{00000000-0005-0000-0000-000075310000}"/>
    <cellStyle name="Separador de milhares 7 14" xfId="4349" xr:uid="{00000000-0005-0000-0000-000076310000}"/>
    <cellStyle name="Separador de milhares 7 14 2" xfId="4350" xr:uid="{00000000-0005-0000-0000-000077310000}"/>
    <cellStyle name="Separador de milhares 7 14 2 2" xfId="10529" xr:uid="{00000000-0005-0000-0000-000078310000}"/>
    <cellStyle name="Separador de milhares 7 14 2 3" xfId="9084" xr:uid="{00000000-0005-0000-0000-000079310000}"/>
    <cellStyle name="Separador de milhares 7 14 2 4" xfId="12287" xr:uid="{00000000-0005-0000-0000-00007A310000}"/>
    <cellStyle name="Separador de milhares 7 14 2 5" xfId="13895" xr:uid="{00000000-0005-0000-0000-00007B310000}"/>
    <cellStyle name="Separador de milhares 7 15" xfId="4351" xr:uid="{00000000-0005-0000-0000-00007C310000}"/>
    <cellStyle name="Separador de milhares 7 15 2" xfId="10530" xr:uid="{00000000-0005-0000-0000-00007D310000}"/>
    <cellStyle name="Separador de milhares 7 15 3" xfId="9085" xr:uid="{00000000-0005-0000-0000-00007E310000}"/>
    <cellStyle name="Separador de milhares 7 15 4" xfId="12288" xr:uid="{00000000-0005-0000-0000-00007F310000}"/>
    <cellStyle name="Separador de milhares 7 15 5" xfId="13896" xr:uid="{00000000-0005-0000-0000-000080310000}"/>
    <cellStyle name="Separador de milhares 7 16" xfId="4352" xr:uid="{00000000-0005-0000-0000-000081310000}"/>
    <cellStyle name="Separador de milhares 7 17" xfId="4353" xr:uid="{00000000-0005-0000-0000-000082310000}"/>
    <cellStyle name="Separador de milhares 7 18" xfId="4354" xr:uid="{00000000-0005-0000-0000-000083310000}"/>
    <cellStyle name="Separador de milhares 7 18 2" xfId="10531" xr:uid="{00000000-0005-0000-0000-000084310000}"/>
    <cellStyle name="Separador de milhares 7 18 3" xfId="9086" xr:uid="{00000000-0005-0000-0000-000085310000}"/>
    <cellStyle name="Separador de milhares 7 18 4" xfId="12289" xr:uid="{00000000-0005-0000-0000-000086310000}"/>
    <cellStyle name="Separador de milhares 7 18 5" xfId="13897" xr:uid="{00000000-0005-0000-0000-000087310000}"/>
    <cellStyle name="Separador de milhares 7 19" xfId="5142" xr:uid="{00000000-0005-0000-0000-000088310000}"/>
    <cellStyle name="Separador de milhares 7 19 2" xfId="9082" xr:uid="{00000000-0005-0000-0000-000089310000}"/>
    <cellStyle name="Separador de milhares 7 19 2 2" xfId="14521" xr:uid="{8EFA2C31-F374-429B-85ED-6874CBC090AC}"/>
    <cellStyle name="Separador de milhares 7 19 3" xfId="14257" xr:uid="{6DBE4F32-74C2-4490-BD36-4B13B3D65C7A}"/>
    <cellStyle name="Separador de milhares 7 2" xfId="4355" xr:uid="{00000000-0005-0000-0000-00008A310000}"/>
    <cellStyle name="Separador de milhares 7 2 10" xfId="5143" xr:uid="{00000000-0005-0000-0000-00008B310000}"/>
    <cellStyle name="Separador de milhares 7 2 10 2" xfId="14258" xr:uid="{C5642861-9389-4D8B-9AEF-D8FF1C22BF7E}"/>
    <cellStyle name="Separador de milhares 7 2 2" xfId="4356" xr:uid="{00000000-0005-0000-0000-00008C310000}"/>
    <cellStyle name="Separador de milhares 7 2 2 10" xfId="12290" xr:uid="{00000000-0005-0000-0000-00008D310000}"/>
    <cellStyle name="Separador de milhares 7 2 2 10 2" xfId="14876" xr:uid="{BAA7CAF6-19DD-4032-BFF5-92612EA597BE}"/>
    <cellStyle name="Separador de milhares 7 2 2 11" xfId="13898" xr:uid="{00000000-0005-0000-0000-00008E310000}"/>
    <cellStyle name="Separador de milhares 7 2 2 11 2" xfId="15142" xr:uid="{524BA0CD-FBE6-4D6F-8453-79843632C216}"/>
    <cellStyle name="Separador de milhares 7 2 2 12" xfId="14196" xr:uid="{DF6B3CE2-92BD-4564-9FFF-2E12E1B583DC}"/>
    <cellStyle name="Separador de milhares 7 2 2 2" xfId="4357" xr:uid="{00000000-0005-0000-0000-00008F310000}"/>
    <cellStyle name="Separador de milhares 7 2 2 2 2" xfId="9088" xr:uid="{00000000-0005-0000-0000-000090310000}"/>
    <cellStyle name="Separador de milhares 7 2 2 2 2 2" xfId="14523" xr:uid="{896B4A46-0148-4A5B-A903-D04E7EF5D7DD}"/>
    <cellStyle name="Separador de milhares 7 2 2 2 3" xfId="12291" xr:uid="{00000000-0005-0000-0000-000091310000}"/>
    <cellStyle name="Separador de milhares 7 2 2 2 3 2" xfId="14877" xr:uid="{560D7693-02B1-4B58-8323-2EAE69409385}"/>
    <cellStyle name="Separador de milhares 7 2 2 2 4" xfId="13899" xr:uid="{00000000-0005-0000-0000-000092310000}"/>
    <cellStyle name="Separador de milhares 7 2 2 2 4 2" xfId="15143" xr:uid="{C03FB5E7-50CE-4921-9979-60BD5984509D}"/>
    <cellStyle name="Separador de milhares 7 2 2 2 5" xfId="14197" xr:uid="{15296141-E51A-4267-98ED-9052EDDD601A}"/>
    <cellStyle name="Separador de milhares 7 2 2 3" xfId="4358" xr:uid="{00000000-0005-0000-0000-000093310000}"/>
    <cellStyle name="Separador de milhares 7 2 2 3 2" xfId="9089" xr:uid="{00000000-0005-0000-0000-000094310000}"/>
    <cellStyle name="Separador de milhares 7 2 2 3 2 2" xfId="14524" xr:uid="{E0523506-9CA2-4788-8A3E-87FC5FF659C3}"/>
    <cellStyle name="Separador de milhares 7 2 2 3 3" xfId="12292" xr:uid="{00000000-0005-0000-0000-000095310000}"/>
    <cellStyle name="Separador de milhares 7 2 2 3 3 2" xfId="14878" xr:uid="{DFE8241B-FB47-453C-AEC3-B3BF5A8CB634}"/>
    <cellStyle name="Separador de milhares 7 2 2 3 4" xfId="13900" xr:uid="{00000000-0005-0000-0000-000096310000}"/>
    <cellStyle name="Separador de milhares 7 2 2 3 4 2" xfId="15144" xr:uid="{20EBEC18-B667-4835-9B4F-CFAABCC8BA8B}"/>
    <cellStyle name="Separador de milhares 7 2 2 3 5" xfId="14198" xr:uid="{CF14050A-C077-46DB-B679-0297EE0DF0BC}"/>
    <cellStyle name="Separador de milhares 7 2 2 4" xfId="4359" xr:uid="{00000000-0005-0000-0000-000097310000}"/>
    <cellStyle name="Separador de milhares 7 2 2 4 2" xfId="9090" xr:uid="{00000000-0005-0000-0000-000098310000}"/>
    <cellStyle name="Separador de milhares 7 2 2 4 2 2" xfId="14525" xr:uid="{6A3B85F0-376A-4AAC-AFED-76278DBDE1C0}"/>
    <cellStyle name="Separador de milhares 7 2 2 4 3" xfId="12293" xr:uid="{00000000-0005-0000-0000-000099310000}"/>
    <cellStyle name="Separador de milhares 7 2 2 4 3 2" xfId="14879" xr:uid="{E1FE6EEA-BFFA-4493-9554-EF209A83801D}"/>
    <cellStyle name="Separador de milhares 7 2 2 4 4" xfId="13901" xr:uid="{00000000-0005-0000-0000-00009A310000}"/>
    <cellStyle name="Separador de milhares 7 2 2 4 4 2" xfId="15145" xr:uid="{1AE16CA3-FB28-43CE-9A01-95DFBABF5501}"/>
    <cellStyle name="Separador de milhares 7 2 2 4 5" xfId="14199" xr:uid="{8C7C9F17-BF8B-43F8-88CA-54FAF9BEB798}"/>
    <cellStyle name="Separador de milhares 7 2 2 5" xfId="4360" xr:uid="{00000000-0005-0000-0000-00009B310000}"/>
    <cellStyle name="Separador de milhares 7 2 2 5 2" xfId="9091" xr:uid="{00000000-0005-0000-0000-00009C310000}"/>
    <cellStyle name="Separador de milhares 7 2 2 5 2 2" xfId="14526" xr:uid="{988DB821-A517-41B2-8C1D-041F49ADED23}"/>
    <cellStyle name="Separador de milhares 7 2 2 5 3" xfId="12294" xr:uid="{00000000-0005-0000-0000-00009D310000}"/>
    <cellStyle name="Separador de milhares 7 2 2 5 3 2" xfId="14880" xr:uid="{C586B572-ADC4-4982-834F-DBDE1AA87184}"/>
    <cellStyle name="Separador de milhares 7 2 2 5 4" xfId="13902" xr:uid="{00000000-0005-0000-0000-00009E310000}"/>
    <cellStyle name="Separador de milhares 7 2 2 5 4 2" xfId="15146" xr:uid="{482A4CBE-5DEE-4810-A1FD-C1080578A70D}"/>
    <cellStyle name="Separador de milhares 7 2 2 5 5" xfId="14200" xr:uid="{DB6C3A00-AF52-4654-A916-267AF42ABD4D}"/>
    <cellStyle name="Separador de milhares 7 2 2 6" xfId="4361" xr:uid="{00000000-0005-0000-0000-00009F310000}"/>
    <cellStyle name="Separador de milhares 7 2 2 6 2" xfId="9092" xr:uid="{00000000-0005-0000-0000-0000A0310000}"/>
    <cellStyle name="Separador de milhares 7 2 2 6 2 2" xfId="14527" xr:uid="{DB414ED3-2B00-429C-8C9A-73A9A19EC50D}"/>
    <cellStyle name="Separador de milhares 7 2 2 6 3" xfId="12295" xr:uid="{00000000-0005-0000-0000-0000A1310000}"/>
    <cellStyle name="Separador de milhares 7 2 2 6 3 2" xfId="14881" xr:uid="{A3DB11C9-F0AE-4B05-B014-5F43C4A850F3}"/>
    <cellStyle name="Separador de milhares 7 2 2 6 4" xfId="13903" xr:uid="{00000000-0005-0000-0000-0000A2310000}"/>
    <cellStyle name="Separador de milhares 7 2 2 6 4 2" xfId="15147" xr:uid="{3675F9E7-7962-402E-B6F6-1B580ADE9522}"/>
    <cellStyle name="Separador de milhares 7 2 2 6 5" xfId="14201" xr:uid="{77B0A57A-0A60-4003-9266-B9B36727AC58}"/>
    <cellStyle name="Separador de milhares 7 2 2 7" xfId="4362" xr:uid="{00000000-0005-0000-0000-0000A3310000}"/>
    <cellStyle name="Separador de milhares 7 2 2 7 2" xfId="9093" xr:uid="{00000000-0005-0000-0000-0000A4310000}"/>
    <cellStyle name="Separador de milhares 7 2 2 7 2 2" xfId="14528" xr:uid="{AA66A245-99E2-4A48-A3E3-3B3E84631608}"/>
    <cellStyle name="Separador de milhares 7 2 2 7 3" xfId="12296" xr:uid="{00000000-0005-0000-0000-0000A5310000}"/>
    <cellStyle name="Separador de milhares 7 2 2 7 3 2" xfId="14882" xr:uid="{2F5755AE-B94C-4022-BF8F-A7AF1F734E0B}"/>
    <cellStyle name="Separador de milhares 7 2 2 7 4" xfId="13904" xr:uid="{00000000-0005-0000-0000-0000A6310000}"/>
    <cellStyle name="Separador de milhares 7 2 2 7 4 2" xfId="15148" xr:uid="{6C3325B4-FC5A-4CB5-A818-4625B4FB08DB}"/>
    <cellStyle name="Separador de milhares 7 2 2 7 5" xfId="14202" xr:uid="{DD347E1D-69E8-4DA3-8858-2427A2D8CAA5}"/>
    <cellStyle name="Separador de milhares 7 2 2 8" xfId="10532" xr:uid="{00000000-0005-0000-0000-0000A7310000}"/>
    <cellStyle name="Separador de milhares 7 2 2 8 2" xfId="14626" xr:uid="{BEF304E4-4471-487D-8472-48ED3AC45096}"/>
    <cellStyle name="Separador de milhares 7 2 2 9" xfId="9087" xr:uid="{00000000-0005-0000-0000-0000A8310000}"/>
    <cellStyle name="Separador de milhares 7 2 2 9 2" xfId="14522" xr:uid="{33059CB3-C2A6-408E-8523-99306D167BC0}"/>
    <cellStyle name="Separador de milhares 7 2 3" xfId="4363" xr:uid="{00000000-0005-0000-0000-0000A9310000}"/>
    <cellStyle name="Separador de milhares 7 2 4" xfId="4364" xr:uid="{00000000-0005-0000-0000-0000AA310000}"/>
    <cellStyle name="Separador de milhares 7 2 4 2" xfId="10533" xr:uid="{00000000-0005-0000-0000-0000AB310000}"/>
    <cellStyle name="Separador de milhares 7 2 4 3" xfId="9094" xr:uid="{00000000-0005-0000-0000-0000AC310000}"/>
    <cellStyle name="Separador de milhares 7 2 4 4" xfId="12297" xr:uid="{00000000-0005-0000-0000-0000AD310000}"/>
    <cellStyle name="Separador de milhares 7 2 4 5" xfId="13905" xr:uid="{00000000-0005-0000-0000-0000AE310000}"/>
    <cellStyle name="Separador de milhares 7 2 5" xfId="4365" xr:uid="{00000000-0005-0000-0000-0000AF310000}"/>
    <cellStyle name="Separador de milhares 7 2 6" xfId="4366" xr:uid="{00000000-0005-0000-0000-0000B0310000}"/>
    <cellStyle name="Separador de milhares 7 2 7" xfId="4367" xr:uid="{00000000-0005-0000-0000-0000B1310000}"/>
    <cellStyle name="Separador de milhares 7 2 8" xfId="4368" xr:uid="{00000000-0005-0000-0000-0000B2310000}"/>
    <cellStyle name="Separador de milhares 7 2 9" xfId="4369" xr:uid="{00000000-0005-0000-0000-0000B3310000}"/>
    <cellStyle name="Separador de milhares 7 2 9 2" xfId="9095" xr:uid="{00000000-0005-0000-0000-0000B4310000}"/>
    <cellStyle name="Separador de milhares 7 2 9 2 2" xfId="14529" xr:uid="{4129DD6A-84DC-4607-99DF-F0E9F0D670A6}"/>
    <cellStyle name="Separador de milhares 7 2 9 3" xfId="12298" xr:uid="{00000000-0005-0000-0000-0000B5310000}"/>
    <cellStyle name="Separador de milhares 7 2 9 3 2" xfId="14883" xr:uid="{3510B668-5477-487C-AE51-C1DF6C3A7A47}"/>
    <cellStyle name="Separador de milhares 7 2 9 4" xfId="13906" xr:uid="{00000000-0005-0000-0000-0000B6310000}"/>
    <cellStyle name="Separador de milhares 7 2 9 4 2" xfId="15149" xr:uid="{46FA8236-E545-4D38-B160-F041887DC5A5}"/>
    <cellStyle name="Separador de milhares 7 2 9 5" xfId="14203" xr:uid="{D7104FA8-E92C-4216-A7CC-7810DA3BE505}"/>
    <cellStyle name="Separador de milhares 7 20" xfId="12285" xr:uid="{00000000-0005-0000-0000-0000B7310000}"/>
    <cellStyle name="Separador de milhares 7 20 2" xfId="14875" xr:uid="{E36C3D07-6C55-4766-8B30-B3BE2C1A4F5E}"/>
    <cellStyle name="Separador de milhares 7 21" xfId="13893" xr:uid="{00000000-0005-0000-0000-0000B8310000}"/>
    <cellStyle name="Separador de milhares 7 21 2" xfId="15141" xr:uid="{C0D9FAAF-0046-4820-A0BC-9DB39CEABC9E}"/>
    <cellStyle name="Separador de milhares 7 22" xfId="14195" xr:uid="{AB7112BF-F134-4E53-AE12-CEE24B9EBE58}"/>
    <cellStyle name="Separador de milhares 7 3" xfId="4370" xr:uid="{00000000-0005-0000-0000-0000B9310000}"/>
    <cellStyle name="Separador de milhares 7 3 10" xfId="9096" xr:uid="{00000000-0005-0000-0000-0000BA310000}"/>
    <cellStyle name="Separador de milhares 7 3 10 2" xfId="14530" xr:uid="{FE1C0A5E-4032-4064-B8DF-9671EB3B7F74}"/>
    <cellStyle name="Separador de milhares 7 3 11" xfId="12299" xr:uid="{00000000-0005-0000-0000-0000BB310000}"/>
    <cellStyle name="Separador de milhares 7 3 11 2" xfId="14884" xr:uid="{547EB62B-DD2E-44AE-8B57-6E2CB51C1A75}"/>
    <cellStyle name="Separador de milhares 7 3 12" xfId="13907" xr:uid="{00000000-0005-0000-0000-0000BC310000}"/>
    <cellStyle name="Separador de milhares 7 3 12 2" xfId="15150" xr:uid="{7CCA6484-E2F4-439C-9353-7655A78B0E75}"/>
    <cellStyle name="Separador de milhares 7 3 13" xfId="14204" xr:uid="{42D72E81-A85D-48F0-983F-57A582D04A76}"/>
    <cellStyle name="Separador de milhares 7 3 2" xfId="4371" xr:uid="{00000000-0005-0000-0000-0000BD310000}"/>
    <cellStyle name="Separador de milhares 7 3 3" xfId="4372" xr:uid="{00000000-0005-0000-0000-0000BE310000}"/>
    <cellStyle name="Separador de milhares 7 3 4" xfId="4373" xr:uid="{00000000-0005-0000-0000-0000BF310000}"/>
    <cellStyle name="Separador de milhares 7 3 5" xfId="4374" xr:uid="{00000000-0005-0000-0000-0000C0310000}"/>
    <cellStyle name="Separador de milhares 7 3 6" xfId="4375" xr:uid="{00000000-0005-0000-0000-0000C1310000}"/>
    <cellStyle name="Separador de milhares 7 3 7" xfId="4376" xr:uid="{00000000-0005-0000-0000-0000C2310000}"/>
    <cellStyle name="Separador de milhares 7 3 8" xfId="4377" xr:uid="{00000000-0005-0000-0000-0000C3310000}"/>
    <cellStyle name="Separador de milhares 7 3 8 2" xfId="9097" xr:uid="{00000000-0005-0000-0000-0000C4310000}"/>
    <cellStyle name="Separador de milhares 7 3 8 2 2" xfId="14531" xr:uid="{FD555F3B-B82A-42FA-BFA4-F1964A46A3DB}"/>
    <cellStyle name="Separador de milhares 7 3 8 3" xfId="12300" xr:uid="{00000000-0005-0000-0000-0000C5310000}"/>
    <cellStyle name="Separador de milhares 7 3 8 3 2" xfId="14885" xr:uid="{49A0ACEA-8B41-4CB6-8435-97525F6382C6}"/>
    <cellStyle name="Separador de milhares 7 3 8 4" xfId="13908" xr:uid="{00000000-0005-0000-0000-0000C6310000}"/>
    <cellStyle name="Separador de milhares 7 3 8 4 2" xfId="15151" xr:uid="{FA25BA4F-EFE0-4B26-B240-D1C38F3F0553}"/>
    <cellStyle name="Separador de milhares 7 3 8 5" xfId="14205" xr:uid="{CD9AA3B3-A191-4A1C-AF5B-8C4C952A6F59}"/>
    <cellStyle name="Separador de milhares 7 3 9" xfId="10534" xr:uid="{00000000-0005-0000-0000-0000C7310000}"/>
    <cellStyle name="Separador de milhares 7 3 9 2" xfId="14627" xr:uid="{32ACE071-31B0-48DC-BDAF-D8EF691E032E}"/>
    <cellStyle name="Separador de milhares 7 4" xfId="4378" xr:uid="{00000000-0005-0000-0000-0000C8310000}"/>
    <cellStyle name="Separador de milhares 7 4 10" xfId="9098" xr:uid="{00000000-0005-0000-0000-0000C9310000}"/>
    <cellStyle name="Separador de milhares 7 4 10 2" xfId="14532" xr:uid="{A07BE8A3-1975-40D0-AF2B-06C8FD1ED4CA}"/>
    <cellStyle name="Separador de milhares 7 4 11" xfId="12301" xr:uid="{00000000-0005-0000-0000-0000CA310000}"/>
    <cellStyle name="Separador de milhares 7 4 11 2" xfId="14886" xr:uid="{F7F7BC5F-2C87-421E-B252-277DD48A36FA}"/>
    <cellStyle name="Separador de milhares 7 4 12" xfId="13909" xr:uid="{00000000-0005-0000-0000-0000CB310000}"/>
    <cellStyle name="Separador de milhares 7 4 12 2" xfId="15152" xr:uid="{C01199D7-D063-48B3-A679-86114D5BABFD}"/>
    <cellStyle name="Separador de milhares 7 4 13" xfId="14206" xr:uid="{AD4AB91E-1E68-499B-8343-E4C20E237920}"/>
    <cellStyle name="Separador de milhares 7 4 2" xfId="4379" xr:uid="{00000000-0005-0000-0000-0000CC310000}"/>
    <cellStyle name="Separador de milhares 7 4 3" xfId="4380" xr:uid="{00000000-0005-0000-0000-0000CD310000}"/>
    <cellStyle name="Separador de milhares 7 4 4" xfId="4381" xr:uid="{00000000-0005-0000-0000-0000CE310000}"/>
    <cellStyle name="Separador de milhares 7 4 5" xfId="4382" xr:uid="{00000000-0005-0000-0000-0000CF310000}"/>
    <cellStyle name="Separador de milhares 7 4 6" xfId="4383" xr:uid="{00000000-0005-0000-0000-0000D0310000}"/>
    <cellStyle name="Separador de milhares 7 4 7" xfId="4384" xr:uid="{00000000-0005-0000-0000-0000D1310000}"/>
    <cellStyle name="Separador de milhares 7 4 8" xfId="4385" xr:uid="{00000000-0005-0000-0000-0000D2310000}"/>
    <cellStyle name="Separador de milhares 7 4 8 2" xfId="9099" xr:uid="{00000000-0005-0000-0000-0000D3310000}"/>
    <cellStyle name="Separador de milhares 7 4 8 2 2" xfId="14533" xr:uid="{FB3ADBC7-D33E-4173-AA15-317DA68952B9}"/>
    <cellStyle name="Separador de milhares 7 4 8 3" xfId="12302" xr:uid="{00000000-0005-0000-0000-0000D4310000}"/>
    <cellStyle name="Separador de milhares 7 4 8 3 2" xfId="14887" xr:uid="{8FB05161-9E71-4A55-817D-7C5DFA4CDF6A}"/>
    <cellStyle name="Separador de milhares 7 4 8 4" xfId="13910" xr:uid="{00000000-0005-0000-0000-0000D5310000}"/>
    <cellStyle name="Separador de milhares 7 4 8 4 2" xfId="15153" xr:uid="{C68E5564-7A71-429C-BDDF-8A760671CC3C}"/>
    <cellStyle name="Separador de milhares 7 4 8 5" xfId="14207" xr:uid="{70924F1C-3767-49EB-9C23-22FA6C315166}"/>
    <cellStyle name="Separador de milhares 7 4 9" xfId="10535" xr:uid="{00000000-0005-0000-0000-0000D6310000}"/>
    <cellStyle name="Separador de milhares 7 4 9 2" xfId="14628" xr:uid="{E6E1D630-72B9-4FDE-B091-69A5B8CC54C6}"/>
    <cellStyle name="Separador de milhares 7 5" xfId="4386" xr:uid="{00000000-0005-0000-0000-0000D7310000}"/>
    <cellStyle name="Separador de milhares 7 5 2" xfId="4387" xr:uid="{00000000-0005-0000-0000-0000D8310000}"/>
    <cellStyle name="Separador de milhares 7 5 2 2" xfId="10536" xr:uid="{00000000-0005-0000-0000-0000D9310000}"/>
    <cellStyle name="Separador de milhares 7 5 2 3" xfId="9100" xr:uid="{00000000-0005-0000-0000-0000DA310000}"/>
    <cellStyle name="Separador de milhares 7 5 2 4" xfId="12303" xr:uid="{00000000-0005-0000-0000-0000DB310000}"/>
    <cellStyle name="Separador de milhares 7 5 2 5" xfId="13911" xr:uid="{00000000-0005-0000-0000-0000DC310000}"/>
    <cellStyle name="Separador de milhares 7 5 3" xfId="4388" xr:uid="{00000000-0005-0000-0000-0000DD310000}"/>
    <cellStyle name="Separador de milhares 7 5 3 2" xfId="10537" xr:uid="{00000000-0005-0000-0000-0000DE310000}"/>
    <cellStyle name="Separador de milhares 7 5 3 3" xfId="9101" xr:uid="{00000000-0005-0000-0000-0000DF310000}"/>
    <cellStyle name="Separador de milhares 7 5 3 4" xfId="12304" xr:uid="{00000000-0005-0000-0000-0000E0310000}"/>
    <cellStyle name="Separador de milhares 7 5 3 5" xfId="13912" xr:uid="{00000000-0005-0000-0000-0000E1310000}"/>
    <cellStyle name="Separador de milhares 7 5 4" xfId="4389" xr:uid="{00000000-0005-0000-0000-0000E2310000}"/>
    <cellStyle name="Separador de milhares 7 5 5" xfId="4390" xr:uid="{00000000-0005-0000-0000-0000E3310000}"/>
    <cellStyle name="Separador de milhares 7 5 6" xfId="4391" xr:uid="{00000000-0005-0000-0000-0000E4310000}"/>
    <cellStyle name="Separador de milhares 7 5 7" xfId="4392" xr:uid="{00000000-0005-0000-0000-0000E5310000}"/>
    <cellStyle name="Separador de milhares 7 5 8" xfId="4393" xr:uid="{00000000-0005-0000-0000-0000E6310000}"/>
    <cellStyle name="Separador de milhares 7 5 8 2" xfId="9102" xr:uid="{00000000-0005-0000-0000-0000E7310000}"/>
    <cellStyle name="Separador de milhares 7 5 8 2 2" xfId="14534" xr:uid="{3E4AF5BF-916A-4315-91EF-13AA074D166D}"/>
    <cellStyle name="Separador de milhares 7 5 8 3" xfId="12305" xr:uid="{00000000-0005-0000-0000-0000E8310000}"/>
    <cellStyle name="Separador de milhares 7 5 8 3 2" xfId="14888" xr:uid="{F73782DE-80A1-4481-9649-716CDCDF66A3}"/>
    <cellStyle name="Separador de milhares 7 5 8 4" xfId="13913" xr:uid="{00000000-0005-0000-0000-0000E9310000}"/>
    <cellStyle name="Separador de milhares 7 5 8 4 2" xfId="15154" xr:uid="{5255C4E5-9ADB-4834-A501-C6E30E862752}"/>
    <cellStyle name="Separador de milhares 7 5 8 5" xfId="14208" xr:uid="{28E9D5E4-3B23-4B50-A760-1293FA59A785}"/>
    <cellStyle name="Separador de milhares 7 6" xfId="4394" xr:uid="{00000000-0005-0000-0000-0000EA310000}"/>
    <cellStyle name="Separador de milhares 7 6 10" xfId="9103" xr:uid="{00000000-0005-0000-0000-0000EB310000}"/>
    <cellStyle name="Separador de milhares 7 6 11" xfId="12306" xr:uid="{00000000-0005-0000-0000-0000EC310000}"/>
    <cellStyle name="Separador de milhares 7 6 12" xfId="13914" xr:uid="{00000000-0005-0000-0000-0000ED310000}"/>
    <cellStyle name="Separador de milhares 7 6 2" xfId="4395" xr:uid="{00000000-0005-0000-0000-0000EE310000}"/>
    <cellStyle name="Separador de milhares 7 6 2 2" xfId="10539" xr:uid="{00000000-0005-0000-0000-0000EF310000}"/>
    <cellStyle name="Separador de milhares 7 6 2 3" xfId="9104" xr:uid="{00000000-0005-0000-0000-0000F0310000}"/>
    <cellStyle name="Separador de milhares 7 6 2 4" xfId="12307" xr:uid="{00000000-0005-0000-0000-0000F1310000}"/>
    <cellStyle name="Separador de milhares 7 6 2 5" xfId="13915" xr:uid="{00000000-0005-0000-0000-0000F2310000}"/>
    <cellStyle name="Separador de milhares 7 6 3" xfId="4396" xr:uid="{00000000-0005-0000-0000-0000F3310000}"/>
    <cellStyle name="Separador de milhares 7 6 4" xfId="4397" xr:uid="{00000000-0005-0000-0000-0000F4310000}"/>
    <cellStyle name="Separador de milhares 7 6 5" xfId="4398" xr:uid="{00000000-0005-0000-0000-0000F5310000}"/>
    <cellStyle name="Separador de milhares 7 6 6" xfId="4399" xr:uid="{00000000-0005-0000-0000-0000F6310000}"/>
    <cellStyle name="Separador de milhares 7 6 7" xfId="4400" xr:uid="{00000000-0005-0000-0000-0000F7310000}"/>
    <cellStyle name="Separador de milhares 7 6 8" xfId="4401" xr:uid="{00000000-0005-0000-0000-0000F8310000}"/>
    <cellStyle name="Separador de milhares 7 6 8 2" xfId="9105" xr:uid="{00000000-0005-0000-0000-0000F9310000}"/>
    <cellStyle name="Separador de milhares 7 6 8 2 2" xfId="14535" xr:uid="{B764FC20-08D8-4A26-B16F-05E080113C2E}"/>
    <cellStyle name="Separador de milhares 7 6 8 3" xfId="12308" xr:uid="{00000000-0005-0000-0000-0000FA310000}"/>
    <cellStyle name="Separador de milhares 7 6 8 3 2" xfId="14889" xr:uid="{68603B38-FB53-49F3-AD36-F799E4A95CEE}"/>
    <cellStyle name="Separador de milhares 7 6 8 4" xfId="13916" xr:uid="{00000000-0005-0000-0000-0000FB310000}"/>
    <cellStyle name="Separador de milhares 7 6 8 4 2" xfId="15155" xr:uid="{0E946542-0F79-4635-BF74-FD86B1AFBE8F}"/>
    <cellStyle name="Separador de milhares 7 6 8 5" xfId="14209" xr:uid="{0FB54B3D-B108-4F7E-B65D-462F8623FE95}"/>
    <cellStyle name="Separador de milhares 7 6 9" xfId="10538" xr:uid="{00000000-0005-0000-0000-0000FC310000}"/>
    <cellStyle name="Separador de milhares 7 7" xfId="4402" xr:uid="{00000000-0005-0000-0000-0000FD310000}"/>
    <cellStyle name="Separador de milhares 7 7 10" xfId="12309" xr:uid="{00000000-0005-0000-0000-0000FE310000}"/>
    <cellStyle name="Separador de milhares 7 7 11" xfId="13917" xr:uid="{00000000-0005-0000-0000-0000FF310000}"/>
    <cellStyle name="Separador de milhares 7 7 2" xfId="4403" xr:uid="{00000000-0005-0000-0000-000000320000}"/>
    <cellStyle name="Separador de milhares 7 7 3" xfId="4404" xr:uid="{00000000-0005-0000-0000-000001320000}"/>
    <cellStyle name="Separador de milhares 7 7 4" xfId="4405" xr:uid="{00000000-0005-0000-0000-000002320000}"/>
    <cellStyle name="Separador de milhares 7 7 5" xfId="4406" xr:uid="{00000000-0005-0000-0000-000003320000}"/>
    <cellStyle name="Separador de milhares 7 7 6" xfId="4407" xr:uid="{00000000-0005-0000-0000-000004320000}"/>
    <cellStyle name="Separador de milhares 7 7 7" xfId="4408" xr:uid="{00000000-0005-0000-0000-000005320000}"/>
    <cellStyle name="Separador de milhares 7 7 8" xfId="10540" xr:uid="{00000000-0005-0000-0000-000006320000}"/>
    <cellStyle name="Separador de milhares 7 7 9" xfId="9106" xr:uid="{00000000-0005-0000-0000-000007320000}"/>
    <cellStyle name="Separador de milhares 7 8" xfId="4409" xr:uid="{00000000-0005-0000-0000-000008320000}"/>
    <cellStyle name="Separador de milhares 7 8 10" xfId="12310" xr:uid="{00000000-0005-0000-0000-000009320000}"/>
    <cellStyle name="Separador de milhares 7 8 10 2" xfId="14890" xr:uid="{6F56087E-D1ED-4C29-8F1D-FD362D9597EF}"/>
    <cellStyle name="Separador de milhares 7 8 11" xfId="13918" xr:uid="{00000000-0005-0000-0000-00000A320000}"/>
    <cellStyle name="Separador de milhares 7 8 11 2" xfId="15156" xr:uid="{8B8C0879-0950-4427-9538-1F2DCF16D487}"/>
    <cellStyle name="Separador de milhares 7 8 12" xfId="14210" xr:uid="{A11EFE0C-AD98-4D49-8B7D-FAEB324F463C}"/>
    <cellStyle name="Separador de milhares 7 8 2" xfId="4410" xr:uid="{00000000-0005-0000-0000-00000B320000}"/>
    <cellStyle name="Separador de milhares 7 8 2 2" xfId="9108" xr:uid="{00000000-0005-0000-0000-00000C320000}"/>
    <cellStyle name="Separador de milhares 7 8 2 2 2" xfId="14537" xr:uid="{316E20E3-5DCC-453D-A991-1B03ADA9DCF5}"/>
    <cellStyle name="Separador de milhares 7 8 2 3" xfId="12311" xr:uid="{00000000-0005-0000-0000-00000D320000}"/>
    <cellStyle name="Separador de milhares 7 8 2 3 2" xfId="14891" xr:uid="{852738F1-0271-40D0-B3F1-194F45A19E91}"/>
    <cellStyle name="Separador de milhares 7 8 2 4" xfId="13919" xr:uid="{00000000-0005-0000-0000-00000E320000}"/>
    <cellStyle name="Separador de milhares 7 8 2 4 2" xfId="15157" xr:uid="{E92A45EB-86DA-4414-85E6-C06BAF81FE67}"/>
    <cellStyle name="Separador de milhares 7 8 2 5" xfId="14211" xr:uid="{716BB314-A0F1-4208-8AA2-F14EE2071993}"/>
    <cellStyle name="Separador de milhares 7 8 3" xfId="4411" xr:uid="{00000000-0005-0000-0000-00000F320000}"/>
    <cellStyle name="Separador de milhares 7 8 3 2" xfId="9109" xr:uid="{00000000-0005-0000-0000-000010320000}"/>
    <cellStyle name="Separador de milhares 7 8 3 2 2" xfId="14538" xr:uid="{A1B6DBAE-5316-4B8E-AACB-B825A5B34617}"/>
    <cellStyle name="Separador de milhares 7 8 3 3" xfId="12312" xr:uid="{00000000-0005-0000-0000-000011320000}"/>
    <cellStyle name="Separador de milhares 7 8 3 3 2" xfId="14892" xr:uid="{BA0EA6AA-96FF-4072-A5DA-666F8067AD9E}"/>
    <cellStyle name="Separador de milhares 7 8 3 4" xfId="13920" xr:uid="{00000000-0005-0000-0000-000012320000}"/>
    <cellStyle name="Separador de milhares 7 8 3 4 2" xfId="15158" xr:uid="{D8B97AD8-B0C3-454C-A0BE-F8D0A89B64A6}"/>
    <cellStyle name="Separador de milhares 7 8 3 5" xfId="14212" xr:uid="{4B4836E0-5192-4D28-AB23-742526603517}"/>
    <cellStyle name="Separador de milhares 7 8 4" xfId="4412" xr:uid="{00000000-0005-0000-0000-000013320000}"/>
    <cellStyle name="Separador de milhares 7 8 4 2" xfId="9110" xr:uid="{00000000-0005-0000-0000-000014320000}"/>
    <cellStyle name="Separador de milhares 7 8 4 2 2" xfId="14539" xr:uid="{75254F77-88F2-4AA4-B142-757A40BC76A4}"/>
    <cellStyle name="Separador de milhares 7 8 4 3" xfId="12313" xr:uid="{00000000-0005-0000-0000-000015320000}"/>
    <cellStyle name="Separador de milhares 7 8 4 3 2" xfId="14893" xr:uid="{D77880E2-7A35-4ECD-84DD-8CD9BFA028AD}"/>
    <cellStyle name="Separador de milhares 7 8 4 4" xfId="13921" xr:uid="{00000000-0005-0000-0000-000016320000}"/>
    <cellStyle name="Separador de milhares 7 8 4 4 2" xfId="15159" xr:uid="{30BC8876-EFDD-4B43-953E-0D9BC18D1D06}"/>
    <cellStyle name="Separador de milhares 7 8 4 5" xfId="14213" xr:uid="{A236BCED-F5C6-422D-B64C-0C73BD32EDA2}"/>
    <cellStyle name="Separador de milhares 7 8 5" xfId="4413" xr:uid="{00000000-0005-0000-0000-000017320000}"/>
    <cellStyle name="Separador de milhares 7 8 5 2" xfId="9111" xr:uid="{00000000-0005-0000-0000-000018320000}"/>
    <cellStyle name="Separador de milhares 7 8 5 2 2" xfId="14540" xr:uid="{F298CD42-0597-4595-8B12-F258BC1A432C}"/>
    <cellStyle name="Separador de milhares 7 8 5 3" xfId="12314" xr:uid="{00000000-0005-0000-0000-000019320000}"/>
    <cellStyle name="Separador de milhares 7 8 5 3 2" xfId="14894" xr:uid="{64F22B5E-A84C-4872-AF56-5E6314E50F3E}"/>
    <cellStyle name="Separador de milhares 7 8 5 4" xfId="13922" xr:uid="{00000000-0005-0000-0000-00001A320000}"/>
    <cellStyle name="Separador de milhares 7 8 5 4 2" xfId="15160" xr:uid="{6686DF8B-D0A4-43FE-88CE-B97DEC2DFC03}"/>
    <cellStyle name="Separador de milhares 7 8 5 5" xfId="14214" xr:uid="{31AA4650-15D2-4362-A41B-44BE536DBD44}"/>
    <cellStyle name="Separador de milhares 7 8 6" xfId="4414" xr:uid="{00000000-0005-0000-0000-00001B320000}"/>
    <cellStyle name="Separador de milhares 7 8 6 2" xfId="9112" xr:uid="{00000000-0005-0000-0000-00001C320000}"/>
    <cellStyle name="Separador de milhares 7 8 6 2 2" xfId="14541" xr:uid="{983392F0-BFCA-475E-8360-EFAF1D5CABD4}"/>
    <cellStyle name="Separador de milhares 7 8 6 3" xfId="12315" xr:uid="{00000000-0005-0000-0000-00001D320000}"/>
    <cellStyle name="Separador de milhares 7 8 6 3 2" xfId="14895" xr:uid="{9362F0F2-0890-4A9B-B6E6-B745CE684BA7}"/>
    <cellStyle name="Separador de milhares 7 8 6 4" xfId="13923" xr:uid="{00000000-0005-0000-0000-00001E320000}"/>
    <cellStyle name="Separador de milhares 7 8 6 4 2" xfId="15161" xr:uid="{14A88695-4DF9-48F1-A258-7D5DB11CA8CC}"/>
    <cellStyle name="Separador de milhares 7 8 6 5" xfId="14215" xr:uid="{FFF56F18-5489-4D0B-8527-C86EADD9DF6B}"/>
    <cellStyle name="Separador de milhares 7 8 7" xfId="4415" xr:uid="{00000000-0005-0000-0000-00001F320000}"/>
    <cellStyle name="Separador de milhares 7 8 7 2" xfId="9113" xr:uid="{00000000-0005-0000-0000-000020320000}"/>
    <cellStyle name="Separador de milhares 7 8 7 2 2" xfId="14542" xr:uid="{A5466150-8563-446B-8F18-0555D6024B19}"/>
    <cellStyle name="Separador de milhares 7 8 7 3" xfId="12316" xr:uid="{00000000-0005-0000-0000-000021320000}"/>
    <cellStyle name="Separador de milhares 7 8 7 3 2" xfId="14896" xr:uid="{3B785BBE-77BC-47A8-BE66-28074D5FFE7A}"/>
    <cellStyle name="Separador de milhares 7 8 7 4" xfId="13924" xr:uid="{00000000-0005-0000-0000-000022320000}"/>
    <cellStyle name="Separador de milhares 7 8 7 4 2" xfId="15162" xr:uid="{CAA31C68-CB89-40D2-9B7C-E68978E0A192}"/>
    <cellStyle name="Separador de milhares 7 8 7 5" xfId="14216" xr:uid="{E5A3CDFA-83F9-4D21-BA99-52B8C437CB39}"/>
    <cellStyle name="Separador de milhares 7 8 8" xfId="10541" xr:uid="{00000000-0005-0000-0000-000023320000}"/>
    <cellStyle name="Separador de milhares 7 8 8 2" xfId="14629" xr:uid="{7A807AE8-C3BE-4A8A-9316-BA96C7443C8F}"/>
    <cellStyle name="Separador de milhares 7 8 9" xfId="9107" xr:uid="{00000000-0005-0000-0000-000024320000}"/>
    <cellStyle name="Separador de milhares 7 8 9 2" xfId="14536" xr:uid="{1FB07962-C202-4BBB-B507-4F80788AA0B2}"/>
    <cellStyle name="Separador de milhares 7 9" xfId="4416" xr:uid="{00000000-0005-0000-0000-000025320000}"/>
    <cellStyle name="Separador de milhares 7 9 2" xfId="4417" xr:uid="{00000000-0005-0000-0000-000026320000}"/>
    <cellStyle name="Separador de milhares 7 9 2 2" xfId="10542" xr:uid="{00000000-0005-0000-0000-000027320000}"/>
    <cellStyle name="Separador de milhares 7 9 2 3" xfId="9114" xr:uid="{00000000-0005-0000-0000-000028320000}"/>
    <cellStyle name="Separador de milhares 7 9 2 4" xfId="12317" xr:uid="{00000000-0005-0000-0000-000029320000}"/>
    <cellStyle name="Separador de milhares 7 9 2 5" xfId="13925" xr:uid="{00000000-0005-0000-0000-00002A320000}"/>
    <cellStyle name="Separador de milhares 7 9 3" xfId="4418" xr:uid="{00000000-0005-0000-0000-00002B320000}"/>
    <cellStyle name="Separador de milhares 7 9 4" xfId="4419" xr:uid="{00000000-0005-0000-0000-00002C320000}"/>
    <cellStyle name="Separador de milhares 7 9 5" xfId="4420" xr:uid="{00000000-0005-0000-0000-00002D320000}"/>
    <cellStyle name="Separador de milhares 7 9 6" xfId="4421" xr:uid="{00000000-0005-0000-0000-00002E320000}"/>
    <cellStyle name="Separador de milhares 7 9 7" xfId="4422" xr:uid="{00000000-0005-0000-0000-00002F320000}"/>
    <cellStyle name="Separador de milhares 8" xfId="4423" xr:uid="{00000000-0005-0000-0000-000030320000}"/>
    <cellStyle name="Separador de milhares 8 10" xfId="14217" xr:uid="{156621DE-5C2D-4994-BA9B-5CBEDBB5F788}"/>
    <cellStyle name="Separador de milhares 8 2" xfId="4424" xr:uid="{00000000-0005-0000-0000-000031320000}"/>
    <cellStyle name="Separador de milhares 8 2 10" xfId="13927" xr:uid="{00000000-0005-0000-0000-000032320000}"/>
    <cellStyle name="Separador de milhares 8 2 10 2" xfId="15164" xr:uid="{720EBF49-CB25-41EA-9F88-CEBB1CA884FF}"/>
    <cellStyle name="Separador de milhares 8 2 11" xfId="14218" xr:uid="{8CB193CC-CDD2-45DC-A58D-F5DBCBB69F2B}"/>
    <cellStyle name="Separador de milhares 8 2 2" xfId="4425" xr:uid="{00000000-0005-0000-0000-000033320000}"/>
    <cellStyle name="Separador de milhares 8 2 2 2" xfId="4426" xr:uid="{00000000-0005-0000-0000-000034320000}"/>
    <cellStyle name="Separador de milhares 8 2 2 2 2" xfId="10545" xr:uid="{00000000-0005-0000-0000-000035320000}"/>
    <cellStyle name="Separador de milhares 8 2 2 2 2 2" xfId="14632" xr:uid="{8020513A-CDCC-46BE-801F-FEC71821A173}"/>
    <cellStyle name="Separador de milhares 8 2 2 2 3" xfId="9118" xr:uid="{00000000-0005-0000-0000-000036320000}"/>
    <cellStyle name="Separador de milhares 8 2 2 2 3 2" xfId="14546" xr:uid="{1079B689-0C71-4C9B-AA7C-31882DCF2A2C}"/>
    <cellStyle name="Separador de milhares 8 2 2 2 4" xfId="12321" xr:uid="{00000000-0005-0000-0000-000037320000}"/>
    <cellStyle name="Separador de milhares 8 2 2 2 4 2" xfId="14900" xr:uid="{3A6DE60F-4CC9-4CA4-8E1E-F0ED0AC541C7}"/>
    <cellStyle name="Separador de milhares 8 2 2 2 5" xfId="13929" xr:uid="{00000000-0005-0000-0000-000038320000}"/>
    <cellStyle name="Separador de milhares 8 2 2 2 5 2" xfId="15166" xr:uid="{ABEDA270-6C97-4268-B36B-9F67FB6F83D4}"/>
    <cellStyle name="Separador de milhares 8 2 2 2 6" xfId="14220" xr:uid="{086C6E8C-84D5-4ACC-803A-73986AF2EF51}"/>
    <cellStyle name="Separador de milhares 8 2 2 3" xfId="4427" xr:uid="{00000000-0005-0000-0000-000039320000}"/>
    <cellStyle name="Separador de milhares 8 2 2 3 2" xfId="10546" xr:uid="{00000000-0005-0000-0000-00003A320000}"/>
    <cellStyle name="Separador de milhares 8 2 2 3 2 2" xfId="14633" xr:uid="{D70C539B-12BE-43AD-8D20-22DFCC67BF26}"/>
    <cellStyle name="Separador de milhares 8 2 2 3 3" xfId="9119" xr:uid="{00000000-0005-0000-0000-00003B320000}"/>
    <cellStyle name="Separador de milhares 8 2 2 3 3 2" xfId="14547" xr:uid="{C31AB549-49EA-4769-84FA-A3114A3B1186}"/>
    <cellStyle name="Separador de milhares 8 2 2 3 4" xfId="12322" xr:uid="{00000000-0005-0000-0000-00003C320000}"/>
    <cellStyle name="Separador de milhares 8 2 2 3 4 2" xfId="14901" xr:uid="{7E613195-A3AB-4CDE-820F-2D2DFF722972}"/>
    <cellStyle name="Separador de milhares 8 2 2 3 5" xfId="13930" xr:uid="{00000000-0005-0000-0000-00003D320000}"/>
    <cellStyle name="Separador de milhares 8 2 2 3 5 2" xfId="15167" xr:uid="{55F55849-8FCD-4D3C-A279-752A1D97E46B}"/>
    <cellStyle name="Separador de milhares 8 2 2 3 6" xfId="14221" xr:uid="{9790105B-EA99-4D33-B1DB-1BB3352D68A4}"/>
    <cellStyle name="Separador de milhares 8 2 2 4" xfId="4428" xr:uid="{00000000-0005-0000-0000-00003E320000}"/>
    <cellStyle name="Separador de milhares 8 2 2 4 2" xfId="10547" xr:uid="{00000000-0005-0000-0000-00003F320000}"/>
    <cellStyle name="Separador de milhares 8 2 2 4 2 2" xfId="14634" xr:uid="{10FF7A8B-808D-4272-B524-41C7BC773112}"/>
    <cellStyle name="Separador de milhares 8 2 2 4 3" xfId="9120" xr:uid="{00000000-0005-0000-0000-000040320000}"/>
    <cellStyle name="Separador de milhares 8 2 2 4 3 2" xfId="14548" xr:uid="{FCA83984-01D8-4B1C-9FC2-4A0AC79B5E2F}"/>
    <cellStyle name="Separador de milhares 8 2 2 4 4" xfId="12323" xr:uid="{00000000-0005-0000-0000-000041320000}"/>
    <cellStyle name="Separador de milhares 8 2 2 4 4 2" xfId="14902" xr:uid="{D0A76940-76C9-4C8E-B591-88F1FCDBF8CD}"/>
    <cellStyle name="Separador de milhares 8 2 2 4 5" xfId="13931" xr:uid="{00000000-0005-0000-0000-000042320000}"/>
    <cellStyle name="Separador de milhares 8 2 2 4 5 2" xfId="15168" xr:uid="{3D914A6D-654E-4660-94A0-934C9721EACD}"/>
    <cellStyle name="Separador de milhares 8 2 2 4 6" xfId="14222" xr:uid="{1B32102C-F0F7-430E-B571-D4F0005BFE65}"/>
    <cellStyle name="Separador de milhares 8 2 2 5" xfId="9117" xr:uid="{00000000-0005-0000-0000-000043320000}"/>
    <cellStyle name="Separador de milhares 8 2 2 5 2" xfId="14545" xr:uid="{50C221E5-319F-4832-8CDD-CE3EB7BF0E25}"/>
    <cellStyle name="Separador de milhares 8 2 2 6" xfId="12320" xr:uid="{00000000-0005-0000-0000-000044320000}"/>
    <cellStyle name="Separador de milhares 8 2 2 6 2" xfId="14899" xr:uid="{EA11DA5E-1866-4F27-9830-6BB7672C40A9}"/>
    <cellStyle name="Separador de milhares 8 2 2 7" xfId="13928" xr:uid="{00000000-0005-0000-0000-000045320000}"/>
    <cellStyle name="Separador de milhares 8 2 2 7 2" xfId="15165" xr:uid="{30EFFD44-632E-4FC8-97A0-7E6224B48933}"/>
    <cellStyle name="Separador de milhares 8 2 2 8" xfId="14219" xr:uid="{314A192B-B559-4E33-8291-CF081FC01AA6}"/>
    <cellStyle name="Separador de milhares 8 2 3" xfId="4429" xr:uid="{00000000-0005-0000-0000-000046320000}"/>
    <cellStyle name="Separador de milhares 8 2 3 2" xfId="10548" xr:uid="{00000000-0005-0000-0000-000047320000}"/>
    <cellStyle name="Separador de milhares 8 2 3 2 2" xfId="14635" xr:uid="{0508038C-BF08-46AE-90A7-33A947A1C2C3}"/>
    <cellStyle name="Separador de milhares 8 2 3 3" xfId="9121" xr:uid="{00000000-0005-0000-0000-000048320000}"/>
    <cellStyle name="Separador de milhares 8 2 3 3 2" xfId="14549" xr:uid="{0D88F1CD-7748-4319-A92E-12F5CC540F6C}"/>
    <cellStyle name="Separador de milhares 8 2 3 4" xfId="12324" xr:uid="{00000000-0005-0000-0000-000049320000}"/>
    <cellStyle name="Separador de milhares 8 2 3 4 2" xfId="14903" xr:uid="{C48C81E3-F3DB-425B-B903-C1C5B024CD43}"/>
    <cellStyle name="Separador de milhares 8 2 3 5" xfId="13932" xr:uid="{00000000-0005-0000-0000-00004A320000}"/>
    <cellStyle name="Separador de milhares 8 2 3 5 2" xfId="15169" xr:uid="{8C687670-7990-4455-8057-546596FDD4B3}"/>
    <cellStyle name="Separador de milhares 8 2 3 6" xfId="14223" xr:uid="{60D7AA8B-83ED-4843-9245-61E7000CE9BB}"/>
    <cellStyle name="Separador de milhares 8 2 4" xfId="4430" xr:uid="{00000000-0005-0000-0000-00004B320000}"/>
    <cellStyle name="Separador de milhares 8 2 4 2" xfId="9122" xr:uid="{00000000-0005-0000-0000-00004C320000}"/>
    <cellStyle name="Separador de milhares 8 2 4 2 2" xfId="14550" xr:uid="{BF9F0147-C595-4AC0-B31C-186FA401DAB6}"/>
    <cellStyle name="Separador de milhares 8 2 4 3" xfId="12325" xr:uid="{00000000-0005-0000-0000-00004D320000}"/>
    <cellStyle name="Separador de milhares 8 2 4 3 2" xfId="14904" xr:uid="{E08F0334-DE11-44E1-8F91-B4A22BB679C3}"/>
    <cellStyle name="Separador de milhares 8 2 4 4" xfId="13933" xr:uid="{00000000-0005-0000-0000-00004E320000}"/>
    <cellStyle name="Separador de milhares 8 2 4 4 2" xfId="15170" xr:uid="{1DFE58BA-5AC5-4D5A-9A09-159DD2386D82}"/>
    <cellStyle name="Separador de milhares 8 2 4 5" xfId="14224" xr:uid="{FA663C6E-D67C-45B4-BC4A-80FEB851C256}"/>
    <cellStyle name="Separador de milhares 8 2 5" xfId="4431" xr:uid="{00000000-0005-0000-0000-00004F320000}"/>
    <cellStyle name="Separador de milhares 8 2 5 2" xfId="9123" xr:uid="{00000000-0005-0000-0000-000050320000}"/>
    <cellStyle name="Separador de milhares 8 2 5 2 2" xfId="14551" xr:uid="{95402015-2B0B-48F6-891D-24653C1336B3}"/>
    <cellStyle name="Separador de milhares 8 2 5 3" xfId="12326" xr:uid="{00000000-0005-0000-0000-000051320000}"/>
    <cellStyle name="Separador de milhares 8 2 5 3 2" xfId="14905" xr:uid="{26D33598-0D2F-488B-B696-1898D6CE87A7}"/>
    <cellStyle name="Separador de milhares 8 2 5 4" xfId="13934" xr:uid="{00000000-0005-0000-0000-000052320000}"/>
    <cellStyle name="Separador de milhares 8 2 5 4 2" xfId="15171" xr:uid="{2D5E779A-4E9C-4481-94C1-B18F655EB5F9}"/>
    <cellStyle name="Separador de milhares 8 2 5 5" xfId="14225" xr:uid="{008E60A8-962B-49C0-A35A-7AE2756D45BB}"/>
    <cellStyle name="Separador de milhares 8 2 6" xfId="4432" xr:uid="{00000000-0005-0000-0000-000053320000}"/>
    <cellStyle name="Separador de milhares 8 2 6 2" xfId="10549" xr:uid="{00000000-0005-0000-0000-000054320000}"/>
    <cellStyle name="Separador de milhares 8 2 6 2 2" xfId="14636" xr:uid="{1A383BD7-3592-4213-A930-F72D5C37CDFF}"/>
    <cellStyle name="Separador de milhares 8 2 6 3" xfId="9124" xr:uid="{00000000-0005-0000-0000-000055320000}"/>
    <cellStyle name="Separador de milhares 8 2 6 3 2" xfId="14552" xr:uid="{890A2110-C1A6-43A2-8812-76700B485DBF}"/>
    <cellStyle name="Separador de milhares 8 2 6 4" xfId="12327" xr:uid="{00000000-0005-0000-0000-000056320000}"/>
    <cellStyle name="Separador de milhares 8 2 6 4 2" xfId="14906" xr:uid="{CA4A718D-AC44-4B57-85D7-3880AA56D5F6}"/>
    <cellStyle name="Separador de milhares 8 2 6 5" xfId="13935" xr:uid="{00000000-0005-0000-0000-000057320000}"/>
    <cellStyle name="Separador de milhares 8 2 6 5 2" xfId="15172" xr:uid="{AAE43124-B411-4AC0-A1DD-78D8B2789156}"/>
    <cellStyle name="Separador de milhares 8 2 6 6" xfId="14226" xr:uid="{1CC48834-0284-406D-ADB0-D0B591E49447}"/>
    <cellStyle name="Separador de milhares 8 2 7" xfId="5198" xr:uid="{00000000-0005-0000-0000-000058320000}"/>
    <cellStyle name="Separador de milhares 8 2 7 2" xfId="10544" xr:uid="{00000000-0005-0000-0000-000059320000}"/>
    <cellStyle name="Separador de milhares 8 2 7 2 2" xfId="14631" xr:uid="{412AB0DE-A5E6-4BAE-88C2-6247D8D5AA67}"/>
    <cellStyle name="Separador de milhares 8 2 7 3" xfId="14268" xr:uid="{2244DB55-E847-4189-AB2B-B12032036788}"/>
    <cellStyle name="Separador de milhares 8 2 8" xfId="9116" xr:uid="{00000000-0005-0000-0000-00005A320000}"/>
    <cellStyle name="Separador de milhares 8 2 8 2" xfId="14544" xr:uid="{359E3FFD-2484-4F04-8369-799A04BE693E}"/>
    <cellStyle name="Separador de milhares 8 2 9" xfId="12319" xr:uid="{00000000-0005-0000-0000-00005B320000}"/>
    <cellStyle name="Separador de milhares 8 2 9 2" xfId="14898" xr:uid="{CC10E768-8E91-4BCE-8A15-F9768831DFCB}"/>
    <cellStyle name="Separador de milhares 8 3" xfId="4433" xr:uid="{00000000-0005-0000-0000-00005C320000}"/>
    <cellStyle name="Separador de milhares 8 3 2" xfId="4434" xr:uid="{00000000-0005-0000-0000-00005D320000}"/>
    <cellStyle name="Separador de milhares 8 3 2 2" xfId="10551" xr:uid="{00000000-0005-0000-0000-00005E320000}"/>
    <cellStyle name="Separador de milhares 8 3 2 2 2" xfId="14638" xr:uid="{8B3E626B-E5C0-41FF-9557-04FE6010675E}"/>
    <cellStyle name="Separador de milhares 8 3 2 3" xfId="9126" xr:uid="{00000000-0005-0000-0000-00005F320000}"/>
    <cellStyle name="Separador de milhares 8 3 2 3 2" xfId="14554" xr:uid="{DB180EB8-D1A8-4BED-86E1-5A0A539F3479}"/>
    <cellStyle name="Separador de milhares 8 3 2 4" xfId="12329" xr:uid="{00000000-0005-0000-0000-000060320000}"/>
    <cellStyle name="Separador de milhares 8 3 2 4 2" xfId="14908" xr:uid="{6F458F30-BFBD-4E1E-B5A3-C168E9A106AD}"/>
    <cellStyle name="Separador de milhares 8 3 2 5" xfId="13937" xr:uid="{00000000-0005-0000-0000-000061320000}"/>
    <cellStyle name="Separador de milhares 8 3 2 5 2" xfId="15174" xr:uid="{C1F8D971-5CAA-4AF2-B550-BFF08C8A0713}"/>
    <cellStyle name="Separador de milhares 8 3 2 6" xfId="14228" xr:uid="{AF278BD4-812D-4E05-AE34-BC3C5E068AF1}"/>
    <cellStyle name="Separador de milhares 8 3 3" xfId="4435" xr:uid="{00000000-0005-0000-0000-000062320000}"/>
    <cellStyle name="Separador de milhares 8 3 3 2" xfId="10552" xr:uid="{00000000-0005-0000-0000-000063320000}"/>
    <cellStyle name="Separador de milhares 8 3 3 2 2" xfId="14639" xr:uid="{00E0DE81-F872-4335-B4F7-63F3A7120000}"/>
    <cellStyle name="Separador de milhares 8 3 3 3" xfId="9127" xr:uid="{00000000-0005-0000-0000-000064320000}"/>
    <cellStyle name="Separador de milhares 8 3 3 3 2" xfId="14555" xr:uid="{20CEA9FF-2395-46BE-89EB-8B39D661D43B}"/>
    <cellStyle name="Separador de milhares 8 3 3 4" xfId="12330" xr:uid="{00000000-0005-0000-0000-000065320000}"/>
    <cellStyle name="Separador de milhares 8 3 3 4 2" xfId="14909" xr:uid="{27FE439E-E621-4EBB-BFB3-888F86D6C694}"/>
    <cellStyle name="Separador de milhares 8 3 3 5" xfId="13938" xr:uid="{00000000-0005-0000-0000-000066320000}"/>
    <cellStyle name="Separador de milhares 8 3 3 5 2" xfId="15175" xr:uid="{7AD04F50-E490-44BF-A17D-FA2C2B5E295A}"/>
    <cellStyle name="Separador de milhares 8 3 3 6" xfId="14229" xr:uid="{C3F16ED4-4221-431C-886F-F654A375AFD8}"/>
    <cellStyle name="Separador de milhares 8 3 4" xfId="4436" xr:uid="{00000000-0005-0000-0000-000067320000}"/>
    <cellStyle name="Separador de milhares 8 3 4 2" xfId="10553" xr:uid="{00000000-0005-0000-0000-000068320000}"/>
    <cellStyle name="Separador de milhares 8 3 4 2 2" xfId="14640" xr:uid="{724F1F02-196D-430B-BFF1-1CC166BB9FE9}"/>
    <cellStyle name="Separador de milhares 8 3 4 3" xfId="9128" xr:uid="{00000000-0005-0000-0000-000069320000}"/>
    <cellStyle name="Separador de milhares 8 3 4 3 2" xfId="14556" xr:uid="{6CF65BA5-3145-4FE4-BC91-43E2659B1345}"/>
    <cellStyle name="Separador de milhares 8 3 4 4" xfId="12331" xr:uid="{00000000-0005-0000-0000-00006A320000}"/>
    <cellStyle name="Separador de milhares 8 3 4 4 2" xfId="14910" xr:uid="{BCDDFE66-9DC2-436C-9BDD-4FC0ADD6AC88}"/>
    <cellStyle name="Separador de milhares 8 3 4 5" xfId="13939" xr:uid="{00000000-0005-0000-0000-00006B320000}"/>
    <cellStyle name="Separador de milhares 8 3 4 5 2" xfId="15176" xr:uid="{5DBB9C3A-E73F-4C2B-85DD-FE01F6913C24}"/>
    <cellStyle name="Separador de milhares 8 3 4 6" xfId="14230" xr:uid="{FDE2B97A-7640-40E5-A734-38056EE26A56}"/>
    <cellStyle name="Separador de milhares 8 3 5" xfId="5231" xr:uid="{00000000-0005-0000-0000-00006C320000}"/>
    <cellStyle name="Separador de milhares 8 3 5 2" xfId="10550" xr:uid="{00000000-0005-0000-0000-00006D320000}"/>
    <cellStyle name="Separador de milhares 8 3 5 2 2" xfId="14637" xr:uid="{7460ACF6-DE9A-4C6B-A4CF-DDCE05464279}"/>
    <cellStyle name="Separador de milhares 8 3 5 3" xfId="14285" xr:uid="{5A77395C-D269-45DA-B2EE-BE94320C79D2}"/>
    <cellStyle name="Separador de milhares 8 3 6" xfId="9125" xr:uid="{00000000-0005-0000-0000-00006E320000}"/>
    <cellStyle name="Separador de milhares 8 3 6 2" xfId="14553" xr:uid="{F1B1C18A-058A-4301-8DD6-E5DBF6204F24}"/>
    <cellStyle name="Separador de milhares 8 3 7" xfId="12328" xr:uid="{00000000-0005-0000-0000-00006F320000}"/>
    <cellStyle name="Separador de milhares 8 3 7 2" xfId="14907" xr:uid="{2CACDA26-A272-4215-B3BD-3848CA44D60D}"/>
    <cellStyle name="Separador de milhares 8 3 8" xfId="13936" xr:uid="{00000000-0005-0000-0000-000070320000}"/>
    <cellStyle name="Separador de milhares 8 3 8 2" xfId="15173" xr:uid="{B5C00029-EC13-4F14-8DEA-986D1A36F102}"/>
    <cellStyle name="Separador de milhares 8 3 9" xfId="14227" xr:uid="{A3CE45C5-6745-49B0-8507-8B0E03532838}"/>
    <cellStyle name="Separador de milhares 8 4" xfId="4437" xr:uid="{00000000-0005-0000-0000-000071320000}"/>
    <cellStyle name="Separador de milhares 8 4 2" xfId="9129" xr:uid="{00000000-0005-0000-0000-000072320000}"/>
    <cellStyle name="Separador de milhares 8 4 2 2" xfId="14557" xr:uid="{373A46E9-6D62-405F-A55C-A92DEBE2CA58}"/>
    <cellStyle name="Separador de milhares 8 4 3" xfId="12332" xr:uid="{00000000-0005-0000-0000-000073320000}"/>
    <cellStyle name="Separador de milhares 8 4 3 2" xfId="14911" xr:uid="{6D1D85D3-940A-48D6-BD1A-C64ACE0AAFCC}"/>
    <cellStyle name="Separador de milhares 8 4 4" xfId="13940" xr:uid="{00000000-0005-0000-0000-000074320000}"/>
    <cellStyle name="Separador de milhares 8 4 4 2" xfId="15177" xr:uid="{C3B7A0FA-49AE-42CA-853C-0125675155D3}"/>
    <cellStyle name="Separador de milhares 8 4 5" xfId="14231" xr:uid="{63D987A1-B61E-437B-8C0E-A8FE57E99626}"/>
    <cellStyle name="Separador de milhares 8 5" xfId="4438" xr:uid="{00000000-0005-0000-0000-000075320000}"/>
    <cellStyle name="Separador de milhares 8 5 2" xfId="9130" xr:uid="{00000000-0005-0000-0000-000076320000}"/>
    <cellStyle name="Separador de milhares 8 5 2 2" xfId="14558" xr:uid="{3A221744-80D4-490D-AC99-DE3919CB34AC}"/>
    <cellStyle name="Separador de milhares 8 5 3" xfId="12333" xr:uid="{00000000-0005-0000-0000-000077320000}"/>
    <cellStyle name="Separador de milhares 8 5 3 2" xfId="14912" xr:uid="{6B2C2B87-389B-405C-B24E-209585E4285B}"/>
    <cellStyle name="Separador de milhares 8 5 4" xfId="13941" xr:uid="{00000000-0005-0000-0000-000078320000}"/>
    <cellStyle name="Separador de milhares 8 5 4 2" xfId="15178" xr:uid="{DCB803CD-CE87-4D96-A37A-FEF648499E83}"/>
    <cellStyle name="Separador de milhares 8 5 5" xfId="14232" xr:uid="{1BACA213-006C-4A5B-945B-6A5BB5B6B40D}"/>
    <cellStyle name="Separador de milhares 8 6" xfId="5144" xr:uid="{00000000-0005-0000-0000-000079320000}"/>
    <cellStyle name="Separador de milhares 8 6 2" xfId="10543" xr:uid="{00000000-0005-0000-0000-00007A320000}"/>
    <cellStyle name="Separador de milhares 8 6 2 2" xfId="14630" xr:uid="{D91BE3C2-0619-4145-8E14-2604DA1CC9C3}"/>
    <cellStyle name="Separador de milhares 8 6 3" xfId="14259" xr:uid="{A240B4C5-471A-4A74-A71E-75EA624CF7CC}"/>
    <cellStyle name="Separador de milhares 8 7" xfId="9115" xr:uid="{00000000-0005-0000-0000-00007B320000}"/>
    <cellStyle name="Separador de milhares 8 7 2" xfId="14543" xr:uid="{9B5D1B5C-2E74-4C24-881E-E456306E1121}"/>
    <cellStyle name="Separador de milhares 8 8" xfId="12318" xr:uid="{00000000-0005-0000-0000-00007C320000}"/>
    <cellStyle name="Separador de milhares 8 8 2" xfId="14897" xr:uid="{82BA6C2D-AD7C-4113-9E21-4728063DCB5D}"/>
    <cellStyle name="Separador de milhares 8 9" xfId="13926" xr:uid="{00000000-0005-0000-0000-00007D320000}"/>
    <cellStyle name="Separador de milhares 8 9 2" xfId="15163" xr:uid="{5D0B38BD-6F23-4EA2-A6A7-5BE1A83316D5}"/>
    <cellStyle name="Separador de milhares 9" xfId="126" xr:uid="{00000000-0005-0000-0000-00007E320000}"/>
    <cellStyle name="Separador de milhares 9 10" xfId="4439" xr:uid="{00000000-0005-0000-0000-00007F320000}"/>
    <cellStyle name="Separador de milhares 9 10 2" xfId="10554" xr:uid="{00000000-0005-0000-0000-000080320000}"/>
    <cellStyle name="Separador de milhares 9 10 3" xfId="12334" xr:uid="{00000000-0005-0000-0000-000081320000}"/>
    <cellStyle name="Separador de milhares 9 11" xfId="5145" xr:uid="{00000000-0005-0000-0000-000082320000}"/>
    <cellStyle name="Separador de milhares 9 11 2" xfId="10570" xr:uid="{00000000-0005-0000-0000-000083320000}"/>
    <cellStyle name="Separador de milhares 9 11 2 2" xfId="14646" xr:uid="{DD5305FF-3BFA-4477-A7E7-AF2ACA4E61E7}"/>
    <cellStyle name="Separador de milhares 9 11 3" xfId="14260" xr:uid="{86DE43DE-7DD1-42CD-8CBE-AE4E3C8FE61B}"/>
    <cellStyle name="Separador de milhares 9 12" xfId="9131" xr:uid="{00000000-0005-0000-0000-000084320000}"/>
    <cellStyle name="Separador de milhares 9 13" xfId="10606" xr:uid="{00000000-0005-0000-0000-000085320000}"/>
    <cellStyle name="Separador de milhares 9 13 2" xfId="14648" xr:uid="{A73A0B88-20EB-4657-8653-CB038A231551}"/>
    <cellStyle name="Separador de milhares 9 14" xfId="10730" xr:uid="{00000000-0005-0000-0000-000086320000}"/>
    <cellStyle name="Separador de milhares 9 14 2" xfId="14662" xr:uid="{604CD437-9C6A-40AD-9F64-FE4824106C09}"/>
    <cellStyle name="Separador de milhares 9 15" xfId="13942" xr:uid="{00000000-0005-0000-0000-000087320000}"/>
    <cellStyle name="Separador de milhares 9 16" xfId="13982" xr:uid="{15BD634C-A7DD-425E-ADBC-B53047D6B8A0}"/>
    <cellStyle name="Separador de milhares 9 2" xfId="4440" xr:uid="{00000000-0005-0000-0000-000088320000}"/>
    <cellStyle name="Separador de milhares 9 2 2" xfId="4441" xr:uid="{00000000-0005-0000-0000-000089320000}"/>
    <cellStyle name="Separador de milhares 9 2 2 2" xfId="9132" xr:uid="{00000000-0005-0000-0000-00008A320000}"/>
    <cellStyle name="Separador de milhares 9 2 2 2 2" xfId="14559" xr:uid="{50C23032-22DC-42F0-A498-0D14FBC9B7F2}"/>
    <cellStyle name="Separador de milhares 9 2 2 3" xfId="12335" xr:uid="{00000000-0005-0000-0000-00008B320000}"/>
    <cellStyle name="Separador de milhares 9 2 2 3 2" xfId="14913" xr:uid="{13820D9D-5806-4099-A2C4-6C866AE5A568}"/>
    <cellStyle name="Separador de milhares 9 2 2 4" xfId="13943" xr:uid="{00000000-0005-0000-0000-00008C320000}"/>
    <cellStyle name="Separador de milhares 9 2 2 4 2" xfId="15179" xr:uid="{84D8D341-BF1C-4299-89A0-5918A8152C84}"/>
    <cellStyle name="Separador de milhares 9 2 2 5" xfId="14233" xr:uid="{DFC99D82-4277-49A1-A75D-3E9C266D3AA8}"/>
    <cellStyle name="Separador de milhares 9 2 3" xfId="5206" xr:uid="{00000000-0005-0000-0000-00008D320000}"/>
    <cellStyle name="Separador de milhares 9 2 3 2" xfId="14274" xr:uid="{556FE2D5-4BF1-4553-9B73-342E2A4BEE0A}"/>
    <cellStyle name="Separador de milhares 9 3" xfId="4442" xr:uid="{00000000-0005-0000-0000-00008E320000}"/>
    <cellStyle name="Separador de milhares 9 3 2" xfId="4443" xr:uid="{00000000-0005-0000-0000-00008F320000}"/>
    <cellStyle name="Separador de milhares 9 3 2 2" xfId="4444" xr:uid="{00000000-0005-0000-0000-000090320000}"/>
    <cellStyle name="Separador de milhares 9 3 3" xfId="4445" xr:uid="{00000000-0005-0000-0000-000091320000}"/>
    <cellStyle name="Separador de milhares 9 3 4" xfId="4446" xr:uid="{00000000-0005-0000-0000-000092320000}"/>
    <cellStyle name="Separador de milhares 9 3 4 2" xfId="9133" xr:uid="{00000000-0005-0000-0000-000093320000}"/>
    <cellStyle name="Separador de milhares 9 3 4 2 2" xfId="14560" xr:uid="{1D7FBC4F-9471-45E8-AF21-279DDBE12178}"/>
    <cellStyle name="Separador de milhares 9 3 4 3" xfId="12336" xr:uid="{00000000-0005-0000-0000-000094320000}"/>
    <cellStyle name="Separador de milhares 9 3 4 3 2" xfId="14914" xr:uid="{82451984-A910-40D0-9E99-95FF0CEE0823}"/>
    <cellStyle name="Separador de milhares 9 3 4 4" xfId="13944" xr:uid="{00000000-0005-0000-0000-000095320000}"/>
    <cellStyle name="Separador de milhares 9 3 4 4 2" xfId="15180" xr:uid="{B2EA2CDA-368E-4727-BC3C-C5275AB1E0BC}"/>
    <cellStyle name="Separador de milhares 9 3 4 5" xfId="14234" xr:uid="{36E03BFA-341A-4266-A019-7A2162D31F93}"/>
    <cellStyle name="Separador de milhares 9 4" xfId="4447" xr:uid="{00000000-0005-0000-0000-000096320000}"/>
    <cellStyle name="Separador de milhares 9 4 2" xfId="4448" xr:uid="{00000000-0005-0000-0000-000097320000}"/>
    <cellStyle name="Separador de milhares 9 4 2 2" xfId="4449" xr:uid="{00000000-0005-0000-0000-000098320000}"/>
    <cellStyle name="Separador de milhares 9 4 2 2 2" xfId="13947" xr:uid="{00000000-0005-0000-0000-000099320000}"/>
    <cellStyle name="Separador de milhares 9 4 2 2 3" xfId="5277" xr:uid="{00000000-0005-0000-0000-00009A320000}"/>
    <cellStyle name="Separador de milhares 9 4 2 3" xfId="13946" xr:uid="{00000000-0005-0000-0000-00009B320000}"/>
    <cellStyle name="Separador de milhares 9 4 2 4" xfId="5276" xr:uid="{00000000-0005-0000-0000-00009C320000}"/>
    <cellStyle name="Separador de milhares 9 4 3" xfId="4450" xr:uid="{00000000-0005-0000-0000-00009D320000}"/>
    <cellStyle name="Separador de milhares 9 4 3 2" xfId="9134" xr:uid="{00000000-0005-0000-0000-00009E320000}"/>
    <cellStyle name="Separador de milhares 9 4 3 2 2" xfId="14561" xr:uid="{82657712-4AC9-4EBC-B00F-598A0279F508}"/>
    <cellStyle name="Separador de milhares 9 4 3 3" xfId="12337" xr:uid="{00000000-0005-0000-0000-00009F320000}"/>
    <cellStyle name="Separador de milhares 9 4 3 3 2" xfId="14915" xr:uid="{09A6FF5B-2D68-4EF5-897C-4AC28848C5FF}"/>
    <cellStyle name="Separador de milhares 9 4 3 4" xfId="13948" xr:uid="{00000000-0005-0000-0000-0000A0320000}"/>
    <cellStyle name="Separador de milhares 9 4 3 4 2" xfId="15181" xr:uid="{823BB7E2-4984-4964-B261-ABF96C44E42C}"/>
    <cellStyle name="Separador de milhares 9 4 3 5" xfId="14235" xr:uid="{8AD0FE2C-8A5D-4D3D-B9BD-5D40C738A8A6}"/>
    <cellStyle name="Separador de milhares 9 4 4" xfId="13945" xr:uid="{00000000-0005-0000-0000-0000A1320000}"/>
    <cellStyle name="Separador de milhares 9 4 5" xfId="5275" xr:uid="{00000000-0005-0000-0000-0000A2320000}"/>
    <cellStyle name="Separador de milhares 9 5" xfId="4451" xr:uid="{00000000-0005-0000-0000-0000A3320000}"/>
    <cellStyle name="Separador de milhares 9 5 2" xfId="9135" xr:uid="{00000000-0005-0000-0000-0000A4320000}"/>
    <cellStyle name="Separador de milhares 9 5 2 2" xfId="14562" xr:uid="{1B05E050-6573-4D0A-A26E-AAF6FFC82775}"/>
    <cellStyle name="Separador de milhares 9 5 3" xfId="12338" xr:uid="{00000000-0005-0000-0000-0000A5320000}"/>
    <cellStyle name="Separador de milhares 9 5 3 2" xfId="14916" xr:uid="{7FCF8919-763F-4375-AE57-9D66C59F6816}"/>
    <cellStyle name="Separador de milhares 9 5 4" xfId="13949" xr:uid="{00000000-0005-0000-0000-0000A6320000}"/>
    <cellStyle name="Separador de milhares 9 5 4 2" xfId="15182" xr:uid="{983B8165-2EA6-4EBD-9D13-5C7C928ABF33}"/>
    <cellStyle name="Separador de milhares 9 5 5" xfId="14236" xr:uid="{5574A64F-830B-449C-BD51-8A2CC31C9DEB}"/>
    <cellStyle name="Separador de milhares 9 6" xfId="4452" xr:uid="{00000000-0005-0000-0000-0000A7320000}"/>
    <cellStyle name="Separador de milhares 9 6 2" xfId="9136" xr:uid="{00000000-0005-0000-0000-0000A8320000}"/>
    <cellStyle name="Separador de milhares 9 6 2 2" xfId="14563" xr:uid="{4989E0B6-C3A0-4590-96E1-823BD8D9D6B8}"/>
    <cellStyle name="Separador de milhares 9 6 3" xfId="12339" xr:uid="{00000000-0005-0000-0000-0000A9320000}"/>
    <cellStyle name="Separador de milhares 9 6 3 2" xfId="14917" xr:uid="{6825E8CA-B79E-4DEB-B43F-F1A44ACB2BB5}"/>
    <cellStyle name="Separador de milhares 9 6 4" xfId="13950" xr:uid="{00000000-0005-0000-0000-0000AA320000}"/>
    <cellStyle name="Separador de milhares 9 6 4 2" xfId="15183" xr:uid="{64285D33-D81B-4B6C-B557-EF51141E2216}"/>
    <cellStyle name="Separador de milhares 9 6 5" xfId="14237" xr:uid="{4CC1771C-33DF-4C24-A904-065D87125F21}"/>
    <cellStyle name="Separador de milhares 9 7" xfId="4453" xr:uid="{00000000-0005-0000-0000-0000AB320000}"/>
    <cellStyle name="Separador de milhares 9 7 2" xfId="9137" xr:uid="{00000000-0005-0000-0000-0000AC320000}"/>
    <cellStyle name="Separador de milhares 9 7 2 2" xfId="14564" xr:uid="{3D60CD79-3011-46AE-BCB9-399C1B147888}"/>
    <cellStyle name="Separador de milhares 9 7 3" xfId="12340" xr:uid="{00000000-0005-0000-0000-0000AD320000}"/>
    <cellStyle name="Separador de milhares 9 7 3 2" xfId="14918" xr:uid="{CB37FC3F-B961-40AE-9492-75E6BAD621D0}"/>
    <cellStyle name="Separador de milhares 9 7 4" xfId="13951" xr:uid="{00000000-0005-0000-0000-0000AE320000}"/>
    <cellStyle name="Separador de milhares 9 7 4 2" xfId="15184" xr:uid="{D7CBCF2A-F5E2-4F14-8259-B26297061B0F}"/>
    <cellStyle name="Separador de milhares 9 7 5" xfId="14238" xr:uid="{1451A429-247D-4180-A306-EFA3F21CF0E8}"/>
    <cellStyle name="Separador de milhares 9 8" xfId="4454" xr:uid="{00000000-0005-0000-0000-0000AF320000}"/>
    <cellStyle name="Separador de milhares 9 8 2" xfId="9138" xr:uid="{00000000-0005-0000-0000-0000B0320000}"/>
    <cellStyle name="Separador de milhares 9 8 2 2" xfId="14565" xr:uid="{CA51F1D4-4005-4A00-9139-9CFAE59BF55A}"/>
    <cellStyle name="Separador de milhares 9 8 3" xfId="12341" xr:uid="{00000000-0005-0000-0000-0000B1320000}"/>
    <cellStyle name="Separador de milhares 9 8 3 2" xfId="14919" xr:uid="{4C8D671E-3661-42D7-982A-A9E7AEED9D6D}"/>
    <cellStyle name="Separador de milhares 9 8 4" xfId="13952" xr:uid="{00000000-0005-0000-0000-0000B2320000}"/>
    <cellStyle name="Separador de milhares 9 8 4 2" xfId="15185" xr:uid="{1B218D36-B3EA-4BEE-9203-E34C9075832F}"/>
    <cellStyle name="Separador de milhares 9 8 5" xfId="14239" xr:uid="{7C5A532B-4351-49EE-87C3-7EE4287E7617}"/>
    <cellStyle name="Separador de milhares 9 9" xfId="4455" xr:uid="{00000000-0005-0000-0000-0000B3320000}"/>
    <cellStyle name="Separador de milhares 9 9 2" xfId="9139" xr:uid="{00000000-0005-0000-0000-0000B4320000}"/>
    <cellStyle name="Separador de milhares 9 9 2 2" xfId="14566" xr:uid="{8334F97A-A0A0-46AA-BA18-25DFBF0543EB}"/>
    <cellStyle name="Separador de milhares 9 9 3" xfId="12342" xr:uid="{00000000-0005-0000-0000-0000B5320000}"/>
    <cellStyle name="Separador de milhares 9 9 3 2" xfId="14920" xr:uid="{34A4A76C-F573-4726-98D4-6FD5537695C2}"/>
    <cellStyle name="Separador de milhares 9 9 4" xfId="13953" xr:uid="{00000000-0005-0000-0000-0000B6320000}"/>
    <cellStyle name="Separador de milhares 9 9 4 2" xfId="15186" xr:uid="{1A2C60DC-45BB-4E2D-9B32-7B181C39AD0B}"/>
    <cellStyle name="Separador de milhares 9 9 5" xfId="14240" xr:uid="{FE723888-C954-4A02-809D-F1B5400A04A5}"/>
    <cellStyle name="Shading" xfId="5454" xr:uid="{00000000-0005-0000-0000-0000B7320000}"/>
    <cellStyle name="SHEET2!Normal" xfId="5455" xr:uid="{00000000-0005-0000-0000-0000B8320000}"/>
    <cellStyle name="Sombra" xfId="4456" xr:uid="{00000000-0005-0000-0000-0000B9320000}"/>
    <cellStyle name="Sombra 10" xfId="4457" xr:uid="{00000000-0005-0000-0000-0000BA320000}"/>
    <cellStyle name="Sombra 11" xfId="4458" xr:uid="{00000000-0005-0000-0000-0000BB320000}"/>
    <cellStyle name="Sombra 12" xfId="4459" xr:uid="{00000000-0005-0000-0000-0000BC320000}"/>
    <cellStyle name="Sombra 13" xfId="4460" xr:uid="{00000000-0005-0000-0000-0000BD320000}"/>
    <cellStyle name="Sombra 14" xfId="4461" xr:uid="{00000000-0005-0000-0000-0000BE320000}"/>
    <cellStyle name="Sombra 15" xfId="4462" xr:uid="{00000000-0005-0000-0000-0000BF320000}"/>
    <cellStyle name="Sombra 16" xfId="4463" xr:uid="{00000000-0005-0000-0000-0000C0320000}"/>
    <cellStyle name="Sombra 17" xfId="4464" xr:uid="{00000000-0005-0000-0000-0000C1320000}"/>
    <cellStyle name="Sombra 18" xfId="4465" xr:uid="{00000000-0005-0000-0000-0000C2320000}"/>
    <cellStyle name="Sombra 19" xfId="4466" xr:uid="{00000000-0005-0000-0000-0000C3320000}"/>
    <cellStyle name="Sombra 2" xfId="4467" xr:uid="{00000000-0005-0000-0000-0000C4320000}"/>
    <cellStyle name="Sombra 20" xfId="4468" xr:uid="{00000000-0005-0000-0000-0000C5320000}"/>
    <cellStyle name="Sombra 21" xfId="4469" xr:uid="{00000000-0005-0000-0000-0000C6320000}"/>
    <cellStyle name="Sombra 22" xfId="4470" xr:uid="{00000000-0005-0000-0000-0000C7320000}"/>
    <cellStyle name="Sombra 23" xfId="4471" xr:uid="{00000000-0005-0000-0000-0000C8320000}"/>
    <cellStyle name="Sombra 24" xfId="4472" xr:uid="{00000000-0005-0000-0000-0000C9320000}"/>
    <cellStyle name="Sombra 25" xfId="4473" xr:uid="{00000000-0005-0000-0000-0000CA320000}"/>
    <cellStyle name="Sombra 26" xfId="4474" xr:uid="{00000000-0005-0000-0000-0000CB320000}"/>
    <cellStyle name="Sombra 27" xfId="4475" xr:uid="{00000000-0005-0000-0000-0000CC320000}"/>
    <cellStyle name="Sombra 28" xfId="4476" xr:uid="{00000000-0005-0000-0000-0000CD320000}"/>
    <cellStyle name="Sombra 29" xfId="4477" xr:uid="{00000000-0005-0000-0000-0000CE320000}"/>
    <cellStyle name="Sombra 3" xfId="4478" xr:uid="{00000000-0005-0000-0000-0000CF320000}"/>
    <cellStyle name="Sombra 30" xfId="4479" xr:uid="{00000000-0005-0000-0000-0000D0320000}"/>
    <cellStyle name="Sombra 31" xfId="4480" xr:uid="{00000000-0005-0000-0000-0000D1320000}"/>
    <cellStyle name="Sombra 32" xfId="4481" xr:uid="{00000000-0005-0000-0000-0000D2320000}"/>
    <cellStyle name="Sombra 33" xfId="4482" xr:uid="{00000000-0005-0000-0000-0000D3320000}"/>
    <cellStyle name="Sombra 34" xfId="4483" xr:uid="{00000000-0005-0000-0000-0000D4320000}"/>
    <cellStyle name="Sombra 35" xfId="4484" xr:uid="{00000000-0005-0000-0000-0000D5320000}"/>
    <cellStyle name="Sombra 36" xfId="4485" xr:uid="{00000000-0005-0000-0000-0000D6320000}"/>
    <cellStyle name="Sombra 37" xfId="4486" xr:uid="{00000000-0005-0000-0000-0000D7320000}"/>
    <cellStyle name="Sombra 38" xfId="4487" xr:uid="{00000000-0005-0000-0000-0000D8320000}"/>
    <cellStyle name="Sombra 39" xfId="4488" xr:uid="{00000000-0005-0000-0000-0000D9320000}"/>
    <cellStyle name="Sombra 4" xfId="4489" xr:uid="{00000000-0005-0000-0000-0000DA320000}"/>
    <cellStyle name="Sombra 40" xfId="4490" xr:uid="{00000000-0005-0000-0000-0000DB320000}"/>
    <cellStyle name="Sombra 5" xfId="4491" xr:uid="{00000000-0005-0000-0000-0000DC320000}"/>
    <cellStyle name="Sombra 6" xfId="4492" xr:uid="{00000000-0005-0000-0000-0000DD320000}"/>
    <cellStyle name="Sombra 7" xfId="4493" xr:uid="{00000000-0005-0000-0000-0000DE320000}"/>
    <cellStyle name="Sombra 8" xfId="4494" xr:uid="{00000000-0005-0000-0000-0000DF320000}"/>
    <cellStyle name="Sombra 9" xfId="4495" xr:uid="{00000000-0005-0000-0000-0000E0320000}"/>
    <cellStyle name="ssubtitulo" xfId="4496" xr:uid="{00000000-0005-0000-0000-0000E1320000}"/>
    <cellStyle name="Standaard_Blad1" xfId="4497" xr:uid="{00000000-0005-0000-0000-0000E2320000}"/>
    <cellStyle name="Standard_Anlagenbuchhaltung" xfId="4498" xr:uid="{00000000-0005-0000-0000-0000E3320000}"/>
    <cellStyle name="Style 1" xfId="5456" xr:uid="{00000000-0005-0000-0000-0000E4320000}"/>
    <cellStyle name="Style 100" xfId="4499" xr:uid="{00000000-0005-0000-0000-0000E5320000}"/>
    <cellStyle name="Style 101" xfId="4500" xr:uid="{00000000-0005-0000-0000-0000E6320000}"/>
    <cellStyle name="Style 102" xfId="4501" xr:uid="{00000000-0005-0000-0000-0000E7320000}"/>
    <cellStyle name="Style 103" xfId="4502" xr:uid="{00000000-0005-0000-0000-0000E8320000}"/>
    <cellStyle name="Style 104" xfId="4503" xr:uid="{00000000-0005-0000-0000-0000E9320000}"/>
    <cellStyle name="Style 105" xfId="4504" xr:uid="{00000000-0005-0000-0000-0000EA320000}"/>
    <cellStyle name="Style 106" xfId="4505" xr:uid="{00000000-0005-0000-0000-0000EB320000}"/>
    <cellStyle name="Style 107" xfId="4506" xr:uid="{00000000-0005-0000-0000-0000EC320000}"/>
    <cellStyle name="Style 108" xfId="4507" xr:uid="{00000000-0005-0000-0000-0000ED320000}"/>
    <cellStyle name="Style 109" xfId="4508" xr:uid="{00000000-0005-0000-0000-0000EE320000}"/>
    <cellStyle name="Style 110" xfId="4509" xr:uid="{00000000-0005-0000-0000-0000EF320000}"/>
    <cellStyle name="Style 111" xfId="4510" xr:uid="{00000000-0005-0000-0000-0000F0320000}"/>
    <cellStyle name="Style 112" xfId="4511" xr:uid="{00000000-0005-0000-0000-0000F1320000}"/>
    <cellStyle name="Style 113" xfId="4512" xr:uid="{00000000-0005-0000-0000-0000F2320000}"/>
    <cellStyle name="Style 114" xfId="4513" xr:uid="{00000000-0005-0000-0000-0000F3320000}"/>
    <cellStyle name="Style 115" xfId="4514" xr:uid="{00000000-0005-0000-0000-0000F4320000}"/>
    <cellStyle name="Style 116" xfId="4515" xr:uid="{00000000-0005-0000-0000-0000F5320000}"/>
    <cellStyle name="Style 117" xfId="4516" xr:uid="{00000000-0005-0000-0000-0000F6320000}"/>
    <cellStyle name="Style 118" xfId="4517" xr:uid="{00000000-0005-0000-0000-0000F7320000}"/>
    <cellStyle name="Style 119" xfId="4518" xr:uid="{00000000-0005-0000-0000-0000F8320000}"/>
    <cellStyle name="Style 120" xfId="4519" xr:uid="{00000000-0005-0000-0000-0000F9320000}"/>
    <cellStyle name="Style 121" xfId="4520" xr:uid="{00000000-0005-0000-0000-0000FA320000}"/>
    <cellStyle name="Style 122" xfId="4521" xr:uid="{00000000-0005-0000-0000-0000FB320000}"/>
    <cellStyle name="Style 123" xfId="4522" xr:uid="{00000000-0005-0000-0000-0000FC320000}"/>
    <cellStyle name="Style 124" xfId="4523" xr:uid="{00000000-0005-0000-0000-0000FD320000}"/>
    <cellStyle name="Style 125" xfId="4524" xr:uid="{00000000-0005-0000-0000-0000FE320000}"/>
    <cellStyle name="Style 126" xfId="4525" xr:uid="{00000000-0005-0000-0000-0000FF320000}"/>
    <cellStyle name="Style 127" xfId="4526" xr:uid="{00000000-0005-0000-0000-000000330000}"/>
    <cellStyle name="Style 128" xfId="4527" xr:uid="{00000000-0005-0000-0000-000001330000}"/>
    <cellStyle name="Style 129" xfId="4528" xr:uid="{00000000-0005-0000-0000-000002330000}"/>
    <cellStyle name="Style 130" xfId="4529" xr:uid="{00000000-0005-0000-0000-000003330000}"/>
    <cellStyle name="Style 131" xfId="4530" xr:uid="{00000000-0005-0000-0000-000004330000}"/>
    <cellStyle name="Style 132" xfId="4531" xr:uid="{00000000-0005-0000-0000-000005330000}"/>
    <cellStyle name="Style 133" xfId="4532" xr:uid="{00000000-0005-0000-0000-000006330000}"/>
    <cellStyle name="Style 134" xfId="4533" xr:uid="{00000000-0005-0000-0000-000007330000}"/>
    <cellStyle name="Style 135" xfId="4534" xr:uid="{00000000-0005-0000-0000-000008330000}"/>
    <cellStyle name="Style 136" xfId="4535" xr:uid="{00000000-0005-0000-0000-000009330000}"/>
    <cellStyle name="Style 137" xfId="4536" xr:uid="{00000000-0005-0000-0000-00000A330000}"/>
    <cellStyle name="Style 138" xfId="4537" xr:uid="{00000000-0005-0000-0000-00000B330000}"/>
    <cellStyle name="Style 139" xfId="4538" xr:uid="{00000000-0005-0000-0000-00000C330000}"/>
    <cellStyle name="Style 140" xfId="4539" xr:uid="{00000000-0005-0000-0000-00000D330000}"/>
    <cellStyle name="Style 141" xfId="4540" xr:uid="{00000000-0005-0000-0000-00000E330000}"/>
    <cellStyle name="Style 142" xfId="4541" xr:uid="{00000000-0005-0000-0000-00000F330000}"/>
    <cellStyle name="Style 143" xfId="4542" xr:uid="{00000000-0005-0000-0000-000010330000}"/>
    <cellStyle name="Style 144" xfId="4543" xr:uid="{00000000-0005-0000-0000-000011330000}"/>
    <cellStyle name="Style 145" xfId="4544" xr:uid="{00000000-0005-0000-0000-000012330000}"/>
    <cellStyle name="Style 146" xfId="4545" xr:uid="{00000000-0005-0000-0000-000013330000}"/>
    <cellStyle name="Style 147" xfId="4546" xr:uid="{00000000-0005-0000-0000-000014330000}"/>
    <cellStyle name="Style 149" xfId="4547" xr:uid="{00000000-0005-0000-0000-000015330000}"/>
    <cellStyle name="Style 151" xfId="4548" xr:uid="{00000000-0005-0000-0000-000016330000}"/>
    <cellStyle name="Style 153" xfId="4549" xr:uid="{00000000-0005-0000-0000-000017330000}"/>
    <cellStyle name="Style 155" xfId="4550" xr:uid="{00000000-0005-0000-0000-000018330000}"/>
    <cellStyle name="Style 157" xfId="4551" xr:uid="{00000000-0005-0000-0000-000019330000}"/>
    <cellStyle name="Style 159" xfId="4552" xr:uid="{00000000-0005-0000-0000-00001A330000}"/>
    <cellStyle name="Style 161" xfId="4553" xr:uid="{00000000-0005-0000-0000-00001B330000}"/>
    <cellStyle name="Style 2" xfId="5457" xr:uid="{00000000-0005-0000-0000-00001C330000}"/>
    <cellStyle name="Style 21" xfId="4554" xr:uid="{00000000-0005-0000-0000-00001D330000}"/>
    <cellStyle name="Style 22" xfId="4555" xr:uid="{00000000-0005-0000-0000-00001E330000}"/>
    <cellStyle name="Style 23" xfId="4556" xr:uid="{00000000-0005-0000-0000-00001F330000}"/>
    <cellStyle name="Style 24" xfId="4557" xr:uid="{00000000-0005-0000-0000-000020330000}"/>
    <cellStyle name="Style 25" xfId="4558" xr:uid="{00000000-0005-0000-0000-000021330000}"/>
    <cellStyle name="Style 26" xfId="4559" xr:uid="{00000000-0005-0000-0000-000022330000}"/>
    <cellStyle name="Style 27" xfId="4560" xr:uid="{00000000-0005-0000-0000-000023330000}"/>
    <cellStyle name="Style 27 2" xfId="5458" xr:uid="{00000000-0005-0000-0000-000024330000}"/>
    <cellStyle name="Style 28" xfId="4561" xr:uid="{00000000-0005-0000-0000-000025330000}"/>
    <cellStyle name="Style 29" xfId="4562" xr:uid="{00000000-0005-0000-0000-000026330000}"/>
    <cellStyle name="Style 30" xfId="4563" xr:uid="{00000000-0005-0000-0000-000027330000}"/>
    <cellStyle name="Style 31" xfId="4564" xr:uid="{00000000-0005-0000-0000-000028330000}"/>
    <cellStyle name="Style 32" xfId="4565" xr:uid="{00000000-0005-0000-0000-000029330000}"/>
    <cellStyle name="Style 32 2" xfId="4907" xr:uid="{00000000-0005-0000-0000-00002A330000}"/>
    <cellStyle name="Style 32 2 2" xfId="5279" xr:uid="{00000000-0005-0000-0000-00002B330000}"/>
    <cellStyle name="Style 32 2 2 2" xfId="14292" xr:uid="{4F281F4A-0B76-40E8-8F04-A1C7A9C8B6F8}"/>
    <cellStyle name="Style 32 3" xfId="12343" xr:uid="{00000000-0005-0000-0000-00002C330000}"/>
    <cellStyle name="Style 33" xfId="4566" xr:uid="{00000000-0005-0000-0000-00002D330000}"/>
    <cellStyle name="Style 34" xfId="4567" xr:uid="{00000000-0005-0000-0000-00002E330000}"/>
    <cellStyle name="Style 34 2" xfId="4908" xr:uid="{00000000-0005-0000-0000-00002F330000}"/>
    <cellStyle name="Style 34 2 2" xfId="5280" xr:uid="{00000000-0005-0000-0000-000030330000}"/>
    <cellStyle name="Style 34 2 2 2" xfId="14293" xr:uid="{4CEA2CBA-3919-4A1B-9A6C-A42069DF8F61}"/>
    <cellStyle name="Style 34 3" xfId="12344" xr:uid="{00000000-0005-0000-0000-000031330000}"/>
    <cellStyle name="Style 35" xfId="4568" xr:uid="{00000000-0005-0000-0000-000032330000}"/>
    <cellStyle name="Style 36" xfId="4569" xr:uid="{00000000-0005-0000-0000-000033330000}"/>
    <cellStyle name="Style 37" xfId="4570" xr:uid="{00000000-0005-0000-0000-000034330000}"/>
    <cellStyle name="Style 38" xfId="4571" xr:uid="{00000000-0005-0000-0000-000035330000}"/>
    <cellStyle name="Style 39" xfId="4572" xr:uid="{00000000-0005-0000-0000-000036330000}"/>
    <cellStyle name="Style 39 2" xfId="5459" xr:uid="{00000000-0005-0000-0000-000037330000}"/>
    <cellStyle name="Style 40" xfId="4573" xr:uid="{00000000-0005-0000-0000-000038330000}"/>
    <cellStyle name="Style 40 2" xfId="5460" xr:uid="{00000000-0005-0000-0000-000039330000}"/>
    <cellStyle name="Style 41" xfId="4574" xr:uid="{00000000-0005-0000-0000-00003A330000}"/>
    <cellStyle name="Style 41 2" xfId="5461" xr:uid="{00000000-0005-0000-0000-00003B330000}"/>
    <cellStyle name="Style 42" xfId="4575" xr:uid="{00000000-0005-0000-0000-00003C330000}"/>
    <cellStyle name="Style 42 2" xfId="5462" xr:uid="{00000000-0005-0000-0000-00003D330000}"/>
    <cellStyle name="Style 43" xfId="4576" xr:uid="{00000000-0005-0000-0000-00003E330000}"/>
    <cellStyle name="Style 43 2" xfId="5463" xr:uid="{00000000-0005-0000-0000-00003F330000}"/>
    <cellStyle name="Style 43 2 2" xfId="14296" xr:uid="{24E2264C-A0C2-432A-8058-5B336A176C30}"/>
    <cellStyle name="Style 44" xfId="4577" xr:uid="{00000000-0005-0000-0000-000040330000}"/>
    <cellStyle name="Style 44 2" xfId="5464" xr:uid="{00000000-0005-0000-0000-000041330000}"/>
    <cellStyle name="Style 45" xfId="4578" xr:uid="{00000000-0005-0000-0000-000042330000}"/>
    <cellStyle name="Style 45 2" xfId="5465" xr:uid="{00000000-0005-0000-0000-000043330000}"/>
    <cellStyle name="Style 46" xfId="4579" xr:uid="{00000000-0005-0000-0000-000044330000}"/>
    <cellStyle name="Style 46 2" xfId="5466" xr:uid="{00000000-0005-0000-0000-000045330000}"/>
    <cellStyle name="Style 47" xfId="4580" xr:uid="{00000000-0005-0000-0000-000046330000}"/>
    <cellStyle name="Style 47 2" xfId="5467" xr:uid="{00000000-0005-0000-0000-000047330000}"/>
    <cellStyle name="Style 48" xfId="4581" xr:uid="{00000000-0005-0000-0000-000048330000}"/>
    <cellStyle name="Style 48 2" xfId="5468" xr:uid="{00000000-0005-0000-0000-000049330000}"/>
    <cellStyle name="Style 49" xfId="4582" xr:uid="{00000000-0005-0000-0000-00004A330000}"/>
    <cellStyle name="Style 49 2" xfId="5469" xr:uid="{00000000-0005-0000-0000-00004B330000}"/>
    <cellStyle name="Style 50" xfId="4583" xr:uid="{00000000-0005-0000-0000-00004C330000}"/>
    <cellStyle name="Style 50 2" xfId="5470" xr:uid="{00000000-0005-0000-0000-00004D330000}"/>
    <cellStyle name="Style 51" xfId="4584" xr:uid="{00000000-0005-0000-0000-00004E330000}"/>
    <cellStyle name="Style 51 2" xfId="5471" xr:uid="{00000000-0005-0000-0000-00004F330000}"/>
    <cellStyle name="Style 52" xfId="4585" xr:uid="{00000000-0005-0000-0000-000050330000}"/>
    <cellStyle name="Style 52 2" xfId="5472" xr:uid="{00000000-0005-0000-0000-000051330000}"/>
    <cellStyle name="Style 53" xfId="4586" xr:uid="{00000000-0005-0000-0000-000052330000}"/>
    <cellStyle name="Style 53 2" xfId="5473" xr:uid="{00000000-0005-0000-0000-000053330000}"/>
    <cellStyle name="Style 54" xfId="4587" xr:uid="{00000000-0005-0000-0000-000054330000}"/>
    <cellStyle name="Style 54 2" xfId="5474" xr:uid="{00000000-0005-0000-0000-000055330000}"/>
    <cellStyle name="Style 55" xfId="4588" xr:uid="{00000000-0005-0000-0000-000056330000}"/>
    <cellStyle name="Style 55 2" xfId="5475" xr:uid="{00000000-0005-0000-0000-000057330000}"/>
    <cellStyle name="Style 56" xfId="4589" xr:uid="{00000000-0005-0000-0000-000058330000}"/>
    <cellStyle name="Style 57" xfId="4590" xr:uid="{00000000-0005-0000-0000-000059330000}"/>
    <cellStyle name="Style 58" xfId="4591" xr:uid="{00000000-0005-0000-0000-00005A330000}"/>
    <cellStyle name="Style 58 2" xfId="4592" xr:uid="{00000000-0005-0000-0000-00005B330000}"/>
    <cellStyle name="Style 58 2 2" xfId="4593" xr:uid="{00000000-0005-0000-0000-00005C330000}"/>
    <cellStyle name="Style 58 2 2 2" xfId="10701" xr:uid="{00000000-0005-0000-0000-00005D330000}"/>
    <cellStyle name="Style 58 2 3" xfId="10700" xr:uid="{00000000-0005-0000-0000-00005E330000}"/>
    <cellStyle name="Style 58 3" xfId="4594" xr:uid="{00000000-0005-0000-0000-00005F330000}"/>
    <cellStyle name="Style 58 3 2" xfId="4595" xr:uid="{00000000-0005-0000-0000-000060330000}"/>
    <cellStyle name="Style 58 3 2 2" xfId="10703" xr:uid="{00000000-0005-0000-0000-000061330000}"/>
    <cellStyle name="Style 58 3 3" xfId="10702" xr:uid="{00000000-0005-0000-0000-000062330000}"/>
    <cellStyle name="Style 58 4" xfId="4596" xr:uid="{00000000-0005-0000-0000-000063330000}"/>
    <cellStyle name="Style 58 4 2" xfId="10704" xr:uid="{00000000-0005-0000-0000-000064330000}"/>
    <cellStyle name="Style 58 5" xfId="10699" xr:uid="{00000000-0005-0000-0000-000065330000}"/>
    <cellStyle name="Style 59" xfId="4597" xr:uid="{00000000-0005-0000-0000-000066330000}"/>
    <cellStyle name="Style 60" xfId="4598" xr:uid="{00000000-0005-0000-0000-000067330000}"/>
    <cellStyle name="Style 61" xfId="4599" xr:uid="{00000000-0005-0000-0000-000068330000}"/>
    <cellStyle name="Style 62" xfId="4600" xr:uid="{00000000-0005-0000-0000-000069330000}"/>
    <cellStyle name="Style 63" xfId="4601" xr:uid="{00000000-0005-0000-0000-00006A330000}"/>
    <cellStyle name="Style 64" xfId="4602" xr:uid="{00000000-0005-0000-0000-00006B330000}"/>
    <cellStyle name="Style 65" xfId="4603" xr:uid="{00000000-0005-0000-0000-00006C330000}"/>
    <cellStyle name="Style 66" xfId="4604" xr:uid="{00000000-0005-0000-0000-00006D330000}"/>
    <cellStyle name="Style 67" xfId="4605" xr:uid="{00000000-0005-0000-0000-00006E330000}"/>
    <cellStyle name="Style 68" xfId="4606" xr:uid="{00000000-0005-0000-0000-00006F330000}"/>
    <cellStyle name="Style 69" xfId="4607" xr:uid="{00000000-0005-0000-0000-000070330000}"/>
    <cellStyle name="Style 70" xfId="4608" xr:uid="{00000000-0005-0000-0000-000071330000}"/>
    <cellStyle name="Style 71" xfId="4609" xr:uid="{00000000-0005-0000-0000-000072330000}"/>
    <cellStyle name="Style 72" xfId="4610" xr:uid="{00000000-0005-0000-0000-000073330000}"/>
    <cellStyle name="Style 73" xfId="4611" xr:uid="{00000000-0005-0000-0000-000074330000}"/>
    <cellStyle name="Style 74" xfId="4612" xr:uid="{00000000-0005-0000-0000-000075330000}"/>
    <cellStyle name="Style 83" xfId="4613" xr:uid="{00000000-0005-0000-0000-000076330000}"/>
    <cellStyle name="Style 84" xfId="4614" xr:uid="{00000000-0005-0000-0000-000077330000}"/>
    <cellStyle name="Style 85" xfId="4615" xr:uid="{00000000-0005-0000-0000-000078330000}"/>
    <cellStyle name="Style 86" xfId="4616" xr:uid="{00000000-0005-0000-0000-000079330000}"/>
    <cellStyle name="Style 87" xfId="4617" xr:uid="{00000000-0005-0000-0000-00007A330000}"/>
    <cellStyle name="Style 88" xfId="4618" xr:uid="{00000000-0005-0000-0000-00007B330000}"/>
    <cellStyle name="Style 89" xfId="4619" xr:uid="{00000000-0005-0000-0000-00007C330000}"/>
    <cellStyle name="Style 90" xfId="4620" xr:uid="{00000000-0005-0000-0000-00007D330000}"/>
    <cellStyle name="Style 91" xfId="4621" xr:uid="{00000000-0005-0000-0000-00007E330000}"/>
    <cellStyle name="Style 92" xfId="4622" xr:uid="{00000000-0005-0000-0000-00007F330000}"/>
    <cellStyle name="Style 93" xfId="4623" xr:uid="{00000000-0005-0000-0000-000080330000}"/>
    <cellStyle name="Style 94" xfId="4624" xr:uid="{00000000-0005-0000-0000-000081330000}"/>
    <cellStyle name="Style 95" xfId="4625" xr:uid="{00000000-0005-0000-0000-000082330000}"/>
    <cellStyle name="Style 96" xfId="4626" xr:uid="{00000000-0005-0000-0000-000083330000}"/>
    <cellStyle name="Style 97" xfId="4627" xr:uid="{00000000-0005-0000-0000-000084330000}"/>
    <cellStyle name="Style 98" xfId="4628" xr:uid="{00000000-0005-0000-0000-000085330000}"/>
    <cellStyle name="Style 99" xfId="4629" xr:uid="{00000000-0005-0000-0000-000086330000}"/>
    <cellStyle name="subtitulo" xfId="4630" xr:uid="{00000000-0005-0000-0000-000087330000}"/>
    <cellStyle name="Subtotal" xfId="4631" xr:uid="{00000000-0005-0000-0000-000088330000}"/>
    <cellStyle name="Subtotal 2" xfId="5476" xr:uid="{00000000-0005-0000-0000-000089330000}"/>
    <cellStyle name="Table Col Head" xfId="4632" xr:uid="{00000000-0005-0000-0000-00008A330000}"/>
    <cellStyle name="Table Head" xfId="4633" xr:uid="{00000000-0005-0000-0000-00008B330000}"/>
    <cellStyle name="Table Head 2" xfId="5477" xr:uid="{00000000-0005-0000-0000-00008C330000}"/>
    <cellStyle name="Table Head Aligned" xfId="5478" xr:uid="{00000000-0005-0000-0000-00008D330000}"/>
    <cellStyle name="Table Head Blue" xfId="5479" xr:uid="{00000000-0005-0000-0000-00008E330000}"/>
    <cellStyle name="Table Head Green" xfId="5480" xr:uid="{00000000-0005-0000-0000-00008F330000}"/>
    <cellStyle name="Table Head_pldt" xfId="5481" xr:uid="{00000000-0005-0000-0000-000090330000}"/>
    <cellStyle name="Table Heading" xfId="4634" xr:uid="{00000000-0005-0000-0000-000091330000}"/>
    <cellStyle name="Table Source" xfId="5482" xr:uid="{00000000-0005-0000-0000-000092330000}"/>
    <cellStyle name="Table Text" xfId="5483" xr:uid="{00000000-0005-0000-0000-000093330000}"/>
    <cellStyle name="Table Title" xfId="4635" xr:uid="{00000000-0005-0000-0000-000094330000}"/>
    <cellStyle name="Table Title 2" xfId="5484" xr:uid="{00000000-0005-0000-0000-000095330000}"/>
    <cellStyle name="Table Units" xfId="4636" xr:uid="{00000000-0005-0000-0000-000096330000}"/>
    <cellStyle name="Table Units 2" xfId="4637" xr:uid="{00000000-0005-0000-0000-000097330000}"/>
    <cellStyle name="Table Units 3" xfId="4638" xr:uid="{00000000-0005-0000-0000-000098330000}"/>
    <cellStyle name="Table Units 4" xfId="5485" xr:uid="{00000000-0005-0000-0000-000099330000}"/>
    <cellStyle name="Table_Header" xfId="5486" xr:uid="{00000000-0005-0000-0000-00009A330000}"/>
    <cellStyle name="TEXT" xfId="4639" xr:uid="{00000000-0005-0000-0000-00009B330000}"/>
    <cellStyle name="Text 1" xfId="5487" xr:uid="{00000000-0005-0000-0000-00009C330000}"/>
    <cellStyle name="Text 2" xfId="5488" xr:uid="{00000000-0005-0000-0000-00009D330000}"/>
    <cellStyle name="Text Head 1" xfId="5489" xr:uid="{00000000-0005-0000-0000-00009E330000}"/>
    <cellStyle name="Text Head 2" xfId="5490" xr:uid="{00000000-0005-0000-0000-00009F330000}"/>
    <cellStyle name="Text Indent 1" xfId="5491" xr:uid="{00000000-0005-0000-0000-0000A0330000}"/>
    <cellStyle name="Text Indent 2" xfId="5492" xr:uid="{00000000-0005-0000-0000-0000A1330000}"/>
    <cellStyle name="Text Indent A" xfId="5493" xr:uid="{00000000-0005-0000-0000-0000A2330000}"/>
    <cellStyle name="Text Indent B" xfId="5494" xr:uid="{00000000-0005-0000-0000-0000A3330000}"/>
    <cellStyle name="Text Indent C" xfId="5495" xr:uid="{00000000-0005-0000-0000-0000A4330000}"/>
    <cellStyle name="TEXTO" xfId="4640" xr:uid="{00000000-0005-0000-0000-0000A5330000}"/>
    <cellStyle name="TEXTO 10" xfId="4641" xr:uid="{00000000-0005-0000-0000-0000A6330000}"/>
    <cellStyle name="TEXTO 11" xfId="4642" xr:uid="{00000000-0005-0000-0000-0000A7330000}"/>
    <cellStyle name="TEXTO 12" xfId="4643" xr:uid="{00000000-0005-0000-0000-0000A8330000}"/>
    <cellStyle name="TEXTO 13" xfId="4644" xr:uid="{00000000-0005-0000-0000-0000A9330000}"/>
    <cellStyle name="TEXTO 14" xfId="4645" xr:uid="{00000000-0005-0000-0000-0000AA330000}"/>
    <cellStyle name="TEXTO 15" xfId="4646" xr:uid="{00000000-0005-0000-0000-0000AB330000}"/>
    <cellStyle name="TEXTO 16" xfId="4647" xr:uid="{00000000-0005-0000-0000-0000AC330000}"/>
    <cellStyle name="TEXTO 17" xfId="4648" xr:uid="{00000000-0005-0000-0000-0000AD330000}"/>
    <cellStyle name="TEXTO 18" xfId="4649" xr:uid="{00000000-0005-0000-0000-0000AE330000}"/>
    <cellStyle name="TEXTO 19" xfId="4650" xr:uid="{00000000-0005-0000-0000-0000AF330000}"/>
    <cellStyle name="TEXTO 2" xfId="4651" xr:uid="{00000000-0005-0000-0000-0000B0330000}"/>
    <cellStyle name="TEXTO 20" xfId="4652" xr:uid="{00000000-0005-0000-0000-0000B1330000}"/>
    <cellStyle name="TEXTO 21" xfId="4653" xr:uid="{00000000-0005-0000-0000-0000B2330000}"/>
    <cellStyle name="TEXTO 22" xfId="4654" xr:uid="{00000000-0005-0000-0000-0000B3330000}"/>
    <cellStyle name="TEXTO 23" xfId="4655" xr:uid="{00000000-0005-0000-0000-0000B4330000}"/>
    <cellStyle name="TEXTO 24" xfId="4656" xr:uid="{00000000-0005-0000-0000-0000B5330000}"/>
    <cellStyle name="TEXTO 25" xfId="4657" xr:uid="{00000000-0005-0000-0000-0000B6330000}"/>
    <cellStyle name="TEXTO 26" xfId="4658" xr:uid="{00000000-0005-0000-0000-0000B7330000}"/>
    <cellStyle name="TEXTO 27" xfId="4659" xr:uid="{00000000-0005-0000-0000-0000B8330000}"/>
    <cellStyle name="TEXTO 28" xfId="4660" xr:uid="{00000000-0005-0000-0000-0000B9330000}"/>
    <cellStyle name="TEXTO 29" xfId="4661" xr:uid="{00000000-0005-0000-0000-0000BA330000}"/>
    <cellStyle name="TEXTO 3" xfId="4662" xr:uid="{00000000-0005-0000-0000-0000BB330000}"/>
    <cellStyle name="TEXTO 30" xfId="4663" xr:uid="{00000000-0005-0000-0000-0000BC330000}"/>
    <cellStyle name="TEXTO 31" xfId="4664" xr:uid="{00000000-0005-0000-0000-0000BD330000}"/>
    <cellStyle name="TEXTO 32" xfId="4665" xr:uid="{00000000-0005-0000-0000-0000BE330000}"/>
    <cellStyle name="TEXTO 33" xfId="4666" xr:uid="{00000000-0005-0000-0000-0000BF330000}"/>
    <cellStyle name="TEXTO 34" xfId="4667" xr:uid="{00000000-0005-0000-0000-0000C0330000}"/>
    <cellStyle name="TEXTO 35" xfId="4668" xr:uid="{00000000-0005-0000-0000-0000C1330000}"/>
    <cellStyle name="TEXTO 36" xfId="4669" xr:uid="{00000000-0005-0000-0000-0000C2330000}"/>
    <cellStyle name="TEXTO 37" xfId="4670" xr:uid="{00000000-0005-0000-0000-0000C3330000}"/>
    <cellStyle name="TEXTO 38" xfId="4671" xr:uid="{00000000-0005-0000-0000-0000C4330000}"/>
    <cellStyle name="TEXTO 39" xfId="4672" xr:uid="{00000000-0005-0000-0000-0000C5330000}"/>
    <cellStyle name="TEXTO 4" xfId="4673" xr:uid="{00000000-0005-0000-0000-0000C6330000}"/>
    <cellStyle name="TEXTO 40" xfId="4674" xr:uid="{00000000-0005-0000-0000-0000C7330000}"/>
    <cellStyle name="TEXTO 5" xfId="4675" xr:uid="{00000000-0005-0000-0000-0000C8330000}"/>
    <cellStyle name="TEXTO 6" xfId="4676" xr:uid="{00000000-0005-0000-0000-0000C9330000}"/>
    <cellStyle name="TEXTO 7" xfId="4677" xr:uid="{00000000-0005-0000-0000-0000CA330000}"/>
    <cellStyle name="TEXTO 8" xfId="4678" xr:uid="{00000000-0005-0000-0000-0000CB330000}"/>
    <cellStyle name="TEXTO 9" xfId="4679" xr:uid="{00000000-0005-0000-0000-0000CC330000}"/>
    <cellStyle name="Texto de advertencia" xfId="4680" xr:uid="{00000000-0005-0000-0000-0000CD330000}"/>
    <cellStyle name="Texto de Aviso 10" xfId="5851" xr:uid="{00000000-0005-0000-0000-0000CE330000}"/>
    <cellStyle name="Texto de Aviso 11" xfId="5880" xr:uid="{00000000-0005-0000-0000-0000CF330000}"/>
    <cellStyle name="Texto de Aviso 12" xfId="5900" xr:uid="{00000000-0005-0000-0000-0000D0330000}"/>
    <cellStyle name="Texto de Aviso 13" xfId="5913" xr:uid="{00000000-0005-0000-0000-0000D1330000}"/>
    <cellStyle name="Texto de Aviso 14" xfId="5920" xr:uid="{00000000-0005-0000-0000-0000D2330000}"/>
    <cellStyle name="Texto de Aviso 15" xfId="5996" xr:uid="{00000000-0005-0000-0000-0000D3330000}"/>
    <cellStyle name="Texto de Aviso 16" xfId="6003" xr:uid="{00000000-0005-0000-0000-0000D4330000}"/>
    <cellStyle name="Texto de Aviso 17" xfId="6024" xr:uid="{00000000-0005-0000-0000-0000D5330000}"/>
    <cellStyle name="Texto de Aviso 2" xfId="78" xr:uid="{00000000-0005-0000-0000-0000D6330000}"/>
    <cellStyle name="Texto de Aviso 2 2" xfId="5146" xr:uid="{00000000-0005-0000-0000-0000D7330000}"/>
    <cellStyle name="Texto de Aviso 2 2 2" xfId="7164" xr:uid="{00000000-0005-0000-0000-0000D8330000}"/>
    <cellStyle name="Texto de Aviso 2 2 2 2" xfId="7165" xr:uid="{00000000-0005-0000-0000-0000D9330000}"/>
    <cellStyle name="Texto de Aviso 2 2 2 2 2" xfId="7166" xr:uid="{00000000-0005-0000-0000-0000DA330000}"/>
    <cellStyle name="Texto de Aviso 2 2 2 2 2 2" xfId="7167" xr:uid="{00000000-0005-0000-0000-0000DB330000}"/>
    <cellStyle name="Texto de Aviso 2 2 2 2 2 2 2" xfId="7168" xr:uid="{00000000-0005-0000-0000-0000DC330000}"/>
    <cellStyle name="Texto de Aviso 2 2 2 2 2 2 2 2" xfId="7169" xr:uid="{00000000-0005-0000-0000-0000DD330000}"/>
    <cellStyle name="Texto de Aviso 2 2 2 2 2 2 3" xfId="7170" xr:uid="{00000000-0005-0000-0000-0000DE330000}"/>
    <cellStyle name="Texto de Aviso 2 2 2 2 2 3" xfId="7171" xr:uid="{00000000-0005-0000-0000-0000DF330000}"/>
    <cellStyle name="Texto de Aviso 2 2 2 2 2 3 2" xfId="7172" xr:uid="{00000000-0005-0000-0000-0000E0330000}"/>
    <cellStyle name="Texto de Aviso 2 2 2 2 3" xfId="7173" xr:uid="{00000000-0005-0000-0000-0000E1330000}"/>
    <cellStyle name="Texto de Aviso 2 2 2 2 3 2" xfId="7174" xr:uid="{00000000-0005-0000-0000-0000E2330000}"/>
    <cellStyle name="Texto de Aviso 2 2 2 3" xfId="7175" xr:uid="{00000000-0005-0000-0000-0000E3330000}"/>
    <cellStyle name="Texto de Aviso 2 2 2 4" xfId="7176" xr:uid="{00000000-0005-0000-0000-0000E4330000}"/>
    <cellStyle name="Texto de Aviso 2 2 2 4 2" xfId="7177" xr:uid="{00000000-0005-0000-0000-0000E5330000}"/>
    <cellStyle name="Texto de Aviso 2 2 3" xfId="7178" xr:uid="{00000000-0005-0000-0000-0000E6330000}"/>
    <cellStyle name="Texto de Aviso 2 2 4" xfId="7179" xr:uid="{00000000-0005-0000-0000-0000E7330000}"/>
    <cellStyle name="Texto de Aviso 2 2 4 2" xfId="7180" xr:uid="{00000000-0005-0000-0000-0000E8330000}"/>
    <cellStyle name="Texto de Aviso 2 3" xfId="5147" xr:uid="{00000000-0005-0000-0000-0000E9330000}"/>
    <cellStyle name="Texto de Aviso 2 4" xfId="7181" xr:uid="{00000000-0005-0000-0000-0000EA330000}"/>
    <cellStyle name="Texto de Aviso 2 5" xfId="7182" xr:uid="{00000000-0005-0000-0000-0000EB330000}"/>
    <cellStyle name="Texto de Aviso 2 6" xfId="7183" xr:uid="{00000000-0005-0000-0000-0000EC330000}"/>
    <cellStyle name="Texto de Aviso 2 6 2" xfId="7184" xr:uid="{00000000-0005-0000-0000-0000ED330000}"/>
    <cellStyle name="Texto de Aviso 2 7" xfId="7163" xr:uid="{00000000-0005-0000-0000-0000EE330000}"/>
    <cellStyle name="Texto de Aviso 3" xfId="5148" xr:uid="{00000000-0005-0000-0000-0000EF330000}"/>
    <cellStyle name="Texto de Aviso 3 2" xfId="7186" xr:uid="{00000000-0005-0000-0000-0000F0330000}"/>
    <cellStyle name="Texto de Aviso 3 3" xfId="7187" xr:uid="{00000000-0005-0000-0000-0000F1330000}"/>
    <cellStyle name="Texto de Aviso 3 4" xfId="7188" xr:uid="{00000000-0005-0000-0000-0000F2330000}"/>
    <cellStyle name="Texto de Aviso 3 5" xfId="7185" xr:uid="{00000000-0005-0000-0000-0000F3330000}"/>
    <cellStyle name="Texto de Aviso 4" xfId="5149" xr:uid="{00000000-0005-0000-0000-0000F4330000}"/>
    <cellStyle name="Texto de Aviso 4 2" xfId="7190" xr:uid="{00000000-0005-0000-0000-0000F5330000}"/>
    <cellStyle name="Texto de Aviso 4 3" xfId="7191" xr:uid="{00000000-0005-0000-0000-0000F6330000}"/>
    <cellStyle name="Texto de Aviso 4 4" xfId="7189" xr:uid="{00000000-0005-0000-0000-0000F7330000}"/>
    <cellStyle name="Texto de Aviso 5" xfId="5645" xr:uid="{00000000-0005-0000-0000-0000F8330000}"/>
    <cellStyle name="Texto de Aviso 5 2" xfId="7193" xr:uid="{00000000-0005-0000-0000-0000F9330000}"/>
    <cellStyle name="Texto de Aviso 5 3" xfId="7192" xr:uid="{00000000-0005-0000-0000-0000FA330000}"/>
    <cellStyle name="Texto de Aviso 6" xfId="5672" xr:uid="{00000000-0005-0000-0000-0000FB330000}"/>
    <cellStyle name="Texto de Aviso 6 2" xfId="7195" xr:uid="{00000000-0005-0000-0000-0000FC330000}"/>
    <cellStyle name="Texto de Aviso 6 3" xfId="7501" xr:uid="{00000000-0005-0000-0000-0000FD330000}"/>
    <cellStyle name="Texto de Aviso 6 4" xfId="7194" xr:uid="{00000000-0005-0000-0000-0000FE330000}"/>
    <cellStyle name="Texto de Aviso 7" xfId="5692" xr:uid="{00000000-0005-0000-0000-0000FF330000}"/>
    <cellStyle name="Texto de Aviso 7 2" xfId="7502" xr:uid="{00000000-0005-0000-0000-000000340000}"/>
    <cellStyle name="Texto de Aviso 7 3" xfId="7196" xr:uid="{00000000-0005-0000-0000-000001340000}"/>
    <cellStyle name="Texto de Aviso 8" xfId="5705" xr:uid="{00000000-0005-0000-0000-000002340000}"/>
    <cellStyle name="Texto de Aviso 9" xfId="5712" xr:uid="{00000000-0005-0000-0000-000003340000}"/>
    <cellStyle name="Texto Explicativo 10" xfId="5852" xr:uid="{00000000-0005-0000-0000-000004340000}"/>
    <cellStyle name="Texto Explicativo 11" xfId="5881" xr:uid="{00000000-0005-0000-0000-000005340000}"/>
    <cellStyle name="Texto Explicativo 12" xfId="5901" xr:uid="{00000000-0005-0000-0000-000006340000}"/>
    <cellStyle name="Texto Explicativo 13" xfId="5914" xr:uid="{00000000-0005-0000-0000-000007340000}"/>
    <cellStyle name="Texto Explicativo 14" xfId="5921" xr:uid="{00000000-0005-0000-0000-000008340000}"/>
    <cellStyle name="Texto Explicativo 15" xfId="5997" xr:uid="{00000000-0005-0000-0000-000009340000}"/>
    <cellStyle name="Texto Explicativo 16" xfId="6004" xr:uid="{00000000-0005-0000-0000-00000A340000}"/>
    <cellStyle name="Texto Explicativo 17" xfId="6025" xr:uid="{00000000-0005-0000-0000-00000B340000}"/>
    <cellStyle name="Texto Explicativo 2" xfId="79" xr:uid="{00000000-0005-0000-0000-00000C340000}"/>
    <cellStyle name="Texto Explicativo 2 2" xfId="5150" xr:uid="{00000000-0005-0000-0000-00000D340000}"/>
    <cellStyle name="Texto Explicativo 2 2 2" xfId="7198" xr:uid="{00000000-0005-0000-0000-00000E340000}"/>
    <cellStyle name="Texto Explicativo 2 2 2 2" xfId="7199" xr:uid="{00000000-0005-0000-0000-00000F340000}"/>
    <cellStyle name="Texto Explicativo 2 2 2 2 2" xfId="7200" xr:uid="{00000000-0005-0000-0000-000010340000}"/>
    <cellStyle name="Texto Explicativo 2 2 2 2 2 2" xfId="7201" xr:uid="{00000000-0005-0000-0000-000011340000}"/>
    <cellStyle name="Texto Explicativo 2 2 2 2 2 2 2" xfId="7202" xr:uid="{00000000-0005-0000-0000-000012340000}"/>
    <cellStyle name="Texto Explicativo 2 2 2 2 2 2 2 2" xfId="7203" xr:uid="{00000000-0005-0000-0000-000013340000}"/>
    <cellStyle name="Texto Explicativo 2 2 2 2 2 2 3" xfId="7204" xr:uid="{00000000-0005-0000-0000-000014340000}"/>
    <cellStyle name="Texto Explicativo 2 2 2 2 2 3" xfId="7205" xr:uid="{00000000-0005-0000-0000-000015340000}"/>
    <cellStyle name="Texto Explicativo 2 2 2 2 2 3 2" xfId="7206" xr:uid="{00000000-0005-0000-0000-000016340000}"/>
    <cellStyle name="Texto Explicativo 2 2 2 2 3" xfId="7207" xr:uid="{00000000-0005-0000-0000-000017340000}"/>
    <cellStyle name="Texto Explicativo 2 2 2 2 3 2" xfId="7208" xr:uid="{00000000-0005-0000-0000-000018340000}"/>
    <cellStyle name="Texto Explicativo 2 2 2 3" xfId="7209" xr:uid="{00000000-0005-0000-0000-000019340000}"/>
    <cellStyle name="Texto Explicativo 2 2 2 4" xfId="7210" xr:uid="{00000000-0005-0000-0000-00001A340000}"/>
    <cellStyle name="Texto Explicativo 2 2 2 4 2" xfId="7211" xr:uid="{00000000-0005-0000-0000-00001B340000}"/>
    <cellStyle name="Texto Explicativo 2 2 3" xfId="7212" xr:uid="{00000000-0005-0000-0000-00001C340000}"/>
    <cellStyle name="Texto Explicativo 2 2 4" xfId="7213" xr:uid="{00000000-0005-0000-0000-00001D340000}"/>
    <cellStyle name="Texto Explicativo 2 2 4 2" xfId="7214" xr:uid="{00000000-0005-0000-0000-00001E340000}"/>
    <cellStyle name="Texto Explicativo 2 3" xfId="5151" xr:uid="{00000000-0005-0000-0000-00001F340000}"/>
    <cellStyle name="Texto Explicativo 2 4" xfId="7215" xr:uid="{00000000-0005-0000-0000-000020340000}"/>
    <cellStyle name="Texto Explicativo 2 5" xfId="7216" xr:uid="{00000000-0005-0000-0000-000021340000}"/>
    <cellStyle name="Texto Explicativo 2 6" xfId="7217" xr:uid="{00000000-0005-0000-0000-000022340000}"/>
    <cellStyle name="Texto Explicativo 2 6 2" xfId="7218" xr:uid="{00000000-0005-0000-0000-000023340000}"/>
    <cellStyle name="Texto Explicativo 2 7" xfId="7197" xr:uid="{00000000-0005-0000-0000-000024340000}"/>
    <cellStyle name="Texto Explicativo 3" xfId="5152" xr:uid="{00000000-0005-0000-0000-000025340000}"/>
    <cellStyle name="Texto Explicativo 3 2" xfId="7220" xr:uid="{00000000-0005-0000-0000-000026340000}"/>
    <cellStyle name="Texto Explicativo 3 3" xfId="7221" xr:uid="{00000000-0005-0000-0000-000027340000}"/>
    <cellStyle name="Texto Explicativo 3 4" xfId="7222" xr:uid="{00000000-0005-0000-0000-000028340000}"/>
    <cellStyle name="Texto Explicativo 3 5" xfId="7219" xr:uid="{00000000-0005-0000-0000-000029340000}"/>
    <cellStyle name="Texto Explicativo 4" xfId="5153" xr:uid="{00000000-0005-0000-0000-00002A340000}"/>
    <cellStyle name="Texto Explicativo 4 2" xfId="7224" xr:uid="{00000000-0005-0000-0000-00002B340000}"/>
    <cellStyle name="Texto Explicativo 4 3" xfId="7225" xr:uid="{00000000-0005-0000-0000-00002C340000}"/>
    <cellStyle name="Texto Explicativo 4 4" xfId="7223" xr:uid="{00000000-0005-0000-0000-00002D340000}"/>
    <cellStyle name="Texto Explicativo 5" xfId="5646" xr:uid="{00000000-0005-0000-0000-00002E340000}"/>
    <cellStyle name="Texto Explicativo 5 2" xfId="7227" xr:uid="{00000000-0005-0000-0000-00002F340000}"/>
    <cellStyle name="Texto Explicativo 5 3" xfId="7226" xr:uid="{00000000-0005-0000-0000-000030340000}"/>
    <cellStyle name="Texto Explicativo 6" xfId="5673" xr:uid="{00000000-0005-0000-0000-000031340000}"/>
    <cellStyle name="Texto Explicativo 6 2" xfId="7229" xr:uid="{00000000-0005-0000-0000-000032340000}"/>
    <cellStyle name="Texto Explicativo 6 3" xfId="7503" xr:uid="{00000000-0005-0000-0000-000033340000}"/>
    <cellStyle name="Texto Explicativo 6 4" xfId="7228" xr:uid="{00000000-0005-0000-0000-000034340000}"/>
    <cellStyle name="Texto Explicativo 7" xfId="5693" xr:uid="{00000000-0005-0000-0000-000035340000}"/>
    <cellStyle name="Texto Explicativo 7 2" xfId="7504" xr:uid="{00000000-0005-0000-0000-000036340000}"/>
    <cellStyle name="Texto Explicativo 7 3" xfId="7230" xr:uid="{00000000-0005-0000-0000-000037340000}"/>
    <cellStyle name="Texto Explicativo 8" xfId="5706" xr:uid="{00000000-0005-0000-0000-000038340000}"/>
    <cellStyle name="Texto Explicativo 9" xfId="5713" xr:uid="{00000000-0005-0000-0000-000039340000}"/>
    <cellStyle name="texto2" xfId="4681" xr:uid="{00000000-0005-0000-0000-00003A340000}"/>
    <cellStyle name="texto2 10" xfId="4682" xr:uid="{00000000-0005-0000-0000-00003B340000}"/>
    <cellStyle name="texto2 11" xfId="4683" xr:uid="{00000000-0005-0000-0000-00003C340000}"/>
    <cellStyle name="texto2 12" xfId="4684" xr:uid="{00000000-0005-0000-0000-00003D340000}"/>
    <cellStyle name="texto2 13" xfId="4685" xr:uid="{00000000-0005-0000-0000-00003E340000}"/>
    <cellStyle name="texto2 14" xfId="4686" xr:uid="{00000000-0005-0000-0000-00003F340000}"/>
    <cellStyle name="texto2 15" xfId="4687" xr:uid="{00000000-0005-0000-0000-000040340000}"/>
    <cellStyle name="texto2 16" xfId="4688" xr:uid="{00000000-0005-0000-0000-000041340000}"/>
    <cellStyle name="texto2 17" xfId="4689" xr:uid="{00000000-0005-0000-0000-000042340000}"/>
    <cellStyle name="texto2 18" xfId="4690" xr:uid="{00000000-0005-0000-0000-000043340000}"/>
    <cellStyle name="texto2 19" xfId="4691" xr:uid="{00000000-0005-0000-0000-000044340000}"/>
    <cellStyle name="texto2 2" xfId="4692" xr:uid="{00000000-0005-0000-0000-000045340000}"/>
    <cellStyle name="texto2 20" xfId="4693" xr:uid="{00000000-0005-0000-0000-000046340000}"/>
    <cellStyle name="texto2 21" xfId="4694" xr:uid="{00000000-0005-0000-0000-000047340000}"/>
    <cellStyle name="texto2 22" xfId="4695" xr:uid="{00000000-0005-0000-0000-000048340000}"/>
    <cellStyle name="texto2 23" xfId="4696" xr:uid="{00000000-0005-0000-0000-000049340000}"/>
    <cellStyle name="texto2 24" xfId="4697" xr:uid="{00000000-0005-0000-0000-00004A340000}"/>
    <cellStyle name="texto2 25" xfId="4698" xr:uid="{00000000-0005-0000-0000-00004B340000}"/>
    <cellStyle name="texto2 26" xfId="4699" xr:uid="{00000000-0005-0000-0000-00004C340000}"/>
    <cellStyle name="texto2 27" xfId="4700" xr:uid="{00000000-0005-0000-0000-00004D340000}"/>
    <cellStyle name="texto2 28" xfId="4701" xr:uid="{00000000-0005-0000-0000-00004E340000}"/>
    <cellStyle name="texto2 29" xfId="4702" xr:uid="{00000000-0005-0000-0000-00004F340000}"/>
    <cellStyle name="texto2 3" xfId="4703" xr:uid="{00000000-0005-0000-0000-000050340000}"/>
    <cellStyle name="texto2 30" xfId="4704" xr:uid="{00000000-0005-0000-0000-000051340000}"/>
    <cellStyle name="texto2 31" xfId="4705" xr:uid="{00000000-0005-0000-0000-000052340000}"/>
    <cellStyle name="texto2 32" xfId="4706" xr:uid="{00000000-0005-0000-0000-000053340000}"/>
    <cellStyle name="texto2 33" xfId="4707" xr:uid="{00000000-0005-0000-0000-000054340000}"/>
    <cellStyle name="texto2 34" xfId="4708" xr:uid="{00000000-0005-0000-0000-000055340000}"/>
    <cellStyle name="texto2 35" xfId="4709" xr:uid="{00000000-0005-0000-0000-000056340000}"/>
    <cellStyle name="texto2 36" xfId="4710" xr:uid="{00000000-0005-0000-0000-000057340000}"/>
    <cellStyle name="texto2 37" xfId="4711" xr:uid="{00000000-0005-0000-0000-000058340000}"/>
    <cellStyle name="texto2 38" xfId="4712" xr:uid="{00000000-0005-0000-0000-000059340000}"/>
    <cellStyle name="texto2 39" xfId="4713" xr:uid="{00000000-0005-0000-0000-00005A340000}"/>
    <cellStyle name="texto2 4" xfId="4714" xr:uid="{00000000-0005-0000-0000-00005B340000}"/>
    <cellStyle name="texto2 40" xfId="4715" xr:uid="{00000000-0005-0000-0000-00005C340000}"/>
    <cellStyle name="texto2 5" xfId="4716" xr:uid="{00000000-0005-0000-0000-00005D340000}"/>
    <cellStyle name="texto2 6" xfId="4717" xr:uid="{00000000-0005-0000-0000-00005E340000}"/>
    <cellStyle name="texto2 7" xfId="4718" xr:uid="{00000000-0005-0000-0000-00005F340000}"/>
    <cellStyle name="texto2 8" xfId="4719" xr:uid="{00000000-0005-0000-0000-000060340000}"/>
    <cellStyle name="texto2 9" xfId="4720" xr:uid="{00000000-0005-0000-0000-000061340000}"/>
    <cellStyle name="TFCF" xfId="4721" xr:uid="{00000000-0005-0000-0000-000062340000}"/>
    <cellStyle name="Times12" xfId="4722" xr:uid="{00000000-0005-0000-0000-000063340000}"/>
    <cellStyle name="Times12 10" xfId="4723" xr:uid="{00000000-0005-0000-0000-000064340000}"/>
    <cellStyle name="Times12 11" xfId="4724" xr:uid="{00000000-0005-0000-0000-000065340000}"/>
    <cellStyle name="Times12 12" xfId="4725" xr:uid="{00000000-0005-0000-0000-000066340000}"/>
    <cellStyle name="Times12 13" xfId="4726" xr:uid="{00000000-0005-0000-0000-000067340000}"/>
    <cellStyle name="Times12 14" xfId="4727" xr:uid="{00000000-0005-0000-0000-000068340000}"/>
    <cellStyle name="Times12 15" xfId="4728" xr:uid="{00000000-0005-0000-0000-000069340000}"/>
    <cellStyle name="Times12 16" xfId="4729" xr:uid="{00000000-0005-0000-0000-00006A340000}"/>
    <cellStyle name="Times12 17" xfId="4730" xr:uid="{00000000-0005-0000-0000-00006B340000}"/>
    <cellStyle name="Times12 18" xfId="4731" xr:uid="{00000000-0005-0000-0000-00006C340000}"/>
    <cellStyle name="Times12 19" xfId="4732" xr:uid="{00000000-0005-0000-0000-00006D340000}"/>
    <cellStyle name="Times12 2" xfId="4733" xr:uid="{00000000-0005-0000-0000-00006E340000}"/>
    <cellStyle name="Times12 20" xfId="4734" xr:uid="{00000000-0005-0000-0000-00006F340000}"/>
    <cellStyle name="Times12 21" xfId="4735" xr:uid="{00000000-0005-0000-0000-000070340000}"/>
    <cellStyle name="Times12 22" xfId="4736" xr:uid="{00000000-0005-0000-0000-000071340000}"/>
    <cellStyle name="Times12 23" xfId="4737" xr:uid="{00000000-0005-0000-0000-000072340000}"/>
    <cellStyle name="Times12 24" xfId="4738" xr:uid="{00000000-0005-0000-0000-000073340000}"/>
    <cellStyle name="Times12 25" xfId="4739" xr:uid="{00000000-0005-0000-0000-000074340000}"/>
    <cellStyle name="Times12 26" xfId="4740" xr:uid="{00000000-0005-0000-0000-000075340000}"/>
    <cellStyle name="Times12 27" xfId="4741" xr:uid="{00000000-0005-0000-0000-000076340000}"/>
    <cellStyle name="Times12 28" xfId="4742" xr:uid="{00000000-0005-0000-0000-000077340000}"/>
    <cellStyle name="Times12 29" xfId="4743" xr:uid="{00000000-0005-0000-0000-000078340000}"/>
    <cellStyle name="Times12 3" xfId="4744" xr:uid="{00000000-0005-0000-0000-000079340000}"/>
    <cellStyle name="Times12 30" xfId="4745" xr:uid="{00000000-0005-0000-0000-00007A340000}"/>
    <cellStyle name="Times12 31" xfId="4746" xr:uid="{00000000-0005-0000-0000-00007B340000}"/>
    <cellStyle name="Times12 32" xfId="4747" xr:uid="{00000000-0005-0000-0000-00007C340000}"/>
    <cellStyle name="Times12 33" xfId="4748" xr:uid="{00000000-0005-0000-0000-00007D340000}"/>
    <cellStyle name="Times12 34" xfId="4749" xr:uid="{00000000-0005-0000-0000-00007E340000}"/>
    <cellStyle name="Times12 35" xfId="4750" xr:uid="{00000000-0005-0000-0000-00007F340000}"/>
    <cellStyle name="Times12 36" xfId="4751" xr:uid="{00000000-0005-0000-0000-000080340000}"/>
    <cellStyle name="Times12 37" xfId="4752" xr:uid="{00000000-0005-0000-0000-000081340000}"/>
    <cellStyle name="Times12 38" xfId="4753" xr:uid="{00000000-0005-0000-0000-000082340000}"/>
    <cellStyle name="Times12 39" xfId="4754" xr:uid="{00000000-0005-0000-0000-000083340000}"/>
    <cellStyle name="Times12 4" xfId="4755" xr:uid="{00000000-0005-0000-0000-000084340000}"/>
    <cellStyle name="Times12 40" xfId="4756" xr:uid="{00000000-0005-0000-0000-000085340000}"/>
    <cellStyle name="Times12 5" xfId="4757" xr:uid="{00000000-0005-0000-0000-000086340000}"/>
    <cellStyle name="Times12 6" xfId="4758" xr:uid="{00000000-0005-0000-0000-000087340000}"/>
    <cellStyle name="Times12 7" xfId="4759" xr:uid="{00000000-0005-0000-0000-000088340000}"/>
    <cellStyle name="Times12 8" xfId="4760" xr:uid="{00000000-0005-0000-0000-000089340000}"/>
    <cellStyle name="Times12 9" xfId="4761" xr:uid="{00000000-0005-0000-0000-00008A340000}"/>
    <cellStyle name="Times20" xfId="4762" xr:uid="{00000000-0005-0000-0000-00008B340000}"/>
    <cellStyle name="Times20 10" xfId="4763" xr:uid="{00000000-0005-0000-0000-00008C340000}"/>
    <cellStyle name="Times20 11" xfId="4764" xr:uid="{00000000-0005-0000-0000-00008D340000}"/>
    <cellStyle name="Times20 12" xfId="4765" xr:uid="{00000000-0005-0000-0000-00008E340000}"/>
    <cellStyle name="Times20 13" xfId="4766" xr:uid="{00000000-0005-0000-0000-00008F340000}"/>
    <cellStyle name="Times20 14" xfId="4767" xr:uid="{00000000-0005-0000-0000-000090340000}"/>
    <cellStyle name="Times20 15" xfId="4768" xr:uid="{00000000-0005-0000-0000-000091340000}"/>
    <cellStyle name="Times20 16" xfId="4769" xr:uid="{00000000-0005-0000-0000-000092340000}"/>
    <cellStyle name="Times20 17" xfId="4770" xr:uid="{00000000-0005-0000-0000-000093340000}"/>
    <cellStyle name="Times20 18" xfId="4771" xr:uid="{00000000-0005-0000-0000-000094340000}"/>
    <cellStyle name="Times20 19" xfId="4772" xr:uid="{00000000-0005-0000-0000-000095340000}"/>
    <cellStyle name="Times20 2" xfId="4773" xr:uid="{00000000-0005-0000-0000-000096340000}"/>
    <cellStyle name="Times20 20" xfId="4774" xr:uid="{00000000-0005-0000-0000-000097340000}"/>
    <cellStyle name="Times20 21" xfId="4775" xr:uid="{00000000-0005-0000-0000-000098340000}"/>
    <cellStyle name="Times20 22" xfId="4776" xr:uid="{00000000-0005-0000-0000-000099340000}"/>
    <cellStyle name="Times20 23" xfId="4777" xr:uid="{00000000-0005-0000-0000-00009A340000}"/>
    <cellStyle name="Times20 24" xfId="4778" xr:uid="{00000000-0005-0000-0000-00009B340000}"/>
    <cellStyle name="Times20 25" xfId="4779" xr:uid="{00000000-0005-0000-0000-00009C340000}"/>
    <cellStyle name="Times20 26" xfId="4780" xr:uid="{00000000-0005-0000-0000-00009D340000}"/>
    <cellStyle name="Times20 27" xfId="4781" xr:uid="{00000000-0005-0000-0000-00009E340000}"/>
    <cellStyle name="Times20 28" xfId="4782" xr:uid="{00000000-0005-0000-0000-00009F340000}"/>
    <cellStyle name="Times20 29" xfId="4783" xr:uid="{00000000-0005-0000-0000-0000A0340000}"/>
    <cellStyle name="Times20 3" xfId="4784" xr:uid="{00000000-0005-0000-0000-0000A1340000}"/>
    <cellStyle name="Times20 30" xfId="4785" xr:uid="{00000000-0005-0000-0000-0000A2340000}"/>
    <cellStyle name="Times20 31" xfId="4786" xr:uid="{00000000-0005-0000-0000-0000A3340000}"/>
    <cellStyle name="Times20 32" xfId="4787" xr:uid="{00000000-0005-0000-0000-0000A4340000}"/>
    <cellStyle name="Times20 33" xfId="4788" xr:uid="{00000000-0005-0000-0000-0000A5340000}"/>
    <cellStyle name="Times20 34" xfId="4789" xr:uid="{00000000-0005-0000-0000-0000A6340000}"/>
    <cellStyle name="Times20 35" xfId="4790" xr:uid="{00000000-0005-0000-0000-0000A7340000}"/>
    <cellStyle name="Times20 36" xfId="4791" xr:uid="{00000000-0005-0000-0000-0000A8340000}"/>
    <cellStyle name="Times20 37" xfId="4792" xr:uid="{00000000-0005-0000-0000-0000A9340000}"/>
    <cellStyle name="Times20 38" xfId="4793" xr:uid="{00000000-0005-0000-0000-0000AA340000}"/>
    <cellStyle name="Times20 39" xfId="4794" xr:uid="{00000000-0005-0000-0000-0000AB340000}"/>
    <cellStyle name="Times20 4" xfId="4795" xr:uid="{00000000-0005-0000-0000-0000AC340000}"/>
    <cellStyle name="Times20 40" xfId="4796" xr:uid="{00000000-0005-0000-0000-0000AD340000}"/>
    <cellStyle name="Times20 5" xfId="4797" xr:uid="{00000000-0005-0000-0000-0000AE340000}"/>
    <cellStyle name="Times20 6" xfId="4798" xr:uid="{00000000-0005-0000-0000-0000AF340000}"/>
    <cellStyle name="Times20 7" xfId="4799" xr:uid="{00000000-0005-0000-0000-0000B0340000}"/>
    <cellStyle name="Times20 8" xfId="4800" xr:uid="{00000000-0005-0000-0000-0000B1340000}"/>
    <cellStyle name="Times20 9" xfId="4801" xr:uid="{00000000-0005-0000-0000-0000B2340000}"/>
    <cellStyle name="Title" xfId="80" xr:uid="{00000000-0005-0000-0000-0000B3340000}"/>
    <cellStyle name="Titulo" xfId="4802" xr:uid="{00000000-0005-0000-0000-0000B4340000}"/>
    <cellStyle name="Título 1 10" xfId="5855" xr:uid="{00000000-0005-0000-0000-0000B5340000}"/>
    <cellStyle name="Título 1 11" xfId="5884" xr:uid="{00000000-0005-0000-0000-0000B6340000}"/>
    <cellStyle name="Título 1 12" xfId="5903" xr:uid="{00000000-0005-0000-0000-0000B7340000}"/>
    <cellStyle name="Título 1 13" xfId="5916" xr:uid="{00000000-0005-0000-0000-0000B8340000}"/>
    <cellStyle name="Título 1 14" xfId="5923" xr:uid="{00000000-0005-0000-0000-0000B9340000}"/>
    <cellStyle name="Título 1 15" xfId="5999" xr:uid="{00000000-0005-0000-0000-0000BA340000}"/>
    <cellStyle name="Título 1 16" xfId="6006" xr:uid="{00000000-0005-0000-0000-0000BB340000}"/>
    <cellStyle name="Título 1 17" xfId="6013" xr:uid="{00000000-0005-0000-0000-0000BC340000}"/>
    <cellStyle name="Título 1 18" xfId="10715" xr:uid="{00000000-0005-0000-0000-0000BD340000}"/>
    <cellStyle name="Título 1 2" xfId="82" xr:uid="{00000000-0005-0000-0000-0000BE340000}"/>
    <cellStyle name="Título 1 2 2" xfId="5155" xr:uid="{00000000-0005-0000-0000-0000BF340000}"/>
    <cellStyle name="Título 1 2 2 2" xfId="7232" xr:uid="{00000000-0005-0000-0000-0000C0340000}"/>
    <cellStyle name="Título 1 2 2 2 2" xfId="7233" xr:uid="{00000000-0005-0000-0000-0000C1340000}"/>
    <cellStyle name="Título 1 2 2 2 2 2" xfId="7234" xr:uid="{00000000-0005-0000-0000-0000C2340000}"/>
    <cellStyle name="Título 1 2 2 2 2 2 2" xfId="7235" xr:uid="{00000000-0005-0000-0000-0000C3340000}"/>
    <cellStyle name="Título 1 2 2 2 2 2 2 2" xfId="7236" xr:uid="{00000000-0005-0000-0000-0000C4340000}"/>
    <cellStyle name="Título 1 2 2 2 2 2 2 2 2" xfId="7237" xr:uid="{00000000-0005-0000-0000-0000C5340000}"/>
    <cellStyle name="Título 1 2 2 2 2 2 2 3" xfId="7238" xr:uid="{00000000-0005-0000-0000-0000C6340000}"/>
    <cellStyle name="Título 1 2 2 2 2 2 3" xfId="7239" xr:uid="{00000000-0005-0000-0000-0000C7340000}"/>
    <cellStyle name="Título 1 2 2 2 2 2 3 2" xfId="7240" xr:uid="{00000000-0005-0000-0000-0000C8340000}"/>
    <cellStyle name="Título 1 2 2 2 2 3" xfId="7241" xr:uid="{00000000-0005-0000-0000-0000C9340000}"/>
    <cellStyle name="Título 1 2 2 2 2 3 2" xfId="7242" xr:uid="{00000000-0005-0000-0000-0000CA340000}"/>
    <cellStyle name="Título 1 2 2 2 3" xfId="7243" xr:uid="{00000000-0005-0000-0000-0000CB340000}"/>
    <cellStyle name="Título 1 2 2 2 4" xfId="7244" xr:uid="{00000000-0005-0000-0000-0000CC340000}"/>
    <cellStyle name="Título 1 2 2 2 4 2" xfId="7245" xr:uid="{00000000-0005-0000-0000-0000CD340000}"/>
    <cellStyle name="Título 1 2 2 3" xfId="7246" xr:uid="{00000000-0005-0000-0000-0000CE340000}"/>
    <cellStyle name="Título 1 2 2 4" xfId="7247" xr:uid="{00000000-0005-0000-0000-0000CF340000}"/>
    <cellStyle name="Título 1 2 2 4 2" xfId="7248" xr:uid="{00000000-0005-0000-0000-0000D0340000}"/>
    <cellStyle name="Título 1 2 3" xfId="5156" xr:uid="{00000000-0005-0000-0000-0000D1340000}"/>
    <cellStyle name="Título 1 2 4" xfId="5154" xr:uid="{00000000-0005-0000-0000-0000D2340000}"/>
    <cellStyle name="Título 1 2 5" xfId="7249" xr:uid="{00000000-0005-0000-0000-0000D3340000}"/>
    <cellStyle name="Título 1 2 6" xfId="7250" xr:uid="{00000000-0005-0000-0000-0000D4340000}"/>
    <cellStyle name="Título 1 2 6 2" xfId="7251" xr:uid="{00000000-0005-0000-0000-0000D5340000}"/>
    <cellStyle name="Título 1 2 7" xfId="7231" xr:uid="{00000000-0005-0000-0000-0000D6340000}"/>
    <cellStyle name="Título 1 3" xfId="5157" xr:uid="{00000000-0005-0000-0000-0000D7340000}"/>
    <cellStyle name="Título 1 3 2" xfId="7253" xr:uid="{00000000-0005-0000-0000-0000D8340000}"/>
    <cellStyle name="Título 1 3 3" xfId="7254" xr:uid="{00000000-0005-0000-0000-0000D9340000}"/>
    <cellStyle name="Título 1 3 4" xfId="7255" xr:uid="{00000000-0005-0000-0000-0000DA340000}"/>
    <cellStyle name="Título 1 3 5" xfId="7252" xr:uid="{00000000-0005-0000-0000-0000DB340000}"/>
    <cellStyle name="Título 1 4" xfId="5158" xr:uid="{00000000-0005-0000-0000-0000DC340000}"/>
    <cellStyle name="Título 1 4 2" xfId="7257" xr:uid="{00000000-0005-0000-0000-0000DD340000}"/>
    <cellStyle name="Título 1 4 3" xfId="7258" xr:uid="{00000000-0005-0000-0000-0000DE340000}"/>
    <cellStyle name="Título 1 4 4" xfId="7256" xr:uid="{00000000-0005-0000-0000-0000DF340000}"/>
    <cellStyle name="Título 1 5" xfId="5649" xr:uid="{00000000-0005-0000-0000-0000E0340000}"/>
    <cellStyle name="Título 1 5 2" xfId="7260" xr:uid="{00000000-0005-0000-0000-0000E1340000}"/>
    <cellStyle name="Título 1 5 3" xfId="7259" xr:uid="{00000000-0005-0000-0000-0000E2340000}"/>
    <cellStyle name="Título 1 6" xfId="5676" xr:uid="{00000000-0005-0000-0000-0000E3340000}"/>
    <cellStyle name="Título 1 6 2" xfId="7262" xr:uid="{00000000-0005-0000-0000-0000E4340000}"/>
    <cellStyle name="Título 1 6 3" xfId="7505" xr:uid="{00000000-0005-0000-0000-0000E5340000}"/>
    <cellStyle name="Título 1 6 4" xfId="7261" xr:uid="{00000000-0005-0000-0000-0000E6340000}"/>
    <cellStyle name="Título 1 7" xfId="5695" xr:uid="{00000000-0005-0000-0000-0000E7340000}"/>
    <cellStyle name="Título 1 7 2" xfId="7506" xr:uid="{00000000-0005-0000-0000-0000E8340000}"/>
    <cellStyle name="Título 1 7 3" xfId="7263" xr:uid="{00000000-0005-0000-0000-0000E9340000}"/>
    <cellStyle name="Título 1 8" xfId="5708" xr:uid="{00000000-0005-0000-0000-0000EA340000}"/>
    <cellStyle name="Título 1 9" xfId="5715" xr:uid="{00000000-0005-0000-0000-0000EB340000}"/>
    <cellStyle name="TITULO 10" xfId="4803" xr:uid="{00000000-0005-0000-0000-0000EC340000}"/>
    <cellStyle name="Título 10" xfId="5694" xr:uid="{00000000-0005-0000-0000-0000ED340000}"/>
    <cellStyle name="Título 10 2" xfId="7507" xr:uid="{00000000-0005-0000-0000-0000EE340000}"/>
    <cellStyle name="Título 10 3" xfId="7264" xr:uid="{00000000-0005-0000-0000-0000EF340000}"/>
    <cellStyle name="TITULO 11" xfId="4804" xr:uid="{00000000-0005-0000-0000-0000F0340000}"/>
    <cellStyle name="Título 11" xfId="5707" xr:uid="{00000000-0005-0000-0000-0000F1340000}"/>
    <cellStyle name="TITULO 12" xfId="4805" xr:uid="{00000000-0005-0000-0000-0000F2340000}"/>
    <cellStyle name="Título 12" xfId="5714" xr:uid="{00000000-0005-0000-0000-0000F3340000}"/>
    <cellStyle name="TITULO 13" xfId="4806" xr:uid="{00000000-0005-0000-0000-0000F4340000}"/>
    <cellStyle name="Título 13" xfId="5854" xr:uid="{00000000-0005-0000-0000-0000F5340000}"/>
    <cellStyle name="TITULO 14" xfId="4807" xr:uid="{00000000-0005-0000-0000-0000F6340000}"/>
    <cellStyle name="Título 14" xfId="5883" xr:uid="{00000000-0005-0000-0000-0000F7340000}"/>
    <cellStyle name="TITULO 15" xfId="4808" xr:uid="{00000000-0005-0000-0000-0000F8340000}"/>
    <cellStyle name="Título 15" xfId="5902" xr:uid="{00000000-0005-0000-0000-0000F9340000}"/>
    <cellStyle name="TITULO 16" xfId="4809" xr:uid="{00000000-0005-0000-0000-0000FA340000}"/>
    <cellStyle name="Título 16" xfId="5915" xr:uid="{00000000-0005-0000-0000-0000FB340000}"/>
    <cellStyle name="TITULO 17" xfId="4810" xr:uid="{00000000-0005-0000-0000-0000FC340000}"/>
    <cellStyle name="Título 17" xfId="5922" xr:uid="{00000000-0005-0000-0000-0000FD340000}"/>
    <cellStyle name="TITULO 18" xfId="4811" xr:uid="{00000000-0005-0000-0000-0000FE340000}"/>
    <cellStyle name="Título 18" xfId="5998" xr:uid="{00000000-0005-0000-0000-0000FF340000}"/>
    <cellStyle name="TITULO 19" xfId="4812" xr:uid="{00000000-0005-0000-0000-000000350000}"/>
    <cellStyle name="Título 19" xfId="6005" xr:uid="{00000000-0005-0000-0000-000001350000}"/>
    <cellStyle name="titulo 2" xfId="4813" xr:uid="{00000000-0005-0000-0000-000002350000}"/>
    <cellStyle name="Título 2 10" xfId="5856" xr:uid="{00000000-0005-0000-0000-000003350000}"/>
    <cellStyle name="Título 2 11" xfId="5885" xr:uid="{00000000-0005-0000-0000-000004350000}"/>
    <cellStyle name="Título 2 12" xfId="5904" xr:uid="{00000000-0005-0000-0000-000005350000}"/>
    <cellStyle name="Título 2 13" xfId="5917" xr:uid="{00000000-0005-0000-0000-000006350000}"/>
    <cellStyle name="Título 2 14" xfId="5924" xr:uid="{00000000-0005-0000-0000-000007350000}"/>
    <cellStyle name="Título 2 15" xfId="6000" xr:uid="{00000000-0005-0000-0000-000008350000}"/>
    <cellStyle name="Título 2 16" xfId="6007" xr:uid="{00000000-0005-0000-0000-000009350000}"/>
    <cellStyle name="Título 2 17" xfId="6014" xr:uid="{00000000-0005-0000-0000-00000A350000}"/>
    <cellStyle name="Título 2 18" xfId="10716" xr:uid="{00000000-0005-0000-0000-00000B350000}"/>
    <cellStyle name="Título 2 19" xfId="5269" xr:uid="{00000000-0005-0000-0000-00000C350000}"/>
    <cellStyle name="TITULO 2 2" xfId="4814" xr:uid="{00000000-0005-0000-0000-00000D350000}"/>
    <cellStyle name="Título 2 2" xfId="83" xr:uid="{00000000-0005-0000-0000-00000E350000}"/>
    <cellStyle name="Título 2 2 2" xfId="5160" xr:uid="{00000000-0005-0000-0000-00000F350000}"/>
    <cellStyle name="Título 2 2 2 2" xfId="7266" xr:uid="{00000000-0005-0000-0000-000010350000}"/>
    <cellStyle name="Título 2 2 2 2 2" xfId="7267" xr:uid="{00000000-0005-0000-0000-000011350000}"/>
    <cellStyle name="Título 2 2 2 2 2 2" xfId="7268" xr:uid="{00000000-0005-0000-0000-000012350000}"/>
    <cellStyle name="Título 2 2 2 2 2 2 2" xfId="7269" xr:uid="{00000000-0005-0000-0000-000013350000}"/>
    <cellStyle name="Título 2 2 2 2 2 2 2 2" xfId="7270" xr:uid="{00000000-0005-0000-0000-000014350000}"/>
    <cellStyle name="Título 2 2 2 2 2 2 2 2 2" xfId="7271" xr:uid="{00000000-0005-0000-0000-000015350000}"/>
    <cellStyle name="Título 2 2 2 2 2 2 2 3" xfId="7272" xr:uid="{00000000-0005-0000-0000-000016350000}"/>
    <cellStyle name="Título 2 2 2 2 2 2 3" xfId="7273" xr:uid="{00000000-0005-0000-0000-000017350000}"/>
    <cellStyle name="Título 2 2 2 2 2 2 3 2" xfId="7274" xr:uid="{00000000-0005-0000-0000-000018350000}"/>
    <cellStyle name="Título 2 2 2 2 2 3" xfId="7275" xr:uid="{00000000-0005-0000-0000-000019350000}"/>
    <cellStyle name="Título 2 2 2 2 2 3 2" xfId="7276" xr:uid="{00000000-0005-0000-0000-00001A350000}"/>
    <cellStyle name="Título 2 2 2 2 3" xfId="7277" xr:uid="{00000000-0005-0000-0000-00001B350000}"/>
    <cellStyle name="Título 2 2 2 2 4" xfId="7278" xr:uid="{00000000-0005-0000-0000-00001C350000}"/>
    <cellStyle name="Título 2 2 2 2 4 2" xfId="7279" xr:uid="{00000000-0005-0000-0000-00001D350000}"/>
    <cellStyle name="Título 2 2 2 3" xfId="7280" xr:uid="{00000000-0005-0000-0000-00001E350000}"/>
    <cellStyle name="Título 2 2 2 4" xfId="7281" xr:uid="{00000000-0005-0000-0000-00001F350000}"/>
    <cellStyle name="Título 2 2 2 4 2" xfId="7282" xr:uid="{00000000-0005-0000-0000-000020350000}"/>
    <cellStyle name="Título 2 2 3" xfId="5161" xr:uid="{00000000-0005-0000-0000-000021350000}"/>
    <cellStyle name="Título 2 2 4" xfId="5159" xr:uid="{00000000-0005-0000-0000-000022350000}"/>
    <cellStyle name="Título 2 2 5" xfId="7283" xr:uid="{00000000-0005-0000-0000-000023350000}"/>
    <cellStyle name="Título 2 2 6" xfId="7284" xr:uid="{00000000-0005-0000-0000-000024350000}"/>
    <cellStyle name="Título 2 2 6 2" xfId="7285" xr:uid="{00000000-0005-0000-0000-000025350000}"/>
    <cellStyle name="Título 2 2 7" xfId="7265" xr:uid="{00000000-0005-0000-0000-000026350000}"/>
    <cellStyle name="Título 2 3" xfId="5162" xr:uid="{00000000-0005-0000-0000-000027350000}"/>
    <cellStyle name="Título 2 3 2" xfId="7287" xr:uid="{00000000-0005-0000-0000-000028350000}"/>
    <cellStyle name="Título 2 3 3" xfId="7288" xr:uid="{00000000-0005-0000-0000-000029350000}"/>
    <cellStyle name="Título 2 3 4" xfId="7289" xr:uid="{00000000-0005-0000-0000-00002A350000}"/>
    <cellStyle name="Título 2 3 5" xfId="7286" xr:uid="{00000000-0005-0000-0000-00002B350000}"/>
    <cellStyle name="Título 2 4" xfId="5163" xr:uid="{00000000-0005-0000-0000-00002C350000}"/>
    <cellStyle name="Título 2 4 2" xfId="7291" xr:uid="{00000000-0005-0000-0000-00002D350000}"/>
    <cellStyle name="Título 2 4 3" xfId="7292" xr:uid="{00000000-0005-0000-0000-00002E350000}"/>
    <cellStyle name="Título 2 4 4" xfId="7290" xr:uid="{00000000-0005-0000-0000-00002F350000}"/>
    <cellStyle name="Título 2 5" xfId="5650" xr:uid="{00000000-0005-0000-0000-000030350000}"/>
    <cellStyle name="Título 2 5 2" xfId="7294" xr:uid="{00000000-0005-0000-0000-000031350000}"/>
    <cellStyle name="Título 2 5 3" xfId="7293" xr:uid="{00000000-0005-0000-0000-000032350000}"/>
    <cellStyle name="Título 2 6" xfId="5677" xr:uid="{00000000-0005-0000-0000-000033350000}"/>
    <cellStyle name="Título 2 6 2" xfId="7296" xr:uid="{00000000-0005-0000-0000-000034350000}"/>
    <cellStyle name="Título 2 6 3" xfId="7508" xr:uid="{00000000-0005-0000-0000-000035350000}"/>
    <cellStyle name="Título 2 6 4" xfId="7295" xr:uid="{00000000-0005-0000-0000-000036350000}"/>
    <cellStyle name="Título 2 7" xfId="5696" xr:uid="{00000000-0005-0000-0000-000037350000}"/>
    <cellStyle name="Título 2 7 2" xfId="7509" xr:uid="{00000000-0005-0000-0000-000038350000}"/>
    <cellStyle name="Título 2 7 3" xfId="7297" xr:uid="{00000000-0005-0000-0000-000039350000}"/>
    <cellStyle name="Título 2 8" xfId="5709" xr:uid="{00000000-0005-0000-0000-00003A350000}"/>
    <cellStyle name="Título 2 9" xfId="5716" xr:uid="{00000000-0005-0000-0000-00003B350000}"/>
    <cellStyle name="TITULO 20" xfId="4815" xr:uid="{00000000-0005-0000-0000-00003C350000}"/>
    <cellStyle name="Título 20" xfId="7518" xr:uid="{00000000-0005-0000-0000-00003D350000}"/>
    <cellStyle name="TITULO 21" xfId="4816" xr:uid="{00000000-0005-0000-0000-00003E350000}"/>
    <cellStyle name="Título 21" xfId="5268" xr:uid="{00000000-0005-0000-0000-00003F350000}"/>
    <cellStyle name="TITULO 22" xfId="4817" xr:uid="{00000000-0005-0000-0000-000040350000}"/>
    <cellStyle name="TITULO 23" xfId="4818" xr:uid="{00000000-0005-0000-0000-000041350000}"/>
    <cellStyle name="TITULO 24" xfId="4819" xr:uid="{00000000-0005-0000-0000-000042350000}"/>
    <cellStyle name="TITULO 25" xfId="4820" xr:uid="{00000000-0005-0000-0000-000043350000}"/>
    <cellStyle name="TITULO 26" xfId="4821" xr:uid="{00000000-0005-0000-0000-000044350000}"/>
    <cellStyle name="TITULO 27" xfId="4822" xr:uid="{00000000-0005-0000-0000-000045350000}"/>
    <cellStyle name="TITULO 28" xfId="4823" xr:uid="{00000000-0005-0000-0000-000046350000}"/>
    <cellStyle name="TITULO 29" xfId="4824" xr:uid="{00000000-0005-0000-0000-000047350000}"/>
    <cellStyle name="TITULO 3" xfId="4825" xr:uid="{00000000-0005-0000-0000-000048350000}"/>
    <cellStyle name="Título 3 10" xfId="5857" xr:uid="{00000000-0005-0000-0000-000049350000}"/>
    <cellStyle name="Título 3 11" xfId="5886" xr:uid="{00000000-0005-0000-0000-00004A350000}"/>
    <cellStyle name="Título 3 12" xfId="5905" xr:uid="{00000000-0005-0000-0000-00004B350000}"/>
    <cellStyle name="Título 3 13" xfId="5918" xr:uid="{00000000-0005-0000-0000-00004C350000}"/>
    <cellStyle name="Título 3 14" xfId="5925" xr:uid="{00000000-0005-0000-0000-00004D350000}"/>
    <cellStyle name="Título 3 15" xfId="6001" xr:uid="{00000000-0005-0000-0000-00004E350000}"/>
    <cellStyle name="Título 3 16" xfId="6008" xr:uid="{00000000-0005-0000-0000-00004F350000}"/>
    <cellStyle name="Título 3 17" xfId="6015" xr:uid="{00000000-0005-0000-0000-000050350000}"/>
    <cellStyle name="Título 3 2" xfId="84" xr:uid="{00000000-0005-0000-0000-000051350000}"/>
    <cellStyle name="Título 3 2 2" xfId="5165" xr:uid="{00000000-0005-0000-0000-000052350000}"/>
    <cellStyle name="Título 3 2 2 2" xfId="7299" xr:uid="{00000000-0005-0000-0000-000053350000}"/>
    <cellStyle name="Título 3 2 2 2 2" xfId="7300" xr:uid="{00000000-0005-0000-0000-000054350000}"/>
    <cellStyle name="Título 3 2 2 2 2 2" xfId="7301" xr:uid="{00000000-0005-0000-0000-000055350000}"/>
    <cellStyle name="Título 3 2 2 2 2 2 2" xfId="7302" xr:uid="{00000000-0005-0000-0000-000056350000}"/>
    <cellStyle name="Título 3 2 2 2 2 2 2 2" xfId="7303" xr:uid="{00000000-0005-0000-0000-000057350000}"/>
    <cellStyle name="Título 3 2 2 2 2 2 2 2 2" xfId="7304" xr:uid="{00000000-0005-0000-0000-000058350000}"/>
    <cellStyle name="Título 3 2 2 2 2 2 2 3" xfId="7305" xr:uid="{00000000-0005-0000-0000-000059350000}"/>
    <cellStyle name="Título 3 2 2 2 2 2 3" xfId="7306" xr:uid="{00000000-0005-0000-0000-00005A350000}"/>
    <cellStyle name="Título 3 2 2 2 2 2 3 2" xfId="7307" xr:uid="{00000000-0005-0000-0000-00005B350000}"/>
    <cellStyle name="Título 3 2 2 2 2 3" xfId="7308" xr:uid="{00000000-0005-0000-0000-00005C350000}"/>
    <cellStyle name="Título 3 2 2 2 2 3 2" xfId="7309" xr:uid="{00000000-0005-0000-0000-00005D350000}"/>
    <cellStyle name="Título 3 2 2 2 3" xfId="7310" xr:uid="{00000000-0005-0000-0000-00005E350000}"/>
    <cellStyle name="Título 3 2 2 2 4" xfId="7311" xr:uid="{00000000-0005-0000-0000-00005F350000}"/>
    <cellStyle name="Título 3 2 2 2 4 2" xfId="7312" xr:uid="{00000000-0005-0000-0000-000060350000}"/>
    <cellStyle name="Título 3 2 2 3" xfId="7313" xr:uid="{00000000-0005-0000-0000-000061350000}"/>
    <cellStyle name="Título 3 2 2 4" xfId="7314" xr:uid="{00000000-0005-0000-0000-000062350000}"/>
    <cellStyle name="Título 3 2 2 4 2" xfId="7315" xr:uid="{00000000-0005-0000-0000-000063350000}"/>
    <cellStyle name="Título 3 2 3" xfId="5166" xr:uid="{00000000-0005-0000-0000-000064350000}"/>
    <cellStyle name="Título 3 2 4" xfId="5164" xr:uid="{00000000-0005-0000-0000-000065350000}"/>
    <cellStyle name="Título 3 2 5" xfId="7316" xr:uid="{00000000-0005-0000-0000-000066350000}"/>
    <cellStyle name="Título 3 2 6" xfId="7317" xr:uid="{00000000-0005-0000-0000-000067350000}"/>
    <cellStyle name="Título 3 2 6 2" xfId="7318" xr:uid="{00000000-0005-0000-0000-000068350000}"/>
    <cellStyle name="Título 3 2 7" xfId="7298" xr:uid="{00000000-0005-0000-0000-000069350000}"/>
    <cellStyle name="Título 3 3" xfId="5167" xr:uid="{00000000-0005-0000-0000-00006A350000}"/>
    <cellStyle name="Título 3 3 2" xfId="7320" xr:uid="{00000000-0005-0000-0000-00006B350000}"/>
    <cellStyle name="Título 3 3 3" xfId="7321" xr:uid="{00000000-0005-0000-0000-00006C350000}"/>
    <cellStyle name="Título 3 3 4" xfId="7322" xr:uid="{00000000-0005-0000-0000-00006D350000}"/>
    <cellStyle name="Título 3 3 5" xfId="7319" xr:uid="{00000000-0005-0000-0000-00006E350000}"/>
    <cellStyle name="Título 3 4" xfId="5168" xr:uid="{00000000-0005-0000-0000-00006F350000}"/>
    <cellStyle name="Título 3 4 2" xfId="7324" xr:uid="{00000000-0005-0000-0000-000070350000}"/>
    <cellStyle name="Título 3 4 3" xfId="7325" xr:uid="{00000000-0005-0000-0000-000071350000}"/>
    <cellStyle name="Título 3 4 4" xfId="7323" xr:uid="{00000000-0005-0000-0000-000072350000}"/>
    <cellStyle name="Título 3 5" xfId="5651" xr:uid="{00000000-0005-0000-0000-000073350000}"/>
    <cellStyle name="Título 3 5 2" xfId="7327" xr:uid="{00000000-0005-0000-0000-000074350000}"/>
    <cellStyle name="Título 3 5 3" xfId="7326" xr:uid="{00000000-0005-0000-0000-000075350000}"/>
    <cellStyle name="Título 3 6" xfId="5678" xr:uid="{00000000-0005-0000-0000-000076350000}"/>
    <cellStyle name="Título 3 6 2" xfId="7329" xr:uid="{00000000-0005-0000-0000-000077350000}"/>
    <cellStyle name="Título 3 6 3" xfId="7510" xr:uid="{00000000-0005-0000-0000-000078350000}"/>
    <cellStyle name="Título 3 6 4" xfId="7328" xr:uid="{00000000-0005-0000-0000-000079350000}"/>
    <cellStyle name="Título 3 7" xfId="5697" xr:uid="{00000000-0005-0000-0000-00007A350000}"/>
    <cellStyle name="Título 3 7 2" xfId="7511" xr:uid="{00000000-0005-0000-0000-00007B350000}"/>
    <cellStyle name="Título 3 7 3" xfId="7330" xr:uid="{00000000-0005-0000-0000-00007C350000}"/>
    <cellStyle name="Título 3 8" xfId="5710" xr:uid="{00000000-0005-0000-0000-00007D350000}"/>
    <cellStyle name="Título 3 9" xfId="5717" xr:uid="{00000000-0005-0000-0000-00007E350000}"/>
    <cellStyle name="TITULO 30" xfId="4826" xr:uid="{00000000-0005-0000-0000-00007F350000}"/>
    <cellStyle name="TITULO 31" xfId="4827" xr:uid="{00000000-0005-0000-0000-000080350000}"/>
    <cellStyle name="TITULO 32" xfId="4828" xr:uid="{00000000-0005-0000-0000-000081350000}"/>
    <cellStyle name="TITULO 33" xfId="4829" xr:uid="{00000000-0005-0000-0000-000082350000}"/>
    <cellStyle name="TITULO 34" xfId="4830" xr:uid="{00000000-0005-0000-0000-000083350000}"/>
    <cellStyle name="TITULO 35" xfId="4831" xr:uid="{00000000-0005-0000-0000-000084350000}"/>
    <cellStyle name="TITULO 36" xfId="4832" xr:uid="{00000000-0005-0000-0000-000085350000}"/>
    <cellStyle name="TITULO 37" xfId="4833" xr:uid="{00000000-0005-0000-0000-000086350000}"/>
    <cellStyle name="TITULO 38" xfId="4834" xr:uid="{00000000-0005-0000-0000-000087350000}"/>
    <cellStyle name="TITULO 39" xfId="4835" xr:uid="{00000000-0005-0000-0000-000088350000}"/>
    <cellStyle name="TITULO 4" xfId="4836" xr:uid="{00000000-0005-0000-0000-000089350000}"/>
    <cellStyle name="Título 4 10" xfId="5858" xr:uid="{00000000-0005-0000-0000-00008A350000}"/>
    <cellStyle name="Título 4 11" xfId="5887" xr:uid="{00000000-0005-0000-0000-00008B350000}"/>
    <cellStyle name="Título 4 12" xfId="5906" xr:uid="{00000000-0005-0000-0000-00008C350000}"/>
    <cellStyle name="Título 4 13" xfId="5919" xr:uid="{00000000-0005-0000-0000-00008D350000}"/>
    <cellStyle name="Título 4 14" xfId="5926" xr:uid="{00000000-0005-0000-0000-00008E350000}"/>
    <cellStyle name="Título 4 15" xfId="6002" xr:uid="{00000000-0005-0000-0000-00008F350000}"/>
    <cellStyle name="Título 4 16" xfId="6009" xr:uid="{00000000-0005-0000-0000-000090350000}"/>
    <cellStyle name="Título 4 17" xfId="6016" xr:uid="{00000000-0005-0000-0000-000091350000}"/>
    <cellStyle name="Título 4 2" xfId="85" xr:uid="{00000000-0005-0000-0000-000092350000}"/>
    <cellStyle name="Título 4 2 2" xfId="5170" xr:uid="{00000000-0005-0000-0000-000093350000}"/>
    <cellStyle name="Título 4 2 2 2" xfId="7332" xr:uid="{00000000-0005-0000-0000-000094350000}"/>
    <cellStyle name="Título 4 2 2 2 2" xfId="7333" xr:uid="{00000000-0005-0000-0000-000095350000}"/>
    <cellStyle name="Título 4 2 2 2 2 2" xfId="7334" xr:uid="{00000000-0005-0000-0000-000096350000}"/>
    <cellStyle name="Título 4 2 2 2 2 2 2" xfId="7335" xr:uid="{00000000-0005-0000-0000-000097350000}"/>
    <cellStyle name="Título 4 2 2 2 2 2 2 2" xfId="7336" xr:uid="{00000000-0005-0000-0000-000098350000}"/>
    <cellStyle name="Título 4 2 2 2 2 2 2 2 2" xfId="7337" xr:uid="{00000000-0005-0000-0000-000099350000}"/>
    <cellStyle name="Título 4 2 2 2 2 2 2 3" xfId="7338" xr:uid="{00000000-0005-0000-0000-00009A350000}"/>
    <cellStyle name="Título 4 2 2 2 2 2 3" xfId="7339" xr:uid="{00000000-0005-0000-0000-00009B350000}"/>
    <cellStyle name="Título 4 2 2 2 2 2 3 2" xfId="7340" xr:uid="{00000000-0005-0000-0000-00009C350000}"/>
    <cellStyle name="Título 4 2 2 2 2 3" xfId="7341" xr:uid="{00000000-0005-0000-0000-00009D350000}"/>
    <cellStyle name="Título 4 2 2 2 2 3 2" xfId="7342" xr:uid="{00000000-0005-0000-0000-00009E350000}"/>
    <cellStyle name="Título 4 2 2 2 3" xfId="7343" xr:uid="{00000000-0005-0000-0000-00009F350000}"/>
    <cellStyle name="Título 4 2 2 2 4" xfId="7344" xr:uid="{00000000-0005-0000-0000-0000A0350000}"/>
    <cellStyle name="Título 4 2 2 2 4 2" xfId="7345" xr:uid="{00000000-0005-0000-0000-0000A1350000}"/>
    <cellStyle name="Título 4 2 2 3" xfId="7346" xr:uid="{00000000-0005-0000-0000-0000A2350000}"/>
    <cellStyle name="Título 4 2 2 4" xfId="7347" xr:uid="{00000000-0005-0000-0000-0000A3350000}"/>
    <cellStyle name="Título 4 2 2 4 2" xfId="7348" xr:uid="{00000000-0005-0000-0000-0000A4350000}"/>
    <cellStyle name="Título 4 2 3" xfId="5171" xr:uid="{00000000-0005-0000-0000-0000A5350000}"/>
    <cellStyle name="Título 4 2 4" xfId="5169" xr:uid="{00000000-0005-0000-0000-0000A6350000}"/>
    <cellStyle name="Título 4 2 5" xfId="7349" xr:uid="{00000000-0005-0000-0000-0000A7350000}"/>
    <cellStyle name="Título 4 2 6" xfId="7350" xr:uid="{00000000-0005-0000-0000-0000A8350000}"/>
    <cellStyle name="Título 4 2 6 2" xfId="7351" xr:uid="{00000000-0005-0000-0000-0000A9350000}"/>
    <cellStyle name="Título 4 2 7" xfId="7331" xr:uid="{00000000-0005-0000-0000-0000AA350000}"/>
    <cellStyle name="Título 4 3" xfId="5172" xr:uid="{00000000-0005-0000-0000-0000AB350000}"/>
    <cellStyle name="Título 4 3 2" xfId="7353" xr:uid="{00000000-0005-0000-0000-0000AC350000}"/>
    <cellStyle name="Título 4 3 3" xfId="7354" xr:uid="{00000000-0005-0000-0000-0000AD350000}"/>
    <cellStyle name="Título 4 3 4" xfId="7355" xr:uid="{00000000-0005-0000-0000-0000AE350000}"/>
    <cellStyle name="Título 4 3 5" xfId="7352" xr:uid="{00000000-0005-0000-0000-0000AF350000}"/>
    <cellStyle name="Título 4 4" xfId="5173" xr:uid="{00000000-0005-0000-0000-0000B0350000}"/>
    <cellStyle name="Título 4 4 2" xfId="7357" xr:uid="{00000000-0005-0000-0000-0000B1350000}"/>
    <cellStyle name="Título 4 4 3" xfId="7358" xr:uid="{00000000-0005-0000-0000-0000B2350000}"/>
    <cellStyle name="Título 4 4 4" xfId="7356" xr:uid="{00000000-0005-0000-0000-0000B3350000}"/>
    <cellStyle name="Título 4 5" xfId="5652" xr:uid="{00000000-0005-0000-0000-0000B4350000}"/>
    <cellStyle name="Título 4 5 2" xfId="7360" xr:uid="{00000000-0005-0000-0000-0000B5350000}"/>
    <cellStyle name="Título 4 5 3" xfId="7359" xr:uid="{00000000-0005-0000-0000-0000B6350000}"/>
    <cellStyle name="Título 4 6" xfId="5679" xr:uid="{00000000-0005-0000-0000-0000B7350000}"/>
    <cellStyle name="Título 4 6 2" xfId="7362" xr:uid="{00000000-0005-0000-0000-0000B8350000}"/>
    <cellStyle name="Título 4 6 3" xfId="7512" xr:uid="{00000000-0005-0000-0000-0000B9350000}"/>
    <cellStyle name="Título 4 6 4" xfId="7361" xr:uid="{00000000-0005-0000-0000-0000BA350000}"/>
    <cellStyle name="Título 4 7" xfId="5698" xr:uid="{00000000-0005-0000-0000-0000BB350000}"/>
    <cellStyle name="Título 4 7 2" xfId="7513" xr:uid="{00000000-0005-0000-0000-0000BC350000}"/>
    <cellStyle name="Título 4 7 3" xfId="7363" xr:uid="{00000000-0005-0000-0000-0000BD350000}"/>
    <cellStyle name="Título 4 8" xfId="5711" xr:uid="{00000000-0005-0000-0000-0000BE350000}"/>
    <cellStyle name="Título 4 9" xfId="5718" xr:uid="{00000000-0005-0000-0000-0000BF350000}"/>
    <cellStyle name="TITULO 40" xfId="4837" xr:uid="{00000000-0005-0000-0000-0000C0350000}"/>
    <cellStyle name="TITULO 41" xfId="4838" xr:uid="{00000000-0005-0000-0000-0000C1350000}"/>
    <cellStyle name="TITULO 42" xfId="4839" xr:uid="{00000000-0005-0000-0000-0000C2350000}"/>
    <cellStyle name="TITULO 43" xfId="4840" xr:uid="{00000000-0005-0000-0000-0000C3350000}"/>
    <cellStyle name="TITULO 44" xfId="4841" xr:uid="{00000000-0005-0000-0000-0000C4350000}"/>
    <cellStyle name="TITULO 45" xfId="4842" xr:uid="{00000000-0005-0000-0000-0000C5350000}"/>
    <cellStyle name="TITULO 46" xfId="4843" xr:uid="{00000000-0005-0000-0000-0000C6350000}"/>
    <cellStyle name="TITULO 47" xfId="4844" xr:uid="{00000000-0005-0000-0000-0000C7350000}"/>
    <cellStyle name="TITULO 48" xfId="4845" xr:uid="{00000000-0005-0000-0000-0000C8350000}"/>
    <cellStyle name="TITULO 49" xfId="4846" xr:uid="{00000000-0005-0000-0000-0000C9350000}"/>
    <cellStyle name="TITULO 5" xfId="4847" xr:uid="{00000000-0005-0000-0000-0000CA350000}"/>
    <cellStyle name="Título 5" xfId="81" xr:uid="{00000000-0005-0000-0000-0000CB350000}"/>
    <cellStyle name="Título 5 2" xfId="5175" xr:uid="{00000000-0005-0000-0000-0000CC350000}"/>
    <cellStyle name="Título 5 2 2" xfId="7365" xr:uid="{00000000-0005-0000-0000-0000CD350000}"/>
    <cellStyle name="Título 5 2 2 2" xfId="7366" xr:uid="{00000000-0005-0000-0000-0000CE350000}"/>
    <cellStyle name="Título 5 2 2 2 2" xfId="7367" xr:uid="{00000000-0005-0000-0000-0000CF350000}"/>
    <cellStyle name="Título 5 2 2 2 2 2" xfId="7368" xr:uid="{00000000-0005-0000-0000-0000D0350000}"/>
    <cellStyle name="Título 5 2 2 2 2 2 2" xfId="7369" xr:uid="{00000000-0005-0000-0000-0000D1350000}"/>
    <cellStyle name="Título 5 2 2 2 2 2 2 2" xfId="7370" xr:uid="{00000000-0005-0000-0000-0000D2350000}"/>
    <cellStyle name="Título 5 2 2 2 2 2 3" xfId="7371" xr:uid="{00000000-0005-0000-0000-0000D3350000}"/>
    <cellStyle name="Título 5 2 2 2 2 3" xfId="7372" xr:uid="{00000000-0005-0000-0000-0000D4350000}"/>
    <cellStyle name="Título 5 2 2 2 2 3 2" xfId="7373" xr:uid="{00000000-0005-0000-0000-0000D5350000}"/>
    <cellStyle name="Título 5 2 2 2 3" xfId="7374" xr:uid="{00000000-0005-0000-0000-0000D6350000}"/>
    <cellStyle name="Título 5 2 2 2 3 2" xfId="7375" xr:uid="{00000000-0005-0000-0000-0000D7350000}"/>
    <cellStyle name="Título 5 2 2 3" xfId="7376" xr:uid="{00000000-0005-0000-0000-0000D8350000}"/>
    <cellStyle name="Título 5 2 2 4" xfId="7377" xr:uid="{00000000-0005-0000-0000-0000D9350000}"/>
    <cellStyle name="Título 5 2 2 4 2" xfId="7378" xr:uid="{00000000-0005-0000-0000-0000DA350000}"/>
    <cellStyle name="Título 5 2 3" xfId="7379" xr:uid="{00000000-0005-0000-0000-0000DB350000}"/>
    <cellStyle name="Título 5 2 4" xfId="7380" xr:uid="{00000000-0005-0000-0000-0000DC350000}"/>
    <cellStyle name="Título 5 2 4 2" xfId="7381" xr:uid="{00000000-0005-0000-0000-0000DD350000}"/>
    <cellStyle name="Título 5 3" xfId="5176" xr:uid="{00000000-0005-0000-0000-0000DE350000}"/>
    <cellStyle name="Título 5 4" xfId="5174" xr:uid="{00000000-0005-0000-0000-0000DF350000}"/>
    <cellStyle name="Título 5 5" xfId="7382" xr:uid="{00000000-0005-0000-0000-0000E0350000}"/>
    <cellStyle name="Título 5 6" xfId="7383" xr:uid="{00000000-0005-0000-0000-0000E1350000}"/>
    <cellStyle name="Título 5 6 2" xfId="7384" xr:uid="{00000000-0005-0000-0000-0000E2350000}"/>
    <cellStyle name="Título 5 7" xfId="7364" xr:uid="{00000000-0005-0000-0000-0000E3350000}"/>
    <cellStyle name="TITULO 50" xfId="4848" xr:uid="{00000000-0005-0000-0000-0000E4350000}"/>
    <cellStyle name="TITULO 51" xfId="4849" xr:uid="{00000000-0005-0000-0000-0000E5350000}"/>
    <cellStyle name="TITULO 52" xfId="4850" xr:uid="{00000000-0005-0000-0000-0000E6350000}"/>
    <cellStyle name="TITULO 53" xfId="4851" xr:uid="{00000000-0005-0000-0000-0000E7350000}"/>
    <cellStyle name="TITULO 54" xfId="4852" xr:uid="{00000000-0005-0000-0000-0000E8350000}"/>
    <cellStyle name="TITULO 55" xfId="4853" xr:uid="{00000000-0005-0000-0000-0000E9350000}"/>
    <cellStyle name="TITULO 56" xfId="4854" xr:uid="{00000000-0005-0000-0000-0000EA350000}"/>
    <cellStyle name="TITULO 6" xfId="4855" xr:uid="{00000000-0005-0000-0000-0000EB350000}"/>
    <cellStyle name="Título 6" xfId="5177" xr:uid="{00000000-0005-0000-0000-0000EC350000}"/>
    <cellStyle name="Título 6 2" xfId="7386" xr:uid="{00000000-0005-0000-0000-0000ED350000}"/>
    <cellStyle name="Título 6 3" xfId="7387" xr:uid="{00000000-0005-0000-0000-0000EE350000}"/>
    <cellStyle name="Título 6 4" xfId="7388" xr:uid="{00000000-0005-0000-0000-0000EF350000}"/>
    <cellStyle name="Título 6 5" xfId="7385" xr:uid="{00000000-0005-0000-0000-0000F0350000}"/>
    <cellStyle name="TITULO 7" xfId="4856" xr:uid="{00000000-0005-0000-0000-0000F1350000}"/>
    <cellStyle name="Título 7" xfId="5178" xr:uid="{00000000-0005-0000-0000-0000F2350000}"/>
    <cellStyle name="Título 7 2" xfId="7390" xr:uid="{00000000-0005-0000-0000-0000F3350000}"/>
    <cellStyle name="Título 7 3" xfId="7391" xr:uid="{00000000-0005-0000-0000-0000F4350000}"/>
    <cellStyle name="Título 7 4" xfId="7389" xr:uid="{00000000-0005-0000-0000-0000F5350000}"/>
    <cellStyle name="TITULO 8" xfId="4857" xr:uid="{00000000-0005-0000-0000-0000F6350000}"/>
    <cellStyle name="Título 8" xfId="5648" xr:uid="{00000000-0005-0000-0000-0000F7350000}"/>
    <cellStyle name="Título 8 2" xfId="7393" xr:uid="{00000000-0005-0000-0000-0000F8350000}"/>
    <cellStyle name="Título 8 3" xfId="7392" xr:uid="{00000000-0005-0000-0000-0000F9350000}"/>
    <cellStyle name="TITULO 9" xfId="4858" xr:uid="{00000000-0005-0000-0000-0000FA350000}"/>
    <cellStyle name="Título 9" xfId="5675" xr:uid="{00000000-0005-0000-0000-0000FB350000}"/>
    <cellStyle name="Título 9 2" xfId="7395" xr:uid="{00000000-0005-0000-0000-0000FC350000}"/>
    <cellStyle name="Título 9 3" xfId="7514" xr:uid="{00000000-0005-0000-0000-0000FD350000}"/>
    <cellStyle name="Título 9 4" xfId="7394" xr:uid="{00000000-0005-0000-0000-0000FE350000}"/>
    <cellStyle name="Titulo de conta" xfId="4859" xr:uid="{00000000-0005-0000-0000-0000FF350000}"/>
    <cellStyle name="Titulo de conta 2" xfId="9142" xr:uid="{00000000-0005-0000-0000-000000360000}"/>
    <cellStyle name="TITULO_Novos quadros - SBSA" xfId="4860" xr:uid="{00000000-0005-0000-0000-000001360000}"/>
    <cellStyle name="Titulo1" xfId="5179" xr:uid="{00000000-0005-0000-0000-000002360000}"/>
    <cellStyle name="Titulo2" xfId="5180" xr:uid="{00000000-0005-0000-0000-000003360000}"/>
    <cellStyle name="titulomov" xfId="4861" xr:uid="{00000000-0005-0000-0000-000004360000}"/>
    <cellStyle name="titulomov 2" xfId="9143" xr:uid="{00000000-0005-0000-0000-000005360000}"/>
    <cellStyle name="TOC 1" xfId="5496" xr:uid="{00000000-0005-0000-0000-000006360000}"/>
    <cellStyle name="TOC 2" xfId="5497" xr:uid="{00000000-0005-0000-0000-000007360000}"/>
    <cellStyle name="Todos" xfId="4862" xr:uid="{00000000-0005-0000-0000-000008360000}"/>
    <cellStyle name="tons" xfId="4863" xr:uid="{00000000-0005-0000-0000-000009360000}"/>
    <cellStyle name="Total" xfId="5266" builtinId="25" customBuiltin="1"/>
    <cellStyle name="Total 2" xfId="5181" xr:uid="{00000000-0005-0000-0000-00000B360000}"/>
    <cellStyle name="Total 2 2" xfId="5182" xr:uid="{00000000-0005-0000-0000-00000C360000}"/>
    <cellStyle name="Total 2 2 2" xfId="7398" xr:uid="{00000000-0005-0000-0000-00000D360000}"/>
    <cellStyle name="Total 2 2 2 2" xfId="7399" xr:uid="{00000000-0005-0000-0000-00000E360000}"/>
    <cellStyle name="Total 2 2 2 2 2" xfId="7400" xr:uid="{00000000-0005-0000-0000-00000F360000}"/>
    <cellStyle name="Total 2 2 2 2 2 2" xfId="7401" xr:uid="{00000000-0005-0000-0000-000010360000}"/>
    <cellStyle name="Total 2 2 2 2 2 2 2" xfId="7402" xr:uid="{00000000-0005-0000-0000-000011360000}"/>
    <cellStyle name="Total 2 2 2 2 2 2 2 2" xfId="7403" xr:uid="{00000000-0005-0000-0000-000012360000}"/>
    <cellStyle name="Total 2 2 2 2 2 2 3" xfId="7404" xr:uid="{00000000-0005-0000-0000-000013360000}"/>
    <cellStyle name="Total 2 2 2 2 2 3" xfId="7405" xr:uid="{00000000-0005-0000-0000-000014360000}"/>
    <cellStyle name="Total 2 2 2 2 2 3 2" xfId="7406" xr:uid="{00000000-0005-0000-0000-000015360000}"/>
    <cellStyle name="Total 2 2 2 2 3" xfId="7407" xr:uid="{00000000-0005-0000-0000-000016360000}"/>
    <cellStyle name="Total 2 2 2 2 3 2" xfId="7408" xr:uid="{00000000-0005-0000-0000-000017360000}"/>
    <cellStyle name="Total 2 2 2 3" xfId="7409" xr:uid="{00000000-0005-0000-0000-000018360000}"/>
    <cellStyle name="Total 2 2 2 4" xfId="7410" xr:uid="{00000000-0005-0000-0000-000019360000}"/>
    <cellStyle name="Total 2 2 2 4 2" xfId="7411" xr:uid="{00000000-0005-0000-0000-00001A360000}"/>
    <cellStyle name="Total 2 2 3" xfId="7412" xr:uid="{00000000-0005-0000-0000-00001B360000}"/>
    <cellStyle name="Total 2 2 4" xfId="7413" xr:uid="{00000000-0005-0000-0000-00001C360000}"/>
    <cellStyle name="Total 2 2 4 2" xfId="7414" xr:uid="{00000000-0005-0000-0000-00001D360000}"/>
    <cellStyle name="Total 2 3" xfId="5183" xr:uid="{00000000-0005-0000-0000-00001E360000}"/>
    <cellStyle name="Total 2 4" xfId="7415" xr:uid="{00000000-0005-0000-0000-00001F360000}"/>
    <cellStyle name="Total 2 5" xfId="7416" xr:uid="{00000000-0005-0000-0000-000020360000}"/>
    <cellStyle name="Total 2 6" xfId="7417" xr:uid="{00000000-0005-0000-0000-000021360000}"/>
    <cellStyle name="Total 2 6 2" xfId="7418" xr:uid="{00000000-0005-0000-0000-000022360000}"/>
    <cellStyle name="Total 2 7" xfId="7397" xr:uid="{00000000-0005-0000-0000-000023360000}"/>
    <cellStyle name="Total 3" xfId="5184" xr:uid="{00000000-0005-0000-0000-000024360000}"/>
    <cellStyle name="Total 3 2" xfId="7420" xr:uid="{00000000-0005-0000-0000-000025360000}"/>
    <cellStyle name="Total 3 3" xfId="7421" xr:uid="{00000000-0005-0000-0000-000026360000}"/>
    <cellStyle name="Total 3 4" xfId="7422" xr:uid="{00000000-0005-0000-0000-000027360000}"/>
    <cellStyle name="Total 3 5" xfId="7419" xr:uid="{00000000-0005-0000-0000-000028360000}"/>
    <cellStyle name="Total 4" xfId="5185" xr:uid="{00000000-0005-0000-0000-000029360000}"/>
    <cellStyle name="Total 4 2" xfId="7424" xr:uid="{00000000-0005-0000-0000-00002A360000}"/>
    <cellStyle name="Total 4 3" xfId="7425" xr:uid="{00000000-0005-0000-0000-00002B360000}"/>
    <cellStyle name="Total 4 4" xfId="7423" xr:uid="{00000000-0005-0000-0000-00002C360000}"/>
    <cellStyle name="Total 5" xfId="7426" xr:uid="{00000000-0005-0000-0000-00002D360000}"/>
    <cellStyle name="Total 5 2" xfId="7427" xr:uid="{00000000-0005-0000-0000-00002E360000}"/>
    <cellStyle name="Total 6" xfId="7428" xr:uid="{00000000-0005-0000-0000-00002F360000}"/>
    <cellStyle name="Total 6 2" xfId="7429" xr:uid="{00000000-0005-0000-0000-000030360000}"/>
    <cellStyle name="Total 6 3" xfId="7516" xr:uid="{00000000-0005-0000-0000-000031360000}"/>
    <cellStyle name="Total 7" xfId="7430" xr:uid="{00000000-0005-0000-0000-000032360000}"/>
    <cellStyle name="Total 7 2" xfId="7517" xr:uid="{00000000-0005-0000-0000-000033360000}"/>
    <cellStyle name="Total 8" xfId="7515" xr:uid="{00000000-0005-0000-0000-000034360000}"/>
    <cellStyle name="Total 9" xfId="7396" xr:uid="{00000000-0005-0000-0000-000035360000}"/>
    <cellStyle name="totalbalan" xfId="4864" xr:uid="{00000000-0005-0000-0000-000036360000}"/>
    <cellStyle name="Underline_Double" xfId="5498" xr:uid="{00000000-0005-0000-0000-000037360000}"/>
    <cellStyle name="Unprot" xfId="4865" xr:uid="{00000000-0005-0000-0000-000038360000}"/>
    <cellStyle name="Unprot$" xfId="4866" xr:uid="{00000000-0005-0000-0000-000039360000}"/>
    <cellStyle name="Unprotect" xfId="4867" xr:uid="{00000000-0005-0000-0000-00003A360000}"/>
    <cellStyle name="UNPROTECTED" xfId="4868" xr:uid="{00000000-0005-0000-0000-00003B360000}"/>
    <cellStyle name="Validation" xfId="5499" xr:uid="{00000000-0005-0000-0000-00003C360000}"/>
    <cellStyle name="Valuta [0]_Blad1" xfId="4869" xr:uid="{00000000-0005-0000-0000-00003D360000}"/>
    <cellStyle name="Valuta_Blad1" xfId="4870" xr:uid="{00000000-0005-0000-0000-00003E360000}"/>
    <cellStyle name="Vírgula" xfId="5264" builtinId="3"/>
    <cellStyle name="Vírgula 10" xfId="13954" xr:uid="{00000000-0005-0000-0000-000040360000}"/>
    <cellStyle name="Vírgula 10 2" xfId="15187" xr:uid="{CE204594-2CF7-4F93-8BEA-21DB81C56A3D}"/>
    <cellStyle name="Vírgula 11" xfId="14291" xr:uid="{7F9033AC-535E-4C38-8CA4-B0FC682C0A30}"/>
    <cellStyle name="Vírgula 2" xfId="87" xr:uid="{00000000-0005-0000-0000-000041360000}"/>
    <cellStyle name="Vírgula 2 2" xfId="93" xr:uid="{00000000-0005-0000-0000-000042360000}"/>
    <cellStyle name="Vírgula 2 2 2" xfId="4904" xr:uid="{00000000-0005-0000-0000-000043360000}"/>
    <cellStyle name="Vírgula 2 2 2 2" xfId="9154" xr:uid="{00000000-0005-0000-0000-000044360000}"/>
    <cellStyle name="Vírgula 2 2 2 2 2" xfId="14570" xr:uid="{49EF81E8-1901-4775-A57F-F87728920E05}"/>
    <cellStyle name="Vírgula 2 2 2 3" xfId="12355" xr:uid="{00000000-0005-0000-0000-000045360000}"/>
    <cellStyle name="Vírgula 2 2 2 3 2" xfId="14926" xr:uid="{549E223B-1287-43C1-B31D-B8B73F25DA03}"/>
    <cellStyle name="Vírgula 2 2 2 4" xfId="13964" xr:uid="{00000000-0005-0000-0000-000046360000}"/>
    <cellStyle name="Vírgula 2 2 2 4 2" xfId="15193" xr:uid="{16421C8E-C2A6-4708-AB06-C0621755A824}"/>
    <cellStyle name="Vírgula 2 2 2 5" xfId="14246" xr:uid="{244BD3D5-4DE4-4296-A75B-ADA303605AE0}"/>
    <cellStyle name="Vírgula 2 2 3" xfId="4888" xr:uid="{00000000-0005-0000-0000-000047360000}"/>
    <cellStyle name="Vírgula 2 2 3 2" xfId="9148" xr:uid="{00000000-0005-0000-0000-000048360000}"/>
    <cellStyle name="Vírgula 2 2 3 2 2" xfId="14567" xr:uid="{A7E29F71-629E-47DD-B740-4102C82BC5E4}"/>
    <cellStyle name="Vírgula 2 2 3 3" xfId="12348" xr:uid="{00000000-0005-0000-0000-000049360000}"/>
    <cellStyle name="Vírgula 2 2 3 3 2" xfId="14922" xr:uid="{ED5939AC-F34D-43FD-84DC-571CE8B55461}"/>
    <cellStyle name="Vírgula 2 2 3 4" xfId="14242" xr:uid="{833BD5F6-A7B0-41F5-89A4-62E52FF6BB3D}"/>
    <cellStyle name="Vírgula 2 2 4" xfId="5187" xr:uid="{00000000-0005-0000-0000-00004A360000}"/>
    <cellStyle name="Vírgula 2 2 4 2" xfId="10557" xr:uid="{00000000-0005-0000-0000-00004B360000}"/>
    <cellStyle name="Vírgula 2 2 4 2 2" xfId="14642" xr:uid="{9DB83EAD-EBEB-4DA3-A556-CBC762605E37}"/>
    <cellStyle name="Vírgula 2 2 4 3" xfId="14262" xr:uid="{747645B3-BE7D-4587-B7DA-2700CC53AB8E}"/>
    <cellStyle name="Vírgula 2 2 5" xfId="10720" xr:uid="{00000000-0005-0000-0000-00004C360000}"/>
    <cellStyle name="Vírgula 2 2 5 2" xfId="14654" xr:uid="{A706B8D7-AE35-428B-90C0-EFDC7E56E0FC}"/>
    <cellStyle name="Vírgula 2 2 6" xfId="13957" xr:uid="{00000000-0005-0000-0000-00004D360000}"/>
    <cellStyle name="Vírgula 2 2 6 2" xfId="15189" xr:uid="{C1AC29C6-7978-4222-A99A-9BFFA5F0F1F9}"/>
    <cellStyle name="Vírgula 2 2 7" xfId="13974" xr:uid="{43A48D88-A0B1-4DA9-93D9-DF089A7F5227}"/>
    <cellStyle name="Vírgula 2 3" xfId="112" xr:uid="{00000000-0005-0000-0000-00004E360000}"/>
    <cellStyle name="Vírgula 2 3 2" xfId="4898" xr:uid="{00000000-0005-0000-0000-00004F360000}"/>
    <cellStyle name="Vírgula 2 3 2 2" xfId="12353" xr:uid="{00000000-0005-0000-0000-000050360000}"/>
    <cellStyle name="Vírgula 2 3 2 2 2" xfId="14925" xr:uid="{24B63CBF-6171-4B34-92B4-ADEAF62E30C9}"/>
    <cellStyle name="Vírgula 2 3 2 3" xfId="14245" xr:uid="{96E8BBD2-77E5-476E-8ED1-3A12CD3A6279}"/>
    <cellStyle name="Vírgula 2 3 3" xfId="5188" xr:uid="{00000000-0005-0000-0000-000051360000}"/>
    <cellStyle name="Vírgula 2 3 3 2" xfId="9152" xr:uid="{00000000-0005-0000-0000-000052360000}"/>
    <cellStyle name="Vírgula 2 3 3 2 2" xfId="14569" xr:uid="{1AB3EA4F-3B82-430A-AE0B-1E65CAF0A83C}"/>
    <cellStyle name="Vírgula 2 3 3 3" xfId="14263" xr:uid="{8F405732-28D7-46BF-89C0-B48D637209F5}"/>
    <cellStyle name="Vírgula 2 3 4" xfId="10725" xr:uid="{00000000-0005-0000-0000-000053360000}"/>
    <cellStyle name="Vírgula 2 3 4 2" xfId="14659" xr:uid="{33E3DE6F-06C5-4C1C-A2E1-9639C14C2911}"/>
    <cellStyle name="Vírgula 2 3 5" xfId="13962" xr:uid="{00000000-0005-0000-0000-000054360000}"/>
    <cellStyle name="Vírgula 2 3 5 2" xfId="15192" xr:uid="{FE6D74A6-55A1-448E-8FE9-E0D534DE8C3F}"/>
    <cellStyle name="Vírgula 2 3 6" xfId="13979" xr:uid="{DBBE7613-6E80-4087-94BF-F13653F0DF9A}"/>
    <cellStyle name="Vírgula 2 4" xfId="134" xr:uid="{00000000-0005-0000-0000-000055360000}"/>
    <cellStyle name="Vírgula 2 4 2" xfId="5226" xr:uid="{00000000-0005-0000-0000-000056360000}"/>
    <cellStyle name="Vírgula 2 4 2 2" xfId="14280" xr:uid="{062289CC-5598-47AA-AE26-520B0D3667C8}"/>
    <cellStyle name="Vírgula 2 4 3" xfId="10735" xr:uid="{00000000-0005-0000-0000-000057360000}"/>
    <cellStyle name="Vírgula 2 4 3 2" xfId="14663" xr:uid="{ACC59492-3201-4BFC-A0F8-E681CFD34070}"/>
    <cellStyle name="Vírgula 2 4 4" xfId="13966" xr:uid="{00000000-0005-0000-0000-000058360000}"/>
    <cellStyle name="Vírgula 2 4 4 2" xfId="15195" xr:uid="{C4117A6A-CADF-485D-A446-A9AB9B1C165F}"/>
    <cellStyle name="Vírgula 2 4 5" xfId="13983" xr:uid="{75FD497D-F6B5-46BB-AB49-D2E59AD0C935}"/>
    <cellStyle name="Vírgula 2 5" xfId="5230" xr:uid="{00000000-0005-0000-0000-000059360000}"/>
    <cellStyle name="Vírgula 2 5 2" xfId="10577" xr:uid="{00000000-0005-0000-0000-00005A360000}"/>
    <cellStyle name="Vírgula 2 5 2 2" xfId="14647" xr:uid="{079B0005-75A5-446A-8928-01B3C1043284}"/>
    <cellStyle name="Vírgula 2 5 3" xfId="6011" xr:uid="{00000000-0005-0000-0000-00005B360000}"/>
    <cellStyle name="Vírgula 2 5 3 2" xfId="14302" xr:uid="{9EC032C1-AABE-436B-9726-2C744768AA79}"/>
    <cellStyle name="Vírgula 2 5 4" xfId="14284" xr:uid="{36D37EC4-5984-4D4F-B14B-26E7783D9113}"/>
    <cellStyle name="Vírgula 2 6" xfId="5186" xr:uid="{00000000-0005-0000-0000-00005C360000}"/>
    <cellStyle name="Vírgula 2 6 2" xfId="13956" xr:uid="{00000000-0005-0000-0000-00005D360000}"/>
    <cellStyle name="Vírgula 2 6 2 2" xfId="15188" xr:uid="{4294B6B6-A541-48E0-8831-51462CC53C19}"/>
    <cellStyle name="Vírgula 2 6 3" xfId="14261" xr:uid="{89F32A9A-737E-48DF-BDF4-4A8574A98A18}"/>
    <cellStyle name="Vírgula 2 7" xfId="13970" xr:uid="{7DF76786-D7F0-4B17-98A9-C9A75F6A9746}"/>
    <cellStyle name="Vírgula 3" xfId="110" xr:uid="{00000000-0005-0000-0000-00005E360000}"/>
    <cellStyle name="Vírgula 3 2" xfId="4890" xr:uid="{00000000-0005-0000-0000-00005F360000}"/>
    <cellStyle name="Vírgula 3 2 2" xfId="5227" xr:uid="{00000000-0005-0000-0000-000060360000}"/>
    <cellStyle name="Vírgula 3 2 2 2" xfId="14281" xr:uid="{C1EDF315-C014-49D1-8950-9413E54458BE}"/>
    <cellStyle name="Vírgula 3 2 3" xfId="12349" xr:uid="{00000000-0005-0000-0000-000061360000}"/>
    <cellStyle name="Vírgula 3 2 3 2" xfId="14923" xr:uid="{D58322D9-7796-45F8-9135-30C4375D1044}"/>
    <cellStyle name="Vírgula 3 2 4" xfId="14243" xr:uid="{BDBE67DE-B65D-4D1C-85D6-8B39B5FBA14C}"/>
    <cellStyle name="Vírgula 3 3" xfId="5193" xr:uid="{00000000-0005-0000-0000-000062360000}"/>
    <cellStyle name="Vírgula 3 3 2" xfId="10558" xr:uid="{00000000-0005-0000-0000-000063360000}"/>
    <cellStyle name="Vírgula 3 3 2 2" xfId="14643" xr:uid="{5027AE3D-0764-4F13-AA27-A615812A3625}"/>
    <cellStyle name="Vírgula 3 3 3" xfId="6051" xr:uid="{00000000-0005-0000-0000-000064360000}"/>
    <cellStyle name="Vírgula 3 3 3 2" xfId="14303" xr:uid="{25F058E3-93AD-45F9-90F1-3FE2EAAD7869}"/>
    <cellStyle name="Vírgula 3 3 4" xfId="14266" xr:uid="{1ACA2561-A49B-486B-AB21-D92B39BABCAB}"/>
    <cellStyle name="Vírgula 3 4" xfId="7539" xr:uid="{00000000-0005-0000-0000-000065360000}"/>
    <cellStyle name="Vírgula 3 4 2" xfId="14309" xr:uid="{FBB615CE-A3F1-4E9E-8446-AF0C9D7DBD82}"/>
    <cellStyle name="Vírgula 3 5" xfId="10723" xr:uid="{00000000-0005-0000-0000-000066360000}"/>
    <cellStyle name="Vírgula 3 5 2" xfId="14657" xr:uid="{0B5AE811-9E0D-4C90-A092-8527FDFB4029}"/>
    <cellStyle name="Vírgula 3 6" xfId="13958" xr:uid="{00000000-0005-0000-0000-000067360000}"/>
    <cellStyle name="Vírgula 3 6 2" xfId="15190" xr:uid="{8AC06B2E-E0C0-473D-87EF-3B7CB71D3156}"/>
    <cellStyle name="Vírgula 3 7" xfId="13977" xr:uid="{257D02F2-0384-4A92-AB8F-CC6B65FFFCED}"/>
    <cellStyle name="Vírgula 4" xfId="96" xr:uid="{00000000-0005-0000-0000-000068360000}"/>
    <cellStyle name="Vírgula 4 2" xfId="5258" xr:uid="{00000000-0005-0000-0000-000069360000}"/>
    <cellStyle name="Vírgula 4 2 2" xfId="7523" xr:uid="{00000000-0005-0000-0000-00006A360000}"/>
    <cellStyle name="Vírgula 4 2 2 2" xfId="14308" xr:uid="{46CCF3E0-8489-4FDB-B180-44BFD4E93512}"/>
    <cellStyle name="Vírgula 4 2 3" xfId="14289" xr:uid="{0676D43D-12CD-4CFB-A483-2767002EA9BA}"/>
    <cellStyle name="Vírgula 4 3" xfId="5228" xr:uid="{00000000-0005-0000-0000-00006B360000}"/>
    <cellStyle name="Vírgula 4 3 2" xfId="7541" xr:uid="{00000000-0005-0000-0000-00006C360000}"/>
    <cellStyle name="Vírgula 4 3 2 2" xfId="14311" xr:uid="{C47BAB39-7589-4056-983D-A8706F677E6B}"/>
    <cellStyle name="Vírgula 4 3 3" xfId="14282" xr:uid="{A5636AA8-CA5E-4499-91B0-F17CD126C73C}"/>
    <cellStyle name="Vírgula 4 4" xfId="10722" xr:uid="{00000000-0005-0000-0000-00006D360000}"/>
    <cellStyle name="Vírgula 4 4 2" xfId="14656" xr:uid="{CED47095-AC83-43F8-BC39-68A4D7AAEF87}"/>
    <cellStyle name="Vírgula 4 5" xfId="13976" xr:uid="{19E8E7D5-4AF5-4006-BEA1-EF210CB0B1B1}"/>
    <cellStyle name="Vírgula 5" xfId="115" xr:uid="{00000000-0005-0000-0000-00006E360000}"/>
    <cellStyle name="Vírgula 5 2" xfId="5259" xr:uid="{00000000-0005-0000-0000-00006F360000}"/>
    <cellStyle name="Vírgula 5 2 2" xfId="14290" xr:uid="{69CE8F66-D746-4AC3-A3A7-083FC0915C0D}"/>
    <cellStyle name="Vírgula 5 3" xfId="5229" xr:uid="{00000000-0005-0000-0000-000070360000}"/>
    <cellStyle name="Vírgula 5 3 2" xfId="7542" xr:uid="{00000000-0005-0000-0000-000071360000}"/>
    <cellStyle name="Vírgula 5 3 3" xfId="14283" xr:uid="{0DF15161-D574-4F18-9E44-2863D9615A8B}"/>
    <cellStyle name="Vírgula 5 4" xfId="10727" xr:uid="{00000000-0005-0000-0000-000072360000}"/>
    <cellStyle name="Vírgula 5 4 2" xfId="14660" xr:uid="{48CFCB17-8321-472F-A9EC-1F17136019EF}"/>
    <cellStyle name="Vírgula 5 5" xfId="13980" xr:uid="{E359CA4C-6A21-4DBD-9C6E-D8B419CFCC6B}"/>
    <cellStyle name="Vírgula 6" xfId="4881" xr:uid="{00000000-0005-0000-0000-000073360000}"/>
    <cellStyle name="Vírgula 6 2" xfId="5236" xr:uid="{00000000-0005-0000-0000-000074360000}"/>
    <cellStyle name="Vírgula 6 2 2" xfId="10556" xr:uid="{00000000-0005-0000-0000-000075360000}"/>
    <cellStyle name="Vírgula 6 2 2 2" xfId="14641" xr:uid="{D50B9FD8-69C4-4BBC-8C80-CF94431CB1B4}"/>
    <cellStyle name="Vírgula 6 2 3" xfId="14286" xr:uid="{19E9F69D-66C6-4708-AF02-77E24A501581}"/>
    <cellStyle name="Vírgula 6 3" xfId="12346" xr:uid="{00000000-0005-0000-0000-000076360000}"/>
    <cellStyle name="Vírgula 6 3 2" xfId="14921" xr:uid="{A57604A8-A87A-4650-BB77-313A9AEA0FFF}"/>
    <cellStyle name="Vírgula 6 4" xfId="14241" xr:uid="{988EA366-F5EE-4795-BC78-EAE85A03DA77}"/>
    <cellStyle name="Vírgula 7" xfId="76" xr:uid="{00000000-0005-0000-0000-000077360000}"/>
    <cellStyle name="Vírgula 7 2" xfId="5282" xr:uid="{00000000-0005-0000-0000-000078360000}"/>
    <cellStyle name="Vírgula 7 2 2" xfId="14294" xr:uid="{52850AC7-0FD7-410B-B7FB-FF8376261886}"/>
    <cellStyle name="Vírgula 7 3" xfId="13968" xr:uid="{3E1BFF60-23A8-4423-9397-678C40EE9FA6}"/>
    <cellStyle name="Vírgula 8" xfId="7536" xr:uid="{00000000-0005-0000-0000-000079360000}"/>
    <cellStyle name="Vírgula 9" xfId="10713" xr:uid="{00000000-0005-0000-0000-00007A360000}"/>
    <cellStyle name="Vírgula 9 2" xfId="14650" xr:uid="{83823D17-53A2-4650-98B6-EA8729654D2E}"/>
    <cellStyle name="Währung [0]_Anlagenbuchhaltung" xfId="4871" xr:uid="{00000000-0005-0000-0000-00007B360000}"/>
    <cellStyle name="Währung_Anlagenbuchhaltung" xfId="4872" xr:uid="{00000000-0005-0000-0000-00007C360000}"/>
    <cellStyle name="Warning Text" xfId="86" xr:uid="{00000000-0005-0000-0000-00007D360000}"/>
    <cellStyle name="WhiteCells" xfId="5501" xr:uid="{00000000-0005-0000-0000-00007E360000}"/>
    <cellStyle name="WingDing" xfId="5502" xr:uid="{00000000-0005-0000-0000-00007F360000}"/>
    <cellStyle name="wrap" xfId="4874" xr:uid="{00000000-0005-0000-0000-000080360000}"/>
    <cellStyle name="year" xfId="4875" xr:uid="{00000000-0005-0000-0000-000081360000}"/>
    <cellStyle name="YEARS" xfId="4876" xr:uid="{00000000-0005-0000-0000-000082360000}"/>
    <cellStyle name="Yellow" xfId="5503" xr:uid="{00000000-0005-0000-0000-000083360000}"/>
    <cellStyle name="백분율_Sheet13" xfId="5504" xr:uid="{00000000-0005-0000-0000-000084360000}"/>
    <cellStyle name="콤마 [0]_97MBO" xfId="5505" xr:uid="{00000000-0005-0000-0000-000085360000}"/>
    <cellStyle name="콤마_97MBO" xfId="5506" xr:uid="{00000000-0005-0000-0000-000086360000}"/>
    <cellStyle name="통화 [0]_97MBO" xfId="5507" xr:uid="{00000000-0005-0000-0000-000087360000}"/>
    <cellStyle name="통화_97MBO" xfId="5508" xr:uid="{00000000-0005-0000-0000-000088360000}"/>
    <cellStyle name="표준_9708" xfId="5509" xr:uid="{00000000-0005-0000-0000-000089360000}"/>
    <cellStyle name="千位分隔[0]_2000_Budgetnew" xfId="4877" xr:uid="{00000000-0005-0000-0000-00008A360000}"/>
    <cellStyle name="千位分隔_2000_Budgetnew" xfId="4878" xr:uid="{00000000-0005-0000-0000-00008B360000}"/>
    <cellStyle name="標準_（１）－②経営数値（製造子会社用）ＤＬＩＮＣ" xfId="5510" xr:uid="{00000000-0005-0000-0000-00008C360000}"/>
    <cellStyle name="货币[0]_Yangpu1" xfId="4879" xr:uid="{00000000-0005-0000-0000-00008D360000}"/>
    <cellStyle name="货币_Yangpu1" xfId="4880" xr:uid="{00000000-0005-0000-0000-00008E360000}"/>
  </cellStyles>
  <dxfs count="0"/>
  <tableStyles count="0" defaultTableStyle="TableStyleMedium2" defaultPivotStyle="PivotStyleLight16"/>
  <colors>
    <mruColors>
      <color rgb="FFC0C0C0"/>
      <color rgb="FFFFEDE5"/>
      <color rgb="FFE7E7E7"/>
      <color rgb="FFA6A6A6"/>
      <color rgb="FFFFA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P | BalanceSheet'!A1"/><Relationship Id="rId2" Type="http://schemas.openxmlformats.org/officeDocument/2006/relationships/hyperlink" Target="#'DRE | FinancialStatement'!A1"/><Relationship Id="rId1" Type="http://schemas.openxmlformats.org/officeDocument/2006/relationships/image" Target="../media/image1.png"/><Relationship Id="rId6" Type="http://schemas.openxmlformats.org/officeDocument/2006/relationships/hyperlink" Target="#'DadosOperacionais|OperatingData'!A1"/><Relationship Id="rId5" Type="http://schemas.openxmlformats.org/officeDocument/2006/relationships/hyperlink" Target="#'Lojas | Stores'!A1"/><Relationship Id="rId4" Type="http://schemas.openxmlformats.org/officeDocument/2006/relationships/hyperlink" Target="#'FluxodeCaixa |CashFlow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136881</xdr:rowOff>
    </xdr:from>
    <xdr:to>
      <xdr:col>6</xdr:col>
      <xdr:colOff>67232</xdr:colOff>
      <xdr:row>3</xdr:row>
      <xdr:rowOff>134622</xdr:rowOff>
    </xdr:to>
    <xdr:pic>
      <xdr:nvPicPr>
        <xdr:cNvPr id="7" name="Picture 2" descr="Resultado de imagem para vivar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184" y="329521"/>
          <a:ext cx="1862392" cy="38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418720</xdr:colOff>
      <xdr:row>5</xdr:row>
      <xdr:rowOff>10399</xdr:rowOff>
    </xdr:from>
    <xdr:to>
      <xdr:col>6</xdr:col>
      <xdr:colOff>246391</xdr:colOff>
      <xdr:row>8</xdr:row>
      <xdr:rowOff>115648</xdr:rowOff>
    </xdr:to>
    <xdr:sp macro="[0]!RetânguloCantosArredondados8_Clique" textlink="">
      <xdr:nvSpPr>
        <xdr:cNvPr id="9" name="Retângulo: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42770" y="931149"/>
          <a:ext cx="1751721" cy="657699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DRE </a:t>
          </a:r>
          <a:endParaRPr lang="pt-BR" sz="1200" b="1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Fin.S</a:t>
          </a:r>
          <a:r>
            <a:rPr lang="pt-BR" sz="1200" b="1" kern="1200" baseline="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tat.</a:t>
          </a:r>
          <a:endParaRPr lang="pt-BR" sz="1200" b="1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418715</xdr:colOff>
      <xdr:row>9</xdr:row>
      <xdr:rowOff>92315</xdr:rowOff>
    </xdr:from>
    <xdr:to>
      <xdr:col>6</xdr:col>
      <xdr:colOff>246395</xdr:colOff>
      <xdr:row>13</xdr:row>
      <xdr:rowOff>12144</xdr:rowOff>
    </xdr:to>
    <xdr:sp macro="" textlink="">
      <xdr:nvSpPr>
        <xdr:cNvPr id="10" name="Retângulo: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342765" y="1749665"/>
          <a:ext cx="1751730" cy="656429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BP 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Balance Sheet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117892</xdr:colOff>
      <xdr:row>5</xdr:row>
      <xdr:rowOff>10399</xdr:rowOff>
    </xdr:from>
    <xdr:to>
      <xdr:col>11</xdr:col>
      <xdr:colOff>618672</xdr:colOff>
      <xdr:row>8</xdr:row>
      <xdr:rowOff>115648</xdr:rowOff>
    </xdr:to>
    <xdr:sp macro="" textlink="">
      <xdr:nvSpPr>
        <xdr:cNvPr id="11" name="Retângulo: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90042" y="931149"/>
          <a:ext cx="1783480" cy="657699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DFC</a:t>
          </a:r>
          <a:r>
            <a:rPr lang="pt-BR" sz="1200" b="1" kern="1200" baseline="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Cash Flow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118534</xdr:colOff>
      <xdr:row>9</xdr:row>
      <xdr:rowOff>91715</xdr:rowOff>
    </xdr:from>
    <xdr:to>
      <xdr:col>11</xdr:col>
      <xdr:colOff>618030</xdr:colOff>
      <xdr:row>13</xdr:row>
      <xdr:rowOff>12743</xdr:rowOff>
    </xdr:to>
    <xdr:sp macro="" textlink="">
      <xdr:nvSpPr>
        <xdr:cNvPr id="12" name="Retângulo: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90684" y="1749065"/>
          <a:ext cx="1782196" cy="657628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Lojas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Stores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7</xdr:col>
      <xdr:colOff>213360</xdr:colOff>
      <xdr:row>2</xdr:row>
      <xdr:rowOff>30201</xdr:rowOff>
    </xdr:from>
    <xdr:ext cx="3237105" cy="328295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87240" y="395961"/>
          <a:ext cx="3237105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Dados Históricos</a:t>
          </a:r>
          <a:r>
            <a:rPr lang="pt-BR" sz="1600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| Historical Data</a:t>
          </a:r>
          <a:endParaRPr lang="pt-BR" sz="16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589675</xdr:colOff>
      <xdr:row>16</xdr:row>
      <xdr:rowOff>136418</xdr:rowOff>
    </xdr:from>
    <xdr:ext cx="1409810" cy="379848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724392" y="3051896"/>
          <a:ext cx="1409810" cy="3798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9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Contato RI / IR Contact:</a:t>
          </a:r>
        </a:p>
        <a:p>
          <a:pPr algn="ctr"/>
          <a:r>
            <a:rPr lang="pt-BR" sz="105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ri@vivara.com.br</a:t>
          </a:r>
        </a:p>
      </xdr:txBody>
    </xdr:sp>
    <xdr:clientData/>
  </xdr:oneCellAnchor>
  <xdr:oneCellAnchor>
    <xdr:from>
      <xdr:col>3</xdr:col>
      <xdr:colOff>560693</xdr:colOff>
      <xdr:row>14</xdr:row>
      <xdr:rowOff>45521</xdr:rowOff>
    </xdr:from>
    <xdr:ext cx="1467774" cy="35779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95410" y="2596564"/>
          <a:ext cx="146777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baseline="0">
              <a:solidFill>
                <a:srgbClr val="FFA67E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4T23 / 4Q23</a:t>
          </a:r>
          <a:endParaRPr lang="pt-BR" sz="1800" b="1">
            <a:solidFill>
              <a:srgbClr val="FFA67E"/>
            </a:solidFill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64214</xdr:colOff>
      <xdr:row>0</xdr:row>
      <xdr:rowOff>85618</xdr:rowOff>
    </xdr:from>
    <xdr:to>
      <xdr:col>14</xdr:col>
      <xdr:colOff>21405</xdr:colOff>
      <xdr:row>20</xdr:row>
      <xdr:rowOff>107022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84270" y="85618"/>
          <a:ext cx="7277528" cy="3874213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118534</xdr:colOff>
      <xdr:row>13</xdr:row>
      <xdr:rowOff>161565</xdr:rowOff>
    </xdr:from>
    <xdr:to>
      <xdr:col>11</xdr:col>
      <xdr:colOff>618030</xdr:colOff>
      <xdr:row>17</xdr:row>
      <xdr:rowOff>82593</xdr:rowOff>
    </xdr:to>
    <xdr:sp macro="" textlink="">
      <xdr:nvSpPr>
        <xdr:cNvPr id="14" name="Retângulo: Cantos Arredondados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90684" y="2555515"/>
          <a:ext cx="1782196" cy="657628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Dados Operacionais</a:t>
          </a:r>
          <a:r>
            <a:rPr lang="pt-BR" sz="1200" b="1" kern="1200" baseline="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Operating Data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54078</xdr:colOff>
      <xdr:row>0</xdr:row>
      <xdr:rowOff>70336</xdr:rowOff>
    </xdr:from>
    <xdr:to>
      <xdr:col>1</xdr:col>
      <xdr:colOff>1104899</xdr:colOff>
      <xdr:row>1</xdr:row>
      <xdr:rowOff>142876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5053" y="70336"/>
          <a:ext cx="1050821" cy="263040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0</xdr:row>
      <xdr:rowOff>64770</xdr:rowOff>
    </xdr:from>
    <xdr:to>
      <xdr:col>1</xdr:col>
      <xdr:colOff>1074420</xdr:colOff>
      <xdr:row>1</xdr:row>
      <xdr:rowOff>137310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645" y="64770"/>
          <a:ext cx="1049655" cy="247800"/>
        </a:xfrm>
        <a:prstGeom prst="roundRect">
          <a:avLst/>
        </a:prstGeom>
        <a:solidFill>
          <a:srgbClr val="FFA67E"/>
        </a:solidFill>
        <a:ln>
          <a:noFill/>
        </a:ln>
        <a:effectLst/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70571</xdr:colOff>
      <xdr:row>0</xdr:row>
      <xdr:rowOff>60960</xdr:rowOff>
    </xdr:from>
    <xdr:to>
      <xdr:col>1</xdr:col>
      <xdr:colOff>1024803</xdr:colOff>
      <xdr:row>1</xdr:row>
      <xdr:rowOff>125880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3451" y="60960"/>
          <a:ext cx="954232" cy="247800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3360" y="40004"/>
          <a:ext cx="1066800" cy="26479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3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7170" y="40004"/>
          <a:ext cx="1079500" cy="2597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B438E-FE85-47B7-80BC-DF62153C9640}"/>
            </a:ext>
          </a:extLst>
        </xdr:cNvPr>
        <xdr:cNvSpPr/>
      </xdr:nvSpPr>
      <xdr:spPr>
        <a:xfrm>
          <a:off x="160020" y="40004"/>
          <a:ext cx="1079500" cy="2597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5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8A126-F9DF-4FDE-B4FA-034DE1A08CB6}"/>
            </a:ext>
          </a:extLst>
        </xdr:cNvPr>
        <xdr:cNvSpPr/>
      </xdr:nvSpPr>
      <xdr:spPr>
        <a:xfrm>
          <a:off x="160020" y="40004"/>
          <a:ext cx="1079500" cy="2597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1060346</xdr:colOff>
      <xdr:row>2</xdr:row>
      <xdr:rowOff>63015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0025" y="190500"/>
          <a:ext cx="1050821" cy="2535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E6:P20"/>
  <sheetViews>
    <sheetView tabSelected="1" zoomScale="115" zoomScaleNormal="115" workbookViewId="0">
      <selection activeCell="B2" sqref="B2"/>
    </sheetView>
  </sheetViews>
  <sheetFormatPr defaultColWidth="9.1796875" defaultRowHeight="14.5"/>
  <cols>
    <col min="1" max="2" width="3.54296875" style="1" customWidth="1"/>
    <col min="3" max="16384" width="9.1796875" style="1"/>
  </cols>
  <sheetData>
    <row r="6" spans="14:16">
      <c r="N6"/>
    </row>
    <row r="15" spans="14:16">
      <c r="P15"/>
    </row>
    <row r="20" spans="5:6">
      <c r="E20" s="85" t="s">
        <v>733</v>
      </c>
      <c r="F20" s="122">
        <v>45414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3:CB67"/>
  <sheetViews>
    <sheetView zoomScaleNormal="100" workbookViewId="0">
      <pane xSplit="3" ySplit="4" topLeftCell="BP5" activePane="bottomRight" state="frozen"/>
      <selection pane="topRight" activeCell="D1" sqref="D1"/>
      <selection pane="bottomLeft" activeCell="A5" sqref="A5"/>
      <selection pane="bottomRight"/>
    </sheetView>
  </sheetViews>
  <sheetFormatPr defaultColWidth="9.1796875" defaultRowHeight="14" outlineLevelCol="1"/>
  <cols>
    <col min="1" max="1" width="2.81640625" style="12" customWidth="1"/>
    <col min="2" max="2" width="40.81640625" style="12" bestFit="1" customWidth="1"/>
    <col min="3" max="3" width="35.453125" style="12" hidden="1" customWidth="1"/>
    <col min="4" max="6" width="10.1796875" style="12" customWidth="1"/>
    <col min="7" max="10" width="10.1796875" style="12" hidden="1" customWidth="1" outlineLevel="1"/>
    <col min="11" max="11" width="10.1796875" style="12" customWidth="1" collapsed="1"/>
    <col min="12" max="12" width="10.1796875" style="12" customWidth="1"/>
    <col min="13" max="15" width="10.1796875" style="12" hidden="1" customWidth="1" outlineLevel="1" collapsed="1"/>
    <col min="16" max="16" width="10.1796875" style="12" hidden="1" customWidth="1" outlineLevel="1"/>
    <col min="17" max="17" width="10.1796875" style="12" hidden="1" customWidth="1" outlineLevel="1" collapsed="1"/>
    <col min="18" max="18" width="10.1796875" style="12" hidden="1" customWidth="1" outlineLevel="1"/>
    <col min="19" max="19" width="10.1796875" style="12" hidden="1" customWidth="1" outlineLevel="1" collapsed="1"/>
    <col min="20" max="20" width="10.1796875" style="12" hidden="1" customWidth="1" outlineLevel="1"/>
    <col min="21" max="21" width="10.1796875" style="12" hidden="1" customWidth="1" outlineLevel="1" collapsed="1"/>
    <col min="22" max="22" width="10.1796875" style="12" hidden="1" customWidth="1" outlineLevel="1"/>
    <col min="23" max="23" width="10.1796875" style="12" customWidth="1" collapsed="1"/>
    <col min="24" max="24" width="10.1796875" style="12" customWidth="1"/>
    <col min="25" max="25" width="10.1796875" style="12" hidden="1" customWidth="1" outlineLevel="1" collapsed="1"/>
    <col min="26" max="26" width="10.1796875" style="12" hidden="1" customWidth="1" outlineLevel="1"/>
    <col min="27" max="27" width="10.1796875" style="12" hidden="1" customWidth="1" outlineLevel="1" collapsed="1"/>
    <col min="28" max="28" width="10.1796875" style="12" hidden="1" customWidth="1" outlineLevel="1"/>
    <col min="29" max="29" width="10.1796875" style="12" hidden="1" customWidth="1" outlineLevel="1" collapsed="1"/>
    <col min="30" max="34" width="10.1796875" style="12" hidden="1" customWidth="1" outlineLevel="1"/>
    <col min="35" max="35" width="10.1796875" style="12" hidden="1" customWidth="1" outlineLevel="1" collapsed="1"/>
    <col min="36" max="36" width="10.1796875" style="12" hidden="1" customWidth="1" outlineLevel="1"/>
    <col min="37" max="37" width="10.1796875" style="12" customWidth="1" collapsed="1"/>
    <col min="38" max="38" width="10.1796875" style="12" customWidth="1"/>
    <col min="39" max="50" width="10.1796875" style="12" hidden="1" customWidth="1" outlineLevel="1"/>
    <col min="51" max="51" width="10.1796875" style="12" customWidth="1" collapsed="1"/>
    <col min="52" max="52" width="10.1796875" style="12" customWidth="1"/>
    <col min="53" max="64" width="10.1796875" style="12" hidden="1" customWidth="1" outlineLevel="1"/>
    <col min="65" max="65" width="10.1796875" style="12" customWidth="1" collapsed="1"/>
    <col min="66" max="80" width="10.1796875" style="12" customWidth="1"/>
    <col min="81" max="16384" width="9.1796875" style="12"/>
  </cols>
  <sheetData>
    <row r="3" spans="2:80" ht="8" customHeight="1">
      <c r="M3" s="48"/>
      <c r="N3" s="48"/>
      <c r="O3" s="48"/>
      <c r="AM3" s="86"/>
      <c r="AO3" s="86"/>
      <c r="AQ3" s="86"/>
      <c r="AS3" s="86"/>
      <c r="AU3" s="86"/>
      <c r="AW3" s="86"/>
      <c r="AY3" s="86"/>
      <c r="BA3" s="86"/>
      <c r="BC3" s="86"/>
      <c r="BE3" s="86"/>
      <c r="BG3" s="86"/>
      <c r="BI3" s="86"/>
      <c r="BK3" s="86"/>
      <c r="BM3" s="106"/>
      <c r="BO3" s="106"/>
      <c r="BQ3" s="106"/>
      <c r="BS3" s="86"/>
      <c r="BU3" s="106"/>
      <c r="BW3" s="86"/>
      <c r="BY3" s="106"/>
      <c r="CA3" s="86"/>
    </row>
    <row r="4" spans="2:80" s="50" customFormat="1" ht="20.5">
      <c r="B4" s="51" t="s">
        <v>582</v>
      </c>
      <c r="C4" s="54" t="s">
        <v>13</v>
      </c>
      <c r="D4" s="52">
        <v>2016</v>
      </c>
      <c r="E4" s="52">
        <v>2017</v>
      </c>
      <c r="F4" s="52" t="s">
        <v>400</v>
      </c>
      <c r="G4" s="53" t="s">
        <v>555</v>
      </c>
      <c r="H4" s="53" t="s">
        <v>556</v>
      </c>
      <c r="I4" s="53" t="s">
        <v>557</v>
      </c>
      <c r="J4" s="53" t="s">
        <v>558</v>
      </c>
      <c r="K4" s="52">
        <v>2018</v>
      </c>
      <c r="L4" s="52" t="s">
        <v>400</v>
      </c>
      <c r="M4" s="53" t="s">
        <v>624</v>
      </c>
      <c r="N4" s="53" t="s">
        <v>633</v>
      </c>
      <c r="O4" s="53" t="s">
        <v>559</v>
      </c>
      <c r="P4" s="52" t="s">
        <v>400</v>
      </c>
      <c r="Q4" s="53" t="s">
        <v>560</v>
      </c>
      <c r="R4" s="52" t="s">
        <v>400</v>
      </c>
      <c r="S4" s="53" t="s">
        <v>554</v>
      </c>
      <c r="T4" s="52" t="s">
        <v>400</v>
      </c>
      <c r="U4" s="53" t="s">
        <v>611</v>
      </c>
      <c r="V4" s="52" t="s">
        <v>400</v>
      </c>
      <c r="W4" s="53">
        <v>2019</v>
      </c>
      <c r="X4" s="52" t="s">
        <v>400</v>
      </c>
      <c r="Y4" s="53" t="s">
        <v>623</v>
      </c>
      <c r="Z4" s="52" t="s">
        <v>400</v>
      </c>
      <c r="AA4" s="53" t="s">
        <v>645</v>
      </c>
      <c r="AB4" s="52" t="s">
        <v>400</v>
      </c>
      <c r="AC4" s="53" t="s">
        <v>646</v>
      </c>
      <c r="AD4" s="52" t="s">
        <v>400</v>
      </c>
      <c r="AE4" s="53" t="s">
        <v>652</v>
      </c>
      <c r="AF4" s="52" t="s">
        <v>400</v>
      </c>
      <c r="AG4" s="53" t="s">
        <v>653</v>
      </c>
      <c r="AH4" s="52" t="s">
        <v>400</v>
      </c>
      <c r="AI4" s="53" t="s">
        <v>659</v>
      </c>
      <c r="AJ4" s="52" t="s">
        <v>400</v>
      </c>
      <c r="AK4" s="53">
        <v>2020</v>
      </c>
      <c r="AL4" s="52" t="s">
        <v>400</v>
      </c>
      <c r="AM4" s="53" t="s">
        <v>690</v>
      </c>
      <c r="AN4" s="52" t="s">
        <v>400</v>
      </c>
      <c r="AO4" s="53" t="s">
        <v>722</v>
      </c>
      <c r="AP4" s="52" t="s">
        <v>400</v>
      </c>
      <c r="AQ4" s="53" t="s">
        <v>726</v>
      </c>
      <c r="AR4" s="52" t="s">
        <v>400</v>
      </c>
      <c r="AS4" s="53" t="s">
        <v>741</v>
      </c>
      <c r="AT4" s="52" t="s">
        <v>400</v>
      </c>
      <c r="AU4" s="53" t="s">
        <v>745</v>
      </c>
      <c r="AV4" s="52" t="s">
        <v>400</v>
      </c>
      <c r="AW4" s="53" t="s">
        <v>756</v>
      </c>
      <c r="AX4" s="52" t="s">
        <v>400</v>
      </c>
      <c r="AY4" s="53">
        <v>2021</v>
      </c>
      <c r="AZ4" s="52" t="s">
        <v>400</v>
      </c>
      <c r="BA4" s="53" t="s">
        <v>763</v>
      </c>
      <c r="BB4" s="52" t="s">
        <v>400</v>
      </c>
      <c r="BC4" s="53" t="s">
        <v>783</v>
      </c>
      <c r="BD4" s="52" t="s">
        <v>400</v>
      </c>
      <c r="BE4" s="53" t="s">
        <v>784</v>
      </c>
      <c r="BF4" s="52" t="s">
        <v>400</v>
      </c>
      <c r="BG4" s="53" t="s">
        <v>796</v>
      </c>
      <c r="BH4" s="52" t="s">
        <v>400</v>
      </c>
      <c r="BI4" s="53" t="s">
        <v>797</v>
      </c>
      <c r="BJ4" s="52" t="s">
        <v>400</v>
      </c>
      <c r="BK4" s="53" t="s">
        <v>836</v>
      </c>
      <c r="BL4" s="52" t="s">
        <v>400</v>
      </c>
      <c r="BM4" s="53">
        <v>2022</v>
      </c>
      <c r="BN4" s="52" t="str">
        <f>BL4</f>
        <v>AH</v>
      </c>
      <c r="BO4" s="53" t="s">
        <v>838</v>
      </c>
      <c r="BP4" s="52" t="str">
        <f>BN4</f>
        <v>AH</v>
      </c>
      <c r="BQ4" s="53" t="s">
        <v>857</v>
      </c>
      <c r="BR4" s="52" t="str">
        <f>BP4</f>
        <v>AH</v>
      </c>
      <c r="BS4" s="53" t="s">
        <v>878</v>
      </c>
      <c r="BT4" s="52" t="s">
        <v>400</v>
      </c>
      <c r="BU4" s="53" t="s">
        <v>898</v>
      </c>
      <c r="BV4" s="52" t="str">
        <f>BT4</f>
        <v>AH</v>
      </c>
      <c r="BW4" s="53" t="s">
        <v>899</v>
      </c>
      <c r="BX4" s="52" t="s">
        <v>400</v>
      </c>
      <c r="BY4" s="53" t="s">
        <v>910</v>
      </c>
      <c r="BZ4" s="52" t="str">
        <f>BX4</f>
        <v>AH</v>
      </c>
      <c r="CA4" s="53">
        <v>2023</v>
      </c>
      <c r="CB4" s="52" t="s">
        <v>400</v>
      </c>
    </row>
    <row r="5" spans="2:80" s="8" customFormat="1">
      <c r="B5" s="6" t="s">
        <v>392</v>
      </c>
      <c r="C5" s="6" t="s">
        <v>14</v>
      </c>
      <c r="D5" s="62">
        <v>1429856</v>
      </c>
      <c r="E5" s="62">
        <v>1486395</v>
      </c>
      <c r="F5" s="7">
        <f>E5/D5-1</f>
        <v>3.9541744063737783E-2</v>
      </c>
      <c r="G5" s="62">
        <v>720433</v>
      </c>
      <c r="H5" s="63">
        <v>349515</v>
      </c>
      <c r="I5" s="63">
        <v>1069948</v>
      </c>
      <c r="J5" s="63">
        <f>K5-I5</f>
        <v>557959.25794999977</v>
      </c>
      <c r="K5" s="62">
        <v>1627907.2579499998</v>
      </c>
      <c r="L5" s="7">
        <f t="shared" ref="L5:L16" si="0">K5/E5-1</f>
        <v>9.5205014784091491E-2</v>
      </c>
      <c r="M5" s="62">
        <v>346076.01007999998</v>
      </c>
      <c r="N5" s="62">
        <f>O5-M5</f>
        <v>462554.98992000002</v>
      </c>
      <c r="O5" s="62">
        <v>808631</v>
      </c>
      <c r="P5" s="7">
        <f t="shared" ref="P5:P11" si="1">O5/G5-1</f>
        <v>0.12242359803062874</v>
      </c>
      <c r="Q5" s="62">
        <v>374468</v>
      </c>
      <c r="R5" s="7">
        <f t="shared" ref="R5:R11" si="2">Q5/H5-1</f>
        <v>7.1393216314035168E-2</v>
      </c>
      <c r="S5" s="62">
        <v>1183099</v>
      </c>
      <c r="T5" s="7">
        <f t="shared" ref="T5:T11" si="3">S5/I5-1</f>
        <v>0.10575373756481632</v>
      </c>
      <c r="U5" s="62">
        <v>600756.71966999955</v>
      </c>
      <c r="V5" s="7">
        <f t="shared" ref="V5:V12" si="4">U5/J5-1</f>
        <v>7.670356053816918E-2</v>
      </c>
      <c r="W5" s="62">
        <v>1783855.3700599999</v>
      </c>
      <c r="X5" s="7">
        <f t="shared" ref="X5:X11" si="5">W5/K5-1</f>
        <v>9.5796680891012898E-2</v>
      </c>
      <c r="Y5" s="62">
        <v>331879.10057000001</v>
      </c>
      <c r="Z5" s="7">
        <f t="shared" ref="Z5:Z11" si="6">Y5/M5-1</f>
        <v>-4.1022518454018719E-2</v>
      </c>
      <c r="AA5" s="62">
        <v>185523.81227000005</v>
      </c>
      <c r="AB5" s="7">
        <f t="shared" ref="AB5:AB11" si="7">AA5/N5-1</f>
        <v>-0.59891512076848019</v>
      </c>
      <c r="AC5" s="62">
        <f>Y5+AA5</f>
        <v>517402.91284000006</v>
      </c>
      <c r="AD5" s="7">
        <f t="shared" ref="AD5:AH11" si="8">AC5/O5-1</f>
        <v>-0.36014954554054934</v>
      </c>
      <c r="AE5" s="62">
        <v>375909.92468999996</v>
      </c>
      <c r="AF5" s="7">
        <f>AE5/Q5-1</f>
        <v>3.8505952177487757E-3</v>
      </c>
      <c r="AG5" s="62">
        <f>AC5+AE5</f>
        <v>893312.83753000002</v>
      </c>
      <c r="AH5" s="7">
        <f>AG5/S5-1</f>
        <v>-0.24493821943049565</v>
      </c>
      <c r="AI5" s="62">
        <v>680172.32168999978</v>
      </c>
      <c r="AJ5" s="7">
        <f>AI5/U5-1</f>
        <v>0.13219261544610572</v>
      </c>
      <c r="AK5" s="62">
        <f>SUM(AG5,AI5)</f>
        <v>1573485.1592199998</v>
      </c>
      <c r="AL5" s="7">
        <f>AK5/W5-1</f>
        <v>-0.11793008243315395</v>
      </c>
      <c r="AM5" s="62">
        <v>339917.78706999996</v>
      </c>
      <c r="AN5" s="7">
        <f>AM5/Y5-1</f>
        <v>2.4221731607062758E-2</v>
      </c>
      <c r="AO5" s="62">
        <v>539670.77831999992</v>
      </c>
      <c r="AP5" s="7">
        <f>AO5/AA5-1</f>
        <v>1.9089030228345889</v>
      </c>
      <c r="AQ5" s="62">
        <f>SUM(AM5,AO5)</f>
        <v>879588.56538999989</v>
      </c>
      <c r="AR5" s="7">
        <f>AQ5/AC5-1</f>
        <v>0.70000698403876371</v>
      </c>
      <c r="AS5" s="62">
        <v>496303.8586199999</v>
      </c>
      <c r="AT5" s="7">
        <f>AS5/AE5-1</f>
        <v>0.3202733581170667</v>
      </c>
      <c r="AU5" s="62">
        <f>SUM(AQ5,AS5)</f>
        <v>1375892.4240099997</v>
      </c>
      <c r="AV5" s="7">
        <f>AU5/AG5-1</f>
        <v>0.54021342379264015</v>
      </c>
      <c r="AW5" s="62">
        <v>806450.63135999965</v>
      </c>
      <c r="AX5" s="7">
        <f>AW5/AI5-1</f>
        <v>0.18565634860918867</v>
      </c>
      <c r="AY5" s="62">
        <f>AU5+AW5</f>
        <v>2182343.0553699993</v>
      </c>
      <c r="AZ5" s="7">
        <f>AY5/AK5-1</f>
        <v>0.38694861059370877</v>
      </c>
      <c r="BA5" s="62">
        <v>508569.76342999993</v>
      </c>
      <c r="BB5" s="7">
        <f>BA5/AM5-1</f>
        <v>0.49615519627182425</v>
      </c>
      <c r="BC5" s="62">
        <v>700798.13381999999</v>
      </c>
      <c r="BD5" s="7">
        <f>BC5/AO5-1</f>
        <v>0.29856601834472296</v>
      </c>
      <c r="BE5" s="62">
        <f>BA5+BC5</f>
        <v>1209367.8972499999</v>
      </c>
      <c r="BF5" s="7">
        <f t="shared" ref="BF5:BF12" si="9">BE5/AQ5-1</f>
        <v>0.37492453271465553</v>
      </c>
      <c r="BG5" s="62">
        <v>585181.88155999966</v>
      </c>
      <c r="BH5" s="7">
        <f>BG5/AS5-1</f>
        <v>0.17907985480332544</v>
      </c>
      <c r="BI5" s="62">
        <f>BE5+BG5</f>
        <v>1794549.7788099996</v>
      </c>
      <c r="BJ5" s="7">
        <f t="shared" ref="BJ5:BJ32" si="10">BI5/AU5-1</f>
        <v>0.30428058727137608</v>
      </c>
      <c r="BK5" s="62">
        <v>943488.36879000068</v>
      </c>
      <c r="BL5" s="7">
        <f>BK5/AW5-1</f>
        <v>0.16992700123366555</v>
      </c>
      <c r="BM5" s="62">
        <f>BK5+BI5</f>
        <v>2738038.1476000003</v>
      </c>
      <c r="BN5" s="7">
        <f>BM5/AY5-1</f>
        <v>0.25463232779219824</v>
      </c>
      <c r="BO5" s="62">
        <v>609265.91070000001</v>
      </c>
      <c r="BP5" s="7">
        <f>BO5/BA5-1</f>
        <v>0.19799869066313458</v>
      </c>
      <c r="BQ5" s="62">
        <v>844522.52951999975</v>
      </c>
      <c r="BR5" s="7">
        <f>BQ5/BC5-1</f>
        <v>0.2050867272099719</v>
      </c>
      <c r="BS5" s="62">
        <f>BO5+BQ5</f>
        <v>1453788.4402199998</v>
      </c>
      <c r="BT5" s="7">
        <f>BS5/BE5-1</f>
        <v>0.20210602871615113</v>
      </c>
      <c r="BU5" s="62">
        <v>713003.24017999985</v>
      </c>
      <c r="BV5" s="7">
        <f>BU5/BG5-1</f>
        <v>0.2184301371041244</v>
      </c>
      <c r="BW5" s="62">
        <f>BS5+BU5</f>
        <v>2166791.6803999995</v>
      </c>
      <c r="BX5" s="7">
        <f>BW5/BI5-1</f>
        <v>0.20742913124251183</v>
      </c>
      <c r="BY5" s="62">
        <v>1170568.541690001</v>
      </c>
      <c r="BZ5" s="7">
        <f>BY5/BK5-1</f>
        <v>0.24068147569346809</v>
      </c>
      <c r="CA5" s="62">
        <v>3337360.2220900008</v>
      </c>
      <c r="CB5" s="7">
        <f>CA5/BM5-1</f>
        <v>0.21888740849550614</v>
      </c>
    </row>
    <row r="6" spans="2:80" s="8" customFormat="1">
      <c r="B6" s="6" t="s">
        <v>393</v>
      </c>
      <c r="C6" s="6" t="s">
        <v>492</v>
      </c>
      <c r="D6" s="35">
        <v>3733</v>
      </c>
      <c r="E6" s="35">
        <v>4383</v>
      </c>
      <c r="F6" s="7">
        <f t="shared" ref="F6:F46" si="11">E6/D6-1</f>
        <v>0.17412268952585053</v>
      </c>
      <c r="G6" s="35">
        <v>2473</v>
      </c>
      <c r="H6" s="64">
        <v>1378</v>
      </c>
      <c r="I6" s="64">
        <v>3851</v>
      </c>
      <c r="J6" s="64">
        <f>K6-I6</f>
        <v>1410.1197199999988</v>
      </c>
      <c r="K6" s="35">
        <v>5261.1197199999988</v>
      </c>
      <c r="L6" s="7">
        <f t="shared" si="0"/>
        <v>0.20034673054985142</v>
      </c>
      <c r="M6" s="35">
        <v>1699.256789999999</v>
      </c>
      <c r="N6" s="35">
        <f t="shared" ref="N6:N59" si="12">O6-M6</f>
        <v>1571.743210000001</v>
      </c>
      <c r="O6" s="35">
        <v>3271</v>
      </c>
      <c r="P6" s="7">
        <f t="shared" si="1"/>
        <v>0.32268499797816408</v>
      </c>
      <c r="Q6" s="35">
        <v>1794</v>
      </c>
      <c r="R6" s="7">
        <f t="shared" si="2"/>
        <v>0.30188679245283012</v>
      </c>
      <c r="S6" s="35">
        <v>5065</v>
      </c>
      <c r="T6" s="7">
        <f t="shared" si="3"/>
        <v>0.31524279407945999</v>
      </c>
      <c r="U6" s="35">
        <v>1696.1295499999969</v>
      </c>
      <c r="V6" s="7">
        <f t="shared" si="4"/>
        <v>0.20282662950064867</v>
      </c>
      <c r="W6" s="35">
        <v>6761.1761099999994</v>
      </c>
      <c r="X6" s="7">
        <f t="shared" si="5"/>
        <v>0.28512112816927138</v>
      </c>
      <c r="Y6" s="35">
        <v>1559.1349499999992</v>
      </c>
      <c r="Z6" s="7">
        <f t="shared" si="6"/>
        <v>-8.2460662110992566E-2</v>
      </c>
      <c r="AA6" s="35">
        <v>278.9495</v>
      </c>
      <c r="AB6" s="7">
        <f t="shared" si="7"/>
        <v>-0.82252221722656604</v>
      </c>
      <c r="AC6" s="35">
        <f t="shared" ref="AC6:AC48" si="13">Y6+AA6</f>
        <v>1838.0844499999992</v>
      </c>
      <c r="AD6" s="7">
        <f t="shared" si="8"/>
        <v>-0.43806650871293207</v>
      </c>
      <c r="AE6" s="35">
        <v>868.3493499999978</v>
      </c>
      <c r="AF6" s="7">
        <f t="shared" si="8"/>
        <v>-0.51597026198439366</v>
      </c>
      <c r="AG6" s="35">
        <f t="shared" ref="AG6:AG46" si="14">AC6+AE6</f>
        <v>2706.4337999999971</v>
      </c>
      <c r="AH6" s="7">
        <f t="shared" si="8"/>
        <v>-0.46565966436327799</v>
      </c>
      <c r="AI6" s="35">
        <v>1197.279850000009</v>
      </c>
      <c r="AJ6" s="7">
        <f t="shared" ref="AJ6:AJ46" si="15">AI6/U6-1</f>
        <v>-0.29411061201073285</v>
      </c>
      <c r="AK6" s="35">
        <f t="shared" ref="AK6:AK8" si="16">SUM(AG6,AI6)</f>
        <v>3903.7136500000061</v>
      </c>
      <c r="AL6" s="7">
        <f t="shared" ref="AL6:AL46" si="17">AK6/W6-1</f>
        <v>-0.42262801818957407</v>
      </c>
      <c r="AM6" s="35">
        <v>1412.4965100000015</v>
      </c>
      <c r="AN6" s="7">
        <f>AM6/Y6-1</f>
        <v>-9.4051153173109081E-2</v>
      </c>
      <c r="AO6" s="35">
        <v>1924.0040199999996</v>
      </c>
      <c r="AP6" s="7">
        <f>AO6/AA6-1</f>
        <v>5.8973201959494448</v>
      </c>
      <c r="AQ6" s="35">
        <f t="shared" ref="AQ6:AQ8" si="18">SUM(AM6,AO6)</f>
        <v>3336.5005300000012</v>
      </c>
      <c r="AR6" s="7">
        <f>AQ6/AC6-1</f>
        <v>0.81520524261004579</v>
      </c>
      <c r="AS6" s="35">
        <v>1805.704</v>
      </c>
      <c r="AT6" s="7">
        <f>AS6/AE6-1</f>
        <v>1.0794672098274782</v>
      </c>
      <c r="AU6" s="35">
        <f t="shared" ref="AU6:AU8" si="19">SUM(AQ6,AS6)</f>
        <v>5142.2045300000009</v>
      </c>
      <c r="AV6" s="7">
        <f>AU6/AG6-1</f>
        <v>0.89999272474353753</v>
      </c>
      <c r="AW6" s="35">
        <v>1886.6585</v>
      </c>
      <c r="AX6" s="7">
        <f t="shared" ref="AX6:AX46" si="20">AW6/AI6-1</f>
        <v>0.57578739840980853</v>
      </c>
      <c r="AY6" s="35">
        <f t="shared" ref="AY6:AY8" si="21">AU6+AW6</f>
        <v>7028.8630300000004</v>
      </c>
      <c r="AZ6" s="7">
        <f t="shared" ref="AZ6:AZ46" si="22">AY6/AK6-1</f>
        <v>0.80055804810375619</v>
      </c>
      <c r="BA6" s="35">
        <v>1995.1383500000015</v>
      </c>
      <c r="BB6" s="7">
        <f t="shared" ref="BB6:BB46" si="23">BA6/AM6-1</f>
        <v>0.41249081741093963</v>
      </c>
      <c r="BC6" s="35">
        <v>2177.3048999999987</v>
      </c>
      <c r="BD6" s="7">
        <f t="shared" ref="BD6:BD46" si="24">BC6/AO6-1</f>
        <v>0.13165298895789168</v>
      </c>
      <c r="BE6" s="35">
        <f t="shared" ref="BE6:BE46" si="25">BA6+BC6</f>
        <v>4172.4432500000003</v>
      </c>
      <c r="BF6" s="7">
        <f t="shared" si="9"/>
        <v>0.25054475864267256</v>
      </c>
      <c r="BG6" s="35">
        <v>2113.8131999999878</v>
      </c>
      <c r="BH6" s="7">
        <f t="shared" ref="BH6:BH46" si="26">BG6/AS6-1</f>
        <v>0.17063106688581731</v>
      </c>
      <c r="BI6" s="35">
        <f t="shared" ref="BI6:BI48" si="27">BE6+BG6</f>
        <v>6286.256449999988</v>
      </c>
      <c r="BJ6" s="7">
        <f t="shared" si="10"/>
        <v>0.2224827723840046</v>
      </c>
      <c r="BK6" s="35">
        <v>2097.8096500000061</v>
      </c>
      <c r="BL6" s="7">
        <f t="shared" ref="BL6:BL48" si="28">BK6/AW6-1</f>
        <v>0.11191805512232667</v>
      </c>
      <c r="BM6" s="35">
        <f t="shared" ref="BM6:BM48" si="29">BK6+BI6</f>
        <v>8384.0660999999945</v>
      </c>
      <c r="BN6" s="7">
        <f t="shared" ref="BN6:BR48" si="30">BM6/AY6-1</f>
        <v>0.19280544580479519</v>
      </c>
      <c r="BO6" s="35">
        <v>2385.3262400000021</v>
      </c>
      <c r="BP6" s="7">
        <f t="shared" si="30"/>
        <v>0.19556933984051805</v>
      </c>
      <c r="BQ6" s="35">
        <v>2550.3454299999848</v>
      </c>
      <c r="BR6" s="7">
        <f t="shared" si="30"/>
        <v>0.17133132341730661</v>
      </c>
      <c r="BS6" s="35">
        <f t="shared" ref="BS6:BS46" si="31">BO6+BQ6</f>
        <v>4935.671669999987</v>
      </c>
      <c r="BT6" s="7">
        <f t="shared" ref="BT6:BT12" si="32">BS6/BE6-1</f>
        <v>0.18292122247558118</v>
      </c>
      <c r="BU6" s="35">
        <v>2282.6672199999989</v>
      </c>
      <c r="BV6" s="7">
        <f t="shared" ref="BV6:BV34" si="33">BU6/BG6-1</f>
        <v>7.9881240215555538E-2</v>
      </c>
      <c r="BW6" s="35">
        <f t="shared" ref="BW6:BW46" si="34">BS6+BU6</f>
        <v>7218.3388899999863</v>
      </c>
      <c r="BX6" s="7">
        <f t="shared" ref="BX6:BX12" si="35">BW6/BI6-1</f>
        <v>0.14827305367091737</v>
      </c>
      <c r="BY6" s="62">
        <v>2167.7850999999941</v>
      </c>
      <c r="BZ6" s="7">
        <f>BY6/BK6-1</f>
        <v>3.3356434412429969E-2</v>
      </c>
      <c r="CA6" s="35">
        <v>9386.12398999998</v>
      </c>
      <c r="CB6" s="7">
        <f t="shared" ref="CB6:CB12" si="36">CA6/BM6-1</f>
        <v>0.11951932129924248</v>
      </c>
    </row>
    <row r="7" spans="2:80">
      <c r="B7" s="9" t="s">
        <v>394</v>
      </c>
      <c r="C7" s="9" t="s">
        <v>493</v>
      </c>
      <c r="D7" s="37">
        <v>-222279</v>
      </c>
      <c r="E7" s="37">
        <v>-248102</v>
      </c>
      <c r="F7" s="11">
        <f>E7/D7-1</f>
        <v>0.11617381758960588</v>
      </c>
      <c r="G7" s="37">
        <v>-136866</v>
      </c>
      <c r="H7" s="37">
        <v>-65389</v>
      </c>
      <c r="I7" s="37">
        <v>-202254</v>
      </c>
      <c r="J7" s="37">
        <f>K7-I7</f>
        <v>-73942.278939999989</v>
      </c>
      <c r="K7" s="37">
        <v>-276196.27893999999</v>
      </c>
      <c r="L7" s="11">
        <f>K7/E7-1</f>
        <v>0.11323680961862448</v>
      </c>
      <c r="M7" s="37">
        <v>-73933.679480000006</v>
      </c>
      <c r="N7" s="37">
        <f>O7-M7</f>
        <v>-78354.320519999994</v>
      </c>
      <c r="O7" s="37">
        <v>-152288</v>
      </c>
      <c r="P7" s="11">
        <f>O7/G7-1</f>
        <v>0.11267955518536388</v>
      </c>
      <c r="Q7" s="37">
        <v>-67575</v>
      </c>
      <c r="R7" s="11">
        <f>Q7/H7-1</f>
        <v>3.3430699353102167E-2</v>
      </c>
      <c r="S7" s="37">
        <v>-219862</v>
      </c>
      <c r="T7" s="11">
        <f>S7/I7-1</f>
        <v>8.7058846796602252E-2</v>
      </c>
      <c r="U7" s="37">
        <v>-80881.859280000033</v>
      </c>
      <c r="V7" s="11">
        <f>U7/J7-1</f>
        <v>9.3851318075158563E-2</v>
      </c>
      <c r="W7" s="37">
        <v>-300744.30817000003</v>
      </c>
      <c r="X7" s="11">
        <f>W7/K7-1</f>
        <v>8.8878928145635028E-2</v>
      </c>
      <c r="Y7" s="37">
        <v>-69608.995239999989</v>
      </c>
      <c r="Z7" s="11">
        <f>Y7/M7-1</f>
        <v>-5.849410269334554E-2</v>
      </c>
      <c r="AA7" s="37">
        <v>-16100.087570000007</v>
      </c>
      <c r="AB7" s="7">
        <f>AA7/N7-1</f>
        <v>-0.7945220191668888</v>
      </c>
      <c r="AC7" s="37">
        <f>Y7+AA7</f>
        <v>-85709.082809999993</v>
      </c>
      <c r="AD7" s="11">
        <f>AC7/O7-1</f>
        <v>-0.4371908304659593</v>
      </c>
      <c r="AE7" s="37">
        <v>-68722.193319999991</v>
      </c>
      <c r="AF7" s="11">
        <f>AE7/Q7-1</f>
        <v>1.6976593710691601E-2</v>
      </c>
      <c r="AG7" s="37">
        <f t="shared" si="14"/>
        <v>-154431.27612999998</v>
      </c>
      <c r="AH7" s="11">
        <f>AG7/S7-1</f>
        <v>-0.2975990569993906</v>
      </c>
      <c r="AI7" s="37">
        <v>-84815.73133000001</v>
      </c>
      <c r="AJ7" s="11">
        <f t="shared" si="15"/>
        <v>4.863726038222671E-2</v>
      </c>
      <c r="AK7" s="37">
        <f t="shared" si="16"/>
        <v>-239247.00745999999</v>
      </c>
      <c r="AL7" s="11">
        <f t="shared" si="17"/>
        <v>-0.20448367280566393</v>
      </c>
      <c r="AM7" s="37">
        <v>-68002.297790000011</v>
      </c>
      <c r="AN7" s="11">
        <f t="shared" ref="AN7:AN20" si="37">AM7/Y7-1</f>
        <v>-2.3081750346494179E-2</v>
      </c>
      <c r="AO7" s="37">
        <v>-84785.381599999979</v>
      </c>
      <c r="AP7" s="11">
        <f t="shared" ref="AP7:AP20" si="38">AO7/AA7-1</f>
        <v>4.266144126941537</v>
      </c>
      <c r="AQ7" s="37">
        <f t="shared" si="18"/>
        <v>-152787.67939</v>
      </c>
      <c r="AR7" s="11">
        <f t="shared" ref="AR7:AR20" si="39">AQ7/AC7-1</f>
        <v>0.78263113290688135</v>
      </c>
      <c r="AS7" s="37">
        <v>-87506.838610000021</v>
      </c>
      <c r="AT7" s="11">
        <f t="shared" ref="AT7:AT20" si="40">AS7/AE7-1</f>
        <v>0.2733417602452044</v>
      </c>
      <c r="AU7" s="37">
        <f t="shared" si="19"/>
        <v>-240294.51800000004</v>
      </c>
      <c r="AV7" s="11">
        <f t="shared" ref="AV7:AV20" si="41">AU7/AG7-1</f>
        <v>0.5559964537087716</v>
      </c>
      <c r="AW7" s="37">
        <v>-106622.82616000003</v>
      </c>
      <c r="AX7" s="11">
        <f t="shared" si="20"/>
        <v>0.25711144015434173</v>
      </c>
      <c r="AY7" s="37">
        <f t="shared" si="21"/>
        <v>-346917.3441600001</v>
      </c>
      <c r="AZ7" s="11">
        <f t="shared" si="22"/>
        <v>0.45003838435889998</v>
      </c>
      <c r="BA7" s="37">
        <v>-99704.517650000009</v>
      </c>
      <c r="BB7" s="11">
        <f t="shared" si="23"/>
        <v>0.46619336243461351</v>
      </c>
      <c r="BC7" s="37">
        <v>-115693.73816999998</v>
      </c>
      <c r="BD7" s="11">
        <f t="shared" si="24"/>
        <v>0.36454818020185709</v>
      </c>
      <c r="BE7" s="37">
        <f t="shared" si="25"/>
        <v>-215398.25581999999</v>
      </c>
      <c r="BF7" s="11">
        <f t="shared" si="9"/>
        <v>0.40978812349248805</v>
      </c>
      <c r="BG7" s="37">
        <v>-105920.18797000006</v>
      </c>
      <c r="BH7" s="11">
        <f t="shared" si="26"/>
        <v>0.21042183276743143</v>
      </c>
      <c r="BI7" s="37">
        <f t="shared" si="27"/>
        <v>-321318.44379000005</v>
      </c>
      <c r="BJ7" s="11">
        <f t="shared" si="10"/>
        <v>0.3371859102919692</v>
      </c>
      <c r="BK7" s="37">
        <v>-125184.26102000003</v>
      </c>
      <c r="BL7" s="11">
        <f t="shared" si="28"/>
        <v>0.17408500157505125</v>
      </c>
      <c r="BM7" s="37">
        <f t="shared" si="29"/>
        <v>-446502.70481000008</v>
      </c>
      <c r="BN7" s="11">
        <f t="shared" si="30"/>
        <v>0.28705788951292877</v>
      </c>
      <c r="BO7" s="37">
        <v>-124151.496</v>
      </c>
      <c r="BP7" s="11">
        <f t="shared" si="30"/>
        <v>0.24519428934823173</v>
      </c>
      <c r="BQ7" s="37">
        <v>-144978.32227999996</v>
      </c>
      <c r="BR7" s="11">
        <f t="shared" si="30"/>
        <v>0.2531215999518428</v>
      </c>
      <c r="BS7" s="37">
        <f t="shared" si="31"/>
        <v>-269129.81827999995</v>
      </c>
      <c r="BT7" s="11">
        <f t="shared" si="32"/>
        <v>0.24945217061043135</v>
      </c>
      <c r="BU7" s="37">
        <v>-134044.96459000005</v>
      </c>
      <c r="BV7" s="11">
        <f t="shared" si="33"/>
        <v>0.2655280089567611</v>
      </c>
      <c r="BW7" s="37">
        <f t="shared" si="34"/>
        <v>-403174.78287</v>
      </c>
      <c r="BX7" s="11">
        <f t="shared" si="35"/>
        <v>0.25475144879482148</v>
      </c>
      <c r="BY7" s="37">
        <v>-155555.51432000005</v>
      </c>
      <c r="BZ7" s="11">
        <f t="shared" ref="BZ7:BZ20" si="42">BY7/BK7-1</f>
        <v>0.24261239434203108</v>
      </c>
      <c r="CA7" s="37">
        <v>-558730.29719000007</v>
      </c>
      <c r="CB7" s="11">
        <f t="shared" si="36"/>
        <v>0.25134806837901702</v>
      </c>
    </row>
    <row r="8" spans="2:80">
      <c r="B8" s="9" t="s">
        <v>5</v>
      </c>
      <c r="C8" s="9" t="s">
        <v>15</v>
      </c>
      <c r="D8" s="37">
        <v>-258240</v>
      </c>
      <c r="E8" s="37">
        <v>-245830</v>
      </c>
      <c r="F8" s="11">
        <f t="shared" si="11"/>
        <v>-4.8056071871127592E-2</v>
      </c>
      <c r="G8" s="37">
        <v>-121912</v>
      </c>
      <c r="H8" s="37">
        <v>-65399</v>
      </c>
      <c r="I8" s="37">
        <v>-187312</v>
      </c>
      <c r="J8" s="37">
        <f>K8-I8</f>
        <v>-110074.39520512498</v>
      </c>
      <c r="K8" s="37">
        <v>-297386.39520512498</v>
      </c>
      <c r="L8" s="11">
        <f t="shared" si="0"/>
        <v>0.20972377336014714</v>
      </c>
      <c r="M8" s="37">
        <v>-53424.587419999996</v>
      </c>
      <c r="N8" s="37">
        <f t="shared" si="12"/>
        <v>-82441.412580000004</v>
      </c>
      <c r="O8" s="37">
        <v>-135866</v>
      </c>
      <c r="P8" s="11">
        <f t="shared" si="1"/>
        <v>0.11445961021064366</v>
      </c>
      <c r="Q8" s="37">
        <v>-68353</v>
      </c>
      <c r="R8" s="11">
        <f t="shared" si="2"/>
        <v>4.5168886374409301E-2</v>
      </c>
      <c r="S8" s="37">
        <v>-204219</v>
      </c>
      <c r="T8" s="11">
        <f t="shared" si="3"/>
        <v>9.0261168531647673E-2</v>
      </c>
      <c r="U8" s="37">
        <v>-114293.21736000001</v>
      </c>
      <c r="V8" s="11">
        <f t="shared" si="4"/>
        <v>3.8327007357280563E-2</v>
      </c>
      <c r="W8" s="37">
        <v>-318512.26357000007</v>
      </c>
      <c r="X8" s="11">
        <f t="shared" si="5"/>
        <v>7.1038449322146535E-2</v>
      </c>
      <c r="Y8" s="37">
        <v>-57597.884450000012</v>
      </c>
      <c r="Z8" s="11">
        <f t="shared" si="6"/>
        <v>7.8115662310902723E-2</v>
      </c>
      <c r="AA8" s="37">
        <v>-32049.867409999988</v>
      </c>
      <c r="AB8" s="7">
        <f t="shared" si="7"/>
        <v>-0.61124068102424567</v>
      </c>
      <c r="AC8" s="37">
        <f t="shared" si="13"/>
        <v>-89647.751860000004</v>
      </c>
      <c r="AD8" s="11">
        <f t="shared" si="8"/>
        <v>-0.34017523250850101</v>
      </c>
      <c r="AE8" s="37">
        <v>-65430.03305000002</v>
      </c>
      <c r="AF8" s="11">
        <f t="shared" si="8"/>
        <v>-4.2762818749725429E-2</v>
      </c>
      <c r="AG8" s="37">
        <f t="shared" si="14"/>
        <v>-155077.78491000002</v>
      </c>
      <c r="AH8" s="11">
        <f t="shared" si="8"/>
        <v>-0.24062998589749229</v>
      </c>
      <c r="AI8" s="37">
        <v>-135517.03939000002</v>
      </c>
      <c r="AJ8" s="11">
        <f t="shared" si="15"/>
        <v>0.1856962514507694</v>
      </c>
      <c r="AK8" s="37">
        <f t="shared" si="16"/>
        <v>-290594.82430000004</v>
      </c>
      <c r="AL8" s="11">
        <f t="shared" si="17"/>
        <v>-8.7649495680609979E-2</v>
      </c>
      <c r="AM8" s="37">
        <v>-55597.953080000007</v>
      </c>
      <c r="AN8" s="11">
        <f t="shared" si="37"/>
        <v>-3.4722306020390725E-2</v>
      </c>
      <c r="AO8" s="37">
        <v>-94814.321030000021</v>
      </c>
      <c r="AP8" s="11">
        <f t="shared" si="38"/>
        <v>1.9583373877052823</v>
      </c>
      <c r="AQ8" s="37">
        <f t="shared" si="18"/>
        <v>-150412.27411000003</v>
      </c>
      <c r="AR8" s="11">
        <f t="shared" si="39"/>
        <v>0.67781423392405893</v>
      </c>
      <c r="AS8" s="37">
        <v>-73387.744770000019</v>
      </c>
      <c r="AT8" s="11">
        <f t="shared" si="40"/>
        <v>0.12162169800401768</v>
      </c>
      <c r="AU8" s="37">
        <f t="shared" si="19"/>
        <v>-223800.01888000005</v>
      </c>
      <c r="AV8" s="11">
        <f t="shared" si="41"/>
        <v>0.44314686342652654</v>
      </c>
      <c r="AW8" s="37">
        <v>-152267.67077</v>
      </c>
      <c r="AX8" s="11">
        <f t="shared" si="20"/>
        <v>0.12360535217858382</v>
      </c>
      <c r="AY8" s="37">
        <f t="shared" si="21"/>
        <v>-376067.68965000007</v>
      </c>
      <c r="AZ8" s="11">
        <f t="shared" si="22"/>
        <v>0.29413072154981257</v>
      </c>
      <c r="BA8" s="37">
        <v>-73436.63814999997</v>
      </c>
      <c r="BB8" s="11">
        <f t="shared" si="23"/>
        <v>0.3208514717139288</v>
      </c>
      <c r="BC8" s="37">
        <v>-117891.49545</v>
      </c>
      <c r="BD8" s="11">
        <f t="shared" si="24"/>
        <v>0.24339334152588799</v>
      </c>
      <c r="BE8" s="37">
        <f t="shared" si="25"/>
        <v>-191328.13359999997</v>
      </c>
      <c r="BF8" s="11">
        <f t="shared" si="9"/>
        <v>0.27202473822101259</v>
      </c>
      <c r="BG8" s="37">
        <v>-88499.618560000061</v>
      </c>
      <c r="BH8" s="11">
        <f t="shared" si="26"/>
        <v>0.2059182202336538</v>
      </c>
      <c r="BI8" s="37">
        <f t="shared" si="27"/>
        <v>-279827.75216000003</v>
      </c>
      <c r="BJ8" s="11">
        <f t="shared" si="10"/>
        <v>0.25034731257123632</v>
      </c>
      <c r="BK8" s="37">
        <v>-176356.66804999995</v>
      </c>
      <c r="BL8" s="11">
        <f t="shared" si="28"/>
        <v>0.15820165343164883</v>
      </c>
      <c r="BM8" s="37">
        <f t="shared" si="29"/>
        <v>-456184.42021000001</v>
      </c>
      <c r="BN8" s="11">
        <f t="shared" si="30"/>
        <v>0.21303805874565618</v>
      </c>
      <c r="BO8" s="37">
        <v>-95872.145270000008</v>
      </c>
      <c r="BP8" s="11">
        <f t="shared" si="30"/>
        <v>0.30550836319840502</v>
      </c>
      <c r="BQ8" s="37">
        <v>-142185.30496000007</v>
      </c>
      <c r="BR8" s="11">
        <f t="shared" si="30"/>
        <v>0.2060692284652843</v>
      </c>
      <c r="BS8" s="37">
        <f t="shared" si="31"/>
        <v>-238057.45023000007</v>
      </c>
      <c r="BT8" s="11">
        <f t="shared" si="32"/>
        <v>0.24423651530357127</v>
      </c>
      <c r="BU8" s="37">
        <v>-123930.30349999983</v>
      </c>
      <c r="BV8" s="11">
        <f t="shared" si="33"/>
        <v>0.40034844801030234</v>
      </c>
      <c r="BW8" s="37">
        <f t="shared" si="34"/>
        <v>-361987.75372999988</v>
      </c>
      <c r="BX8" s="11">
        <f t="shared" si="35"/>
        <v>0.29360919685700937</v>
      </c>
      <c r="BY8" s="37">
        <v>-239053.58589000005</v>
      </c>
      <c r="BZ8" s="11">
        <f t="shared" si="42"/>
        <v>0.35551203440872747</v>
      </c>
      <c r="CA8" s="37">
        <v>-601041.33961999998</v>
      </c>
      <c r="CB8" s="11">
        <f t="shared" si="36"/>
        <v>0.31754026001878044</v>
      </c>
    </row>
    <row r="9" spans="2:80" s="8" customFormat="1">
      <c r="B9" s="23" t="s">
        <v>395</v>
      </c>
      <c r="C9" s="23" t="s">
        <v>16</v>
      </c>
      <c r="D9" s="36">
        <f>SUM(D5:D8)</f>
        <v>953070</v>
      </c>
      <c r="E9" s="36">
        <f>SUM(E5:E8)</f>
        <v>996846</v>
      </c>
      <c r="F9" s="25">
        <f t="shared" si="11"/>
        <v>4.5931568510182874E-2</v>
      </c>
      <c r="G9" s="36">
        <f>SUM(G5:G8)</f>
        <v>464128</v>
      </c>
      <c r="H9" s="36">
        <f>SUM(H5:H8)</f>
        <v>220105</v>
      </c>
      <c r="I9" s="36">
        <f>SUM(I5:I8)</f>
        <v>684233</v>
      </c>
      <c r="J9" s="36">
        <f>SUM(J5:J8)</f>
        <v>375352.70352487476</v>
      </c>
      <c r="K9" s="36">
        <f>SUM(K5:K8)</f>
        <v>1059585.7035248748</v>
      </c>
      <c r="L9" s="25">
        <f t="shared" si="0"/>
        <v>6.293821064123728E-2</v>
      </c>
      <c r="M9" s="36">
        <f>SUM(M5:M8)</f>
        <v>220416.99997</v>
      </c>
      <c r="N9" s="36">
        <f t="shared" si="12"/>
        <v>303331.00003</v>
      </c>
      <c r="O9" s="36">
        <f>SUM(O5:O8)</f>
        <v>523748</v>
      </c>
      <c r="P9" s="25">
        <f t="shared" si="1"/>
        <v>0.12845594318808606</v>
      </c>
      <c r="Q9" s="36">
        <f>SUM(Q5:Q8)</f>
        <v>240334</v>
      </c>
      <c r="R9" s="25">
        <f t="shared" si="2"/>
        <v>9.1906135707957581E-2</v>
      </c>
      <c r="S9" s="36">
        <f>SUM(S5:S8)</f>
        <v>764083</v>
      </c>
      <c r="T9" s="25">
        <f t="shared" si="3"/>
        <v>0.11670001300726507</v>
      </c>
      <c r="U9" s="36">
        <f>SUM(U5:U8)</f>
        <v>407277.77257999947</v>
      </c>
      <c r="V9" s="25">
        <f t="shared" si="4"/>
        <v>8.5053521009231359E-2</v>
      </c>
      <c r="W9" s="36">
        <f>SUM(W5:W8)</f>
        <v>1171359.9744299995</v>
      </c>
      <c r="X9" s="25">
        <f t="shared" si="5"/>
        <v>0.10548865517276274</v>
      </c>
      <c r="Y9" s="36">
        <f>SUM(Y5:Y8)</f>
        <v>206231.35583000001</v>
      </c>
      <c r="Z9" s="25">
        <f t="shared" si="6"/>
        <v>-6.4358212578570329E-2</v>
      </c>
      <c r="AA9" s="36">
        <f>SUM(AA5:AA8)</f>
        <v>137652.80679000006</v>
      </c>
      <c r="AB9" s="25">
        <f t="shared" si="7"/>
        <v>-0.54619604730019033</v>
      </c>
      <c r="AC9" s="36">
        <f t="shared" si="13"/>
        <v>343884.16262000008</v>
      </c>
      <c r="AD9" s="25">
        <f t="shared" si="8"/>
        <v>-0.34341675267495042</v>
      </c>
      <c r="AE9" s="36">
        <f>SUM(AE5:AE8)</f>
        <v>242626.04766999994</v>
      </c>
      <c r="AF9" s="25">
        <f t="shared" si="8"/>
        <v>9.5369264024229849E-3</v>
      </c>
      <c r="AG9" s="36">
        <f t="shared" si="14"/>
        <v>586510.21029000008</v>
      </c>
      <c r="AH9" s="25">
        <f t="shared" si="8"/>
        <v>-0.23239986979163252</v>
      </c>
      <c r="AI9" s="36">
        <f>SUM(AI5:AI8)</f>
        <v>461036.8308199998</v>
      </c>
      <c r="AJ9" s="25">
        <f t="shared" si="15"/>
        <v>0.13199605247163526</v>
      </c>
      <c r="AK9" s="36">
        <f>SUM(AK5:AK8)</f>
        <v>1047547.0411099999</v>
      </c>
      <c r="AL9" s="25">
        <f t="shared" si="17"/>
        <v>-0.10570015710178993</v>
      </c>
      <c r="AM9" s="36">
        <f>SUM(AM5:AM8)</f>
        <v>217730.03270999994</v>
      </c>
      <c r="AN9" s="25">
        <f t="shared" si="37"/>
        <v>5.5756200766475583E-2</v>
      </c>
      <c r="AO9" s="36">
        <f>SUM(AO5:AO8)</f>
        <v>361995.07970999996</v>
      </c>
      <c r="AP9" s="25">
        <f t="shared" si="38"/>
        <v>1.6297689684036105</v>
      </c>
      <c r="AQ9" s="36">
        <f>SUM(AQ5:AQ8)</f>
        <v>579725.11241999979</v>
      </c>
      <c r="AR9" s="25">
        <f t="shared" si="39"/>
        <v>0.68581509541807373</v>
      </c>
      <c r="AS9" s="36">
        <f>SUM(AS5:AS8)</f>
        <v>337214.9792399999</v>
      </c>
      <c r="AT9" s="25">
        <f t="shared" si="40"/>
        <v>0.38985480940056383</v>
      </c>
      <c r="AU9" s="36">
        <f>SUM(AU5:AU8)</f>
        <v>916940.09165999969</v>
      </c>
      <c r="AV9" s="25">
        <f t="shared" si="41"/>
        <v>0.5633829992603514</v>
      </c>
      <c r="AW9" s="36">
        <f>SUM(AW5:AW8)</f>
        <v>549446.79292999965</v>
      </c>
      <c r="AX9" s="25">
        <f t="shared" si="20"/>
        <v>0.19176333906502419</v>
      </c>
      <c r="AY9" s="36">
        <f>SUM(AY5:AY8)</f>
        <v>1466386.8845899992</v>
      </c>
      <c r="AZ9" s="25">
        <f t="shared" si="22"/>
        <v>0.39982915042764011</v>
      </c>
      <c r="BA9" s="36">
        <v>337423.74598000001</v>
      </c>
      <c r="BB9" s="25">
        <f t="shared" si="23"/>
        <v>0.54973451195601997</v>
      </c>
      <c r="BC9" s="36">
        <v>469390.20510000002</v>
      </c>
      <c r="BD9" s="25">
        <f>BC9/AO9-1</f>
        <v>0.29667564950340219</v>
      </c>
      <c r="BE9" s="36">
        <f t="shared" si="25"/>
        <v>806813.95108000003</v>
      </c>
      <c r="BF9" s="25">
        <f t="shared" si="9"/>
        <v>0.39171813294760072</v>
      </c>
      <c r="BG9" s="36">
        <v>392875.88822999923</v>
      </c>
      <c r="BH9" s="25">
        <f>BG9/AS9-1</f>
        <v>0.16506060648742649</v>
      </c>
      <c r="BI9" s="36">
        <f t="shared" si="27"/>
        <v>1199689.8393099993</v>
      </c>
      <c r="BJ9" s="25">
        <f t="shared" si="10"/>
        <v>0.3083622913009707</v>
      </c>
      <c r="BK9" s="36">
        <f>SUM(BK5:BK8)</f>
        <v>644045.24937000056</v>
      </c>
      <c r="BL9" s="25">
        <f t="shared" si="28"/>
        <v>0.17217036782677675</v>
      </c>
      <c r="BM9" s="36">
        <f t="shared" si="29"/>
        <v>1843735.0886799998</v>
      </c>
      <c r="BN9" s="25">
        <f t="shared" si="30"/>
        <v>0.25733195519919483</v>
      </c>
      <c r="BO9" s="36">
        <f>SUM(BO5:BO8)</f>
        <v>391627.59566999995</v>
      </c>
      <c r="BP9" s="25">
        <f t="shared" si="30"/>
        <v>0.16064029380200395</v>
      </c>
      <c r="BQ9" s="36">
        <f>SUM(BQ5:BQ8)</f>
        <v>559909.24770999968</v>
      </c>
      <c r="BR9" s="25">
        <f t="shared" si="30"/>
        <v>0.19284391030425363</v>
      </c>
      <c r="BS9" s="36">
        <f t="shared" si="31"/>
        <v>951536.84337999963</v>
      </c>
      <c r="BT9" s="25">
        <f t="shared" si="32"/>
        <v>0.17937579302672413</v>
      </c>
      <c r="BU9" s="36">
        <f>SUM(BU5:BU8)</f>
        <v>457310.63930999988</v>
      </c>
      <c r="BV9" s="25">
        <f t="shared" si="33"/>
        <v>0.16400790430355694</v>
      </c>
      <c r="BW9" s="123">
        <f t="shared" si="34"/>
        <v>1408847.4826899995</v>
      </c>
      <c r="BX9" s="25">
        <f t="shared" si="35"/>
        <v>0.17434309812967741</v>
      </c>
      <c r="BY9" s="36">
        <f>SUM(BY5:BY8)</f>
        <v>778127.22658000095</v>
      </c>
      <c r="BZ9" s="25">
        <f t="shared" si="42"/>
        <v>0.20818720010924419</v>
      </c>
      <c r="CA9" s="36">
        <f>SUM(CA5:CA8)</f>
        <v>2186974.7092700005</v>
      </c>
      <c r="CB9" s="25">
        <f t="shared" si="36"/>
        <v>0.18616536762650582</v>
      </c>
    </row>
    <row r="10" spans="2:80" s="8" customFormat="1">
      <c r="B10" s="6" t="s">
        <v>396</v>
      </c>
      <c r="C10" s="6" t="s">
        <v>17</v>
      </c>
      <c r="D10" s="35">
        <f>SUM(D11:D15)</f>
        <v>-316594</v>
      </c>
      <c r="E10" s="35">
        <f>SUM(E11:E15)</f>
        <v>-334653</v>
      </c>
      <c r="F10" s="7">
        <f t="shared" si="11"/>
        <v>5.7041510578216936E-2</v>
      </c>
      <c r="G10" s="35">
        <f>SUM(G11:G15)</f>
        <v>-125227</v>
      </c>
      <c r="H10" s="35">
        <f>SUM(H11:H15)</f>
        <v>-69821</v>
      </c>
      <c r="I10" s="35">
        <f>SUM(I11:I15)</f>
        <v>-195045.59407000002</v>
      </c>
      <c r="J10" s="35">
        <f>SUM(J11:J15)</f>
        <v>-118492.37872342499</v>
      </c>
      <c r="K10" s="35">
        <f>SUM(K11:K15)</f>
        <v>-312717.53116342501</v>
      </c>
      <c r="L10" s="7">
        <f t="shared" si="0"/>
        <v>-6.5546906307652919E-2</v>
      </c>
      <c r="M10" s="35">
        <f>SUM(M11:M12)+M15</f>
        <v>-71377.750849999953</v>
      </c>
      <c r="N10" s="35">
        <f t="shared" si="12"/>
        <v>-112553.05418999988</v>
      </c>
      <c r="O10" s="35">
        <f>SUM(O11:O12)+O15</f>
        <v>-183930.80503999983</v>
      </c>
      <c r="P10" s="7">
        <f t="shared" si="1"/>
        <v>0.46877913740646848</v>
      </c>
      <c r="Q10" s="35">
        <f>SUM(Q11:Q12)+Q15</f>
        <v>-77272</v>
      </c>
      <c r="R10" s="7">
        <f t="shared" si="2"/>
        <v>0.10671574454676969</v>
      </c>
      <c r="S10" s="35">
        <f>SUM(S11:S12)+S15</f>
        <v>-261202.11547999998</v>
      </c>
      <c r="T10" s="7">
        <f t="shared" si="3"/>
        <v>0.33918490558805958</v>
      </c>
      <c r="U10" s="35">
        <f>SUM(U11:U12)+U15</f>
        <v>-112412.77449999994</v>
      </c>
      <c r="V10" s="7">
        <f t="shared" si="4"/>
        <v>-5.1307976841409753E-2</v>
      </c>
      <c r="W10" s="35">
        <f>SUM(W11:W12)+W15</f>
        <v>-373614.88997999992</v>
      </c>
      <c r="X10" s="7">
        <f t="shared" si="5"/>
        <v>0.19473599254258045</v>
      </c>
      <c r="Y10" s="35">
        <f>SUM(Y11:Y12)+Y15</f>
        <v>-69156.397759999978</v>
      </c>
      <c r="Z10" s="7">
        <f t="shared" si="6"/>
        <v>-3.1121085542021865E-2</v>
      </c>
      <c r="AA10" s="35">
        <f>SUM(AA11:AA12)+AA15</f>
        <v>-44733.949595633414</v>
      </c>
      <c r="AB10" s="7">
        <f t="shared" si="7"/>
        <v>-0.60255232594471941</v>
      </c>
      <c r="AC10" s="35">
        <f t="shared" si="13"/>
        <v>-113890.34735563339</v>
      </c>
      <c r="AD10" s="7">
        <f t="shared" si="8"/>
        <v>-0.38079786400725313</v>
      </c>
      <c r="AE10" s="35">
        <f>SUM(AE11:AE12)+AE15</f>
        <v>-73339.452704914074</v>
      </c>
      <c r="AF10" s="7">
        <f t="shared" si="8"/>
        <v>-5.0892267510688538E-2</v>
      </c>
      <c r="AG10" s="35">
        <f t="shared" si="14"/>
        <v>-187229.80006054748</v>
      </c>
      <c r="AH10" s="7">
        <f t="shared" si="8"/>
        <v>-0.28319952647977886</v>
      </c>
      <c r="AI10" s="35">
        <f>SUM(AI11:AI12)+AI15</f>
        <v>-142834.25047287415</v>
      </c>
      <c r="AJ10" s="7">
        <f t="shared" si="15"/>
        <v>0.27062294395086051</v>
      </c>
      <c r="AK10" s="35">
        <f t="shared" ref="AK10:AK11" si="43">SUM(AG10,AI10)</f>
        <v>-330064.05053342163</v>
      </c>
      <c r="AL10" s="7">
        <f t="shared" si="17"/>
        <v>-0.11656612360634133</v>
      </c>
      <c r="AM10" s="35">
        <f>SUM(AM11:AM12,AM15)</f>
        <v>-75037.203169856512</v>
      </c>
      <c r="AN10" s="7">
        <f t="shared" si="37"/>
        <v>8.5036317684811236E-2</v>
      </c>
      <c r="AO10" s="35">
        <f>SUM(AO11:AO12,AO15)</f>
        <v>-115783.61372856139</v>
      </c>
      <c r="AP10" s="7">
        <f t="shared" si="38"/>
        <v>1.5882716544184445</v>
      </c>
      <c r="AQ10" s="35">
        <f t="shared" ref="AQ10:AQ12" si="44">SUM(AM10,AO10)</f>
        <v>-190820.81689841789</v>
      </c>
      <c r="AR10" s="7">
        <f t="shared" si="39"/>
        <v>0.67547839943416643</v>
      </c>
      <c r="AS10" s="35">
        <f>SUM(AS11:AS12,AS15)</f>
        <v>-108788.39534359319</v>
      </c>
      <c r="AT10" s="7">
        <f t="shared" si="40"/>
        <v>0.48335433837105635</v>
      </c>
      <c r="AU10" s="35">
        <f>SUM(AU11:AU12,AU15)</f>
        <v>-299609.21224201104</v>
      </c>
      <c r="AV10" s="7">
        <f t="shared" si="41"/>
        <v>0.60022182443778527</v>
      </c>
      <c r="AW10" s="35">
        <f>SUM(AW11:AW12,AW15)</f>
        <v>-175299.87059679456</v>
      </c>
      <c r="AX10" s="7">
        <f t="shared" si="20"/>
        <v>0.22729576426128961</v>
      </c>
      <c r="AY10" s="35">
        <f>SUM(AY11:AY12,AY15)</f>
        <v>-474909.08283880563</v>
      </c>
      <c r="AZ10" s="7">
        <f t="shared" si="22"/>
        <v>0.43883916491752939</v>
      </c>
      <c r="BA10" s="35">
        <v>-109272.49349002112</v>
      </c>
      <c r="BB10" s="7">
        <f t="shared" si="23"/>
        <v>0.45624422118543739</v>
      </c>
      <c r="BC10" s="35">
        <v>-152282.11523767927</v>
      </c>
      <c r="BD10" s="7">
        <f t="shared" si="24"/>
        <v>0.31523028461249747</v>
      </c>
      <c r="BE10" s="35">
        <f t="shared" si="25"/>
        <v>-261554.6087277004</v>
      </c>
      <c r="BF10" s="7">
        <f t="shared" si="9"/>
        <v>0.37068173681982053</v>
      </c>
      <c r="BG10" s="35">
        <v>-124054.12819206694</v>
      </c>
      <c r="BH10" s="7">
        <f t="shared" si="26"/>
        <v>0.14032501169135769</v>
      </c>
      <c r="BI10" s="35">
        <f t="shared" si="27"/>
        <v>-385608.73691976734</v>
      </c>
      <c r="BJ10" s="7">
        <f t="shared" si="10"/>
        <v>0.28703898666603656</v>
      </c>
      <c r="BK10" s="35">
        <f>BK11+BK12+BK15</f>
        <v>-187918.78304163492</v>
      </c>
      <c r="BL10" s="7">
        <f t="shared" si="28"/>
        <v>7.1984721961746212E-2</v>
      </c>
      <c r="BM10" s="35">
        <f t="shared" si="29"/>
        <v>-573527.51996140229</v>
      </c>
      <c r="BN10" s="7">
        <f t="shared" si="30"/>
        <v>0.2076575089553927</v>
      </c>
      <c r="BO10" s="35">
        <f>BO11+BO12+BO15</f>
        <v>-119042.0787129635</v>
      </c>
      <c r="BP10" s="7">
        <f t="shared" si="30"/>
        <v>8.940571328533431E-2</v>
      </c>
      <c r="BQ10" s="35">
        <f>BQ11+BQ12+BQ15</f>
        <v>-169811.21444388351</v>
      </c>
      <c r="BR10" s="7">
        <f t="shared" si="30"/>
        <v>0.11510937564037071</v>
      </c>
      <c r="BS10" s="35">
        <f t="shared" si="31"/>
        <v>-288853.29315684701</v>
      </c>
      <c r="BT10" s="7">
        <f t="shared" si="32"/>
        <v>0.10437087903722153</v>
      </c>
      <c r="BU10" s="35">
        <f>BU11+BU12+BU15</f>
        <v>-148268.79014825958</v>
      </c>
      <c r="BV10" s="7">
        <f t="shared" si="33"/>
        <v>0.1951943261307858</v>
      </c>
      <c r="BW10" s="35">
        <f t="shared" si="34"/>
        <v>-437122.08330510661</v>
      </c>
      <c r="BX10" s="7">
        <f t="shared" si="35"/>
        <v>0.13358967640833708</v>
      </c>
      <c r="BY10" s="35">
        <f>BY11+BY12+BY15</f>
        <v>-233741.92391788869</v>
      </c>
      <c r="BZ10" s="7">
        <f t="shared" si="42"/>
        <v>0.24384545352287268</v>
      </c>
      <c r="CA10" s="35">
        <f>CA11+CA12+CA15</f>
        <v>-670864.00722299516</v>
      </c>
      <c r="CB10" s="7">
        <f t="shared" si="36"/>
        <v>0.16971546067770826</v>
      </c>
    </row>
    <row r="11" spans="2:80">
      <c r="B11" s="13" t="s">
        <v>617</v>
      </c>
      <c r="C11" s="13" t="s">
        <v>619</v>
      </c>
      <c r="D11" s="37">
        <v>-298487</v>
      </c>
      <c r="E11" s="37">
        <v>-319045</v>
      </c>
      <c r="F11" s="11">
        <f t="shared" si="11"/>
        <v>6.8874021314160982E-2</v>
      </c>
      <c r="G11" s="37">
        <v>-114640</v>
      </c>
      <c r="H11" s="37">
        <v>-65497</v>
      </c>
      <c r="I11" s="37">
        <v>-180136.96293000001</v>
      </c>
      <c r="J11" s="37">
        <v>-112800.13906999999</v>
      </c>
      <c r="K11" s="37">
        <v>-292937.10200000001</v>
      </c>
      <c r="L11" s="11">
        <f t="shared" si="0"/>
        <v>-8.1831396824899261E-2</v>
      </c>
      <c r="M11" s="37">
        <v>-67156.07872999995</v>
      </c>
      <c r="N11" s="37">
        <f t="shared" si="12"/>
        <v>-107137.28846999988</v>
      </c>
      <c r="O11" s="37">
        <v>-174293.36719999983</v>
      </c>
      <c r="P11" s="11">
        <f t="shared" si="1"/>
        <v>0.52035386601535105</v>
      </c>
      <c r="Q11" s="37">
        <v>-72248</v>
      </c>
      <c r="R11" s="11">
        <f t="shared" si="2"/>
        <v>0.10307342321022328</v>
      </c>
      <c r="S11" s="37">
        <v>-246541.01687999998</v>
      </c>
      <c r="T11" s="11">
        <f t="shared" si="3"/>
        <v>0.36863091766348988</v>
      </c>
      <c r="U11" s="37">
        <v>-102080.30705999995</v>
      </c>
      <c r="V11" s="11">
        <f t="shared" si="4"/>
        <v>-9.5033854553562835E-2</v>
      </c>
      <c r="W11" s="37">
        <v>-348621.32393999991</v>
      </c>
      <c r="X11" s="11">
        <f t="shared" si="5"/>
        <v>0.19008934532301036</v>
      </c>
      <c r="Y11" s="37">
        <v>-61578.950799999977</v>
      </c>
      <c r="Z11" s="11">
        <f t="shared" si="6"/>
        <v>-8.3047254030759188E-2</v>
      </c>
      <c r="AA11" s="37">
        <v>-41350.506245633413</v>
      </c>
      <c r="AB11" s="11">
        <f t="shared" si="7"/>
        <v>-0.61404188181211805</v>
      </c>
      <c r="AC11" s="37">
        <f t="shared" si="13"/>
        <v>-102929.45704563339</v>
      </c>
      <c r="AD11" s="11">
        <f t="shared" si="8"/>
        <v>-0.40944707937438085</v>
      </c>
      <c r="AE11" s="37">
        <v>-67170.683584914077</v>
      </c>
      <c r="AF11" s="11">
        <f t="shared" si="8"/>
        <v>-7.0276221003846784E-2</v>
      </c>
      <c r="AG11" s="37">
        <f t="shared" si="14"/>
        <v>-170100.14063054748</v>
      </c>
      <c r="AH11" s="11">
        <f t="shared" si="8"/>
        <v>-0.31005338266556637</v>
      </c>
      <c r="AI11" s="37">
        <v>-134401.83331287414</v>
      </c>
      <c r="AJ11" s="11">
        <f t="shared" si="15"/>
        <v>0.31662841917076623</v>
      </c>
      <c r="AK11" s="37">
        <f t="shared" si="43"/>
        <v>-304501.97394342162</v>
      </c>
      <c r="AL11" s="11">
        <f t="shared" si="17"/>
        <v>-0.12655379050815474</v>
      </c>
      <c r="AM11" s="37">
        <v>-67698.99786985651</v>
      </c>
      <c r="AN11" s="11">
        <f t="shared" si="37"/>
        <v>9.9385374228502465E-2</v>
      </c>
      <c r="AO11" s="37">
        <v>-106243.72092856139</v>
      </c>
      <c r="AP11" s="11">
        <f t="shared" si="38"/>
        <v>1.5693451078311926</v>
      </c>
      <c r="AQ11" s="37">
        <f t="shared" si="44"/>
        <v>-173942.71879841789</v>
      </c>
      <c r="AR11" s="11">
        <f t="shared" si="39"/>
        <v>0.6899216588823649</v>
      </c>
      <c r="AS11" s="37">
        <v>-97593.227173593201</v>
      </c>
      <c r="AT11" s="11">
        <f t="shared" si="40"/>
        <v>0.45291400898459444</v>
      </c>
      <c r="AU11" s="37">
        <f t="shared" ref="AU11" si="45">SUM(AQ11,AS11)</f>
        <v>-271535.94597201108</v>
      </c>
      <c r="AV11" s="11">
        <f t="shared" si="41"/>
        <v>0.59632993227077447</v>
      </c>
      <c r="AW11" s="37">
        <v>-162617.76036679454</v>
      </c>
      <c r="AX11" s="11">
        <f t="shared" si="20"/>
        <v>0.20993706974395598</v>
      </c>
      <c r="AY11" s="37">
        <f t="shared" ref="AY11" si="46">AU11+AW11</f>
        <v>-434153.70633880561</v>
      </c>
      <c r="AZ11" s="11">
        <f t="shared" si="22"/>
        <v>0.42578289630225541</v>
      </c>
      <c r="BA11" s="37">
        <v>-95593.48093002112</v>
      </c>
      <c r="BB11" s="11">
        <f t="shared" si="23"/>
        <v>0.41203686816440799</v>
      </c>
      <c r="BC11" s="37">
        <v>-134277.70080767927</v>
      </c>
      <c r="BD11" s="11">
        <f t="shared" si="24"/>
        <v>0.26386481604845158</v>
      </c>
      <c r="BE11" s="37">
        <f t="shared" si="25"/>
        <v>-229871.18173770039</v>
      </c>
      <c r="BF11" s="11">
        <f t="shared" si="9"/>
        <v>0.32153379759516088</v>
      </c>
      <c r="BG11" s="37">
        <v>-107851.13598206695</v>
      </c>
      <c r="BH11" s="11">
        <f t="shared" si="26"/>
        <v>0.10510881856819387</v>
      </c>
      <c r="BI11" s="37">
        <f t="shared" si="27"/>
        <v>-337722.31771976734</v>
      </c>
      <c r="BJ11" s="11">
        <f t="shared" si="10"/>
        <v>0.24374810307648365</v>
      </c>
      <c r="BK11" s="37">
        <v>-170548.56478163492</v>
      </c>
      <c r="BL11" s="11">
        <f t="shared" si="28"/>
        <v>4.8769607925677638E-2</v>
      </c>
      <c r="BM11" s="37">
        <f t="shared" si="29"/>
        <v>-508270.88250140229</v>
      </c>
      <c r="BN11" s="11">
        <f t="shared" si="30"/>
        <v>0.17071644231169358</v>
      </c>
      <c r="BO11" s="37">
        <v>-101801.93804296348</v>
      </c>
      <c r="BP11" s="11">
        <f t="shared" si="30"/>
        <v>6.4946448780196953E-2</v>
      </c>
      <c r="BQ11" s="37">
        <v>-148959.98537388351</v>
      </c>
      <c r="BR11" s="11">
        <f t="shared" si="30"/>
        <v>0.109342686670165</v>
      </c>
      <c r="BS11" s="37">
        <f t="shared" si="31"/>
        <v>-250761.92341684698</v>
      </c>
      <c r="BT11" s="11">
        <f t="shared" si="32"/>
        <v>9.0880211783069154E-2</v>
      </c>
      <c r="BU11" s="37">
        <v>-128956.27428825956</v>
      </c>
      <c r="BV11" s="11">
        <f t="shared" si="33"/>
        <v>0.19568767740844106</v>
      </c>
      <c r="BW11" s="37">
        <f t="shared" si="34"/>
        <v>-379718.19770510658</v>
      </c>
      <c r="BX11" s="11">
        <f t="shared" si="35"/>
        <v>0.12435032505073074</v>
      </c>
      <c r="BY11" s="37">
        <v>-215251.0056678887</v>
      </c>
      <c r="BZ11" s="11">
        <f t="shared" si="42"/>
        <v>0.2621097453589798</v>
      </c>
      <c r="CA11" s="37">
        <v>-594969.20337299514</v>
      </c>
      <c r="CB11" s="11">
        <f t="shared" si="36"/>
        <v>0.17057502968676097</v>
      </c>
    </row>
    <row r="12" spans="2:80" s="8" customFormat="1">
      <c r="B12" s="6" t="s">
        <v>618</v>
      </c>
      <c r="C12" s="20" t="s">
        <v>22</v>
      </c>
      <c r="D12" s="35">
        <v>0</v>
      </c>
      <c r="E12" s="69">
        <v>0</v>
      </c>
      <c r="F12" s="69">
        <v>0</v>
      </c>
      <c r="G12" s="35">
        <v>0</v>
      </c>
      <c r="H12" s="35">
        <v>0</v>
      </c>
      <c r="I12" s="35">
        <v>0</v>
      </c>
      <c r="J12" s="35">
        <v>-820.44163000000003</v>
      </c>
      <c r="K12" s="35">
        <f>SUM(K13:K14)</f>
        <v>0</v>
      </c>
      <c r="L12" s="87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35">
        <v>-1448.9770000000001</v>
      </c>
      <c r="V12" s="7">
        <f t="shared" si="4"/>
        <v>0.76609395113214829</v>
      </c>
      <c r="W12" s="35">
        <f>SUM(W13:W14)</f>
        <v>-1448.9770000000001</v>
      </c>
      <c r="X12" s="7" t="s">
        <v>391</v>
      </c>
      <c r="Y12" s="35">
        <v>-556.87426000000005</v>
      </c>
      <c r="Z12" s="7" t="s">
        <v>391</v>
      </c>
      <c r="AA12" s="35">
        <v>-597.07375999999999</v>
      </c>
      <c r="AB12" s="7" t="s">
        <v>391</v>
      </c>
      <c r="AC12" s="35">
        <f t="shared" si="13"/>
        <v>-1153.94802</v>
      </c>
      <c r="AD12" s="7" t="s">
        <v>391</v>
      </c>
      <c r="AE12" s="35">
        <v>-609.26339999999993</v>
      </c>
      <c r="AF12" s="7" t="s">
        <v>391</v>
      </c>
      <c r="AG12" s="35">
        <f t="shared" si="14"/>
        <v>-1763.2114200000001</v>
      </c>
      <c r="AH12" s="7" t="s">
        <v>391</v>
      </c>
      <c r="AI12" s="35">
        <v>-760.71155000000033</v>
      </c>
      <c r="AJ12" s="7">
        <f t="shared" si="15"/>
        <v>-0.47500094894535916</v>
      </c>
      <c r="AK12" s="35">
        <f>SUM(AK13:AK14)</f>
        <v>-2523.9229700000001</v>
      </c>
      <c r="AL12" s="7">
        <f t="shared" si="17"/>
        <v>0.74186544713960267</v>
      </c>
      <c r="AM12" s="35">
        <v>-713.70539000000065</v>
      </c>
      <c r="AN12" s="7">
        <f t="shared" si="37"/>
        <v>0.28162754371157428</v>
      </c>
      <c r="AO12" s="35">
        <v>-798.08245999999997</v>
      </c>
      <c r="AP12" s="7">
        <f t="shared" si="38"/>
        <v>0.33665639568551797</v>
      </c>
      <c r="AQ12" s="35">
        <f t="shared" si="44"/>
        <v>-1511.7878500000006</v>
      </c>
      <c r="AR12" s="7">
        <f t="shared" si="39"/>
        <v>0.31010047575626554</v>
      </c>
      <c r="AS12" s="35">
        <v>-812.41112999999996</v>
      </c>
      <c r="AT12" s="7">
        <f t="shared" si="40"/>
        <v>0.33343169801435635</v>
      </c>
      <c r="AU12" s="35">
        <f>SUM(AU13:AU14)</f>
        <v>-2324.198980000001</v>
      </c>
      <c r="AV12" s="7">
        <f t="shared" si="41"/>
        <v>0.31816239030484561</v>
      </c>
      <c r="AW12" s="35">
        <v>-907.96973000000048</v>
      </c>
      <c r="AX12" s="7">
        <f t="shared" si="20"/>
        <v>0.19357952432824255</v>
      </c>
      <c r="AY12" s="35">
        <f>SUM(AY13:AY14)</f>
        <v>-3232.1687100000008</v>
      </c>
      <c r="AZ12" s="7">
        <f t="shared" si="22"/>
        <v>0.28061305690323857</v>
      </c>
      <c r="BA12" s="35">
        <v>-1071.9887600000002</v>
      </c>
      <c r="BB12" s="7">
        <f t="shared" si="23"/>
        <v>0.50200457362385786</v>
      </c>
      <c r="BC12" s="35">
        <v>-1393.1304300000002</v>
      </c>
      <c r="BD12" s="7">
        <f t="shared" si="24"/>
        <v>0.74559710283571468</v>
      </c>
      <c r="BE12" s="35">
        <f t="shared" si="25"/>
        <v>-2465.1191900000003</v>
      </c>
      <c r="BF12" s="7">
        <f t="shared" si="9"/>
        <v>0.6305986253296052</v>
      </c>
      <c r="BG12" s="35">
        <v>-1559.1223300000001</v>
      </c>
      <c r="BH12" s="7">
        <f t="shared" si="26"/>
        <v>0.91912970222355295</v>
      </c>
      <c r="BI12" s="35">
        <f t="shared" si="27"/>
        <v>-4024.2415200000005</v>
      </c>
      <c r="BJ12" s="7">
        <f t="shared" si="10"/>
        <v>0.73145309615444321</v>
      </c>
      <c r="BK12" s="35">
        <v>-1578.2805599999922</v>
      </c>
      <c r="BL12" s="7">
        <f t="shared" si="28"/>
        <v>0.73825239746702942</v>
      </c>
      <c r="BM12" s="35">
        <f t="shared" si="29"/>
        <v>-5602.5220799999925</v>
      </c>
      <c r="BN12" s="7">
        <f t="shared" si="30"/>
        <v>0.73336313252039087</v>
      </c>
      <c r="BO12" s="35">
        <v>-1626.1397800000182</v>
      </c>
      <c r="BP12" s="7">
        <f t="shared" si="30"/>
        <v>0.51693734176841355</v>
      </c>
      <c r="BQ12" s="35">
        <v>-1710.1981300000004</v>
      </c>
      <c r="BR12" s="7">
        <f t="shared" si="30"/>
        <v>0.22759369343472047</v>
      </c>
      <c r="BS12" s="35">
        <f t="shared" si="31"/>
        <v>-3336.3379100000184</v>
      </c>
      <c r="BT12" s="7">
        <f t="shared" si="32"/>
        <v>0.35341849738308917</v>
      </c>
      <c r="BU12" s="35">
        <v>-1785.87861</v>
      </c>
      <c r="BV12" s="7">
        <f t="shared" si="33"/>
        <v>0.1454384147009169</v>
      </c>
      <c r="BW12" s="35">
        <f t="shared" si="34"/>
        <v>-5122.2165200000181</v>
      </c>
      <c r="BX12" s="7">
        <f t="shared" si="35"/>
        <v>0.27284023449964745</v>
      </c>
      <c r="BY12" s="35">
        <v>-1817.7286800000006</v>
      </c>
      <c r="BZ12" s="7">
        <f t="shared" si="42"/>
        <v>0.15171454687372532</v>
      </c>
      <c r="CA12" s="35">
        <v>-6939.945200000001</v>
      </c>
      <c r="CB12" s="7">
        <f t="shared" si="36"/>
        <v>0.23871804535574626</v>
      </c>
    </row>
    <row r="13" spans="2:80">
      <c r="B13" s="83" t="s">
        <v>626</v>
      </c>
      <c r="C13" s="84" t="s">
        <v>630</v>
      </c>
      <c r="D13" s="37">
        <v>0</v>
      </c>
      <c r="E13" s="37">
        <v>0</v>
      </c>
      <c r="F13" s="37">
        <v>0</v>
      </c>
      <c r="G13" s="67" t="s">
        <v>391</v>
      </c>
      <c r="H13" s="37">
        <v>0</v>
      </c>
      <c r="I13" s="67" t="s">
        <v>391</v>
      </c>
      <c r="J13" s="37">
        <v>0</v>
      </c>
      <c r="K13" s="67" t="s">
        <v>41</v>
      </c>
      <c r="L13" s="37">
        <v>0</v>
      </c>
      <c r="M13" s="67" t="s">
        <v>41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-1314.9770000000001</v>
      </c>
      <c r="V13" s="67" t="s">
        <v>391</v>
      </c>
      <c r="W13" s="37">
        <v>-1314.9770000000001</v>
      </c>
      <c r="X13" s="67" t="s">
        <v>391</v>
      </c>
      <c r="Y13" s="37">
        <v>-419.23855000000003</v>
      </c>
      <c r="Z13" s="11" t="s">
        <v>391</v>
      </c>
      <c r="AA13" s="37">
        <v>-456.49080000000004</v>
      </c>
      <c r="AB13" s="11" t="s">
        <v>391</v>
      </c>
      <c r="AC13" s="37">
        <v>-875.72935000000007</v>
      </c>
      <c r="AD13" s="11" t="s">
        <v>391</v>
      </c>
      <c r="AE13" s="37">
        <v>-466.23865999999998</v>
      </c>
      <c r="AF13" s="11" t="s">
        <v>391</v>
      </c>
      <c r="AG13" s="37">
        <v>-1341.96801</v>
      </c>
      <c r="AH13" s="11" t="s">
        <v>391</v>
      </c>
      <c r="AI13" s="37">
        <v>-601.36187000000029</v>
      </c>
      <c r="AJ13" s="16">
        <v>-0.54268259444841982</v>
      </c>
      <c r="AK13" s="37">
        <v>-1943.3298800000002</v>
      </c>
      <c r="AL13" s="16">
        <v>0.47784324744843443</v>
      </c>
      <c r="AM13" s="37">
        <v>-570.84140000000059</v>
      </c>
      <c r="AN13" s="16">
        <v>0.36161476562687422</v>
      </c>
      <c r="AO13" s="37">
        <v>-651.76114999999993</v>
      </c>
      <c r="AP13" s="16">
        <v>0.42776404256120792</v>
      </c>
      <c r="AQ13" s="37">
        <v>-1222.6025500000005</v>
      </c>
      <c r="AR13" s="16">
        <v>0.39609635100159712</v>
      </c>
      <c r="AS13" s="37">
        <v>-666.97932000000037</v>
      </c>
      <c r="AT13" s="16">
        <v>0.43055344230785231</v>
      </c>
      <c r="AU13" s="37">
        <v>-1889.5818700000009</v>
      </c>
      <c r="AV13" s="16">
        <v>0.40806774522143852</v>
      </c>
      <c r="AW13" s="37">
        <v>-755.6718000000003</v>
      </c>
      <c r="AX13" s="16">
        <v>0.25660078847366874</v>
      </c>
      <c r="AY13" s="37">
        <v>-2645.253670000001</v>
      </c>
      <c r="AZ13" s="16">
        <v>0.36119641715178097</v>
      </c>
      <c r="BA13" s="37">
        <v>-906.68028000000015</v>
      </c>
      <c r="BB13" s="16">
        <f t="shared" si="23"/>
        <v>0.58832257085768336</v>
      </c>
      <c r="BC13" s="37">
        <v>-995.51949000000002</v>
      </c>
      <c r="BD13" s="16">
        <f t="shared" si="24"/>
        <v>0.52742993349634304</v>
      </c>
      <c r="BE13" s="37">
        <f t="shared" si="25"/>
        <v>-1902.1997700000002</v>
      </c>
      <c r="BF13" s="16">
        <v>0.39609635100159712</v>
      </c>
      <c r="BG13" s="37">
        <v>-1013.3121900000001</v>
      </c>
      <c r="BH13" s="16">
        <f t="shared" si="26"/>
        <v>0.51925578442222098</v>
      </c>
      <c r="BI13" s="37">
        <f t="shared" si="27"/>
        <v>-2915.5119600000003</v>
      </c>
      <c r="BJ13" s="11">
        <f t="shared" si="10"/>
        <v>0.54294026963753561</v>
      </c>
      <c r="BK13" s="37">
        <f>BK12-BK14</f>
        <v>-1028.2666499999923</v>
      </c>
      <c r="BL13" s="11">
        <f t="shared" si="28"/>
        <v>0.36073180182189124</v>
      </c>
      <c r="BM13" s="37">
        <f>BK13+BI13</f>
        <v>-3943.7786099999926</v>
      </c>
      <c r="BN13" s="11">
        <f t="shared" si="30"/>
        <v>0.49088862619364249</v>
      </c>
      <c r="BO13" s="37">
        <f>BO12-BO14</f>
        <v>-1076.125890000018</v>
      </c>
      <c r="BP13" s="11">
        <f t="shared" si="30"/>
        <v>0.1868857344068604</v>
      </c>
      <c r="BQ13" s="37">
        <f>BQ12-BQ14</f>
        <v>-1147.6239900000005</v>
      </c>
      <c r="BR13" s="11">
        <f t="shared" si="30"/>
        <v>0.1527890729693302</v>
      </c>
      <c r="BS13" s="37">
        <f t="shared" si="31"/>
        <v>-2223.7498800000185</v>
      </c>
      <c r="BT13" s="16">
        <v>0.39609635100159712</v>
      </c>
      <c r="BU13" s="37">
        <f>BU12-BU14</f>
        <v>-1214.5375799999999</v>
      </c>
      <c r="BV13" s="11">
        <f t="shared" si="33"/>
        <v>0.19858183093603143</v>
      </c>
      <c r="BW13" s="37">
        <f>BS13+BU13</f>
        <v>-3438.2874600000187</v>
      </c>
      <c r="BX13" s="16">
        <v>0.39609635100159712</v>
      </c>
      <c r="BY13" s="37">
        <f>BY12-BY14</f>
        <v>-1246.3876400000006</v>
      </c>
      <c r="BZ13" s="11">
        <f t="shared" si="42"/>
        <v>0.21212492887910916</v>
      </c>
      <c r="CA13" s="37">
        <f>CA12-CA14</f>
        <v>-5827.3571800000009</v>
      </c>
      <c r="CB13" s="16">
        <v>0.39609635100159712</v>
      </c>
    </row>
    <row r="14" spans="2:80">
      <c r="B14" s="83" t="s">
        <v>627</v>
      </c>
      <c r="C14" s="84" t="s">
        <v>630</v>
      </c>
      <c r="D14" s="37">
        <v>0</v>
      </c>
      <c r="E14" s="37">
        <v>0</v>
      </c>
      <c r="F14" s="37">
        <v>0</v>
      </c>
      <c r="G14" s="67"/>
      <c r="H14" s="37"/>
      <c r="I14" s="67"/>
      <c r="J14" s="37"/>
      <c r="K14" s="67" t="s">
        <v>41</v>
      </c>
      <c r="L14" s="37">
        <v>0</v>
      </c>
      <c r="M14" s="67" t="s">
        <v>41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-134</v>
      </c>
      <c r="V14" s="67" t="s">
        <v>391</v>
      </c>
      <c r="W14" s="37">
        <v>-134</v>
      </c>
      <c r="X14" s="67" t="s">
        <v>391</v>
      </c>
      <c r="Y14" s="37">
        <v>-137.63570999999999</v>
      </c>
      <c r="Z14" s="11" t="s">
        <v>391</v>
      </c>
      <c r="AA14" s="37">
        <v>-140.58295999999999</v>
      </c>
      <c r="AB14" s="11" t="s">
        <v>391</v>
      </c>
      <c r="AC14" s="37">
        <v>-278.21866999999997</v>
      </c>
      <c r="AD14" s="11" t="s">
        <v>391</v>
      </c>
      <c r="AE14" s="37">
        <v>-143.02473999999998</v>
      </c>
      <c r="AF14" s="11" t="s">
        <v>391</v>
      </c>
      <c r="AG14" s="37">
        <v>-421.24340999999993</v>
      </c>
      <c r="AH14" s="11" t="s">
        <v>391</v>
      </c>
      <c r="AI14" s="37">
        <v>-159.34968000000006</v>
      </c>
      <c r="AJ14" s="16">
        <v>0.18917671641791101</v>
      </c>
      <c r="AK14" s="37">
        <v>-580.59308999999996</v>
      </c>
      <c r="AL14" s="16">
        <v>3.3327842537313428</v>
      </c>
      <c r="AM14" s="37">
        <v>-142.86399000000003</v>
      </c>
      <c r="AN14" s="16">
        <v>3.7986362696134979E-2</v>
      </c>
      <c r="AO14" s="37">
        <v>-146.32131000000001</v>
      </c>
      <c r="AP14" s="16">
        <v>4.0818247104770222E-2</v>
      </c>
      <c r="AQ14" s="37">
        <v>-289.18530000000004</v>
      </c>
      <c r="AR14" s="16">
        <v>3.941730438147828E-2</v>
      </c>
      <c r="AS14" s="37">
        <v>-145.43180999999993</v>
      </c>
      <c r="AT14" s="16">
        <v>1.6829745678963892E-2</v>
      </c>
      <c r="AU14" s="37">
        <v>-434.61710999999997</v>
      </c>
      <c r="AV14" s="16">
        <v>3.1748152451809286E-2</v>
      </c>
      <c r="AW14" s="37">
        <v>-152.29793000000012</v>
      </c>
      <c r="AX14" s="16">
        <v>-4.425330505840952E-2</v>
      </c>
      <c r="AY14" s="37">
        <v>-586.91504000000009</v>
      </c>
      <c r="AZ14" s="16">
        <v>1.0888779265354476E-2</v>
      </c>
      <c r="BA14" s="47">
        <v>-165.30848</v>
      </c>
      <c r="BB14" s="16">
        <f t="shared" si="23"/>
        <v>0.15710390001007224</v>
      </c>
      <c r="BC14" s="47">
        <v>-397.61094000000003</v>
      </c>
      <c r="BD14" s="16">
        <f t="shared" si="24"/>
        <v>1.7173823143054148</v>
      </c>
      <c r="BE14" s="47">
        <f t="shared" si="25"/>
        <v>-562.91942000000006</v>
      </c>
      <c r="BF14" s="16">
        <v>3.941730438147828E-2</v>
      </c>
      <c r="BG14" s="47">
        <v>-545.81014000000016</v>
      </c>
      <c r="BH14" s="16">
        <f t="shared" si="26"/>
        <v>2.7530313347540707</v>
      </c>
      <c r="BI14" s="47">
        <f t="shared" si="27"/>
        <v>-1108.7295600000002</v>
      </c>
      <c r="BJ14" s="11">
        <f t="shared" si="10"/>
        <v>1.5510490371628496</v>
      </c>
      <c r="BK14" s="47">
        <v>-550.0139099999999</v>
      </c>
      <c r="BL14" s="11">
        <f t="shared" si="28"/>
        <v>2.6114339177164094</v>
      </c>
      <c r="BM14" s="47">
        <f t="shared" si="29"/>
        <v>-1658.7434700000001</v>
      </c>
      <c r="BN14" s="11">
        <f t="shared" si="30"/>
        <v>1.8262071287183232</v>
      </c>
      <c r="BO14" s="47">
        <v>-550.01389000000006</v>
      </c>
      <c r="BP14" s="11">
        <f t="shared" si="30"/>
        <v>2.3271970681721834</v>
      </c>
      <c r="BQ14" s="47">
        <v>-562.57414000000006</v>
      </c>
      <c r="BR14" s="11">
        <f t="shared" si="30"/>
        <v>0.41488596868084171</v>
      </c>
      <c r="BS14" s="47">
        <f t="shared" si="31"/>
        <v>-1112.5880300000001</v>
      </c>
      <c r="BT14" s="16">
        <v>3.941730438147828E-2</v>
      </c>
      <c r="BU14" s="47">
        <v>-571.34103000000005</v>
      </c>
      <c r="BV14" s="11">
        <f t="shared" si="33"/>
        <v>4.677613721137508E-2</v>
      </c>
      <c r="BW14" s="47">
        <f t="shared" si="34"/>
        <v>-1683.9290600000002</v>
      </c>
      <c r="BX14" s="16">
        <v>3.941730438147828E-2</v>
      </c>
      <c r="BY14" s="47">
        <v>-571.34104000000002</v>
      </c>
      <c r="BZ14" s="11">
        <f t="shared" si="42"/>
        <v>3.877561932933693E-2</v>
      </c>
      <c r="CA14" s="47">
        <v>-1112.5880200000001</v>
      </c>
      <c r="CB14" s="16">
        <v>3.941730438147828E-2</v>
      </c>
    </row>
    <row r="15" spans="2:80">
      <c r="B15" s="84" t="s">
        <v>654</v>
      </c>
      <c r="C15" s="84" t="s">
        <v>464</v>
      </c>
      <c r="D15" s="37">
        <v>-18107</v>
      </c>
      <c r="E15" s="37">
        <v>-15608</v>
      </c>
      <c r="F15" s="11">
        <v>-0.13801292317888114</v>
      </c>
      <c r="G15" s="37">
        <v>-10587</v>
      </c>
      <c r="H15" s="37">
        <v>-4324</v>
      </c>
      <c r="I15" s="37">
        <v>-14908.631140000001</v>
      </c>
      <c r="J15" s="37">
        <v>-4871.7980234249962</v>
      </c>
      <c r="K15" s="37">
        <v>-19780.429163424993</v>
      </c>
      <c r="L15" s="11">
        <v>0.26732631749263147</v>
      </c>
      <c r="M15" s="37">
        <v>-4221.6721199999993</v>
      </c>
      <c r="N15" s="37">
        <v>0</v>
      </c>
      <c r="O15" s="37">
        <v>-9637.4378400000005</v>
      </c>
      <c r="P15" s="11">
        <v>-8.9691334655709776E-2</v>
      </c>
      <c r="Q15" s="37">
        <v>-5024</v>
      </c>
      <c r="R15" s="11">
        <v>0.16188714153561512</v>
      </c>
      <c r="S15" s="37">
        <v>-14661.098599999999</v>
      </c>
      <c r="T15" s="11">
        <v>-1.6603304332607038E-2</v>
      </c>
      <c r="U15" s="37">
        <v>-8883.4904399999996</v>
      </c>
      <c r="V15" s="11">
        <v>0.82345212122621669</v>
      </c>
      <c r="W15" s="37">
        <v>-23544.589039999999</v>
      </c>
      <c r="X15" s="11">
        <v>0.19029717937238311</v>
      </c>
      <c r="Y15" s="37">
        <v>-7020.5726999999988</v>
      </c>
      <c r="Z15" s="11">
        <v>0.66298388421505372</v>
      </c>
      <c r="AA15" s="37">
        <v>-2786.3695899999993</v>
      </c>
      <c r="AB15" s="11" t="s">
        <v>391</v>
      </c>
      <c r="AC15" s="37">
        <v>-9806.942289999999</v>
      </c>
      <c r="AD15" s="11">
        <v>1.7588123816111523E-2</v>
      </c>
      <c r="AE15" s="37">
        <v>-5559.5057200000001</v>
      </c>
      <c r="AF15" s="11">
        <v>0.10658951433121011</v>
      </c>
      <c r="AG15" s="37">
        <v>-15366.44801</v>
      </c>
      <c r="AH15" s="11">
        <v>4.8110269853856691E-2</v>
      </c>
      <c r="AI15" s="37">
        <v>-7671.70561</v>
      </c>
      <c r="AJ15" s="11">
        <v>-0.13640863781916779</v>
      </c>
      <c r="AK15" s="37">
        <v>-23038.153620000001</v>
      </c>
      <c r="AL15" s="11">
        <v>-2.1509630902438515E-2</v>
      </c>
      <c r="AM15" s="37">
        <v>-6624.4999099999995</v>
      </c>
      <c r="AN15" s="11">
        <v>-5.6416022869473226E-2</v>
      </c>
      <c r="AO15" s="37">
        <v>-8741.81034</v>
      </c>
      <c r="AP15" s="11">
        <v>2.1373477414387092</v>
      </c>
      <c r="AQ15" s="37">
        <v>-15366.310249999999</v>
      </c>
      <c r="AR15" s="11">
        <v>0.56688086822625738</v>
      </c>
      <c r="AS15" s="37">
        <v>-10382.75704</v>
      </c>
      <c r="AT15" s="11">
        <v>0.86756837080833149</v>
      </c>
      <c r="AU15" s="37">
        <v>-25749.067289999999</v>
      </c>
      <c r="AV15" s="11">
        <v>0.6756681357489589</v>
      </c>
      <c r="AW15" s="37">
        <v>-11774.140500000003</v>
      </c>
      <c r="AX15" s="11">
        <v>0.5347487375757114</v>
      </c>
      <c r="AY15" s="37">
        <v>-37523.20779</v>
      </c>
      <c r="AZ15" s="11">
        <v>0.6287419733769446</v>
      </c>
      <c r="BA15" s="37">
        <v>-12607.023800000001</v>
      </c>
      <c r="BB15" s="11">
        <f t="shared" si="23"/>
        <v>0.90309064401511963</v>
      </c>
      <c r="BC15" s="37">
        <v>-16611.284</v>
      </c>
      <c r="BD15" s="11">
        <f t="shared" si="24"/>
        <v>0.90021098078410144</v>
      </c>
      <c r="BE15" s="37">
        <f t="shared" si="25"/>
        <v>-29218.307800000002</v>
      </c>
      <c r="BF15" s="11">
        <v>0.56688086822625738</v>
      </c>
      <c r="BG15" s="37">
        <v>-14643.869879999987</v>
      </c>
      <c r="BH15" s="11">
        <f t="shared" si="26"/>
        <v>0.41040282687766583</v>
      </c>
      <c r="BI15" s="37">
        <f t="shared" si="27"/>
        <v>-43862.177679999993</v>
      </c>
      <c r="BJ15" s="11">
        <f t="shared" si="10"/>
        <v>0.70344724280690607</v>
      </c>
      <c r="BK15" s="37">
        <v>-15791.937700000008</v>
      </c>
      <c r="BL15" s="11">
        <f t="shared" si="28"/>
        <v>0.34123910785674783</v>
      </c>
      <c r="BM15" s="37">
        <f t="shared" si="29"/>
        <v>-59654.115380000003</v>
      </c>
      <c r="BN15" s="11">
        <f t="shared" si="30"/>
        <v>0.58979252823629658</v>
      </c>
      <c r="BO15" s="37">
        <v>-15614.000890000008</v>
      </c>
      <c r="BP15" s="11">
        <f t="shared" si="30"/>
        <v>0.23851601596881311</v>
      </c>
      <c r="BQ15" s="37">
        <v>-19141.030939999997</v>
      </c>
      <c r="BR15" s="11">
        <f t="shared" si="30"/>
        <v>0.15229087287894161</v>
      </c>
      <c r="BS15" s="37">
        <f t="shared" si="31"/>
        <v>-34755.031830000007</v>
      </c>
      <c r="BT15" s="11">
        <v>0.56688086822625738</v>
      </c>
      <c r="BU15" s="37">
        <v>-17526.637250000003</v>
      </c>
      <c r="BV15" s="11">
        <f t="shared" si="33"/>
        <v>0.19685830273165594</v>
      </c>
      <c r="BW15" s="37">
        <f t="shared" si="34"/>
        <v>-52281.669080000007</v>
      </c>
      <c r="BX15" s="11">
        <v>0.56688086822625738</v>
      </c>
      <c r="BY15" s="37">
        <v>-16673.189569999995</v>
      </c>
      <c r="BZ15" s="11">
        <f t="shared" si="42"/>
        <v>5.5803909991361422E-2</v>
      </c>
      <c r="CA15" s="37">
        <v>-68954.858650000009</v>
      </c>
      <c r="CB15" s="11">
        <v>0.56688086822625738</v>
      </c>
    </row>
    <row r="16" spans="2:80" s="8" customFormat="1">
      <c r="B16" s="23" t="s">
        <v>10</v>
      </c>
      <c r="C16" s="23" t="s">
        <v>18</v>
      </c>
      <c r="D16" s="36">
        <f>D9+D10</f>
        <v>636476</v>
      </c>
      <c r="E16" s="36">
        <f>E9+E10</f>
        <v>662193</v>
      </c>
      <c r="F16" s="25">
        <f t="shared" si="11"/>
        <v>4.0405294150918536E-2</v>
      </c>
      <c r="G16" s="36">
        <f>G9+G10</f>
        <v>338901</v>
      </c>
      <c r="H16" s="36">
        <f>H9+H10</f>
        <v>150284</v>
      </c>
      <c r="I16" s="36">
        <f>I9+I10</f>
        <v>489187.40593000001</v>
      </c>
      <c r="J16" s="36">
        <f>J9+J10</f>
        <v>256860.32480144978</v>
      </c>
      <c r="K16" s="36">
        <f>K9+K10</f>
        <v>746868.1723614498</v>
      </c>
      <c r="L16" s="25">
        <f t="shared" si="0"/>
        <v>0.12787083578571479</v>
      </c>
      <c r="M16" s="36">
        <f>M9+M10</f>
        <v>149039.24912000005</v>
      </c>
      <c r="N16" s="36">
        <f t="shared" si="12"/>
        <v>190777.94584000012</v>
      </c>
      <c r="O16" s="36">
        <f>O9+O10</f>
        <v>339817.19496000017</v>
      </c>
      <c r="P16" s="25">
        <f t="shared" ref="P16:P20" si="47">O16/G16-1</f>
        <v>2.7034294971102213E-3</v>
      </c>
      <c r="Q16" s="36">
        <f>Q9+Q10</f>
        <v>163062</v>
      </c>
      <c r="R16" s="25">
        <f t="shared" ref="R16:R20" si="48">Q16/H16-1</f>
        <v>8.5025684703627702E-2</v>
      </c>
      <c r="S16" s="36">
        <f>S9+S10</f>
        <v>502880.88452000002</v>
      </c>
      <c r="T16" s="25">
        <f t="shared" ref="T16:T20" si="49">S16/I16-1</f>
        <v>2.7992295844099235E-2</v>
      </c>
      <c r="U16" s="36">
        <f>U9+U10</f>
        <v>294864.99807999952</v>
      </c>
      <c r="V16" s="25">
        <f t="shared" ref="V16:V20" si="50">U16/J16-1</f>
        <v>0.14795851912095404</v>
      </c>
      <c r="W16" s="36">
        <f>W9+W10</f>
        <v>797745.0844499995</v>
      </c>
      <c r="X16" s="25">
        <f t="shared" ref="X16:X20" si="51">W16/K16-1</f>
        <v>6.8120337659706376E-2</v>
      </c>
      <c r="Y16" s="36">
        <f>Y9+Y10</f>
        <v>137074.95807000005</v>
      </c>
      <c r="Z16" s="25">
        <f t="shared" ref="Z16:Z20" si="52">Y16/M16-1</f>
        <v>-8.0276109284252106E-2</v>
      </c>
      <c r="AA16" s="36">
        <f>AA9+AA10</f>
        <v>92918.857194366647</v>
      </c>
      <c r="AB16" s="25">
        <f>AA16/N16-1</f>
        <v>-0.51294759577558835</v>
      </c>
      <c r="AC16" s="36">
        <f t="shared" si="13"/>
        <v>229993.81526436668</v>
      </c>
      <c r="AD16" s="25">
        <f t="shared" ref="AD16:AH20" si="53">AC16/O16-1</f>
        <v>-0.32318370383982709</v>
      </c>
      <c r="AE16" s="36">
        <f>AE9+AE10</f>
        <v>169286.59496508585</v>
      </c>
      <c r="AF16" s="25">
        <f t="shared" si="53"/>
        <v>3.8173179312690042E-2</v>
      </c>
      <c r="AG16" s="36">
        <f t="shared" si="14"/>
        <v>399280.41022945254</v>
      </c>
      <c r="AH16" s="25">
        <f t="shared" si="53"/>
        <v>-0.20601394381779725</v>
      </c>
      <c r="AI16" s="36">
        <f>AI9+AI10</f>
        <v>318202.58034712565</v>
      </c>
      <c r="AJ16" s="25">
        <f t="shared" si="15"/>
        <v>7.9146668540137854E-2</v>
      </c>
      <c r="AK16" s="36">
        <f>AK9+AK10</f>
        <v>717482.9905765783</v>
      </c>
      <c r="AL16" s="25">
        <f t="shared" si="17"/>
        <v>-0.10061120455384243</v>
      </c>
      <c r="AM16" s="36">
        <f>AM9+AM10</f>
        <v>142692.82954014343</v>
      </c>
      <c r="AN16" s="25">
        <f t="shared" si="37"/>
        <v>4.098393717745652E-2</v>
      </c>
      <c r="AO16" s="36">
        <f>AO9+AO10</f>
        <v>246211.46598143858</v>
      </c>
      <c r="AP16" s="25">
        <f t="shared" si="38"/>
        <v>1.6497470310726716</v>
      </c>
      <c r="AQ16" s="36">
        <f>AQ9+AQ10</f>
        <v>388904.29552158189</v>
      </c>
      <c r="AR16" s="25">
        <f t="shared" si="39"/>
        <v>0.69093371086763944</v>
      </c>
      <c r="AS16" s="36">
        <f>AS9+AS10</f>
        <v>228426.58389640669</v>
      </c>
      <c r="AT16" s="25">
        <f t="shared" si="40"/>
        <v>0.34934832816217987</v>
      </c>
      <c r="AU16" s="36">
        <f>AU9+AU10</f>
        <v>617330.8794179887</v>
      </c>
      <c r="AV16" s="25">
        <f t="shared" si="41"/>
        <v>0.54610860839185715</v>
      </c>
      <c r="AW16" s="36">
        <f>AW9+AW10</f>
        <v>374146.92233320512</v>
      </c>
      <c r="AX16" s="25">
        <f t="shared" si="20"/>
        <v>0.17581360253285827</v>
      </c>
      <c r="AY16" s="36">
        <f>AY9+AY10</f>
        <v>991477.80175119359</v>
      </c>
      <c r="AZ16" s="25">
        <f t="shared" si="22"/>
        <v>0.38188335441155141</v>
      </c>
      <c r="BA16" s="36">
        <v>228151.25248997888</v>
      </c>
      <c r="BB16" s="25">
        <f t="shared" si="23"/>
        <v>0.59889780884745614</v>
      </c>
      <c r="BC16" s="36">
        <v>317108.08986232069</v>
      </c>
      <c r="BD16" s="25">
        <f t="shared" si="24"/>
        <v>0.2879501309911654</v>
      </c>
      <c r="BE16" s="36">
        <f t="shared" si="25"/>
        <v>545259.3423522996</v>
      </c>
      <c r="BF16" s="25">
        <f>BE16/AQ16-1</f>
        <v>0.40203990707024961</v>
      </c>
      <c r="BG16" s="36">
        <v>268821.76003793231</v>
      </c>
      <c r="BH16" s="25">
        <f t="shared" si="26"/>
        <v>0.17684095893079221</v>
      </c>
      <c r="BI16" s="36">
        <f t="shared" si="27"/>
        <v>814081.10239023191</v>
      </c>
      <c r="BJ16" s="25">
        <f t="shared" si="10"/>
        <v>0.31871113131054885</v>
      </c>
      <c r="BK16" s="36">
        <f>SUM(BK9,BK10)</f>
        <v>456126.46632836561</v>
      </c>
      <c r="BL16" s="25">
        <f t="shared" si="28"/>
        <v>0.21911056620198988</v>
      </c>
      <c r="BM16" s="36">
        <f t="shared" si="29"/>
        <v>1270207.5687185975</v>
      </c>
      <c r="BN16" s="25">
        <f t="shared" si="30"/>
        <v>0.28112557484907752</v>
      </c>
      <c r="BO16" s="36">
        <f>BO9+BO10</f>
        <v>272585.51695703645</v>
      </c>
      <c r="BP16" s="25">
        <f t="shared" si="30"/>
        <v>0.1947579247631317</v>
      </c>
      <c r="BQ16" s="36">
        <f>BQ9+BQ10</f>
        <v>390098.03326611617</v>
      </c>
      <c r="BR16" s="25">
        <f t="shared" si="30"/>
        <v>0.2301737033435054</v>
      </c>
      <c r="BS16" s="36">
        <f t="shared" si="31"/>
        <v>662683.55022315262</v>
      </c>
      <c r="BT16" s="25">
        <f>BS16/BE16-1</f>
        <v>0.21535478395340113</v>
      </c>
      <c r="BU16" s="36">
        <f>BU9+BU10</f>
        <v>309041.84916174028</v>
      </c>
      <c r="BV16" s="25">
        <f t="shared" si="33"/>
        <v>0.14961619594385756</v>
      </c>
      <c r="BW16" s="36">
        <f t="shared" si="34"/>
        <v>971725.39938489289</v>
      </c>
      <c r="BX16" s="25">
        <f>BW16/BI16-1</f>
        <v>0.19364691863230821</v>
      </c>
      <c r="BY16" s="36">
        <f>BY9+BY10</f>
        <v>544385.30266211228</v>
      </c>
      <c r="BZ16" s="25">
        <f t="shared" si="42"/>
        <v>0.19349641568531362</v>
      </c>
      <c r="CA16" s="36">
        <f>CA9+CA10</f>
        <v>1516110.7020470053</v>
      </c>
      <c r="CB16" s="25">
        <f>CA16/BM16-1</f>
        <v>0.19359287362496058</v>
      </c>
    </row>
    <row r="17" spans="2:80" s="8" customFormat="1">
      <c r="B17" s="6" t="s">
        <v>11</v>
      </c>
      <c r="C17" s="6" t="s">
        <v>19</v>
      </c>
      <c r="D17" s="35">
        <f>SUM(D18,D27,D32:D36)</f>
        <v>-441338</v>
      </c>
      <c r="E17" s="35">
        <f>SUM(E18,E27,E32:E36)</f>
        <v>-459118</v>
      </c>
      <c r="F17" s="11">
        <f t="shared" si="11"/>
        <v>4.0286583072384419E-2</v>
      </c>
      <c r="G17" s="35">
        <f>SUM(G18,G27,G32:G36)</f>
        <v>-228750</v>
      </c>
      <c r="H17" s="35">
        <f>SUM(H18,H27,H32:H36)</f>
        <v>-103854.91039762499</v>
      </c>
      <c r="I17" s="35">
        <f>SUM(I18,I27,I32:I36)</f>
        <v>-332606.774037625</v>
      </c>
      <c r="J17" s="35">
        <f>SUM(J18,J27,J32:J36)</f>
        <v>-155931.89961454918</v>
      </c>
      <c r="K17" s="35">
        <f>SUM(K18,K27,K32:K36)</f>
        <v>-488538.67365217418</v>
      </c>
      <c r="L17" s="11">
        <f t="shared" ref="L17:L46" si="54">K17/E17-1</f>
        <v>6.4080854273137255E-2</v>
      </c>
      <c r="M17" s="35">
        <f>SUM(M18,M27,M32,M35:M36)</f>
        <v>-111280.75380000012</v>
      </c>
      <c r="N17" s="35">
        <f t="shared" si="12"/>
        <v>-26811.246199999878</v>
      </c>
      <c r="O17" s="35">
        <f>SUM(O18,O27,O32,O35:O36)</f>
        <v>-138092</v>
      </c>
      <c r="P17" s="11">
        <f t="shared" si="47"/>
        <v>-0.39631912568306016</v>
      </c>
      <c r="Q17" s="35">
        <f>SUM(Q18,Q27,Q32,Q35:Q36)</f>
        <v>-110727.33218</v>
      </c>
      <c r="R17" s="11">
        <f t="shared" si="48"/>
        <v>6.6173296535164683E-2</v>
      </c>
      <c r="S17" s="35">
        <f>SUM(S18,S27,S32,S35:S36)</f>
        <v>-248824.99204822496</v>
      </c>
      <c r="T17" s="11">
        <f t="shared" si="49"/>
        <v>-0.25189439461002228</v>
      </c>
      <c r="U17" s="35">
        <f>SUM(U18,U27,U32,U35:U36)</f>
        <v>-187294.35943999965</v>
      </c>
      <c r="V17" s="11">
        <f t="shared" si="50"/>
        <v>0.20112921027048269</v>
      </c>
      <c r="W17" s="35">
        <f>SUM(W18,W27,W32,W35:W36)</f>
        <v>-436119.23289999971</v>
      </c>
      <c r="X17" s="11">
        <f t="shared" si="51"/>
        <v>-0.10729844652891418</v>
      </c>
      <c r="Y17" s="35">
        <f>SUM(Y18,Y27,Y32,Y35:Y36)</f>
        <v>-109109.5319</v>
      </c>
      <c r="Z17" s="11">
        <f t="shared" si="52"/>
        <v>-1.9511207696367383E-2</v>
      </c>
      <c r="AA17" s="35">
        <f>SUM(AA18,AA27,AA32,AA35:AA36)</f>
        <v>-94690.788409999164</v>
      </c>
      <c r="AB17" s="11">
        <f>AA17/N17-1</f>
        <v>2.5317563273131105</v>
      </c>
      <c r="AC17" s="35">
        <f t="shared" si="13"/>
        <v>-203800.32030999917</v>
      </c>
      <c r="AD17" s="11">
        <f t="shared" si="53"/>
        <v>0.47583002860411305</v>
      </c>
      <c r="AE17" s="35">
        <f>SUM(AE18,AE27,AE32,AE35:AE36)</f>
        <v>-121352.40949870076</v>
      </c>
      <c r="AF17" s="11">
        <f t="shared" si="53"/>
        <v>9.5957132801036682E-2</v>
      </c>
      <c r="AG17" s="35">
        <f t="shared" si="14"/>
        <v>-325152.72980869992</v>
      </c>
      <c r="AH17" s="11">
        <f t="shared" si="53"/>
        <v>0.30675269848167752</v>
      </c>
      <c r="AI17" s="35">
        <f>SUM(AI18,AI27,AI32,AI35:AI36)</f>
        <v>-187251.62516018929</v>
      </c>
      <c r="AJ17" s="11">
        <f t="shared" si="15"/>
        <v>-2.2816640040912439E-4</v>
      </c>
      <c r="AK17" s="35">
        <f>SUM(AK18,AK27,AK32,AK35:AK36)</f>
        <v>-512404.35496888915</v>
      </c>
      <c r="AL17" s="11">
        <f t="shared" si="17"/>
        <v>0.17491804147601364</v>
      </c>
      <c r="AM17" s="35">
        <f>SUM(AM18,AM27,AM32,AM35:AM36)</f>
        <v>-133638.16686070448</v>
      </c>
      <c r="AN17" s="11">
        <f t="shared" si="37"/>
        <v>0.2248074438004668</v>
      </c>
      <c r="AO17" s="35">
        <f>SUM(AO18,AO27,AO32,AO35:AO36)</f>
        <v>-158961.95214097382</v>
      </c>
      <c r="AP17" s="11">
        <f t="shared" si="38"/>
        <v>0.67874779384757722</v>
      </c>
      <c r="AQ17" s="35">
        <f>SUM(AQ18,AQ27,AQ32,AQ35:AQ36)</f>
        <v>-292600.11900167831</v>
      </c>
      <c r="AR17" s="11">
        <f t="shared" si="39"/>
        <v>0.43571962279846477</v>
      </c>
      <c r="AS17" s="35">
        <f>SUM(AS18,AS27,AS32,AS35:AS36)</f>
        <v>-162342.24745719612</v>
      </c>
      <c r="AT17" s="11">
        <f t="shared" si="40"/>
        <v>0.33777522941507154</v>
      </c>
      <c r="AU17" s="35">
        <f>SUM(AU18,AU27,AU32,AU35:AU36)</f>
        <v>-454942.36645887449</v>
      </c>
      <c r="AV17" s="11">
        <f t="shared" si="41"/>
        <v>0.39916514533503955</v>
      </c>
      <c r="AW17" s="35">
        <f>SUM(AW18,AW27,AW32,AW35:AW36)</f>
        <v>-241848.98419259867</v>
      </c>
      <c r="AX17" s="11">
        <f t="shared" si="20"/>
        <v>0.29157215049910867</v>
      </c>
      <c r="AY17" s="35">
        <f>SUM(AY18,AY27,AY32,AY35:AY36)</f>
        <v>-696790.59337999916</v>
      </c>
      <c r="AZ17" s="11">
        <f t="shared" si="22"/>
        <v>0.35984518207755101</v>
      </c>
      <c r="BA17" s="35">
        <v>-183649.86031915335</v>
      </c>
      <c r="BB17" s="11">
        <f t="shared" si="23"/>
        <v>0.37423211222717323</v>
      </c>
      <c r="BC17" s="35">
        <v>-228622.83713261998</v>
      </c>
      <c r="BD17" s="11">
        <f t="shared" si="24"/>
        <v>0.43822363813114285</v>
      </c>
      <c r="BE17" s="35">
        <f t="shared" si="25"/>
        <v>-412272.69745177333</v>
      </c>
      <c r="BF17" s="11">
        <f>BE17/AQ17-1</f>
        <v>0.40899702590144393</v>
      </c>
      <c r="BG17" s="35">
        <v>-205674.4240847074</v>
      </c>
      <c r="BH17" s="11">
        <f t="shared" si="26"/>
        <v>0.26691866908480755</v>
      </c>
      <c r="BI17" s="35">
        <f t="shared" si="27"/>
        <v>-617947.12153648073</v>
      </c>
      <c r="BJ17" s="11">
        <f t="shared" si="10"/>
        <v>0.35829759348724322</v>
      </c>
      <c r="BK17" s="35">
        <f>BK18+BK27+BK36+BK32</f>
        <v>-275888.11867893231</v>
      </c>
      <c r="BL17" s="11">
        <f t="shared" si="28"/>
        <v>0.14074541019873066</v>
      </c>
      <c r="BM17" s="35">
        <f t="shared" si="29"/>
        <v>-893835.24021541304</v>
      </c>
      <c r="BN17" s="11">
        <f t="shared" si="30"/>
        <v>0.28278890201371354</v>
      </c>
      <c r="BO17" s="35">
        <f>BO18+BO27+BO36+BO32</f>
        <v>-224351.48133726738</v>
      </c>
      <c r="BP17" s="11">
        <f t="shared" si="30"/>
        <v>0.2216262018788433</v>
      </c>
      <c r="BQ17" s="35">
        <f>BQ18+BQ27+BQ36+BQ32</f>
        <v>-263862.34958858293</v>
      </c>
      <c r="BR17" s="11">
        <f t="shared" si="30"/>
        <v>0.15413819939397011</v>
      </c>
      <c r="BS17" s="35">
        <f t="shared" si="31"/>
        <v>-488213.83092585031</v>
      </c>
      <c r="BT17" s="11">
        <f>BS17/BE17-1</f>
        <v>0.18420121910440201</v>
      </c>
      <c r="BU17" s="35">
        <f>BU18+BU27+BU36+BU32</f>
        <v>-221823.26025029086</v>
      </c>
      <c r="BV17" s="11">
        <f t="shared" si="33"/>
        <v>7.8516501200618594E-2</v>
      </c>
      <c r="BW17" s="35">
        <f t="shared" si="34"/>
        <v>-710037.09117614117</v>
      </c>
      <c r="BX17" s="11">
        <f>BW17/BI17-1</f>
        <v>0.14902564706618482</v>
      </c>
      <c r="BY17" s="35">
        <f>BY18+BY27+BY36+BY32</f>
        <v>-355427.50210000016</v>
      </c>
      <c r="BZ17" s="11">
        <f t="shared" si="42"/>
        <v>0.28830304038439802</v>
      </c>
      <c r="CA17" s="35">
        <f>CA18+CA27+CA36+CA32</f>
        <v>-1065464.5932761412</v>
      </c>
      <c r="CB17" s="11">
        <f>CA17/BM17-1</f>
        <v>0.19201452945552444</v>
      </c>
    </row>
    <row r="18" spans="2:80" s="8" customFormat="1" ht="15.75" customHeight="1">
      <c r="B18" s="20" t="s">
        <v>0</v>
      </c>
      <c r="C18" s="20" t="s">
        <v>20</v>
      </c>
      <c r="D18" s="35">
        <v>-342192</v>
      </c>
      <c r="E18" s="35">
        <v>-343036</v>
      </c>
      <c r="F18" s="7">
        <f t="shared" si="11"/>
        <v>2.4664515827372835E-3</v>
      </c>
      <c r="G18" s="35">
        <v>-165890.58848965808</v>
      </c>
      <c r="H18" s="35">
        <v>-79892.661090866895</v>
      </c>
      <c r="I18" s="35">
        <v>-245779.86507499998</v>
      </c>
      <c r="J18" s="35">
        <f>K18-I18</f>
        <v>-124010.62587604765</v>
      </c>
      <c r="K18" s="35">
        <f>SUM(K19:K26)</f>
        <v>-369790.49095104763</v>
      </c>
      <c r="L18" s="7">
        <f t="shared" si="54"/>
        <v>7.7993245464171856E-2</v>
      </c>
      <c r="M18" s="35">
        <f>SUM(M19:M26)</f>
        <v>-73738.992850000112</v>
      </c>
      <c r="N18" s="35">
        <f t="shared" si="12"/>
        <v>-90720.714321999883</v>
      </c>
      <c r="O18" s="35">
        <f>SUM(O19:O26)</f>
        <v>-164459.70717199999</v>
      </c>
      <c r="P18" s="7">
        <f t="shared" si="47"/>
        <v>-8.6254520565962611E-3</v>
      </c>
      <c r="Q18" s="35">
        <f>SUM(Q19:Q26)</f>
        <v>-79294</v>
      </c>
      <c r="R18" s="7">
        <f t="shared" si="48"/>
        <v>-7.4933176926726963E-3</v>
      </c>
      <c r="S18" s="35">
        <f>SUM(S19:S26)</f>
        <v>-243755</v>
      </c>
      <c r="T18" s="7">
        <f t="shared" si="49"/>
        <v>-8.238531152184092E-3</v>
      </c>
      <c r="U18" s="35">
        <f>SUM(U19:U26)</f>
        <v>-116314.0875400001</v>
      </c>
      <c r="V18" s="7">
        <f t="shared" si="50"/>
        <v>-6.2063539165913673E-2</v>
      </c>
      <c r="W18" s="35">
        <f>SUM(W19:W26)</f>
        <v>-360068.96895000013</v>
      </c>
      <c r="X18" s="7">
        <f t="shared" si="51"/>
        <v>-2.6289269840457874E-2</v>
      </c>
      <c r="Y18" s="35">
        <f>SUM(Y19:Y26)</f>
        <v>-78788.255949999977</v>
      </c>
      <c r="Z18" s="7">
        <f t="shared" si="52"/>
        <v>6.8474804236492437E-2</v>
      </c>
      <c r="AA18" s="35">
        <f>SUM(AA19:AA26)</f>
        <v>-51943.208959999152</v>
      </c>
      <c r="AB18" s="7">
        <f>AA18/N18-1</f>
        <v>-0.42743827197353912</v>
      </c>
      <c r="AC18" s="35">
        <f t="shared" si="13"/>
        <v>-130731.46490999914</v>
      </c>
      <c r="AD18" s="7">
        <f t="shared" si="53"/>
        <v>-0.20508514116911458</v>
      </c>
      <c r="AE18" s="35">
        <f>SUM(AE19:AE26)</f>
        <v>-78955.899608700769</v>
      </c>
      <c r="AF18" s="7">
        <f t="shared" si="53"/>
        <v>-4.2638836645803035E-3</v>
      </c>
      <c r="AG18" s="35">
        <f t="shared" si="14"/>
        <v>-209687.36451869991</v>
      </c>
      <c r="AH18" s="7">
        <f t="shared" si="53"/>
        <v>-0.13976179147627776</v>
      </c>
      <c r="AI18" s="35">
        <f>SUM(AI19:AI26)</f>
        <v>-121991.92569018928</v>
      </c>
      <c r="AJ18" s="7">
        <f t="shared" si="15"/>
        <v>4.8814707403663338E-2</v>
      </c>
      <c r="AK18" s="35">
        <f>SUM(AK19:AK26)</f>
        <v>-331679.29020888917</v>
      </c>
      <c r="AL18" s="7">
        <f t="shared" si="17"/>
        <v>-7.8845113545602974E-2</v>
      </c>
      <c r="AM18" s="35">
        <f>SUM(AM19:AM26)</f>
        <v>-84919.501050000501</v>
      </c>
      <c r="AN18" s="7">
        <f t="shared" si="37"/>
        <v>7.7819276820792815E-2</v>
      </c>
      <c r="AO18" s="35">
        <f>SUM(AO19:AO26)</f>
        <v>-108673.17320699881</v>
      </c>
      <c r="AP18" s="7">
        <f t="shared" si="38"/>
        <v>1.0921536305291943</v>
      </c>
      <c r="AQ18" s="35">
        <f>SUM(AQ19:AQ26)</f>
        <v>-193592.67425699928</v>
      </c>
      <c r="AR18" s="7">
        <f t="shared" si="39"/>
        <v>0.48084223174792973</v>
      </c>
      <c r="AS18" s="35">
        <f>SUM(AS19:AS26)</f>
        <v>-104366.45277993215</v>
      </c>
      <c r="AT18" s="7">
        <f t="shared" si="40"/>
        <v>0.32183222909452103</v>
      </c>
      <c r="AU18" s="35">
        <f>SUM(AU19:AU26)</f>
        <v>-297959.12703693152</v>
      </c>
      <c r="AV18" s="7">
        <f t="shared" si="41"/>
        <v>0.42096843899413661</v>
      </c>
      <c r="AW18" s="35">
        <f>SUM(AW19:AW26)</f>
        <v>-159415.19700359367</v>
      </c>
      <c r="AX18" s="7">
        <f t="shared" si="20"/>
        <v>0.30676842833389273</v>
      </c>
      <c r="AY18" s="35">
        <f>SUM(AY19:AY26)</f>
        <v>-457608.90668999916</v>
      </c>
      <c r="AZ18" s="7">
        <f t="shared" si="22"/>
        <v>0.37967283517098838</v>
      </c>
      <c r="BA18" s="35">
        <v>-113828.55900735618</v>
      </c>
      <c r="BB18" s="7">
        <f t="shared" si="23"/>
        <v>0.34042896625516028</v>
      </c>
      <c r="BC18" s="35">
        <v>-150432.60537452594</v>
      </c>
      <c r="BD18" s="7">
        <f t="shared" si="24"/>
        <v>0.3842662446966969</v>
      </c>
      <c r="BE18" s="35">
        <f t="shared" si="25"/>
        <v>-264261.16438188212</v>
      </c>
      <c r="BF18" s="7">
        <f>BE18/AQ18-1</f>
        <v>0.36503700564138386</v>
      </c>
      <c r="BG18" s="35">
        <v>-130214.40664567333</v>
      </c>
      <c r="BH18" s="7">
        <f t="shared" si="26"/>
        <v>0.24766534817700814</v>
      </c>
      <c r="BI18" s="35">
        <f t="shared" si="27"/>
        <v>-394475.57102755544</v>
      </c>
      <c r="BJ18" s="7">
        <f t="shared" si="10"/>
        <v>0.32392511332153573</v>
      </c>
      <c r="BK18" s="35">
        <f>SUM(BK19:BK26)</f>
        <v>-194964.62184000027</v>
      </c>
      <c r="BL18" s="7">
        <f t="shared" si="28"/>
        <v>0.22299897064145791</v>
      </c>
      <c r="BM18" s="35">
        <f t="shared" si="29"/>
        <v>-589440.19286755566</v>
      </c>
      <c r="BN18" s="7">
        <f t="shared" si="30"/>
        <v>0.28808723836064631</v>
      </c>
      <c r="BO18" s="35">
        <f>SUM(BO19:BO26)</f>
        <v>-135062.16212450695</v>
      </c>
      <c r="BP18" s="7">
        <f t="shared" si="30"/>
        <v>0.18654020838284135</v>
      </c>
      <c r="BQ18" s="35">
        <f>SUM(BQ19:BQ26)</f>
        <v>-185379.00330004396</v>
      </c>
      <c r="BR18" s="7">
        <f t="shared" si="30"/>
        <v>0.23230600732144069</v>
      </c>
      <c r="BS18" s="35">
        <f t="shared" si="31"/>
        <v>-320441.16542455088</v>
      </c>
      <c r="BT18" s="7">
        <f>BS18/BE18-1</f>
        <v>0.21259272498127424</v>
      </c>
      <c r="BU18" s="35">
        <f>SUM(BU19:BU26)</f>
        <v>-162237.53708849492</v>
      </c>
      <c r="BV18" s="7">
        <f t="shared" si="33"/>
        <v>0.24592617105693848</v>
      </c>
      <c r="BW18" s="35">
        <f t="shared" si="34"/>
        <v>-482678.70251304581</v>
      </c>
      <c r="BX18" s="7">
        <f>BW18/BI18-1</f>
        <v>0.22359592827442554</v>
      </c>
      <c r="BY18" s="35">
        <f>SUM(BY19:BY26)</f>
        <v>-255699.5893100001</v>
      </c>
      <c r="BZ18" s="7">
        <f t="shared" si="42"/>
        <v>0.31151788922937307</v>
      </c>
      <c r="CA18" s="35">
        <f>SUM(CA19:CA26)</f>
        <v>-738378.29182304593</v>
      </c>
      <c r="CB18" s="7">
        <f>CA18/BM18-1</f>
        <v>0.25267720246718217</v>
      </c>
    </row>
    <row r="19" spans="2:80" ht="15.75" customHeight="1">
      <c r="B19" s="9" t="s">
        <v>566</v>
      </c>
      <c r="C19" s="9" t="s">
        <v>573</v>
      </c>
      <c r="D19" s="37">
        <v>-149314</v>
      </c>
      <c r="E19" s="37">
        <v>-148882</v>
      </c>
      <c r="F19" s="11">
        <f t="shared" si="11"/>
        <v>-2.8932317130342389E-3</v>
      </c>
      <c r="G19" s="37">
        <v>-72900.595399935264</v>
      </c>
      <c r="H19" s="37">
        <v>-37446.600230064701</v>
      </c>
      <c r="I19" s="37">
        <f>G19+H19</f>
        <v>-110347.19562999997</v>
      </c>
      <c r="J19" s="37">
        <f>K19-I19</f>
        <v>-51984.955957406637</v>
      </c>
      <c r="K19" s="37">
        <v>-162332.15158740661</v>
      </c>
      <c r="L19" s="11">
        <f>K19/E19-1</f>
        <v>9.0341018977489584E-2</v>
      </c>
      <c r="M19" s="37">
        <v>-34916.429640000017</v>
      </c>
      <c r="N19" s="37">
        <f t="shared" si="12"/>
        <v>-42871.753819999998</v>
      </c>
      <c r="O19" s="37">
        <v>-77788.183460000015</v>
      </c>
      <c r="P19" s="11">
        <f t="shared" si="47"/>
        <v>6.7044556128125876E-2</v>
      </c>
      <c r="Q19" s="37">
        <v>-41353</v>
      </c>
      <c r="R19" s="11">
        <f t="shared" si="48"/>
        <v>0.10431921044728032</v>
      </c>
      <c r="S19" s="37">
        <v>-119141</v>
      </c>
      <c r="T19" s="11">
        <f t="shared" si="49"/>
        <v>7.9692141878132672E-2</v>
      </c>
      <c r="U19" s="37">
        <v>-56183.112539999944</v>
      </c>
      <c r="V19" s="11">
        <f t="shared" si="50"/>
        <v>8.075714416365054E-2</v>
      </c>
      <c r="W19" s="37">
        <v>-175323.88698999994</v>
      </c>
      <c r="X19" s="11">
        <f t="shared" si="51"/>
        <v>8.0031806857423504E-2</v>
      </c>
      <c r="Y19" s="37">
        <v>-42509.610869999975</v>
      </c>
      <c r="Z19" s="11">
        <f t="shared" si="52"/>
        <v>0.21746728712781294</v>
      </c>
      <c r="AA19" s="37">
        <v>-20902.177569999963</v>
      </c>
      <c r="AB19" s="11">
        <f>AA19/N19-1</f>
        <v>-0.51244874054466738</v>
      </c>
      <c r="AC19" s="37">
        <f t="shared" si="13"/>
        <v>-63411.788439999938</v>
      </c>
      <c r="AD19" s="11">
        <f t="shared" si="53"/>
        <v>-0.18481463868342751</v>
      </c>
      <c r="AE19" s="37">
        <v>-35478.223849999995</v>
      </c>
      <c r="AF19" s="11">
        <f t="shared" si="53"/>
        <v>-0.14206408603970699</v>
      </c>
      <c r="AG19" s="37">
        <f t="shared" si="14"/>
        <v>-98890.012289999926</v>
      </c>
      <c r="AH19" s="11">
        <f t="shared" si="53"/>
        <v>-0.16997496839878856</v>
      </c>
      <c r="AI19" s="37">
        <v>-59960.125760000112</v>
      </c>
      <c r="AJ19" s="11">
        <f t="shared" si="15"/>
        <v>6.7226841825666073E-2</v>
      </c>
      <c r="AK19" s="37">
        <f t="shared" ref="AK19:AK26" si="55">SUM(AG19,AI19)</f>
        <v>-158850.13805000004</v>
      </c>
      <c r="AL19" s="11">
        <f t="shared" si="17"/>
        <v>-9.3961805335399218E-2</v>
      </c>
      <c r="AM19" s="37">
        <v>-42069.836599999973</v>
      </c>
      <c r="AN19" s="11">
        <f t="shared" si="37"/>
        <v>-1.0345290417851372E-2</v>
      </c>
      <c r="AO19" s="37">
        <v>-52710.390120000025</v>
      </c>
      <c r="AP19" s="11">
        <f t="shared" si="38"/>
        <v>1.5217654927806699</v>
      </c>
      <c r="AQ19" s="37">
        <f t="shared" ref="AQ19:AQ26" si="56">SUM(AM19,AO19)</f>
        <v>-94780.226720000006</v>
      </c>
      <c r="AR19" s="11">
        <f t="shared" si="39"/>
        <v>0.49467834060035698</v>
      </c>
      <c r="AS19" s="37">
        <v>-48925.172050000008</v>
      </c>
      <c r="AT19" s="11">
        <f t="shared" si="40"/>
        <v>0.37901976877007648</v>
      </c>
      <c r="AU19" s="37">
        <f t="shared" ref="AU19:AU26" si="57">SUM(AQ19,AS19)</f>
        <v>-143705.39877000003</v>
      </c>
      <c r="AV19" s="11">
        <f t="shared" si="41"/>
        <v>0.453184153204236</v>
      </c>
      <c r="AW19" s="37">
        <v>-81177.517760000075</v>
      </c>
      <c r="AX19" s="11">
        <f t="shared" si="20"/>
        <v>0.35385836388879399</v>
      </c>
      <c r="AY19" s="37">
        <f t="shared" ref="AY19:AY30" si="58">AU19+AW19</f>
        <v>-224882.9165300001</v>
      </c>
      <c r="AZ19" s="11">
        <f t="shared" si="22"/>
        <v>0.41569229520729434</v>
      </c>
      <c r="BA19" s="37">
        <v>-55294.468500000177</v>
      </c>
      <c r="BB19" s="11">
        <f t="shared" si="23"/>
        <v>0.31434949523907152</v>
      </c>
      <c r="BC19" s="37">
        <v>-72037.942789999928</v>
      </c>
      <c r="BD19" s="11">
        <f t="shared" si="24"/>
        <v>0.36667443792388865</v>
      </c>
      <c r="BE19" s="37">
        <f t="shared" si="25"/>
        <v>-127332.41129000011</v>
      </c>
      <c r="BF19" s="11">
        <f>BE19/AQ19-1</f>
        <v>0.34344911060580019</v>
      </c>
      <c r="BG19" s="37">
        <v>-63559.266400000022</v>
      </c>
      <c r="BH19" s="11">
        <f t="shared" si="26"/>
        <v>0.29911176060953704</v>
      </c>
      <c r="BI19" s="37">
        <f t="shared" si="27"/>
        <v>-190891.67769000013</v>
      </c>
      <c r="BJ19" s="11">
        <f t="shared" si="10"/>
        <v>0.32835425338140256</v>
      </c>
      <c r="BK19" s="37">
        <v>-93827.981160000083</v>
      </c>
      <c r="BL19" s="11">
        <f t="shared" si="28"/>
        <v>0.15583703159538431</v>
      </c>
      <c r="BM19" s="37">
        <f t="shared" si="29"/>
        <v>-284719.65885000024</v>
      </c>
      <c r="BN19" s="11">
        <f t="shared" si="30"/>
        <v>0.26607953704663778</v>
      </c>
      <c r="BO19" s="37">
        <v>-61792.69807000002</v>
      </c>
      <c r="BP19" s="11">
        <f t="shared" si="30"/>
        <v>0.11752042738234869</v>
      </c>
      <c r="BQ19" s="37">
        <v>-99056.049599999955</v>
      </c>
      <c r="BR19" s="11">
        <f t="shared" si="30"/>
        <v>0.37505383640342638</v>
      </c>
      <c r="BS19" s="37">
        <f t="shared" si="31"/>
        <v>-160848.74766999998</v>
      </c>
      <c r="BT19" s="11">
        <f>BS19/BE19-1</f>
        <v>0.26321920743074823</v>
      </c>
      <c r="BU19" s="37">
        <v>-82100.471879999997</v>
      </c>
      <c r="BV19" s="11">
        <f t="shared" si="33"/>
        <v>0.29171522155894447</v>
      </c>
      <c r="BW19" s="37">
        <f t="shared" si="34"/>
        <v>-242949.21954999998</v>
      </c>
      <c r="BX19" s="11">
        <f>BW19/BI19-1</f>
        <v>0.27270723632351879</v>
      </c>
      <c r="BY19" s="37">
        <v>-134821.69356000001</v>
      </c>
      <c r="BZ19" s="11">
        <f t="shared" si="42"/>
        <v>0.43690285022860542</v>
      </c>
      <c r="CA19" s="37">
        <v>-377770.91310999996</v>
      </c>
      <c r="CB19" s="11">
        <f>CA19/BM19-1</f>
        <v>0.32681710365852257</v>
      </c>
    </row>
    <row r="20" spans="2:80" ht="15.75" customHeight="1">
      <c r="B20" s="9" t="s">
        <v>567</v>
      </c>
      <c r="C20" s="9" t="s">
        <v>574</v>
      </c>
      <c r="D20" s="37">
        <v>-77515</v>
      </c>
      <c r="E20" s="37">
        <v>-77064</v>
      </c>
      <c r="F20" s="11">
        <f t="shared" si="11"/>
        <v>-5.8182287299232138E-3</v>
      </c>
      <c r="G20" s="37">
        <v>-37336.750865648122</v>
      </c>
      <c r="H20" s="37">
        <v>-18801.06419687689</v>
      </c>
      <c r="I20" s="37">
        <f t="shared" ref="I20:I26" si="59">G20+H20</f>
        <v>-56137.815062525013</v>
      </c>
      <c r="J20" s="37">
        <f t="shared" ref="J20:J26" si="60">K20-I20</f>
        <v>-26541.49105339087</v>
      </c>
      <c r="K20" s="37">
        <v>-82679.306115915882</v>
      </c>
      <c r="L20" s="11">
        <f t="shared" ref="L20:L26" si="61">K20/E20-1</f>
        <v>7.2865489929355931E-2</v>
      </c>
      <c r="M20" s="37">
        <v>-10426.433909999998</v>
      </c>
      <c r="N20" s="37">
        <f t="shared" si="12"/>
        <v>-13385.447630875</v>
      </c>
      <c r="O20" s="37">
        <v>-23811.881540874998</v>
      </c>
      <c r="P20" s="11">
        <f t="shared" si="47"/>
        <v>-0.36224012564566122</v>
      </c>
      <c r="Q20" s="37">
        <v>-11526</v>
      </c>
      <c r="R20" s="11">
        <f t="shared" si="48"/>
        <v>-0.38694959608112911</v>
      </c>
      <c r="S20" s="37">
        <v>-35339</v>
      </c>
      <c r="T20" s="11">
        <f t="shared" si="49"/>
        <v>-0.37049562829190574</v>
      </c>
      <c r="U20" s="37">
        <v>-12521.371210000001</v>
      </c>
      <c r="V20" s="11">
        <f t="shared" si="50"/>
        <v>-0.5282340700146797</v>
      </c>
      <c r="W20" s="37">
        <v>-47859.890530000004</v>
      </c>
      <c r="X20" s="11">
        <f t="shared" si="51"/>
        <v>-0.42113821730795942</v>
      </c>
      <c r="Y20" s="37">
        <v>-10606.191829999976</v>
      </c>
      <c r="Z20" s="11">
        <f t="shared" si="52"/>
        <v>1.7240594584076563E-2</v>
      </c>
      <c r="AA20" s="37">
        <v>-5888.8380499999967</v>
      </c>
      <c r="AB20" s="11">
        <f>AA20/N20-1</f>
        <v>-0.56005669646663536</v>
      </c>
      <c r="AC20" s="37">
        <f t="shared" si="13"/>
        <v>-16495.029879999973</v>
      </c>
      <c r="AD20" s="11">
        <f t="shared" si="53"/>
        <v>-0.30727734170502508</v>
      </c>
      <c r="AE20" s="37">
        <v>-9939.8218500000057</v>
      </c>
      <c r="AF20" s="11">
        <f t="shared" si="53"/>
        <v>-0.13761739979177467</v>
      </c>
      <c r="AG20" s="37">
        <f t="shared" si="14"/>
        <v>-26434.85172999998</v>
      </c>
      <c r="AH20" s="11">
        <f t="shared" si="53"/>
        <v>-0.25196378703415545</v>
      </c>
      <c r="AI20" s="37">
        <v>-8833.0616399999853</v>
      </c>
      <c r="AJ20" s="11">
        <f t="shared" si="15"/>
        <v>-0.29456115533532012</v>
      </c>
      <c r="AK20" s="37">
        <f t="shared" si="55"/>
        <v>-35267.913369999966</v>
      </c>
      <c r="AL20" s="11">
        <f t="shared" si="17"/>
        <v>-0.26310083496967074</v>
      </c>
      <c r="AM20" s="37">
        <v>-9431.1617900000801</v>
      </c>
      <c r="AN20" s="11">
        <f t="shared" si="37"/>
        <v>-0.11078717590947995</v>
      </c>
      <c r="AO20" s="37">
        <v>-14033.705619999997</v>
      </c>
      <c r="AP20" s="11">
        <f t="shared" si="38"/>
        <v>1.3831026597853211</v>
      </c>
      <c r="AQ20" s="37">
        <f t="shared" si="56"/>
        <v>-23464.867410000079</v>
      </c>
      <c r="AR20" s="11">
        <f t="shared" si="39"/>
        <v>0.42254167350439009</v>
      </c>
      <c r="AS20" s="37">
        <v>-11972.645520000055</v>
      </c>
      <c r="AT20" s="11">
        <f t="shared" si="40"/>
        <v>0.20451308893428988</v>
      </c>
      <c r="AU20" s="37">
        <f t="shared" si="57"/>
        <v>-35437.512930000135</v>
      </c>
      <c r="AV20" s="11">
        <f t="shared" si="41"/>
        <v>0.34056030621814881</v>
      </c>
      <c r="AW20" s="37">
        <v>-10220.103800000054</v>
      </c>
      <c r="AX20" s="11">
        <f t="shared" si="20"/>
        <v>0.15702847059494429</v>
      </c>
      <c r="AY20" s="37">
        <v>-45889</v>
      </c>
      <c r="AZ20" s="11">
        <f t="shared" si="22"/>
        <v>0.30115438128059702</v>
      </c>
      <c r="BA20" s="37">
        <v>-11752.907190000022</v>
      </c>
      <c r="BB20" s="11">
        <f t="shared" si="23"/>
        <v>0.24617809043014227</v>
      </c>
      <c r="BC20" s="37">
        <v>-16576.084170000002</v>
      </c>
      <c r="BD20" s="11">
        <f t="shared" si="24"/>
        <v>0.18116231156913809</v>
      </c>
      <c r="BE20" s="37">
        <f t="shared" si="25"/>
        <v>-28328.991360000022</v>
      </c>
      <c r="BF20" s="11">
        <f>BE20/AQ20-1</f>
        <v>0.20729390305129058</v>
      </c>
      <c r="BG20" s="37">
        <v>-14650.940590000006</v>
      </c>
      <c r="BH20" s="11">
        <f t="shared" si="26"/>
        <v>0.22370119164773694</v>
      </c>
      <c r="BI20" s="37">
        <f t="shared" si="27"/>
        <v>-42979.931950000027</v>
      </c>
      <c r="BJ20" s="11">
        <f t="shared" si="10"/>
        <v>0.21283714336551962</v>
      </c>
      <c r="BK20" s="37">
        <v>-15684.752220000006</v>
      </c>
      <c r="BL20" s="11">
        <f t="shared" si="28"/>
        <v>0.53469598028935117</v>
      </c>
      <c r="BM20" s="37">
        <f t="shared" si="29"/>
        <v>-58664.684170000037</v>
      </c>
      <c r="BN20" s="11">
        <f t="shared" si="30"/>
        <v>0.27840406568022913</v>
      </c>
      <c r="BO20" s="37">
        <v>-15029.694120000035</v>
      </c>
      <c r="BP20" s="11">
        <f t="shared" si="30"/>
        <v>0.27880650098114201</v>
      </c>
      <c r="BQ20" s="37">
        <v>-19315.870280000017</v>
      </c>
      <c r="BR20" s="11">
        <f t="shared" si="30"/>
        <v>0.16528548491317263</v>
      </c>
      <c r="BS20" s="37">
        <f t="shared" si="31"/>
        <v>-34345.564400000054</v>
      </c>
      <c r="BT20" s="11">
        <f>BS20/BE20-1</f>
        <v>0.2123821834509545</v>
      </c>
      <c r="BU20" s="37">
        <v>-16385.83931000001</v>
      </c>
      <c r="BV20" s="11">
        <f t="shared" si="33"/>
        <v>0.11841551805787542</v>
      </c>
      <c r="BW20" s="37">
        <f t="shared" si="34"/>
        <v>-50731.403710000064</v>
      </c>
      <c r="BX20" s="11">
        <f>BW20/BI20-1</f>
        <v>0.18035095469712648</v>
      </c>
      <c r="BY20" s="37">
        <v>-20637.265150000007</v>
      </c>
      <c r="BZ20" s="11">
        <f t="shared" si="42"/>
        <v>0.31575334187842197</v>
      </c>
      <c r="CA20" s="37">
        <v>-71368.668860000063</v>
      </c>
      <c r="CB20" s="11">
        <f>CA20/BM20-1</f>
        <v>0.2165525114425928</v>
      </c>
    </row>
    <row r="21" spans="2:80" ht="15.75" customHeight="1">
      <c r="B21" s="9" t="s">
        <v>648</v>
      </c>
      <c r="C21" s="9" t="s">
        <v>649</v>
      </c>
      <c r="D21" s="37">
        <v>0</v>
      </c>
      <c r="E21" s="37">
        <v>0</v>
      </c>
      <c r="F21" s="11"/>
      <c r="G21" s="37"/>
      <c r="H21" s="37"/>
      <c r="I21" s="37"/>
      <c r="J21" s="37"/>
      <c r="K21" s="37">
        <v>0</v>
      </c>
      <c r="L21" s="11" t="s">
        <v>391</v>
      </c>
      <c r="M21" s="37">
        <v>0</v>
      </c>
      <c r="N21" s="37">
        <v>0</v>
      </c>
      <c r="O21" s="37">
        <v>0</v>
      </c>
      <c r="P21" s="11" t="s">
        <v>391</v>
      </c>
      <c r="Q21" s="37">
        <v>0</v>
      </c>
      <c r="R21" s="11" t="s">
        <v>391</v>
      </c>
      <c r="S21" s="37">
        <v>0</v>
      </c>
      <c r="T21" s="11" t="s">
        <v>391</v>
      </c>
      <c r="U21" s="37">
        <v>0</v>
      </c>
      <c r="V21" s="11" t="s">
        <v>391</v>
      </c>
      <c r="W21" s="37">
        <v>0</v>
      </c>
      <c r="X21" s="11" t="s">
        <v>391</v>
      </c>
      <c r="Y21" s="37">
        <v>0</v>
      </c>
      <c r="Z21" s="11" t="s">
        <v>391</v>
      </c>
      <c r="AA21" s="37">
        <v>9275.3024700000005</v>
      </c>
      <c r="AB21" s="11" t="s">
        <v>391</v>
      </c>
      <c r="AC21" s="37">
        <f t="shared" si="13"/>
        <v>9275.3024700000005</v>
      </c>
      <c r="AD21" s="11" t="s">
        <v>391</v>
      </c>
      <c r="AE21" s="37">
        <v>4207.4392600000019</v>
      </c>
      <c r="AF21" s="11" t="s">
        <v>391</v>
      </c>
      <c r="AG21" s="37">
        <f t="shared" si="14"/>
        <v>13482.741730000002</v>
      </c>
      <c r="AH21" s="11" t="s">
        <v>391</v>
      </c>
      <c r="AI21" s="37">
        <v>3008.0989900000004</v>
      </c>
      <c r="AJ21" s="11" t="s">
        <v>391</v>
      </c>
      <c r="AK21" s="37">
        <f t="shared" si="55"/>
        <v>16490.84072</v>
      </c>
      <c r="AL21" s="11" t="s">
        <v>391</v>
      </c>
      <c r="AM21" s="37">
        <v>1629.5393000000004</v>
      </c>
      <c r="AN21" s="11" t="s">
        <v>391</v>
      </c>
      <c r="AO21" s="37">
        <v>3792.3710399999995</v>
      </c>
      <c r="AP21" s="11" t="s">
        <v>391</v>
      </c>
      <c r="AQ21" s="37">
        <f t="shared" si="56"/>
        <v>5421.9103400000004</v>
      </c>
      <c r="AR21" s="11" t="s">
        <v>391</v>
      </c>
      <c r="AS21" s="37">
        <v>0</v>
      </c>
      <c r="AT21" s="11" t="s">
        <v>391</v>
      </c>
      <c r="AU21" s="37">
        <f t="shared" si="57"/>
        <v>5421.9103400000004</v>
      </c>
      <c r="AV21" s="11" t="s">
        <v>391</v>
      </c>
      <c r="AW21" s="37">
        <v>234.71591000000015</v>
      </c>
      <c r="AX21" s="11">
        <f t="shared" si="20"/>
        <v>-0.92197201262981043</v>
      </c>
      <c r="AY21" s="37">
        <v>5656.8262500000001</v>
      </c>
      <c r="AZ21" s="11">
        <f t="shared" si="22"/>
        <v>-0.65697162770243533</v>
      </c>
      <c r="BA21" s="37">
        <v>699.54272000000037</v>
      </c>
      <c r="BB21" s="11">
        <f t="shared" si="23"/>
        <v>-0.57071135381638216</v>
      </c>
      <c r="BC21" s="37">
        <v>726.70651999999995</v>
      </c>
      <c r="BD21" s="11">
        <f t="shared" si="24"/>
        <v>-0.80837673520468611</v>
      </c>
      <c r="BE21" s="37">
        <f t="shared" si="25"/>
        <v>1426.2492400000003</v>
      </c>
      <c r="BF21" s="11" t="s">
        <v>391</v>
      </c>
      <c r="BG21" s="37">
        <v>1043.1575699999996</v>
      </c>
      <c r="BH21" s="11" t="s">
        <v>391</v>
      </c>
      <c r="BI21" s="37">
        <f t="shared" si="27"/>
        <v>2469.40681</v>
      </c>
      <c r="BJ21" s="11">
        <f t="shared" si="10"/>
        <v>-0.54455041578573948</v>
      </c>
      <c r="BK21" s="37">
        <f>0</f>
        <v>0</v>
      </c>
      <c r="BL21" s="11">
        <f t="shared" si="28"/>
        <v>-1</v>
      </c>
      <c r="BM21" s="37">
        <f t="shared" si="29"/>
        <v>2469.40681</v>
      </c>
      <c r="BN21" s="11">
        <f t="shared" si="30"/>
        <v>-0.563464264082709</v>
      </c>
      <c r="BO21" s="37">
        <f>0</f>
        <v>0</v>
      </c>
      <c r="BP21" s="11">
        <f t="shared" si="30"/>
        <v>-1</v>
      </c>
      <c r="BQ21" s="37"/>
      <c r="BR21" s="11">
        <f t="shared" si="30"/>
        <v>-1</v>
      </c>
      <c r="BS21" s="37">
        <f>BO21+BQ21</f>
        <v>0</v>
      </c>
      <c r="BT21" s="11" t="s">
        <v>391</v>
      </c>
      <c r="BU21" s="37">
        <v>0</v>
      </c>
      <c r="BV21" s="11" t="s">
        <v>391</v>
      </c>
      <c r="BW21" s="37">
        <f>BS21+BU21</f>
        <v>0</v>
      </c>
      <c r="BX21" s="11" t="s">
        <v>391</v>
      </c>
      <c r="BY21" s="37">
        <v>0</v>
      </c>
      <c r="BZ21" s="11" t="s">
        <v>391</v>
      </c>
      <c r="CA21" s="37">
        <v>0</v>
      </c>
      <c r="CB21" s="11" t="s">
        <v>391</v>
      </c>
    </row>
    <row r="22" spans="2:80" ht="15.75" customHeight="1">
      <c r="B22" s="9" t="s">
        <v>568</v>
      </c>
      <c r="C22" s="9" t="s">
        <v>575</v>
      </c>
      <c r="D22" s="37">
        <v>-15007</v>
      </c>
      <c r="E22" s="37">
        <v>-16152</v>
      </c>
      <c r="F22" s="11">
        <f t="shared" si="11"/>
        <v>7.6297727727060671E-2</v>
      </c>
      <c r="G22" s="37">
        <v>-8071</v>
      </c>
      <c r="H22" s="37">
        <v>-3750.3998073749999</v>
      </c>
      <c r="I22" s="37">
        <f t="shared" si="59"/>
        <v>-11821.399807375001</v>
      </c>
      <c r="J22" s="37">
        <f t="shared" si="60"/>
        <v>-5132.9169841491203</v>
      </c>
      <c r="K22" s="37">
        <v>-16954.316791524121</v>
      </c>
      <c r="L22" s="11">
        <f t="shared" si="61"/>
        <v>4.9672906855133814E-2</v>
      </c>
      <c r="M22" s="37">
        <v>-4129.48585000003</v>
      </c>
      <c r="N22" s="37">
        <f t="shared" ref="N22:N32" si="62">O22-M22</f>
        <v>-4985.51414999997</v>
      </c>
      <c r="O22" s="37">
        <v>-9115</v>
      </c>
      <c r="P22" s="11">
        <f t="shared" ref="P22:P32" si="63">O22/G22-1</f>
        <v>0.12935200099120303</v>
      </c>
      <c r="Q22" s="37">
        <v>-5639</v>
      </c>
      <c r="R22" s="11">
        <f t="shared" ref="R22:R32" si="64">Q22/H22-1</f>
        <v>0.50357302944372728</v>
      </c>
      <c r="S22" s="37">
        <v>-14753</v>
      </c>
      <c r="T22" s="11">
        <f t="shared" ref="T22:T32" si="65">S22/I22-1</f>
        <v>0.24799095203565202</v>
      </c>
      <c r="U22" s="37">
        <v>-5859.3923600000981</v>
      </c>
      <c r="V22" s="11">
        <f t="shared" ref="V22:V32" si="66">U22/J22-1</f>
        <v>0.14153265640071622</v>
      </c>
      <c r="W22" s="37">
        <v>-20612.782420000098</v>
      </c>
      <c r="X22" s="11">
        <f t="shared" ref="X22:X32" si="67">W22/K22-1</f>
        <v>0.21578372478594554</v>
      </c>
      <c r="Y22" s="37">
        <v>-4451.9506100000362</v>
      </c>
      <c r="Z22" s="11">
        <f t="shared" ref="Z22:Z46" si="68">Y22/M22-1</f>
        <v>7.8088355721088965E-2</v>
      </c>
      <c r="AA22" s="37">
        <v>-7691.076069999177</v>
      </c>
      <c r="AB22" s="11">
        <f t="shared" ref="AB22:AB46" si="69">AA22/N22-1</f>
        <v>0.54268463363988717</v>
      </c>
      <c r="AC22" s="37">
        <f t="shared" si="13"/>
        <v>-12143.026679999213</v>
      </c>
      <c r="AD22" s="11">
        <f t="shared" ref="AD22:AH41" si="70">AC22/O22-1</f>
        <v>0.33220259791543749</v>
      </c>
      <c r="AE22" s="37">
        <v>-6103.6643799998574</v>
      </c>
      <c r="AF22" s="11">
        <f t="shared" si="70"/>
        <v>8.2401911686443841E-2</v>
      </c>
      <c r="AG22" s="37">
        <f t="shared" si="14"/>
        <v>-18246.69105999907</v>
      </c>
      <c r="AH22" s="11">
        <f t="shared" si="70"/>
        <v>0.23681224564489045</v>
      </c>
      <c r="AI22" s="37">
        <v>-8294.4834300011771</v>
      </c>
      <c r="AJ22" s="11">
        <f t="shared" si="15"/>
        <v>0.41558764465485254</v>
      </c>
      <c r="AK22" s="37">
        <f t="shared" si="55"/>
        <v>-26541.174490000245</v>
      </c>
      <c r="AL22" s="11">
        <f t="shared" si="17"/>
        <v>0.28760756064877335</v>
      </c>
      <c r="AM22" s="37">
        <v>-5065.5265300004312</v>
      </c>
      <c r="AN22" s="11">
        <f t="shared" ref="AN22:AN41" si="71">AM22/Y22-1</f>
        <v>0.13782181649144354</v>
      </c>
      <c r="AO22" s="37">
        <v>-6507.3203700000249</v>
      </c>
      <c r="AP22" s="11">
        <f t="shared" ref="AP22:AP41" si="72">AO22/AA22-1</f>
        <v>-0.1539128841303059</v>
      </c>
      <c r="AQ22" s="37">
        <f t="shared" si="56"/>
        <v>-11572.846900000455</v>
      </c>
      <c r="AR22" s="11">
        <f t="shared" ref="AR22:AR41" si="73">AQ22/AC22-1</f>
        <v>-4.695532629751209E-2</v>
      </c>
      <c r="AS22" s="37">
        <v>-5956.9999500000667</v>
      </c>
      <c r="AT22" s="11">
        <f t="shared" ref="AT22:AT32" si="74">AS22/AE22-1</f>
        <v>-2.4028914577998828E-2</v>
      </c>
      <c r="AU22" s="37">
        <f t="shared" si="57"/>
        <v>-17529.846850000522</v>
      </c>
      <c r="AV22" s="11">
        <f t="shared" ref="AV22:AV32" si="75">AU22/AG22-1</f>
        <v>-3.9286257855816631E-2</v>
      </c>
      <c r="AW22" s="37">
        <v>-9012.5415899985328</v>
      </c>
      <c r="AX22" s="11">
        <f t="shared" si="20"/>
        <v>8.657057019369474E-2</v>
      </c>
      <c r="AY22" s="37">
        <f t="shared" si="58"/>
        <v>-26542.388439999057</v>
      </c>
      <c r="AZ22" s="11">
        <f t="shared" si="22"/>
        <v>4.5738367730141505E-5</v>
      </c>
      <c r="BA22" s="37">
        <v>-5776.731319999968</v>
      </c>
      <c r="BB22" s="11">
        <f t="shared" si="23"/>
        <v>0.14040096045049766</v>
      </c>
      <c r="BC22" s="37">
        <v>-7308.7009800001197</v>
      </c>
      <c r="BD22" s="11">
        <f t="shared" si="24"/>
        <v>0.12315063104847446</v>
      </c>
      <c r="BE22" s="37">
        <f t="shared" si="25"/>
        <v>-13085.432300000088</v>
      </c>
      <c r="BF22" s="11">
        <f t="shared" ref="BF22:BF32" si="76">BE22/AQ22-1</f>
        <v>0.13070123652975774</v>
      </c>
      <c r="BG22" s="37">
        <v>-8213.3629800002273</v>
      </c>
      <c r="BH22" s="11">
        <f t="shared" si="26"/>
        <v>0.37877506277302131</v>
      </c>
      <c r="BI22" s="37">
        <f t="shared" si="27"/>
        <v>-21298.795280000315</v>
      </c>
      <c r="BJ22" s="11">
        <f t="shared" si="10"/>
        <v>0.21500178879199283</v>
      </c>
      <c r="BK22" s="37">
        <v>-10970.19762999995</v>
      </c>
      <c r="BL22" s="11">
        <f t="shared" si="28"/>
        <v>0.21721464699523629</v>
      </c>
      <c r="BM22" s="37">
        <f t="shared" si="29"/>
        <v>-32268.992910000263</v>
      </c>
      <c r="BN22" s="11">
        <f t="shared" si="30"/>
        <v>0.2157531709305891</v>
      </c>
      <c r="BO22" s="37">
        <v>-7228.0651999999673</v>
      </c>
      <c r="BP22" s="11">
        <f t="shared" si="30"/>
        <v>0.25123790593743722</v>
      </c>
      <c r="BQ22" s="37">
        <v>-9816.7484100000056</v>
      </c>
      <c r="BR22" s="11">
        <f t="shared" si="30"/>
        <v>0.34315912456440989</v>
      </c>
      <c r="BS22" s="37">
        <f t="shared" si="31"/>
        <v>-17044.813609999972</v>
      </c>
      <c r="BT22" s="11">
        <f t="shared" ref="BT22:BT32" si="77">BS22/BE22-1</f>
        <v>0.30257932785299402</v>
      </c>
      <c r="BU22" s="37">
        <v>-7601.3012500000004</v>
      </c>
      <c r="BV22" s="11">
        <f t="shared" si="33"/>
        <v>-7.4520233854343809E-2</v>
      </c>
      <c r="BW22" s="37">
        <f t="shared" si="34"/>
        <v>-24646.114859999972</v>
      </c>
      <c r="BX22" s="11">
        <f t="shared" ref="BX22:BX32" si="78">BW22/BI22-1</f>
        <v>0.15716004290359131</v>
      </c>
      <c r="BY22" s="37">
        <v>-12591.39827</v>
      </c>
      <c r="BZ22" s="11">
        <f t="shared" ref="BZ22:BZ34" si="79">BY22/BK22-1</f>
        <v>0.14778226379136417</v>
      </c>
      <c r="CA22" s="37">
        <v>-37237.51312999997</v>
      </c>
      <c r="CB22" s="11">
        <f t="shared" ref="CB22:CB32" si="80">CA22/BM22-1</f>
        <v>0.15397196416563563</v>
      </c>
    </row>
    <row r="23" spans="2:80" ht="15.75" customHeight="1">
      <c r="B23" s="9" t="s">
        <v>569</v>
      </c>
      <c r="C23" s="9" t="s">
        <v>576</v>
      </c>
      <c r="D23" s="37">
        <v>-21585</v>
      </c>
      <c r="E23" s="37">
        <v>-23595</v>
      </c>
      <c r="F23" s="11">
        <f t="shared" si="11"/>
        <v>9.3120222376650519E-2</v>
      </c>
      <c r="G23" s="37">
        <v>-10908</v>
      </c>
      <c r="H23" s="37">
        <v>-5405.7721999999994</v>
      </c>
      <c r="I23" s="37">
        <f t="shared" si="59"/>
        <v>-16313.772199999999</v>
      </c>
      <c r="J23" s="37">
        <f t="shared" si="60"/>
        <v>-8718.5797500000044</v>
      </c>
      <c r="K23" s="37">
        <v>-25032.351950000004</v>
      </c>
      <c r="L23" s="11">
        <f t="shared" si="61"/>
        <v>6.0917649925831929E-2</v>
      </c>
      <c r="M23" s="37">
        <v>-4954.2633800000085</v>
      </c>
      <c r="N23" s="37">
        <f t="shared" si="62"/>
        <v>-6974.7366199999915</v>
      </c>
      <c r="O23" s="37">
        <v>-11929</v>
      </c>
      <c r="P23" s="11">
        <f t="shared" si="63"/>
        <v>9.3601026769343676E-2</v>
      </c>
      <c r="Q23" s="37">
        <v>-5153</v>
      </c>
      <c r="R23" s="11">
        <f t="shared" si="64"/>
        <v>-4.6759684028120807E-2</v>
      </c>
      <c r="S23" s="37">
        <v>-17082</v>
      </c>
      <c r="T23" s="11">
        <f t="shared" si="65"/>
        <v>4.7090751947609144E-2</v>
      </c>
      <c r="U23" s="37">
        <v>-8447.695379999981</v>
      </c>
      <c r="V23" s="11">
        <f t="shared" si="66"/>
        <v>-3.1069781749719416E-2</v>
      </c>
      <c r="W23" s="37">
        <v>-25529.935569999983</v>
      </c>
      <c r="X23" s="11">
        <f t="shared" si="67"/>
        <v>1.9877621607184981E-2</v>
      </c>
      <c r="Y23" s="37">
        <v>-4113.8357500000047</v>
      </c>
      <c r="Z23" s="11">
        <f t="shared" si="68"/>
        <v>-0.16963725291488285</v>
      </c>
      <c r="AA23" s="37">
        <v>-2763.175830000001</v>
      </c>
      <c r="AB23" s="11">
        <f t="shared" si="69"/>
        <v>-0.6038307995635821</v>
      </c>
      <c r="AC23" s="37">
        <f t="shared" si="13"/>
        <v>-6877.0115800000058</v>
      </c>
      <c r="AD23" s="11">
        <f t="shared" si="70"/>
        <v>-0.42350477156509303</v>
      </c>
      <c r="AE23" s="37">
        <v>-4469.9748900000004</v>
      </c>
      <c r="AF23" s="11">
        <f t="shared" si="70"/>
        <v>-0.13254902192897333</v>
      </c>
      <c r="AG23" s="37">
        <f t="shared" si="14"/>
        <v>-11346.986470000007</v>
      </c>
      <c r="AH23" s="11">
        <f t="shared" si="70"/>
        <v>-0.33573431272684651</v>
      </c>
      <c r="AI23" s="37">
        <v>-10807.694490000005</v>
      </c>
      <c r="AJ23" s="11">
        <f t="shared" si="15"/>
        <v>0.27936602870261518</v>
      </c>
      <c r="AK23" s="37">
        <f t="shared" si="55"/>
        <v>-22154.680960000012</v>
      </c>
      <c r="AL23" s="11">
        <f t="shared" si="17"/>
        <v>-0.13220772143139303</v>
      </c>
      <c r="AM23" s="37">
        <v>-4641.0469199999998</v>
      </c>
      <c r="AN23" s="11">
        <f t="shared" si="71"/>
        <v>0.1281556197278888</v>
      </c>
      <c r="AO23" s="37">
        <v>-8376.8321399998804</v>
      </c>
      <c r="AP23" s="11">
        <f t="shared" si="72"/>
        <v>2.0315957634877968</v>
      </c>
      <c r="AQ23" s="37">
        <f t="shared" si="56"/>
        <v>-13017.879059999879</v>
      </c>
      <c r="AR23" s="11">
        <f t="shared" si="73"/>
        <v>0.89295581497332144</v>
      </c>
      <c r="AS23" s="37">
        <v>-7262.9527400000507</v>
      </c>
      <c r="AT23" s="11">
        <f t="shared" si="74"/>
        <v>0.62483076946323735</v>
      </c>
      <c r="AU23" s="37">
        <f t="shared" si="57"/>
        <v>-20280.831799999931</v>
      </c>
      <c r="AV23" s="11">
        <f t="shared" si="75"/>
        <v>0.78733198048837694</v>
      </c>
      <c r="AW23" s="37">
        <v>-12949.113759999991</v>
      </c>
      <c r="AX23" s="11">
        <f t="shared" si="20"/>
        <v>0.19813839778514919</v>
      </c>
      <c r="AY23" s="37">
        <f t="shared" si="58"/>
        <v>-33229.94555999992</v>
      </c>
      <c r="AZ23" s="11">
        <f t="shared" si="22"/>
        <v>0.49990630061412999</v>
      </c>
      <c r="BA23" s="37">
        <v>-7720.2659000000003</v>
      </c>
      <c r="BB23" s="11">
        <f t="shared" si="23"/>
        <v>0.66347508074751382</v>
      </c>
      <c r="BC23" s="37">
        <v>-11528.367990000004</v>
      </c>
      <c r="BD23" s="11">
        <f t="shared" si="24"/>
        <v>0.37622048494338922</v>
      </c>
      <c r="BE23" s="37">
        <f t="shared" si="25"/>
        <v>-19248.633890000005</v>
      </c>
      <c r="BF23" s="11">
        <f t="shared" si="76"/>
        <v>0.47863056656789849</v>
      </c>
      <c r="BG23" s="37">
        <v>-9422.7116700000006</v>
      </c>
      <c r="BH23" s="11">
        <f t="shared" si="26"/>
        <v>0.29736651294800187</v>
      </c>
      <c r="BI23" s="37">
        <f t="shared" si="27"/>
        <v>-28671.345560000005</v>
      </c>
      <c r="BJ23" s="11">
        <f t="shared" si="10"/>
        <v>0.41371645121577827</v>
      </c>
      <c r="BK23" s="37">
        <v>-16316.619200000074</v>
      </c>
      <c r="BL23" s="11">
        <f t="shared" si="28"/>
        <v>0.26005682724035983</v>
      </c>
      <c r="BM23" s="37">
        <f t="shared" si="29"/>
        <v>-44987.964760000075</v>
      </c>
      <c r="BN23" s="11">
        <f t="shared" si="30"/>
        <v>0.35383805184904382</v>
      </c>
      <c r="BO23" s="37">
        <v>-9545.8430800000006</v>
      </c>
      <c r="BP23" s="11">
        <f t="shared" si="30"/>
        <v>0.23646558339396062</v>
      </c>
      <c r="BQ23" s="37">
        <v>-14190.286840000002</v>
      </c>
      <c r="BR23" s="11">
        <f t="shared" si="30"/>
        <v>0.2309016204469716</v>
      </c>
      <c r="BS23" s="37">
        <f t="shared" si="31"/>
        <v>-23736.129920000003</v>
      </c>
      <c r="BT23" s="11">
        <f t="shared" si="77"/>
        <v>0.23313322159092698</v>
      </c>
      <c r="BU23" s="37">
        <v>-11574.8585</v>
      </c>
      <c r="BV23" s="11">
        <f t="shared" si="33"/>
        <v>0.22839994529939811</v>
      </c>
      <c r="BW23" s="37">
        <f t="shared" si="34"/>
        <v>-35310.988420000001</v>
      </c>
      <c r="BX23" s="11">
        <f t="shared" si="78"/>
        <v>0.23157765114669404</v>
      </c>
      <c r="BY23" s="37">
        <v>-20107.233770000003</v>
      </c>
      <c r="BZ23" s="11">
        <f t="shared" si="79"/>
        <v>0.23231617552243367</v>
      </c>
      <c r="CA23" s="37">
        <v>-55418.22219</v>
      </c>
      <c r="CB23" s="11">
        <f t="shared" si="80"/>
        <v>0.23184550547335991</v>
      </c>
    </row>
    <row r="24" spans="2:80" ht="15.75" customHeight="1">
      <c r="B24" s="9" t="s">
        <v>570</v>
      </c>
      <c r="C24" s="9" t="s">
        <v>577</v>
      </c>
      <c r="D24" s="37">
        <v>-14785</v>
      </c>
      <c r="E24" s="37">
        <v>-9813</v>
      </c>
      <c r="F24" s="11">
        <f t="shared" si="11"/>
        <v>-0.33628677713899224</v>
      </c>
      <c r="G24" s="37">
        <v>-5101.8384327041913</v>
      </c>
      <c r="H24" s="37">
        <v>-3731.6266172958099</v>
      </c>
      <c r="I24" s="37">
        <f t="shared" si="59"/>
        <v>-8833.4650500000007</v>
      </c>
      <c r="J24" s="37">
        <f t="shared" si="60"/>
        <v>-3629.138664289243</v>
      </c>
      <c r="K24" s="37">
        <v>-12462.603714289244</v>
      </c>
      <c r="L24" s="11">
        <f t="shared" si="61"/>
        <v>0.27000955001418969</v>
      </c>
      <c r="M24" s="37">
        <v>-1968.9620099999988</v>
      </c>
      <c r="N24" s="37">
        <f t="shared" si="62"/>
        <v>-2325.5305899999953</v>
      </c>
      <c r="O24" s="37">
        <v>-4294.4925999999941</v>
      </c>
      <c r="P24" s="11">
        <f t="shared" si="63"/>
        <v>-0.1582460603865633</v>
      </c>
      <c r="Q24" s="37">
        <v>-3607</v>
      </c>
      <c r="R24" s="11">
        <f t="shared" si="64"/>
        <v>-3.3397397456158884E-2</v>
      </c>
      <c r="S24" s="37">
        <v>-7901</v>
      </c>
      <c r="T24" s="11">
        <f t="shared" si="65"/>
        <v>-0.10556050708549536</v>
      </c>
      <c r="U24" s="37">
        <v>-3809.9639999999999</v>
      </c>
      <c r="V24" s="11">
        <f t="shared" si="66"/>
        <v>4.9825964901831998E-2</v>
      </c>
      <c r="W24" s="37">
        <v>-11710.920730000002</v>
      </c>
      <c r="X24" s="11">
        <f t="shared" si="67"/>
        <v>-6.031508355091042E-2</v>
      </c>
      <c r="Y24" s="37">
        <v>-3478.1235299999958</v>
      </c>
      <c r="Z24" s="11">
        <f t="shared" si="68"/>
        <v>0.76647569243857472</v>
      </c>
      <c r="AA24" s="37">
        <v>-1523.4085999999977</v>
      </c>
      <c r="AB24" s="11">
        <f t="shared" si="69"/>
        <v>-0.34491999092559744</v>
      </c>
      <c r="AC24" s="37">
        <f t="shared" si="13"/>
        <v>-5001.5321299999932</v>
      </c>
      <c r="AD24" s="11">
        <f t="shared" si="70"/>
        <v>0.16463866534547056</v>
      </c>
      <c r="AE24" s="37">
        <v>-2261.0657600000009</v>
      </c>
      <c r="AF24" s="11">
        <f t="shared" si="70"/>
        <v>-0.37314506237870781</v>
      </c>
      <c r="AG24" s="37">
        <f t="shared" si="14"/>
        <v>-7262.5978899999936</v>
      </c>
      <c r="AH24" s="11">
        <f t="shared" si="70"/>
        <v>-8.0800165801798052E-2</v>
      </c>
      <c r="AI24" s="37">
        <v>-2654.7862299999997</v>
      </c>
      <c r="AJ24" s="11">
        <f t="shared" si="15"/>
        <v>-0.30319912996553255</v>
      </c>
      <c r="AK24" s="37">
        <f t="shared" si="55"/>
        <v>-9917.3841199999933</v>
      </c>
      <c r="AL24" s="11">
        <f t="shared" si="17"/>
        <v>-0.15315077706960178</v>
      </c>
      <c r="AM24" s="37">
        <v>-1897.2553299999968</v>
      </c>
      <c r="AN24" s="11">
        <f t="shared" si="71"/>
        <v>-0.45451755418244189</v>
      </c>
      <c r="AO24" s="37">
        <v>-2119.3800000000051</v>
      </c>
      <c r="AP24" s="11">
        <f t="shared" si="72"/>
        <v>0.3912091608252759</v>
      </c>
      <c r="AQ24" s="37">
        <f t="shared" si="56"/>
        <v>-4016.6353300000019</v>
      </c>
      <c r="AR24" s="11">
        <f t="shared" si="73"/>
        <v>-0.19691901889271535</v>
      </c>
      <c r="AS24" s="37">
        <v>-2309.8746999999594</v>
      </c>
      <c r="AT24" s="11">
        <f t="shared" si="74"/>
        <v>2.1586696355066826E-2</v>
      </c>
      <c r="AU24" s="37">
        <f t="shared" si="57"/>
        <v>-6326.5100299999613</v>
      </c>
      <c r="AV24" s="11">
        <f t="shared" si="75"/>
        <v>-0.12889159969725839</v>
      </c>
      <c r="AW24" s="37">
        <v>-2243.7415700000629</v>
      </c>
      <c r="AX24" s="11">
        <f t="shared" si="20"/>
        <v>-0.15483154739729721</v>
      </c>
      <c r="AY24" s="37">
        <f t="shared" si="58"/>
        <v>-8570.2516000000251</v>
      </c>
      <c r="AZ24" s="11">
        <f t="shared" si="22"/>
        <v>-0.13583546867800145</v>
      </c>
      <c r="BA24" s="37">
        <v>-3417.7773800000136</v>
      </c>
      <c r="BB24" s="11">
        <f t="shared" si="23"/>
        <v>0.8014324829963817</v>
      </c>
      <c r="BC24" s="37">
        <v>-3854.1015699999366</v>
      </c>
      <c r="BD24" s="11">
        <f t="shared" si="24"/>
        <v>0.81850426539833698</v>
      </c>
      <c r="BE24" s="37">
        <f t="shared" si="25"/>
        <v>-7271.8789499999502</v>
      </c>
      <c r="BF24" s="11">
        <f t="shared" si="76"/>
        <v>0.81044041904594488</v>
      </c>
      <c r="BG24" s="37">
        <v>-4879.8273500000896</v>
      </c>
      <c r="BH24" s="11">
        <f t="shared" si="26"/>
        <v>1.1125939645125231</v>
      </c>
      <c r="BI24" s="37">
        <f t="shared" si="27"/>
        <v>-12151.70630000004</v>
      </c>
      <c r="BJ24" s="11">
        <f t="shared" si="10"/>
        <v>0.92075982530294254</v>
      </c>
      <c r="BK24" s="37">
        <v>-2921.5031300000492</v>
      </c>
      <c r="BL24" s="11">
        <f t="shared" si="28"/>
        <v>0.30206756832515569</v>
      </c>
      <c r="BM24" s="37">
        <f t="shared" si="29"/>
        <v>-15073.20943000009</v>
      </c>
      <c r="BN24" s="11">
        <f t="shared" si="30"/>
        <v>0.75878260446870027</v>
      </c>
      <c r="BO24" s="37">
        <v>-4536.4239199999829</v>
      </c>
      <c r="BP24" s="11">
        <f t="shared" si="30"/>
        <v>0.32730234173413741</v>
      </c>
      <c r="BQ24" s="37">
        <v>-6673.9033899999722</v>
      </c>
      <c r="BR24" s="11">
        <f t="shared" si="30"/>
        <v>0.731636613302872</v>
      </c>
      <c r="BS24" s="37">
        <f t="shared" si="31"/>
        <v>-11210.327309999955</v>
      </c>
      <c r="BT24" s="11">
        <f t="shared" si="77"/>
        <v>0.54159982407298357</v>
      </c>
      <c r="BU24" s="37">
        <v>-6470.3865499999465</v>
      </c>
      <c r="BV24" s="11">
        <f t="shared" si="33"/>
        <v>0.32594579396335144</v>
      </c>
      <c r="BW24" s="37">
        <f t="shared" si="34"/>
        <v>-17680.713859999902</v>
      </c>
      <c r="BX24" s="11">
        <f t="shared" si="78"/>
        <v>0.45499845235724989</v>
      </c>
      <c r="BY24" s="37">
        <v>-10945.742300000074</v>
      </c>
      <c r="BZ24" s="11">
        <f t="shared" si="79"/>
        <v>2.7466132374124448</v>
      </c>
      <c r="CA24" s="37">
        <v>-28626.456159999976</v>
      </c>
      <c r="CB24" s="11">
        <f t="shared" si="80"/>
        <v>0.89916130953670459</v>
      </c>
    </row>
    <row r="25" spans="2:80" ht="15.75" customHeight="1">
      <c r="B25" s="9" t="s">
        <v>571</v>
      </c>
      <c r="C25" s="9" t="s">
        <v>578</v>
      </c>
      <c r="D25" s="37">
        <v>-32664</v>
      </c>
      <c r="E25" s="37">
        <v>-46148</v>
      </c>
      <c r="F25" s="11">
        <f t="shared" si="11"/>
        <v>0.41280920891501349</v>
      </c>
      <c r="G25" s="37">
        <v>-17505</v>
      </c>
      <c r="H25" s="37">
        <v>-7593.3386024999991</v>
      </c>
      <c r="I25" s="37">
        <f t="shared" si="59"/>
        <v>-25098.3386025</v>
      </c>
      <c r="J25" s="37">
        <f t="shared" si="60"/>
        <v>-23445.916397499997</v>
      </c>
      <c r="K25" s="37">
        <v>-48544.254999999997</v>
      </c>
      <c r="L25" s="11">
        <f t="shared" si="61"/>
        <v>5.1925435555170374E-2</v>
      </c>
      <c r="M25" s="37">
        <v>-9797.5857700000015</v>
      </c>
      <c r="N25" s="37">
        <f t="shared" si="62"/>
        <v>-14873.414229999998</v>
      </c>
      <c r="O25" s="37">
        <v>-24671</v>
      </c>
      <c r="P25" s="11">
        <f t="shared" si="63"/>
        <v>0.40936875178520427</v>
      </c>
      <c r="Q25" s="37">
        <v>-6781</v>
      </c>
      <c r="R25" s="11">
        <f t="shared" si="64"/>
        <v>-0.10698042653234874</v>
      </c>
      <c r="S25" s="37">
        <v>-31454</v>
      </c>
      <c r="T25" s="11">
        <f t="shared" si="65"/>
        <v>0.25323036309929003</v>
      </c>
      <c r="U25" s="37">
        <v>-22862.836599999999</v>
      </c>
      <c r="V25" s="11">
        <f t="shared" si="66"/>
        <v>-2.4869140860801275E-2</v>
      </c>
      <c r="W25" s="37">
        <v>-54316.531659999993</v>
      </c>
      <c r="X25" s="11">
        <f t="shared" si="67"/>
        <v>0.11890751356674434</v>
      </c>
      <c r="Y25" s="37">
        <v>-8484.2070899999962</v>
      </c>
      <c r="Z25" s="11">
        <f t="shared" si="68"/>
        <v>-0.13405125618002167</v>
      </c>
      <c r="AA25" s="37">
        <v>-17034.870070000008</v>
      </c>
      <c r="AB25" s="11">
        <f t="shared" si="69"/>
        <v>0.14532344803792974</v>
      </c>
      <c r="AC25" s="37">
        <f t="shared" si="13"/>
        <v>-25519.077160000004</v>
      </c>
      <c r="AD25" s="11">
        <f t="shared" si="70"/>
        <v>3.4375467552997696E-2</v>
      </c>
      <c r="AE25" s="37">
        <v>-11561.497919999994</v>
      </c>
      <c r="AF25" s="11">
        <f t="shared" si="70"/>
        <v>0.70498420881875745</v>
      </c>
      <c r="AG25" s="37">
        <f t="shared" si="14"/>
        <v>-37080.575079999995</v>
      </c>
      <c r="AH25" s="11">
        <f t="shared" si="70"/>
        <v>0.17888265657785962</v>
      </c>
      <c r="AI25" s="37">
        <v>-26548.38361999999</v>
      </c>
      <c r="AJ25" s="11">
        <f t="shared" si="15"/>
        <v>0.16120252637417654</v>
      </c>
      <c r="AK25" s="37">
        <f t="shared" si="55"/>
        <v>-63628.958699999988</v>
      </c>
      <c r="AL25" s="11">
        <f t="shared" si="17"/>
        <v>0.17144737993014925</v>
      </c>
      <c r="AM25" s="37">
        <v>-12707.255159999999</v>
      </c>
      <c r="AN25" s="11">
        <f t="shared" si="71"/>
        <v>0.49775400637939926</v>
      </c>
      <c r="AO25" s="37">
        <v>-16766.0396</v>
      </c>
      <c r="AP25" s="11">
        <f t="shared" si="72"/>
        <v>-1.5781186994401786E-2</v>
      </c>
      <c r="AQ25" s="37">
        <f t="shared" si="56"/>
        <v>-29473.294759999997</v>
      </c>
      <c r="AR25" s="11">
        <f t="shared" si="73"/>
        <v>0.15495143398829669</v>
      </c>
      <c r="AS25" s="37">
        <v>-17741.715759999999</v>
      </c>
      <c r="AT25" s="11">
        <f t="shared" si="74"/>
        <v>0.53455165435864282</v>
      </c>
      <c r="AU25" s="37">
        <f t="shared" si="57"/>
        <v>-47215.010519999996</v>
      </c>
      <c r="AV25" s="11">
        <f t="shared" si="75"/>
        <v>0.27330847534417479</v>
      </c>
      <c r="AW25" s="37">
        <v>-29054.220290000005</v>
      </c>
      <c r="AX25" s="11">
        <f t="shared" si="20"/>
        <v>9.4387541850655898E-2</v>
      </c>
      <c r="AY25" s="37">
        <f t="shared" si="58"/>
        <v>-76269.230810000008</v>
      </c>
      <c r="AZ25" s="11">
        <f t="shared" si="22"/>
        <v>0.19865596370352079</v>
      </c>
      <c r="BA25" s="37">
        <v>-18745.304639999998</v>
      </c>
      <c r="BB25" s="11">
        <f t="shared" si="23"/>
        <v>0.47516551796383388</v>
      </c>
      <c r="BC25" s="37">
        <v>-23217.73056</v>
      </c>
      <c r="BD25" s="11">
        <f t="shared" si="24"/>
        <v>0.38480709302392446</v>
      </c>
      <c r="BE25" s="37">
        <f t="shared" si="25"/>
        <v>-41963.035199999998</v>
      </c>
      <c r="BF25" s="11">
        <f t="shared" si="76"/>
        <v>0.42376465005706065</v>
      </c>
      <c r="BG25" s="37">
        <v>-20371.306429999997</v>
      </c>
      <c r="BH25" s="11">
        <f t="shared" si="26"/>
        <v>0.14821512786990998</v>
      </c>
      <c r="BI25" s="37">
        <f t="shared" si="27"/>
        <v>-62334.341629999995</v>
      </c>
      <c r="BJ25" s="11">
        <f t="shared" si="10"/>
        <v>0.32022297450501558</v>
      </c>
      <c r="BK25" s="37">
        <v>-44758.628410000027</v>
      </c>
      <c r="BL25" s="11">
        <f t="shared" si="28"/>
        <v>0.54052072171440191</v>
      </c>
      <c r="BM25" s="37">
        <f t="shared" si="29"/>
        <v>-107092.97004000001</v>
      </c>
      <c r="BN25" s="11">
        <f t="shared" si="30"/>
        <v>0.40414383235078555</v>
      </c>
      <c r="BO25" s="37">
        <v>-20584.917089999981</v>
      </c>
      <c r="BP25" s="11">
        <f t="shared" si="30"/>
        <v>9.8137239448992108E-2</v>
      </c>
      <c r="BQ25" s="37">
        <v>-23970.729230000008</v>
      </c>
      <c r="BR25" s="11">
        <f t="shared" si="30"/>
        <v>3.2432053083486512E-2</v>
      </c>
      <c r="BS25" s="37">
        <f t="shared" si="31"/>
        <v>-44555.646319999985</v>
      </c>
      <c r="BT25" s="11">
        <f t="shared" si="77"/>
        <v>6.1783212478395466E-2</v>
      </c>
      <c r="BU25" s="37">
        <v>-25863.497239999979</v>
      </c>
      <c r="BV25" s="11">
        <f t="shared" si="33"/>
        <v>0.26960425090419604</v>
      </c>
      <c r="BW25" s="37">
        <f t="shared" si="34"/>
        <v>-70419.143559999968</v>
      </c>
      <c r="BX25" s="11">
        <f t="shared" si="78"/>
        <v>0.12970060673760209</v>
      </c>
      <c r="BY25" s="37">
        <v>-40199.191340000005</v>
      </c>
      <c r="BZ25" s="11">
        <f t="shared" si="79"/>
        <v>-0.10186722051074615</v>
      </c>
      <c r="CA25" s="37">
        <v>-110618.33489999997</v>
      </c>
      <c r="CB25" s="11">
        <f t="shared" si="80"/>
        <v>3.2918732748594026E-2</v>
      </c>
    </row>
    <row r="26" spans="2:80" ht="15.75" customHeight="1">
      <c r="B26" s="9" t="s">
        <v>572</v>
      </c>
      <c r="C26" s="9" t="s">
        <v>579</v>
      </c>
      <c r="D26" s="37">
        <v>-31322</v>
      </c>
      <c r="E26" s="37">
        <v>-21382</v>
      </c>
      <c r="F26" s="11">
        <f t="shared" si="11"/>
        <v>-0.31734882829959776</v>
      </c>
      <c r="G26" s="37">
        <v>-14067.403791370503</v>
      </c>
      <c r="H26" s="37">
        <v>-3163.8594367544947</v>
      </c>
      <c r="I26" s="37">
        <f t="shared" si="59"/>
        <v>-17231.263228124997</v>
      </c>
      <c r="J26" s="37">
        <f t="shared" si="60"/>
        <v>-4554.2425637867527</v>
      </c>
      <c r="K26" s="37">
        <v>-21785.50579191175</v>
      </c>
      <c r="L26" s="11">
        <f t="shared" si="61"/>
        <v>1.887128387951309E-2</v>
      </c>
      <c r="M26" s="37">
        <v>-7545.8322900000512</v>
      </c>
      <c r="N26" s="37">
        <f t="shared" si="62"/>
        <v>-5304.317281124946</v>
      </c>
      <c r="O26" s="37">
        <v>-12850.149571124997</v>
      </c>
      <c r="P26" s="11">
        <f t="shared" si="63"/>
        <v>-8.6530125835459271E-2</v>
      </c>
      <c r="Q26" s="37">
        <v>-5235</v>
      </c>
      <c r="R26" s="11">
        <f t="shared" si="64"/>
        <v>0.65462470904525816</v>
      </c>
      <c r="S26" s="37">
        <v>-18085</v>
      </c>
      <c r="T26" s="11">
        <f t="shared" si="65"/>
        <v>4.9545802914874315E-2</v>
      </c>
      <c r="U26" s="37">
        <v>-6629.7154500000961</v>
      </c>
      <c r="V26" s="11">
        <f t="shared" si="66"/>
        <v>0.45572295659360607</v>
      </c>
      <c r="W26" s="37">
        <v>-24715.021050000094</v>
      </c>
      <c r="X26" s="11">
        <f t="shared" si="67"/>
        <v>0.13447083974410079</v>
      </c>
      <c r="Y26" s="37">
        <v>-5144.3362699999907</v>
      </c>
      <c r="Z26" s="11">
        <f t="shared" si="68"/>
        <v>-0.31825462423576401</v>
      </c>
      <c r="AA26" s="37">
        <v>-5414.9652400000114</v>
      </c>
      <c r="AB26" s="11">
        <f t="shared" si="69"/>
        <v>2.0859981221108104E-2</v>
      </c>
      <c r="AC26" s="37">
        <f t="shared" si="13"/>
        <v>-10559.301510000001</v>
      </c>
      <c r="AD26" s="11">
        <f t="shared" si="70"/>
        <v>-0.17827403863630187</v>
      </c>
      <c r="AE26" s="37">
        <v>-13349.090218700912</v>
      </c>
      <c r="AF26" s="11">
        <f t="shared" si="70"/>
        <v>1.5499694782618745</v>
      </c>
      <c r="AG26" s="37">
        <f t="shared" si="14"/>
        <v>-23908.391728700914</v>
      </c>
      <c r="AH26" s="11">
        <f t="shared" si="70"/>
        <v>0.3220012014764122</v>
      </c>
      <c r="AI26" s="37">
        <v>-7901.4895101880156</v>
      </c>
      <c r="AJ26" s="11">
        <f t="shared" si="15"/>
        <v>0.19182935825517244</v>
      </c>
      <c r="AK26" s="37">
        <f t="shared" si="55"/>
        <v>-31809.881238888927</v>
      </c>
      <c r="AL26" s="11">
        <f t="shared" si="17"/>
        <v>0.28706672652778531</v>
      </c>
      <c r="AM26" s="37">
        <v>-10736.958020000015</v>
      </c>
      <c r="AN26" s="11">
        <f t="shared" si="71"/>
        <v>1.0871415584969202</v>
      </c>
      <c r="AO26" s="37">
        <v>-11951.876396998867</v>
      </c>
      <c r="AP26" s="11">
        <f t="shared" si="72"/>
        <v>1.2071935584574209</v>
      </c>
      <c r="AQ26" s="37">
        <f t="shared" si="56"/>
        <v>-22688.834416998881</v>
      </c>
      <c r="AR26" s="11">
        <f t="shared" si="73"/>
        <v>1.1487059911597202</v>
      </c>
      <c r="AS26" s="37">
        <v>-10197.092059932016</v>
      </c>
      <c r="AT26" s="11">
        <f t="shared" si="74"/>
        <v>-0.23612082225298181</v>
      </c>
      <c r="AU26" s="37">
        <f t="shared" si="57"/>
        <v>-32885.926476930894</v>
      </c>
      <c r="AV26" s="11">
        <f t="shared" si="75"/>
        <v>0.37549722499539229</v>
      </c>
      <c r="AW26" s="37">
        <v>-14992.674143594959</v>
      </c>
      <c r="AX26" s="11">
        <f t="shared" si="20"/>
        <v>0.89744909795345773</v>
      </c>
      <c r="AY26" s="37">
        <v>-47882</v>
      </c>
      <c r="AZ26" s="11">
        <f t="shared" si="22"/>
        <v>0.5052555412078128</v>
      </c>
      <c r="BA26" s="37">
        <v>-11820.646797355996</v>
      </c>
      <c r="BB26" s="11">
        <f t="shared" si="23"/>
        <v>0.10093070824505102</v>
      </c>
      <c r="BC26" s="37">
        <v>-16636.383834525946</v>
      </c>
      <c r="BD26" s="11">
        <f t="shared" si="24"/>
        <v>0.39194744673759896</v>
      </c>
      <c r="BE26" s="37">
        <f t="shared" si="25"/>
        <v>-28457.030631881942</v>
      </c>
      <c r="BF26" s="11">
        <f t="shared" si="76"/>
        <v>0.25423061003792347</v>
      </c>
      <c r="BG26" s="37">
        <v>-10160.148795672983</v>
      </c>
      <c r="BH26" s="11">
        <f t="shared" si="26"/>
        <v>-3.6229215193805953E-3</v>
      </c>
      <c r="BI26" s="37">
        <f t="shared" si="27"/>
        <v>-38617.179427554925</v>
      </c>
      <c r="BJ26" s="11">
        <f t="shared" si="10"/>
        <v>0.17427676713455043</v>
      </c>
      <c r="BK26" s="37">
        <v>-10484.94009000006</v>
      </c>
      <c r="BL26" s="11">
        <f t="shared" si="28"/>
        <v>-0.30066244423251565</v>
      </c>
      <c r="BM26" s="37">
        <f t="shared" si="29"/>
        <v>-49102.119517554987</v>
      </c>
      <c r="BN26" s="11">
        <f t="shared" si="30"/>
        <v>2.5481799372519598E-2</v>
      </c>
      <c r="BO26" s="37">
        <v>-16344.520644506962</v>
      </c>
      <c r="BP26" s="11">
        <f t="shared" si="30"/>
        <v>0.38270950183223906</v>
      </c>
      <c r="BQ26" s="37">
        <v>-12355.415550044003</v>
      </c>
      <c r="BR26" s="11">
        <f t="shared" si="30"/>
        <v>-0.25732565003685071</v>
      </c>
      <c r="BS26" s="37">
        <f t="shared" si="31"/>
        <v>-28699.936194550966</v>
      </c>
      <c r="BT26" s="11">
        <f t="shared" si="77"/>
        <v>8.5358717081636115E-3</v>
      </c>
      <c r="BU26" s="37">
        <v>-12241.182358494996</v>
      </c>
      <c r="BV26" s="11">
        <f t="shared" si="33"/>
        <v>0.20482313838831634</v>
      </c>
      <c r="BW26" s="37">
        <f t="shared" si="34"/>
        <v>-40941.118553045962</v>
      </c>
      <c r="BX26" s="11">
        <f t="shared" si="78"/>
        <v>6.0178893433962433E-2</v>
      </c>
      <c r="BY26" s="37">
        <v>-16397.064919999997</v>
      </c>
      <c r="BZ26" s="11">
        <f t="shared" si="79"/>
        <v>0.56386825096297732</v>
      </c>
      <c r="CA26" s="37">
        <v>-57338.18347304596</v>
      </c>
      <c r="CB26" s="11">
        <f t="shared" si="80"/>
        <v>0.16773336948410988</v>
      </c>
    </row>
    <row r="27" spans="2:80" s="8" customFormat="1">
      <c r="B27" s="20" t="s">
        <v>1</v>
      </c>
      <c r="C27" s="20" t="s">
        <v>21</v>
      </c>
      <c r="D27" s="35">
        <v>-79248</v>
      </c>
      <c r="E27" s="35">
        <v>-99647</v>
      </c>
      <c r="F27" s="7">
        <f t="shared" si="11"/>
        <v>0.25740712699374124</v>
      </c>
      <c r="G27" s="35">
        <v>-52857.411510341917</v>
      </c>
      <c r="H27" s="35">
        <v>-18732.722486758092</v>
      </c>
      <c r="I27" s="35">
        <v>-71594.472102625004</v>
      </c>
      <c r="J27" s="35">
        <f t="shared" ref="J27:J32" si="81">K27-I27</f>
        <v>-39064.384948501538</v>
      </c>
      <c r="K27" s="35">
        <f>SUM(K28:K31)</f>
        <v>-110658.85705112654</v>
      </c>
      <c r="L27" s="7">
        <f t="shared" si="54"/>
        <v>0.11050866610260757</v>
      </c>
      <c r="M27" s="35">
        <f>SUM(M28:M31)</f>
        <v>-26675.088440000007</v>
      </c>
      <c r="N27" s="35">
        <f t="shared" si="62"/>
        <v>-32971.204387999998</v>
      </c>
      <c r="O27" s="35">
        <v>-59646.292828000005</v>
      </c>
      <c r="P27" s="7">
        <f t="shared" si="63"/>
        <v>0.12843764239816768</v>
      </c>
      <c r="Q27" s="35">
        <f>SUM(Q28:Q31)</f>
        <v>-21126</v>
      </c>
      <c r="R27" s="7">
        <f t="shared" si="64"/>
        <v>0.12775919330111707</v>
      </c>
      <c r="S27" s="35">
        <v>-80772.295458224922</v>
      </c>
      <c r="T27" s="7">
        <f t="shared" si="65"/>
        <v>0.1281917875229841</v>
      </c>
      <c r="U27" s="35">
        <f>SUM(U28:U31)</f>
        <v>-57224.942309999613</v>
      </c>
      <c r="V27" s="7">
        <f t="shared" si="66"/>
        <v>0.46488783543985357</v>
      </c>
      <c r="W27" s="35">
        <f>SUM(W28:W31)</f>
        <v>-137997.2377699996</v>
      </c>
      <c r="X27" s="7">
        <f t="shared" si="67"/>
        <v>0.24705099480868653</v>
      </c>
      <c r="Y27" s="35">
        <f>SUM(Y28:Y31)</f>
        <v>-31204.651830000017</v>
      </c>
      <c r="Z27" s="7">
        <f t="shared" si="68"/>
        <v>0.16980499990424813</v>
      </c>
      <c r="AA27" s="35">
        <f>SUM(AA28:AA31)</f>
        <v>-28637.911120000008</v>
      </c>
      <c r="AB27" s="7">
        <f t="shared" si="69"/>
        <v>-0.13142659931394896</v>
      </c>
      <c r="AC27" s="35">
        <f t="shared" si="13"/>
        <v>-59842.562950000021</v>
      </c>
      <c r="AD27" s="7">
        <f t="shared" si="70"/>
        <v>3.2905669857135056E-3</v>
      </c>
      <c r="AE27" s="35">
        <f>SUM(AE28:AE31)</f>
        <v>-24735.586349999987</v>
      </c>
      <c r="AF27" s="7">
        <f t="shared" si="70"/>
        <v>0.17085990485657421</v>
      </c>
      <c r="AG27" s="35">
        <f t="shared" si="14"/>
        <v>-84578.149300000005</v>
      </c>
      <c r="AH27" s="7">
        <f t="shared" si="70"/>
        <v>4.7118307337736365E-2</v>
      </c>
      <c r="AI27" s="35">
        <f>SUM(AI28:AI31)</f>
        <v>-46965.567750000002</v>
      </c>
      <c r="AJ27" s="7">
        <f t="shared" si="15"/>
        <v>-0.17928151861512431</v>
      </c>
      <c r="AK27" s="35">
        <f>SUM(AK28:AK31)</f>
        <v>-131543.71705000001</v>
      </c>
      <c r="AL27" s="7">
        <f t="shared" si="17"/>
        <v>-4.6765578965831889E-2</v>
      </c>
      <c r="AM27" s="35">
        <f>SUM(AM28:AM31)</f>
        <v>-32621.991810703988</v>
      </c>
      <c r="AN27" s="7">
        <f t="shared" si="71"/>
        <v>4.5420791375128999E-2</v>
      </c>
      <c r="AO27" s="35">
        <f>SUM(AO28:AO31)</f>
        <v>-32790.573473975019</v>
      </c>
      <c r="AP27" s="7">
        <f t="shared" si="72"/>
        <v>0.14500577002890735</v>
      </c>
      <c r="AQ27" s="35">
        <f>SUM(AQ28:AQ31)</f>
        <v>-65412.565284679004</v>
      </c>
      <c r="AR27" s="7">
        <f t="shared" si="73"/>
        <v>9.3077603299391853E-2</v>
      </c>
      <c r="AS27" s="35">
        <f>SUM(AS28:AS31)</f>
        <v>-40290.260627263982</v>
      </c>
      <c r="AT27" s="7">
        <f t="shared" si="74"/>
        <v>0.62883790410992235</v>
      </c>
      <c r="AU27" s="35">
        <f>SUM(AU28:AU31)</f>
        <v>-105702.82591194299</v>
      </c>
      <c r="AV27" s="7">
        <f t="shared" si="75"/>
        <v>0.24976517914826246</v>
      </c>
      <c r="AW27" s="35">
        <f>SUM(AW28:AW31)</f>
        <v>-55778.187899005017</v>
      </c>
      <c r="AX27" s="7">
        <f t="shared" si="20"/>
        <v>0.18764002164128035</v>
      </c>
      <c r="AY27" s="35">
        <f>SUM(AY28:AY31)</f>
        <v>-161245.67388999998</v>
      </c>
      <c r="AZ27" s="7">
        <f t="shared" si="22"/>
        <v>0.22579532877811404</v>
      </c>
      <c r="BA27" s="35">
        <v>-42340.366351797173</v>
      </c>
      <c r="BB27" s="7">
        <f t="shared" si="23"/>
        <v>0.29790868066812437</v>
      </c>
      <c r="BC27" s="35">
        <v>-49481.384838094076</v>
      </c>
      <c r="BD27" s="7">
        <f t="shared" si="24"/>
        <v>0.50901248730419724</v>
      </c>
      <c r="BE27" s="35">
        <f t="shared" si="25"/>
        <v>-91821.751189891249</v>
      </c>
      <c r="BF27" s="7">
        <f t="shared" si="76"/>
        <v>0.40373261299687679</v>
      </c>
      <c r="BG27" s="35">
        <v>-45889.922799034015</v>
      </c>
      <c r="BH27" s="7">
        <f t="shared" si="26"/>
        <v>0.13898302181695987</v>
      </c>
      <c r="BI27" s="35">
        <f t="shared" si="27"/>
        <v>-137711.67398892526</v>
      </c>
      <c r="BJ27" s="7">
        <f t="shared" si="10"/>
        <v>0.30281922740313139</v>
      </c>
      <c r="BK27" s="35">
        <f>SUM(BK28:BK31)</f>
        <v>-57459.402338931868</v>
      </c>
      <c r="BL27" s="7">
        <f t="shared" si="28"/>
        <v>3.0141073119315909E-2</v>
      </c>
      <c r="BM27" s="35">
        <f t="shared" si="29"/>
        <v>-195171.07632785712</v>
      </c>
      <c r="BN27" s="7">
        <f t="shared" si="30"/>
        <v>0.21039573725866711</v>
      </c>
      <c r="BO27" s="35">
        <f>SUM(BO28:BO31)</f>
        <v>-58341.529762759943</v>
      </c>
      <c r="BP27" s="7">
        <f t="shared" si="30"/>
        <v>0.37791745300483415</v>
      </c>
      <c r="BQ27" s="35">
        <f>SUM(BQ28:BQ31)</f>
        <v>-48063.612938539001</v>
      </c>
      <c r="BR27" s="7">
        <f t="shared" si="30"/>
        <v>-2.8652631776457049E-2</v>
      </c>
      <c r="BS27" s="35">
        <f t="shared" si="31"/>
        <v>-106405.14270129894</v>
      </c>
      <c r="BT27" s="7">
        <f t="shared" si="77"/>
        <v>0.15882284232685384</v>
      </c>
      <c r="BU27" s="35">
        <f>SUM(BU28:BU31)</f>
        <v>-45958.094821795952</v>
      </c>
      <c r="BV27" s="7">
        <f t="shared" si="33"/>
        <v>1.485555403099692E-3</v>
      </c>
      <c r="BW27" s="35">
        <f t="shared" si="34"/>
        <v>-152363.2375230949</v>
      </c>
      <c r="BX27" s="7">
        <f t="shared" si="78"/>
        <v>0.10639303923752985</v>
      </c>
      <c r="BY27" s="35">
        <f>SUM(BY28:BY31)</f>
        <v>-66532.940630000041</v>
      </c>
      <c r="BZ27" s="7">
        <f t="shared" si="79"/>
        <v>0.15791215922411994</v>
      </c>
      <c r="CA27" s="35">
        <f>SUM(CA28:CA31)</f>
        <v>-218896.17815309495</v>
      </c>
      <c r="CB27" s="7">
        <f t="shared" si="80"/>
        <v>0.12156054202100797</v>
      </c>
    </row>
    <row r="28" spans="2:80">
      <c r="B28" s="9" t="s">
        <v>566</v>
      </c>
      <c r="C28" s="9" t="s">
        <v>573</v>
      </c>
      <c r="D28" s="37">
        <v>-32089</v>
      </c>
      <c r="E28" s="37">
        <v>-41779</v>
      </c>
      <c r="F28" s="11">
        <f t="shared" si="11"/>
        <v>0.30197263859889678</v>
      </c>
      <c r="G28" s="37">
        <v>-26841.404600064736</v>
      </c>
      <c r="H28" s="37">
        <v>-7523.4581999352758</v>
      </c>
      <c r="I28" s="37">
        <f>G28+H28</f>
        <v>-34364.86280000001</v>
      </c>
      <c r="J28" s="37">
        <f t="shared" si="81"/>
        <v>-17152.204952593405</v>
      </c>
      <c r="K28" s="37">
        <v>-51517.067752593415</v>
      </c>
      <c r="L28" s="11">
        <f>K28/E28-1</f>
        <v>0.2330852282867808</v>
      </c>
      <c r="M28" s="37">
        <v>-12710.785970000003</v>
      </c>
      <c r="N28" s="37">
        <f t="shared" si="62"/>
        <v>-15389.030569999983</v>
      </c>
      <c r="O28" s="37">
        <v>-28099.816539999985</v>
      </c>
      <c r="P28" s="11">
        <f t="shared" si="63"/>
        <v>4.6883237248031895E-2</v>
      </c>
      <c r="Q28" s="37">
        <v>-8342</v>
      </c>
      <c r="R28" s="11">
        <f t="shared" si="64"/>
        <v>0.10879861073352748</v>
      </c>
      <c r="S28" s="37">
        <f>O28+Q28</f>
        <v>-36441.816539999985</v>
      </c>
      <c r="T28" s="11">
        <f t="shared" si="65"/>
        <v>6.0438295711745749E-2</v>
      </c>
      <c r="U28" s="37">
        <v>-35935.060690000006</v>
      </c>
      <c r="V28" s="11">
        <f t="shared" si="66"/>
        <v>1.0950694554618554</v>
      </c>
      <c r="W28" s="37">
        <v>-72375.968590000004</v>
      </c>
      <c r="X28" s="11">
        <f t="shared" si="67"/>
        <v>0.40489301405079559</v>
      </c>
      <c r="Y28" s="37">
        <v>-16837.231059999995</v>
      </c>
      <c r="Z28" s="11">
        <f t="shared" si="68"/>
        <v>0.32464122200934131</v>
      </c>
      <c r="AA28" s="37">
        <v>-11113.691280000001</v>
      </c>
      <c r="AB28" s="11">
        <f t="shared" si="69"/>
        <v>-0.27781732387578117</v>
      </c>
      <c r="AC28" s="37">
        <f t="shared" si="13"/>
        <v>-27950.922339999997</v>
      </c>
      <c r="AD28" s="11">
        <f t="shared" si="70"/>
        <v>-5.2987605733310073E-3</v>
      </c>
      <c r="AE28" s="37">
        <v>-10817.375649999991</v>
      </c>
      <c r="AF28" s="11">
        <f t="shared" si="70"/>
        <v>0.29673647206904707</v>
      </c>
      <c r="AG28" s="37">
        <f t="shared" si="14"/>
        <v>-38768.297989999992</v>
      </c>
      <c r="AH28" s="11">
        <f t="shared" si="70"/>
        <v>6.3840984640443743E-2</v>
      </c>
      <c r="AI28" s="37">
        <v>-16916.90382</v>
      </c>
      <c r="AJ28" s="11">
        <f t="shared" si="15"/>
        <v>-0.52923680953438246</v>
      </c>
      <c r="AK28" s="37">
        <f t="shared" ref="AK28:AK31" si="82">SUM(AG28,AI28)</f>
        <v>-55685.201809999991</v>
      </c>
      <c r="AL28" s="11">
        <f t="shared" si="17"/>
        <v>-0.23061199877753524</v>
      </c>
      <c r="AM28" s="37">
        <v>-16853.538769999988</v>
      </c>
      <c r="AN28" s="11">
        <f t="shared" si="71"/>
        <v>9.6855058541867045E-4</v>
      </c>
      <c r="AO28" s="37">
        <v>-17331.089520000005</v>
      </c>
      <c r="AP28" s="11">
        <f t="shared" si="72"/>
        <v>0.55943593207314679</v>
      </c>
      <c r="AQ28" s="37">
        <f t="shared" ref="AQ28:AQ31" si="83">SUM(AM28,AO28)</f>
        <v>-34184.628289999993</v>
      </c>
      <c r="AR28" s="11">
        <f t="shared" si="73"/>
        <v>0.22302326464121958</v>
      </c>
      <c r="AS28" s="37">
        <v>-20148.810069999978</v>
      </c>
      <c r="AT28" s="11">
        <f t="shared" si="74"/>
        <v>0.8626338514924361</v>
      </c>
      <c r="AU28" s="37">
        <f t="shared" ref="AU28:AU31" si="84">SUM(AQ28,AS28)</f>
        <v>-54333.438359999971</v>
      </c>
      <c r="AV28" s="11">
        <f t="shared" si="75"/>
        <v>0.40149145505471751</v>
      </c>
      <c r="AW28" s="37">
        <v>-24963.45138000001</v>
      </c>
      <c r="AX28" s="11">
        <f t="shared" si="20"/>
        <v>0.47565131572640285</v>
      </c>
      <c r="AY28" s="37">
        <f t="shared" si="58"/>
        <v>-79296.889739999984</v>
      </c>
      <c r="AZ28" s="11">
        <f t="shared" si="22"/>
        <v>0.42402087381426679</v>
      </c>
      <c r="BA28" s="37">
        <v>-21183.488289999998</v>
      </c>
      <c r="BB28" s="11">
        <f t="shared" si="23"/>
        <v>0.25691634137440045</v>
      </c>
      <c r="BC28" s="37">
        <v>-24402.786980000001</v>
      </c>
      <c r="BD28" s="11">
        <f t="shared" si="24"/>
        <v>0.40803536626126635</v>
      </c>
      <c r="BE28" s="37">
        <f t="shared" si="25"/>
        <v>-45586.275269999998</v>
      </c>
      <c r="BF28" s="11">
        <f t="shared" si="76"/>
        <v>0.33353140140287318</v>
      </c>
      <c r="BG28" s="37">
        <v>-23047.352969999978</v>
      </c>
      <c r="BH28" s="11">
        <f t="shared" si="26"/>
        <v>0.14385677813876008</v>
      </c>
      <c r="BI28" s="37">
        <f t="shared" si="27"/>
        <v>-68633.628239999976</v>
      </c>
      <c r="BJ28" s="11">
        <f t="shared" si="10"/>
        <v>0.263193170018994</v>
      </c>
      <c r="BK28" s="37">
        <v>-26677.275049999982</v>
      </c>
      <c r="BL28" s="11">
        <f t="shared" si="28"/>
        <v>6.8653314155631362E-2</v>
      </c>
      <c r="BM28" s="37">
        <f t="shared" si="29"/>
        <v>-95310.903289999958</v>
      </c>
      <c r="BN28" s="11">
        <f t="shared" si="30"/>
        <v>0.20195008407652559</v>
      </c>
      <c r="BO28" s="37">
        <v>-28401.00712999998</v>
      </c>
      <c r="BP28" s="11">
        <f t="shared" si="30"/>
        <v>0.34071436871929772</v>
      </c>
      <c r="BQ28" s="37">
        <v>-25463.676560000007</v>
      </c>
      <c r="BR28" s="11">
        <f t="shared" si="30"/>
        <v>4.3474115512686762E-2</v>
      </c>
      <c r="BS28" s="37">
        <f t="shared" si="31"/>
        <v>-53864.683689999991</v>
      </c>
      <c r="BT28" s="11">
        <f t="shared" si="77"/>
        <v>0.18159870204284823</v>
      </c>
      <c r="BU28" s="37">
        <v>-26705.946909999981</v>
      </c>
      <c r="BV28" s="11">
        <f t="shared" si="33"/>
        <v>0.15874247878974557</v>
      </c>
      <c r="BW28" s="37">
        <f t="shared" si="34"/>
        <v>-80570.630599999975</v>
      </c>
      <c r="BX28" s="11">
        <f t="shared" si="78"/>
        <v>0.17392352212909912</v>
      </c>
      <c r="BY28" s="37">
        <v>-28920.37821000001</v>
      </c>
      <c r="BZ28" s="11">
        <f t="shared" si="79"/>
        <v>8.4082919106088783E-2</v>
      </c>
      <c r="CA28" s="37">
        <v>-109491.00880999998</v>
      </c>
      <c r="CB28" s="11">
        <f t="shared" si="80"/>
        <v>0.14877736996002011</v>
      </c>
    </row>
    <row r="29" spans="2:80">
      <c r="B29" s="9" t="s">
        <v>567</v>
      </c>
      <c r="C29" s="9" t="s">
        <v>574</v>
      </c>
      <c r="D29" s="37">
        <v>-363</v>
      </c>
      <c r="E29" s="37">
        <v>-3719</v>
      </c>
      <c r="F29" s="11">
        <f t="shared" si="11"/>
        <v>9.2451790633608812</v>
      </c>
      <c r="G29" s="37">
        <v>-1541.2491343518777</v>
      </c>
      <c r="H29" s="37">
        <v>-1024.8328420481123</v>
      </c>
      <c r="I29" s="37">
        <f>G29+H29</f>
        <v>-2566.0819763999898</v>
      </c>
      <c r="J29" s="37">
        <f t="shared" si="81"/>
        <v>-832.01540768413042</v>
      </c>
      <c r="K29" s="37">
        <v>-3398.0973840841202</v>
      </c>
      <c r="L29" s="11">
        <f>K29/E29-1</f>
        <v>-8.6287339584802281E-2</v>
      </c>
      <c r="M29" s="37">
        <v>-251.99649000000008</v>
      </c>
      <c r="N29" s="37">
        <f t="shared" si="62"/>
        <v>-57.121969125002039</v>
      </c>
      <c r="O29" s="37">
        <v>-309.11845912500212</v>
      </c>
      <c r="P29" s="11">
        <f t="shared" si="63"/>
        <v>-0.79943641022384626</v>
      </c>
      <c r="Q29" s="37">
        <v>-301</v>
      </c>
      <c r="R29" s="11">
        <f t="shared" si="64"/>
        <v>-0.70629356549653877</v>
      </c>
      <c r="S29" s="37">
        <f>O29+Q29</f>
        <v>-610.11845912500212</v>
      </c>
      <c r="T29" s="11">
        <f t="shared" si="65"/>
        <v>-0.76223734676592447</v>
      </c>
      <c r="U29" s="37">
        <v>219.21801000002708</v>
      </c>
      <c r="V29" s="11">
        <f t="shared" si="66"/>
        <v>-1.2634783057806687</v>
      </c>
      <c r="W29" s="37">
        <v>-389.96992999997286</v>
      </c>
      <c r="X29" s="11">
        <f t="shared" si="67"/>
        <v>-0.88523874217775533</v>
      </c>
      <c r="Y29" s="37">
        <v>-358.87428000000017</v>
      </c>
      <c r="Z29" s="11">
        <f t="shared" si="68"/>
        <v>0.42412412172883851</v>
      </c>
      <c r="AA29" s="37">
        <v>-97.696400000000139</v>
      </c>
      <c r="AB29" s="11">
        <f t="shared" si="69"/>
        <v>0.71031218805163432</v>
      </c>
      <c r="AC29" s="37">
        <f t="shared" si="13"/>
        <v>-456.57068000000032</v>
      </c>
      <c r="AD29" s="11">
        <f t="shared" si="70"/>
        <v>0.47700878586280449</v>
      </c>
      <c r="AE29" s="37">
        <v>-47.006300000000046</v>
      </c>
      <c r="AF29" s="11">
        <f t="shared" si="70"/>
        <v>-0.8438328903654484</v>
      </c>
      <c r="AG29" s="37">
        <f t="shared" si="14"/>
        <v>-503.57698000000039</v>
      </c>
      <c r="AH29" s="11">
        <f t="shared" si="70"/>
        <v>-0.17462425129342518</v>
      </c>
      <c r="AI29" s="37">
        <v>-224.08945000000031</v>
      </c>
      <c r="AJ29" s="11">
        <f t="shared" si="15"/>
        <v>-2.0222218968230421</v>
      </c>
      <c r="AK29" s="37">
        <f t="shared" si="82"/>
        <v>-727.66643000000067</v>
      </c>
      <c r="AL29" s="11">
        <f t="shared" si="17"/>
        <v>0.86595522890713994</v>
      </c>
      <c r="AM29" s="37">
        <v>-619.21972000000005</v>
      </c>
      <c r="AN29" s="11">
        <f t="shared" si="71"/>
        <v>0.7254502607431208</v>
      </c>
      <c r="AO29" s="37">
        <v>-441.27161999999998</v>
      </c>
      <c r="AP29" s="11">
        <f t="shared" si="72"/>
        <v>3.5167643843580656</v>
      </c>
      <c r="AQ29" s="37">
        <f t="shared" si="83"/>
        <v>-1060.49134</v>
      </c>
      <c r="AR29" s="11">
        <f t="shared" si="73"/>
        <v>1.3227320247546324</v>
      </c>
      <c r="AS29" s="37">
        <v>-195.05907000000008</v>
      </c>
      <c r="AT29" s="11">
        <f t="shared" si="74"/>
        <v>3.1496367508185052</v>
      </c>
      <c r="AU29" s="37">
        <f t="shared" si="84"/>
        <v>-1255.5504100000001</v>
      </c>
      <c r="AV29" s="11">
        <f t="shared" si="75"/>
        <v>1.493264108299786</v>
      </c>
      <c r="AW29" s="37">
        <v>-689.92201000000034</v>
      </c>
      <c r="AX29" s="11">
        <f t="shared" si="20"/>
        <v>2.0787795230877641</v>
      </c>
      <c r="AY29" s="37">
        <v>-1714</v>
      </c>
      <c r="AZ29" s="11">
        <f t="shared" si="22"/>
        <v>1.3554748842817972</v>
      </c>
      <c r="BA29" s="37">
        <v>-299.23089999999996</v>
      </c>
      <c r="BB29" s="11">
        <f t="shared" si="23"/>
        <v>-0.51676135249697808</v>
      </c>
      <c r="BC29" s="37">
        <v>-325.69029000000006</v>
      </c>
      <c r="BD29" s="11">
        <f t="shared" si="24"/>
        <v>-0.26192785749511815</v>
      </c>
      <c r="BE29" s="37">
        <f t="shared" si="25"/>
        <v>-624.92119000000002</v>
      </c>
      <c r="BF29" s="11">
        <f t="shared" si="76"/>
        <v>-0.41072485325528452</v>
      </c>
      <c r="BG29" s="37">
        <v>-296.33415000000014</v>
      </c>
      <c r="BH29" s="11">
        <f t="shared" si="26"/>
        <v>0.51920210631579455</v>
      </c>
      <c r="BI29" s="37">
        <f t="shared" si="27"/>
        <v>-921.25534000000016</v>
      </c>
      <c r="BJ29" s="11">
        <f t="shared" si="10"/>
        <v>-0.26625380178881064</v>
      </c>
      <c r="BK29" s="37">
        <v>-407.02363000000003</v>
      </c>
      <c r="BL29" s="11">
        <f t="shared" si="28"/>
        <v>-0.41004399903113709</v>
      </c>
      <c r="BM29" s="37">
        <f t="shared" si="29"/>
        <v>-1328.2789700000003</v>
      </c>
      <c r="BN29" s="11">
        <f t="shared" si="30"/>
        <v>-0.22504144107351209</v>
      </c>
      <c r="BO29" s="37">
        <v>-196.89729000000005</v>
      </c>
      <c r="BP29" s="11">
        <f t="shared" si="30"/>
        <v>-0.34198877856531507</v>
      </c>
      <c r="BQ29" s="37">
        <v>-137.48662000000002</v>
      </c>
      <c r="BR29" s="11">
        <f t="shared" si="30"/>
        <v>-0.5778608567053074</v>
      </c>
      <c r="BS29" s="37">
        <f t="shared" si="31"/>
        <v>-334.38391000000007</v>
      </c>
      <c r="BT29" s="11">
        <f t="shared" si="77"/>
        <v>-0.46491827233446814</v>
      </c>
      <c r="BU29" s="37">
        <v>-372.52227999999997</v>
      </c>
      <c r="BV29" s="11">
        <f t="shared" si="33"/>
        <v>0.25710209235081338</v>
      </c>
      <c r="BW29" s="37">
        <f t="shared" si="34"/>
        <v>-706.90619000000004</v>
      </c>
      <c r="BX29" s="11">
        <f t="shared" si="78"/>
        <v>-0.23267072731431881</v>
      </c>
      <c r="BY29" s="37">
        <v>-360.44708999999995</v>
      </c>
      <c r="BZ29" s="11">
        <f t="shared" si="79"/>
        <v>-0.1144320294131328</v>
      </c>
      <c r="CA29" s="37">
        <v>-1067.35328</v>
      </c>
      <c r="CB29" s="11">
        <f t="shared" si="80"/>
        <v>-0.19643892276635244</v>
      </c>
    </row>
    <row r="30" spans="2:80">
      <c r="B30" s="9" t="s">
        <v>570</v>
      </c>
      <c r="C30" s="9" t="s">
        <v>577</v>
      </c>
      <c r="D30" s="37">
        <v>-15128</v>
      </c>
      <c r="E30" s="37">
        <v>-17508</v>
      </c>
      <c r="F30" s="11">
        <f t="shared" si="11"/>
        <v>0.15732416710735064</v>
      </c>
      <c r="G30" s="37">
        <v>-9105.1615672958087</v>
      </c>
      <c r="H30" s="37">
        <v>-4793.29726282919</v>
      </c>
      <c r="I30" s="37">
        <f>G30+H30</f>
        <v>-13898.458830124999</v>
      </c>
      <c r="J30" s="37">
        <f t="shared" si="81"/>
        <v>-5536.4234555857565</v>
      </c>
      <c r="K30" s="37">
        <v>-19434.882285710755</v>
      </c>
      <c r="L30" s="11">
        <f>K30/E30-1</f>
        <v>0.11005724729899224</v>
      </c>
      <c r="M30" s="37">
        <v>-6502.5171200000013</v>
      </c>
      <c r="N30" s="37">
        <f t="shared" si="62"/>
        <v>-8198.9902800000054</v>
      </c>
      <c r="O30" s="37">
        <v>-14701.507400000006</v>
      </c>
      <c r="P30" s="11">
        <f t="shared" si="63"/>
        <v>0.61463443469309964</v>
      </c>
      <c r="Q30" s="37">
        <v>-9298</v>
      </c>
      <c r="R30" s="11">
        <f t="shared" si="64"/>
        <v>0.93979206591329989</v>
      </c>
      <c r="S30" s="37">
        <f>O30+Q30</f>
        <v>-23999.507400000006</v>
      </c>
      <c r="T30" s="11">
        <f t="shared" si="65"/>
        <v>0.72677472325067582</v>
      </c>
      <c r="U30" s="37">
        <v>-11238.277289999995</v>
      </c>
      <c r="V30" s="11">
        <f t="shared" si="66"/>
        <v>1.0298803695482461</v>
      </c>
      <c r="W30" s="37">
        <v>-35237.936659999999</v>
      </c>
      <c r="X30" s="11">
        <f t="shared" si="67"/>
        <v>0.81312838132846488</v>
      </c>
      <c r="Y30" s="37">
        <v>-7670.6514500000121</v>
      </c>
      <c r="Z30" s="11">
        <f t="shared" si="68"/>
        <v>0.17964340707495285</v>
      </c>
      <c r="AA30" s="37">
        <v>-13152.303739999999</v>
      </c>
      <c r="AB30" s="11">
        <f t="shared" si="69"/>
        <v>0.60413700844148233</v>
      </c>
      <c r="AC30" s="37">
        <f t="shared" si="13"/>
        <v>-20822.955190000011</v>
      </c>
      <c r="AD30" s="11">
        <f t="shared" si="70"/>
        <v>0.41638232212840998</v>
      </c>
      <c r="AE30" s="37">
        <v>-10368.387500000004</v>
      </c>
      <c r="AF30" s="11">
        <f t="shared" si="70"/>
        <v>0.1151201871370191</v>
      </c>
      <c r="AG30" s="37">
        <f t="shared" si="14"/>
        <v>-31191.342690000016</v>
      </c>
      <c r="AH30" s="11">
        <f t="shared" si="70"/>
        <v>0.29966595439371435</v>
      </c>
      <c r="AI30" s="37">
        <v>-18049.358330000017</v>
      </c>
      <c r="AJ30" s="11">
        <f t="shared" si="15"/>
        <v>0.60606095260353077</v>
      </c>
      <c r="AK30" s="37">
        <f t="shared" si="82"/>
        <v>-49240.701020000037</v>
      </c>
      <c r="AL30" s="11">
        <f t="shared" si="17"/>
        <v>0.39737753362543327</v>
      </c>
      <c r="AM30" s="37">
        <v>-11413.751200000006</v>
      </c>
      <c r="AN30" s="11">
        <f t="shared" si="71"/>
        <v>0.48797677412392249</v>
      </c>
      <c r="AO30" s="37">
        <v>-9506.2477799999979</v>
      </c>
      <c r="AP30" s="11">
        <f t="shared" si="72"/>
        <v>-0.27721804727724464</v>
      </c>
      <c r="AQ30" s="37">
        <f t="shared" si="83"/>
        <v>-20919.998980000004</v>
      </c>
      <c r="AR30" s="11">
        <f t="shared" si="73"/>
        <v>4.6604235140743633E-3</v>
      </c>
      <c r="AS30" s="37">
        <v>-13590.100710000001</v>
      </c>
      <c r="AT30" s="11">
        <f t="shared" si="74"/>
        <v>0.31072461460376499</v>
      </c>
      <c r="AU30" s="37">
        <f t="shared" si="84"/>
        <v>-34510.099690000003</v>
      </c>
      <c r="AV30" s="11">
        <f t="shared" si="75"/>
        <v>0.10639994029702304</v>
      </c>
      <c r="AW30" s="37">
        <v>-16927.684459999986</v>
      </c>
      <c r="AX30" s="11">
        <f t="shared" si="20"/>
        <v>-6.21448058979297E-2</v>
      </c>
      <c r="AY30" s="37">
        <f t="shared" si="58"/>
        <v>-51437.784149999992</v>
      </c>
      <c r="AZ30" s="11">
        <f t="shared" si="22"/>
        <v>4.4619249614410883E-2</v>
      </c>
      <c r="BA30" s="37">
        <v>-12921.525420000184</v>
      </c>
      <c r="BB30" s="11">
        <f t="shared" si="23"/>
        <v>0.1321015495764597</v>
      </c>
      <c r="BC30" s="37">
        <v>-20471.407760000064</v>
      </c>
      <c r="BD30" s="11">
        <f t="shared" si="24"/>
        <v>1.1534687748271661</v>
      </c>
      <c r="BE30" s="37">
        <f t="shared" si="25"/>
        <v>-33392.933180000247</v>
      </c>
      <c r="BF30" s="11">
        <f t="shared" si="76"/>
        <v>0.59622059312357778</v>
      </c>
      <c r="BG30" s="37">
        <v>-12406.95971000001</v>
      </c>
      <c r="BH30" s="11">
        <f t="shared" si="26"/>
        <v>-8.7059031073213444E-2</v>
      </c>
      <c r="BI30" s="37">
        <f t="shared" si="27"/>
        <v>-45799.892890000257</v>
      </c>
      <c r="BJ30" s="11">
        <f t="shared" si="10"/>
        <v>0.32714461277756612</v>
      </c>
      <c r="BK30" s="37">
        <v>-20089.252210000017</v>
      </c>
      <c r="BL30" s="11">
        <f t="shared" si="28"/>
        <v>0.18676906209297539</v>
      </c>
      <c r="BM30" s="37">
        <f t="shared" si="29"/>
        <v>-65889.145100000271</v>
      </c>
      <c r="BN30" s="11">
        <f t="shared" si="30"/>
        <v>0.28094835710375921</v>
      </c>
      <c r="BO30" s="37">
        <v>-17891.611509999988</v>
      </c>
      <c r="BP30" s="11">
        <f t="shared" si="30"/>
        <v>0.38463617324213217</v>
      </c>
      <c r="BQ30" s="37">
        <v>-15470.626919999995</v>
      </c>
      <c r="BR30" s="11">
        <f t="shared" si="30"/>
        <v>-0.24428123842910809</v>
      </c>
      <c r="BS30" s="37">
        <f t="shared" si="31"/>
        <v>-33362.238429999983</v>
      </c>
      <c r="BT30" s="11">
        <f t="shared" si="77"/>
        <v>-9.1919897646630666E-4</v>
      </c>
      <c r="BU30" s="37">
        <v>-13002.354049999996</v>
      </c>
      <c r="BV30" s="11">
        <f t="shared" si="33"/>
        <v>4.7988738088679206E-2</v>
      </c>
      <c r="BW30" s="37">
        <f t="shared" si="34"/>
        <v>-46364.592479999978</v>
      </c>
      <c r="BX30" s="11">
        <f t="shared" si="78"/>
        <v>1.2329714206013254E-2</v>
      </c>
      <c r="BY30" s="37">
        <v>-25972.175859999992</v>
      </c>
      <c r="BZ30" s="11">
        <f t="shared" si="79"/>
        <v>0.29283935452169674</v>
      </c>
      <c r="CA30" s="37">
        <v>-72336.768339999966</v>
      </c>
      <c r="CB30" s="11">
        <f t="shared" si="80"/>
        <v>9.7855621441348184E-2</v>
      </c>
    </row>
    <row r="31" spans="2:80">
      <c r="B31" s="9" t="s">
        <v>581</v>
      </c>
      <c r="C31" s="9" t="s">
        <v>580</v>
      </c>
      <c r="D31" s="37">
        <f>D27-D29-D30-D28</f>
        <v>-31668</v>
      </c>
      <c r="E31" s="37">
        <v>-36642</v>
      </c>
      <c r="F31" s="11">
        <f t="shared" si="11"/>
        <v>0.15706707086017424</v>
      </c>
      <c r="G31" s="37">
        <v>-15369.596208629493</v>
      </c>
      <c r="H31" s="37">
        <v>-5391.1331819455008</v>
      </c>
      <c r="I31" s="37">
        <f>G31+H31</f>
        <v>-20760.729390574994</v>
      </c>
      <c r="J31" s="37">
        <f t="shared" si="81"/>
        <v>-15548.080238163264</v>
      </c>
      <c r="K31" s="37">
        <v>-36308.809628738258</v>
      </c>
      <c r="L31" s="11">
        <f>K31/E31-1</f>
        <v>-9.0931273200628437E-3</v>
      </c>
      <c r="M31" s="37">
        <v>-7209.788860000006</v>
      </c>
      <c r="N31" s="37">
        <f t="shared" si="62"/>
        <v>-9326.0615688749913</v>
      </c>
      <c r="O31" s="37">
        <v>-16535.850428874997</v>
      </c>
      <c r="P31" s="11">
        <f t="shared" si="63"/>
        <v>7.588060248392825E-2</v>
      </c>
      <c r="Q31" s="37">
        <v>-3185</v>
      </c>
      <c r="R31" s="11">
        <f t="shared" si="64"/>
        <v>-0.40921511442783032</v>
      </c>
      <c r="S31" s="37">
        <f>O31+Q31</f>
        <v>-19720.850428874997</v>
      </c>
      <c r="T31" s="11">
        <f t="shared" si="65"/>
        <v>-5.0088748913228565E-2</v>
      </c>
      <c r="U31" s="37">
        <v>-10270.822339999642</v>
      </c>
      <c r="V31" s="11">
        <f t="shared" si="66"/>
        <v>-0.33941540160118433</v>
      </c>
      <c r="W31" s="37">
        <v>-29993.362589999637</v>
      </c>
      <c r="X31" s="11">
        <f t="shared" si="67"/>
        <v>-0.17393704457168357</v>
      </c>
      <c r="Y31" s="37">
        <v>-6337.8950400000112</v>
      </c>
      <c r="Z31" s="11">
        <f t="shared" si="68"/>
        <v>-0.12093194917777306</v>
      </c>
      <c r="AA31" s="37">
        <v>-4274.2197000000042</v>
      </c>
      <c r="AB31" s="11">
        <f t="shared" si="69"/>
        <v>-0.54169081252209594</v>
      </c>
      <c r="AC31" s="37">
        <f t="shared" si="13"/>
        <v>-10612.114740000015</v>
      </c>
      <c r="AD31" s="11">
        <f t="shared" si="70"/>
        <v>-0.35823592589655506</v>
      </c>
      <c r="AE31" s="37">
        <v>-3502.8168999999903</v>
      </c>
      <c r="AF31" s="11">
        <f t="shared" si="70"/>
        <v>9.978552590266565E-2</v>
      </c>
      <c r="AG31" s="37">
        <f t="shared" si="14"/>
        <v>-14114.931640000006</v>
      </c>
      <c r="AH31" s="11">
        <f t="shared" si="70"/>
        <v>-0.2842635417317948</v>
      </c>
      <c r="AI31" s="37">
        <v>-11775.216149999986</v>
      </c>
      <c r="AJ31" s="11">
        <f t="shared" si="15"/>
        <v>0.14647257641109146</v>
      </c>
      <c r="AK31" s="37">
        <f t="shared" si="82"/>
        <v>-25890.147789999992</v>
      </c>
      <c r="AL31" s="11">
        <f t="shared" si="17"/>
        <v>-0.13680409416207762</v>
      </c>
      <c r="AM31" s="37">
        <v>-3735.4821207039936</v>
      </c>
      <c r="AN31" s="11">
        <f t="shared" si="71"/>
        <v>-0.41061155208023337</v>
      </c>
      <c r="AO31" s="37">
        <v>-5511.9645539750136</v>
      </c>
      <c r="AP31" s="11">
        <f t="shared" si="72"/>
        <v>0.28958381666132138</v>
      </c>
      <c r="AQ31" s="37">
        <f t="shared" si="83"/>
        <v>-9247.4466746790076</v>
      </c>
      <c r="AR31" s="11">
        <f t="shared" si="73"/>
        <v>-0.12859529874636522</v>
      </c>
      <c r="AS31" s="37">
        <v>-6356.2907772640065</v>
      </c>
      <c r="AT31" s="11">
        <f t="shared" si="74"/>
        <v>0.81462261908809008</v>
      </c>
      <c r="AU31" s="37">
        <f t="shared" si="84"/>
        <v>-15603.737451943014</v>
      </c>
      <c r="AV31" s="11">
        <f t="shared" si="75"/>
        <v>0.10547736609109126</v>
      </c>
      <c r="AW31" s="37">
        <v>-13197.130049005016</v>
      </c>
      <c r="AX31" s="11">
        <f t="shared" si="20"/>
        <v>0.12075480236556269</v>
      </c>
      <c r="AY31" s="37">
        <v>-28797</v>
      </c>
      <c r="AZ31" s="11">
        <f t="shared" si="22"/>
        <v>0.11227638534851359</v>
      </c>
      <c r="BA31" s="37">
        <v>-7936.1217417969874</v>
      </c>
      <c r="BB31" s="11">
        <f t="shared" si="23"/>
        <v>1.1245240869473996</v>
      </c>
      <c r="BC31" s="37">
        <v>-4281.4998080940186</v>
      </c>
      <c r="BD31" s="11">
        <f t="shared" si="24"/>
        <v>-0.2232352428670159</v>
      </c>
      <c r="BE31" s="37">
        <f t="shared" si="25"/>
        <v>-12217.621549891006</v>
      </c>
      <c r="BF31" s="11">
        <f t="shared" si="76"/>
        <v>0.32118864587181828</v>
      </c>
      <c r="BG31" s="37">
        <v>-10139.275969034003</v>
      </c>
      <c r="BH31" s="11">
        <f t="shared" si="26"/>
        <v>0.59515609407006065</v>
      </c>
      <c r="BI31" s="37">
        <f t="shared" si="27"/>
        <v>-22356.897518925009</v>
      </c>
      <c r="BJ31" s="11">
        <f t="shared" si="10"/>
        <v>0.43279118786640924</v>
      </c>
      <c r="BK31" s="37">
        <v>-10285.851448931871</v>
      </c>
      <c r="BL31" s="11">
        <f t="shared" si="28"/>
        <v>-0.22059937192879586</v>
      </c>
      <c r="BM31" s="37">
        <f t="shared" si="29"/>
        <v>-32642.748967856882</v>
      </c>
      <c r="BN31" s="11">
        <f t="shared" si="30"/>
        <v>0.13354686140420458</v>
      </c>
      <c r="BO31" s="37">
        <v>-11852.013832759978</v>
      </c>
      <c r="BP31" s="11">
        <f t="shared" si="30"/>
        <v>0.49342641385391728</v>
      </c>
      <c r="BQ31" s="37">
        <v>-6991.8228385390003</v>
      </c>
      <c r="BR31" s="11">
        <f t="shared" si="30"/>
        <v>0.63303121614561686</v>
      </c>
      <c r="BS31" s="37">
        <f t="shared" si="31"/>
        <v>-18843.836671298977</v>
      </c>
      <c r="BT31" s="11">
        <f t="shared" si="77"/>
        <v>0.54234902385457207</v>
      </c>
      <c r="BU31" s="37">
        <v>-5877.2715817959779</v>
      </c>
      <c r="BV31" s="11">
        <f t="shared" si="33"/>
        <v>-0.42034602867645177</v>
      </c>
      <c r="BW31" s="37">
        <f t="shared" si="34"/>
        <v>-24721.108253094957</v>
      </c>
      <c r="BX31" s="11">
        <f t="shared" si="78"/>
        <v>0.10574860542115272</v>
      </c>
      <c r="BY31" s="37">
        <v>-11279.939470000043</v>
      </c>
      <c r="BZ31" s="11">
        <f t="shared" si="79"/>
        <v>9.6646157685993161E-2</v>
      </c>
      <c r="CA31" s="37">
        <v>-36001.047723094998</v>
      </c>
      <c r="CB31" s="11">
        <f t="shared" si="80"/>
        <v>0.10288039032941176</v>
      </c>
    </row>
    <row r="32" spans="2:80" s="8" customFormat="1">
      <c r="B32" s="20" t="s">
        <v>7</v>
      </c>
      <c r="C32" s="20" t="s">
        <v>22</v>
      </c>
      <c r="D32" s="35">
        <v>-18029</v>
      </c>
      <c r="E32" s="35">
        <v>-17287</v>
      </c>
      <c r="F32" s="7">
        <f t="shared" si="11"/>
        <v>-4.1155915469521354E-2</v>
      </c>
      <c r="G32" s="35">
        <v>-9059</v>
      </c>
      <c r="H32" s="35">
        <v>-2907.3280700000005</v>
      </c>
      <c r="I32" s="35">
        <v>-11966.697169999999</v>
      </c>
      <c r="J32" s="35">
        <f t="shared" si="81"/>
        <v>-3236.4498300000014</v>
      </c>
      <c r="K32" s="35">
        <v>-15203.147000000001</v>
      </c>
      <c r="L32" s="7">
        <f t="shared" si="54"/>
        <v>-0.12054451321802506</v>
      </c>
      <c r="M32" s="35">
        <v>-10637.837869999998</v>
      </c>
      <c r="N32" s="35">
        <f t="shared" si="62"/>
        <v>-10875.162130000002</v>
      </c>
      <c r="O32" s="35">
        <v>-21513</v>
      </c>
      <c r="P32" s="7">
        <f t="shared" si="63"/>
        <v>1.3747654266475329</v>
      </c>
      <c r="Q32" s="35">
        <v>-10982.131009999997</v>
      </c>
      <c r="R32" s="7">
        <f t="shared" si="64"/>
        <v>2.7773965461008312</v>
      </c>
      <c r="S32" s="35">
        <v>-32494.813340000001</v>
      </c>
      <c r="T32" s="7">
        <f t="shared" si="65"/>
        <v>1.7154370899819473</v>
      </c>
      <c r="U32" s="35">
        <v>-13000.45841999999</v>
      </c>
      <c r="V32" s="7">
        <f t="shared" si="66"/>
        <v>3.016888597961052</v>
      </c>
      <c r="W32" s="35">
        <v>-45495.271759999989</v>
      </c>
      <c r="X32" s="7">
        <f t="shared" si="67"/>
        <v>1.9924904205688456</v>
      </c>
      <c r="Y32" s="35">
        <v>-12899.351440000009</v>
      </c>
      <c r="Z32" s="7">
        <f t="shared" si="68"/>
        <v>0.21259146808185125</v>
      </c>
      <c r="AA32" s="35">
        <v>-13690.330579999994</v>
      </c>
      <c r="AB32" s="7">
        <f t="shared" si="69"/>
        <v>0.25886220511914249</v>
      </c>
      <c r="AC32" s="35">
        <f t="shared" si="13"/>
        <v>-26589.682020000004</v>
      </c>
      <c r="AD32" s="7">
        <f t="shared" si="70"/>
        <v>0.23598205829033625</v>
      </c>
      <c r="AE32" s="35">
        <v>-15039.835499999997</v>
      </c>
      <c r="AF32" s="7">
        <f t="shared" si="70"/>
        <v>0.36948243344622056</v>
      </c>
      <c r="AG32" s="35">
        <f t="shared" si="14"/>
        <v>-41629.517520000001</v>
      </c>
      <c r="AH32" s="7">
        <f t="shared" si="70"/>
        <v>0.28111268356650299</v>
      </c>
      <c r="AI32" s="35">
        <v>-14119.304410000004</v>
      </c>
      <c r="AJ32" s="7">
        <f t="shared" si="15"/>
        <v>8.6062041341463447E-2</v>
      </c>
      <c r="AK32" s="35">
        <f>Y32+AA32+AE32+AI32</f>
        <v>-55748.821930000006</v>
      </c>
      <c r="AL32" s="7">
        <f t="shared" si="17"/>
        <v>0.22537617148635358</v>
      </c>
      <c r="AM32" s="35">
        <v>-15230.432269999999</v>
      </c>
      <c r="AN32" s="7">
        <f t="shared" si="71"/>
        <v>0.18071302583255977</v>
      </c>
      <c r="AO32" s="35">
        <v>-16692.48</v>
      </c>
      <c r="AP32" s="7">
        <f t="shared" si="72"/>
        <v>0.21928976823874513</v>
      </c>
      <c r="AQ32" s="35">
        <f>SUM(AQ33:AQ34)</f>
        <v>-31922.912270000001</v>
      </c>
      <c r="AR32" s="7">
        <f t="shared" si="73"/>
        <v>0.20057517972529681</v>
      </c>
      <c r="AS32" s="35">
        <f>SUM(AS33:AS34)</f>
        <v>-16777.66473</v>
      </c>
      <c r="AT32" s="7">
        <f t="shared" si="74"/>
        <v>0.11554842006084454</v>
      </c>
      <c r="AU32" s="35">
        <f>SUM(AU33:AU34)</f>
        <v>-48700.576999999997</v>
      </c>
      <c r="AV32" s="7">
        <f t="shared" si="75"/>
        <v>0.16985686842521908</v>
      </c>
      <c r="AW32" s="35">
        <f>SUM(AW33:AW34)</f>
        <v>-19897.272789999995</v>
      </c>
      <c r="AX32" s="7">
        <f t="shared" si="20"/>
        <v>0.40922471902424196</v>
      </c>
      <c r="AY32" s="35">
        <f>SUM(AY33:AY34)</f>
        <v>-68597.849789999993</v>
      </c>
      <c r="AZ32" s="7">
        <f t="shared" si="22"/>
        <v>0.23048070641086604</v>
      </c>
      <c r="BA32" s="35">
        <v>-25336.560659999988</v>
      </c>
      <c r="BB32" s="7">
        <f t="shared" si="23"/>
        <v>0.66354836230790637</v>
      </c>
      <c r="BC32" s="35">
        <v>-24317.066819999993</v>
      </c>
      <c r="BD32" s="7">
        <f t="shared" si="24"/>
        <v>0.45676776728203317</v>
      </c>
      <c r="BE32" s="35">
        <f t="shared" si="25"/>
        <v>-49653.627479999981</v>
      </c>
      <c r="BF32" s="7">
        <f t="shared" si="76"/>
        <v>0.55542285929415858</v>
      </c>
      <c r="BG32" s="35">
        <v>-29814.192359999986</v>
      </c>
      <c r="BH32" s="7">
        <f t="shared" si="26"/>
        <v>0.77701681609416595</v>
      </c>
      <c r="BI32" s="35">
        <f t="shared" si="27"/>
        <v>-79467.819839999967</v>
      </c>
      <c r="BJ32" s="7">
        <f t="shared" si="10"/>
        <v>0.63176341504126277</v>
      </c>
      <c r="BK32" s="35">
        <v>-28855.550120000145</v>
      </c>
      <c r="BL32" s="7">
        <f t="shared" si="28"/>
        <v>0.4502263915536413</v>
      </c>
      <c r="BM32" s="35">
        <f t="shared" si="29"/>
        <v>-108323.36996000011</v>
      </c>
      <c r="BN32" s="7">
        <f t="shared" si="30"/>
        <v>0.57910736694535858</v>
      </c>
      <c r="BO32" s="35">
        <v>-30258.959940000477</v>
      </c>
      <c r="BP32" s="7">
        <f t="shared" si="30"/>
        <v>0.19428048447679447</v>
      </c>
      <c r="BQ32" s="35">
        <v>-30474.595549999991</v>
      </c>
      <c r="BR32" s="7">
        <f t="shared" si="30"/>
        <v>0.25321839906018728</v>
      </c>
      <c r="BS32" s="35">
        <f t="shared" si="31"/>
        <v>-60733.555490000464</v>
      </c>
      <c r="BT32" s="7">
        <f t="shared" si="77"/>
        <v>0.22314438183722585</v>
      </c>
      <c r="BU32" s="35">
        <v>-32091.957629999975</v>
      </c>
      <c r="BV32" s="7">
        <f t="shared" si="33"/>
        <v>7.6398691015891362E-2</v>
      </c>
      <c r="BW32" s="35">
        <f t="shared" si="34"/>
        <v>-92825.51312000044</v>
      </c>
      <c r="BX32" s="7">
        <f t="shared" si="78"/>
        <v>0.16808933863914688</v>
      </c>
      <c r="BY32" s="35">
        <v>-34319.463550000008</v>
      </c>
      <c r="BZ32" s="7">
        <f t="shared" si="79"/>
        <v>0.18935398588061414</v>
      </c>
      <c r="CA32" s="35">
        <v>-127144.97667000044</v>
      </c>
      <c r="CB32" s="7">
        <f t="shared" si="80"/>
        <v>0.17375388816790371</v>
      </c>
    </row>
    <row r="33" spans="2:80">
      <c r="B33" s="83" t="s">
        <v>626</v>
      </c>
      <c r="C33" s="84" t="s">
        <v>630</v>
      </c>
      <c r="D33" s="37"/>
      <c r="E33" s="37"/>
      <c r="F33" s="11"/>
      <c r="G33" s="37"/>
      <c r="H33" s="37"/>
      <c r="I33" s="37"/>
      <c r="J33" s="37"/>
      <c r="K33" s="37"/>
      <c r="L33" s="11"/>
      <c r="M33" s="37">
        <f>M32-M34</f>
        <v>-3956.2725299999984</v>
      </c>
      <c r="N33" s="37">
        <f>N32-N34</f>
        <v>-3976.6002800000088</v>
      </c>
      <c r="O33" s="37">
        <f>SUM(M33:N33)</f>
        <v>-7932.8728100000071</v>
      </c>
      <c r="P33" s="67" t="s">
        <v>391</v>
      </c>
      <c r="Q33" s="37">
        <f>Q32-Q34</f>
        <v>-3965.9483899999987</v>
      </c>
      <c r="R33" s="67" t="s">
        <v>391</v>
      </c>
      <c r="S33" s="37">
        <f>S32-S34</f>
        <v>-11898.503530000009</v>
      </c>
      <c r="T33" s="67" t="s">
        <v>391</v>
      </c>
      <c r="U33" s="37">
        <f>U32-U34</f>
        <v>-3208.5446399999928</v>
      </c>
      <c r="V33" s="67" t="s">
        <v>391</v>
      </c>
      <c r="W33" s="37">
        <v>-15107.048170000002</v>
      </c>
      <c r="X33" s="67" t="s">
        <v>391</v>
      </c>
      <c r="Y33" s="37">
        <v>-4540.6568900000093</v>
      </c>
      <c r="Z33" s="11">
        <v>0.14771084539012058</v>
      </c>
      <c r="AA33" s="37">
        <v>-4873.6129500000025</v>
      </c>
      <c r="AB33" s="11">
        <v>0.22557275231092411</v>
      </c>
      <c r="AC33" s="37">
        <v>-9414.2698400000118</v>
      </c>
      <c r="AD33" s="11">
        <v>0.18674155825775851</v>
      </c>
      <c r="AE33" s="37">
        <v>-5117.8954999999969</v>
      </c>
      <c r="AF33" s="11">
        <v>0.29045943031043797</v>
      </c>
      <c r="AG33" s="37">
        <v>-14532.165340000009</v>
      </c>
      <c r="AH33" s="11">
        <v>0.22134395332654044</v>
      </c>
      <c r="AI33" s="37">
        <v>-4931.2263699999949</v>
      </c>
      <c r="AJ33" s="16">
        <v>0.53690439850012672</v>
      </c>
      <c r="AK33" s="37">
        <v>-19463.391710000004</v>
      </c>
      <c r="AL33" s="16">
        <v>0.28836497315544074</v>
      </c>
      <c r="AM33" s="37">
        <v>-4863.3004699999965</v>
      </c>
      <c r="AN33" s="16">
        <v>7.1056586704569602E-2</v>
      </c>
      <c r="AO33" s="37">
        <v>-5333.7359100000031</v>
      </c>
      <c r="AP33" s="16">
        <v>9.4411059048092882E-2</v>
      </c>
      <c r="AQ33" s="37">
        <v>-10197.03638</v>
      </c>
      <c r="AR33" s="16">
        <v>8.3146813646036932E-2</v>
      </c>
      <c r="AS33" s="37">
        <v>-4589.6378699999987</v>
      </c>
      <c r="AT33" s="16">
        <v>-0.10321774448110532</v>
      </c>
      <c r="AU33" s="37">
        <v>-14786.674249999996</v>
      </c>
      <c r="AV33" s="16">
        <v>1.7513488461313287E-2</v>
      </c>
      <c r="AW33" s="37">
        <v>-5967.8244599999962</v>
      </c>
      <c r="AX33" s="16">
        <v>0.21021101288440791</v>
      </c>
      <c r="AY33" s="37">
        <v>-20754.498709999993</v>
      </c>
      <c r="AZ33" s="16">
        <v>6.6335149558575557E-2</v>
      </c>
      <c r="BA33" s="37">
        <v>-10097.968459999996</v>
      </c>
      <c r="BB33" s="16">
        <f t="shared" si="23"/>
        <v>1.0763612123681932</v>
      </c>
      <c r="BC33" s="37">
        <v>-8099.9991900000023</v>
      </c>
      <c r="BD33" s="16">
        <f>BC32/AO33-1</f>
        <v>3.5591058931899724</v>
      </c>
      <c r="BE33" s="37">
        <f t="shared" si="25"/>
        <v>-18197.967649999999</v>
      </c>
      <c r="BF33" s="16">
        <v>8.3146813646036932E-2</v>
      </c>
      <c r="BG33" s="37">
        <v>-8848.6045000000086</v>
      </c>
      <c r="BH33" s="16">
        <f>BG32/AS33-1</f>
        <v>5.4959792481405501</v>
      </c>
      <c r="BI33" s="37">
        <f t="shared" si="27"/>
        <v>-27046.572150000007</v>
      </c>
      <c r="BJ33" s="11">
        <f t="shared" ref="BJ33:BJ36" si="85">BI33/AU33-1</f>
        <v>0.82911800806053559</v>
      </c>
      <c r="BK33" s="37">
        <f>BK32-BK34</f>
        <v>-10308.323580000146</v>
      </c>
      <c r="BL33" s="11">
        <f t="shared" si="28"/>
        <v>0.72731682191606417</v>
      </c>
      <c r="BM33" s="37">
        <f t="shared" si="29"/>
        <v>-37354.895730000149</v>
      </c>
      <c r="BN33" s="11">
        <f t="shared" si="30"/>
        <v>0.79984572270115617</v>
      </c>
      <c r="BO33" s="37">
        <f>BO32-BO34</f>
        <v>-11044.130410000482</v>
      </c>
      <c r="BP33" s="11">
        <f t="shared" si="30"/>
        <v>9.3698247696892167E-2</v>
      </c>
      <c r="BQ33" s="37">
        <f>BQ32-BQ34</f>
        <v>-11282.611150000001</v>
      </c>
      <c r="BR33" s="11">
        <f t="shared" si="30"/>
        <v>0.39291509608163278</v>
      </c>
      <c r="BS33" s="37">
        <f t="shared" si="31"/>
        <v>-22326.741560000482</v>
      </c>
      <c r="BT33" s="16">
        <v>8.3146813646036932E-2</v>
      </c>
      <c r="BU33" s="37">
        <f>BU32-BU34</f>
        <v>-11956.942859999988</v>
      </c>
      <c r="BV33" s="11">
        <f t="shared" si="33"/>
        <v>0.35128006455706973</v>
      </c>
      <c r="BW33" s="37">
        <f t="shared" si="34"/>
        <v>-34283.684420000471</v>
      </c>
      <c r="BX33" s="16">
        <v>8.3146813646036932E-2</v>
      </c>
      <c r="BY33" s="37">
        <f>BY32-BY34</f>
        <v>-13667.110420000008</v>
      </c>
      <c r="BZ33" s="11">
        <f t="shared" si="79"/>
        <v>0.32583249972056216</v>
      </c>
      <c r="CA33" s="37">
        <f>CA32-CA34</f>
        <v>-89255.50110000046</v>
      </c>
      <c r="CB33" s="16">
        <v>8.3146813646036932E-2</v>
      </c>
    </row>
    <row r="34" spans="2:80">
      <c r="B34" s="83" t="s">
        <v>627</v>
      </c>
      <c r="C34" s="84" t="s">
        <v>630</v>
      </c>
      <c r="D34" s="37">
        <v>0</v>
      </c>
      <c r="E34" s="67" t="s">
        <v>391</v>
      </c>
      <c r="F34" s="37">
        <v>0</v>
      </c>
      <c r="G34" s="67" t="s">
        <v>391</v>
      </c>
      <c r="H34" s="37">
        <v>0</v>
      </c>
      <c r="I34" s="67" t="s">
        <v>391</v>
      </c>
      <c r="J34" s="37">
        <v>0</v>
      </c>
      <c r="K34" s="67" t="s">
        <v>391</v>
      </c>
      <c r="L34" s="37">
        <v>0</v>
      </c>
      <c r="M34" s="67">
        <v>-6681.5653399999992</v>
      </c>
      <c r="N34" s="67">
        <v>-6898.5618499999937</v>
      </c>
      <c r="O34" s="37">
        <f>SUM(M34:N34)</f>
        <v>-13580.127189999992</v>
      </c>
      <c r="P34" s="67" t="s">
        <v>391</v>
      </c>
      <c r="Q34" s="37">
        <v>-7016.1826199999987</v>
      </c>
      <c r="R34" s="67" t="s">
        <v>391</v>
      </c>
      <c r="S34" s="37">
        <f>SUM(O34,Q34)</f>
        <v>-20596.309809999992</v>
      </c>
      <c r="T34" s="67" t="s">
        <v>391</v>
      </c>
      <c r="U34" s="37">
        <v>-9791.9137799999971</v>
      </c>
      <c r="V34" s="67" t="s">
        <v>391</v>
      </c>
      <c r="W34" s="37">
        <v>-30388.223589999987</v>
      </c>
      <c r="X34" s="67" t="s">
        <v>391</v>
      </c>
      <c r="Y34" s="37">
        <v>-8358.6945500000002</v>
      </c>
      <c r="Z34" s="11">
        <v>0.25100842761495779</v>
      </c>
      <c r="AA34" s="37">
        <v>-8816.7176299999919</v>
      </c>
      <c r="AB34" s="11">
        <v>0.27805154490279738</v>
      </c>
      <c r="AC34" s="37">
        <v>-17175.412179999992</v>
      </c>
      <c r="AD34" s="11">
        <v>0.26474604690355652</v>
      </c>
      <c r="AE34" s="37">
        <v>-9921.94</v>
      </c>
      <c r="AF34" s="11">
        <v>0.41415076222745206</v>
      </c>
      <c r="AG34" s="37">
        <v>-27097.352179999994</v>
      </c>
      <c r="AH34" s="11">
        <v>0.31564112357853524</v>
      </c>
      <c r="AI34" s="37">
        <v>-9188.0780400000076</v>
      </c>
      <c r="AJ34" s="16">
        <v>-6.1666774602665009E-2</v>
      </c>
      <c r="AK34" s="37">
        <v>-36285.430220000002</v>
      </c>
      <c r="AL34" s="16">
        <v>0.19406223639675479</v>
      </c>
      <c r="AM34" s="37">
        <v>-10367.131800000003</v>
      </c>
      <c r="AN34" s="16">
        <v>0.24028121113721079</v>
      </c>
      <c r="AO34" s="37">
        <v>-11358.744089999997</v>
      </c>
      <c r="AP34" s="16">
        <v>0.28831891489304806</v>
      </c>
      <c r="AQ34" s="37">
        <v>-21725.875889999999</v>
      </c>
      <c r="AR34" s="16">
        <v>0.26494058263701059</v>
      </c>
      <c r="AS34" s="37">
        <v>-12188.026860000002</v>
      </c>
      <c r="AT34" s="16">
        <v>0.2283915101280598</v>
      </c>
      <c r="AU34" s="37">
        <v>-33913.902750000001</v>
      </c>
      <c r="AV34" s="16">
        <v>0.25155780995573296</v>
      </c>
      <c r="AW34" s="37">
        <v>-13929.448329999999</v>
      </c>
      <c r="AX34" s="16">
        <v>0.51603504773888353</v>
      </c>
      <c r="AY34" s="37">
        <v>-47843.35108</v>
      </c>
      <c r="AZ34" s="16">
        <v>0.31852787165327423</v>
      </c>
      <c r="BA34" s="47">
        <v>-15238.592199999992</v>
      </c>
      <c r="BB34" s="16">
        <f t="shared" si="23"/>
        <v>0.46989471089776136</v>
      </c>
      <c r="BC34" s="47">
        <v>-16217.06762999999</v>
      </c>
      <c r="BD34" s="16">
        <f t="shared" si="24"/>
        <v>0.42771661211006262</v>
      </c>
      <c r="BE34" s="47">
        <f t="shared" si="25"/>
        <v>-31455.659829999982</v>
      </c>
      <c r="BF34" s="16">
        <v>0.26494058263701059</v>
      </c>
      <c r="BG34" s="37">
        <v>-20965.587859999978</v>
      </c>
      <c r="BH34" s="16">
        <f t="shared" si="26"/>
        <v>0.72017900032753746</v>
      </c>
      <c r="BI34" s="37">
        <f t="shared" si="27"/>
        <v>-52421.24768999996</v>
      </c>
      <c r="BJ34" s="11">
        <f t="shared" si="85"/>
        <v>0.54571557500854007</v>
      </c>
      <c r="BK34" s="37">
        <v>-18547.22654</v>
      </c>
      <c r="BL34" s="11">
        <f t="shared" si="28"/>
        <v>0.33151192355943082</v>
      </c>
      <c r="BM34" s="37">
        <f t="shared" si="29"/>
        <v>-70968.474229999963</v>
      </c>
      <c r="BN34" s="11">
        <f t="shared" si="30"/>
        <v>0.48335082363549109</v>
      </c>
      <c r="BO34" s="37">
        <v>-19214.829529999995</v>
      </c>
      <c r="BP34" s="11">
        <f t="shared" si="30"/>
        <v>0.26093206497119903</v>
      </c>
      <c r="BQ34" s="37">
        <v>-19191.98439999999</v>
      </c>
      <c r="BR34" s="11">
        <f t="shared" si="30"/>
        <v>0.18344356932301964</v>
      </c>
      <c r="BS34" s="47">
        <f t="shared" si="31"/>
        <v>-38406.813929999989</v>
      </c>
      <c r="BT34" s="16">
        <v>0.26494058263701059</v>
      </c>
      <c r="BU34" s="37">
        <v>-20135.014769999987</v>
      </c>
      <c r="BV34" s="11">
        <f t="shared" si="33"/>
        <v>-3.9616017234824663E-2</v>
      </c>
      <c r="BW34" s="47">
        <f t="shared" si="34"/>
        <v>-58541.828699999976</v>
      </c>
      <c r="BX34" s="16">
        <v>0.26494058263701059</v>
      </c>
      <c r="BY34" s="37">
        <v>-20652.35313</v>
      </c>
      <c r="BZ34" s="11">
        <f t="shared" si="79"/>
        <v>0.11350088302744155</v>
      </c>
      <c r="CA34" s="47">
        <v>-37889.475569999981</v>
      </c>
      <c r="CB34" s="16">
        <v>0.26494058263701059</v>
      </c>
    </row>
    <row r="35" spans="2:80">
      <c r="B35" s="9" t="s">
        <v>399</v>
      </c>
      <c r="C35" s="9" t="s">
        <v>564</v>
      </c>
      <c r="D35" s="37">
        <v>-427</v>
      </c>
      <c r="E35" s="37">
        <v>-451</v>
      </c>
      <c r="F35" s="11">
        <f t="shared" si="11"/>
        <v>5.6206088992974301E-2</v>
      </c>
      <c r="G35" s="37">
        <v>-228</v>
      </c>
      <c r="H35" s="37">
        <v>-110.40242999999997</v>
      </c>
      <c r="I35" s="37">
        <v>-338.11471999999998</v>
      </c>
      <c r="J35" s="37">
        <f>K35-I35</f>
        <v>-125.79939000000002</v>
      </c>
      <c r="K35" s="37">
        <v>-463.91410999999999</v>
      </c>
      <c r="L35" s="11">
        <f t="shared" si="54"/>
        <v>2.8634390243902352E-2</v>
      </c>
      <c r="M35" s="37">
        <v>-121.04047</v>
      </c>
      <c r="N35" s="37">
        <f t="shared" si="12"/>
        <v>-58.959530000000001</v>
      </c>
      <c r="O35" s="37">
        <v>-180</v>
      </c>
      <c r="P35" s="11">
        <f t="shared" ref="P35:P40" si="86">O35/G35-1</f>
        <v>-0.21052631578947367</v>
      </c>
      <c r="Q35" s="37">
        <v>-67.801680000003429</v>
      </c>
      <c r="R35" s="11">
        <f t="shared" ref="R35:R40" si="87">Q35/H35-1</f>
        <v>-0.38586786540836604</v>
      </c>
      <c r="S35" s="37">
        <v>-247.34809000000357</v>
      </c>
      <c r="T35" s="11">
        <f t="shared" ref="T35:T40" si="88">S35/I35-1</f>
        <v>-0.2684492115575341</v>
      </c>
      <c r="U35" s="37">
        <v>2.9802322387695313E-11</v>
      </c>
      <c r="V35" s="11">
        <f t="shared" ref="V35:V40" si="89">U35/J35-1</f>
        <v>-1.0000000000002369</v>
      </c>
      <c r="W35" s="37">
        <v>-247.34808999997378</v>
      </c>
      <c r="X35" s="11">
        <v>-0.46682352472535538</v>
      </c>
      <c r="Y35" s="37">
        <v>0</v>
      </c>
      <c r="Z35" s="11">
        <v>-1</v>
      </c>
      <c r="AA35" s="37">
        <v>0</v>
      </c>
      <c r="AB35" s="11">
        <v>-1</v>
      </c>
      <c r="AC35" s="37">
        <v>0</v>
      </c>
      <c r="AD35" s="11">
        <v>-1</v>
      </c>
      <c r="AE35" s="37">
        <v>0</v>
      </c>
      <c r="AF35" s="11">
        <v>-1</v>
      </c>
      <c r="AG35" s="37">
        <v>0</v>
      </c>
      <c r="AH35" s="11">
        <v>-1</v>
      </c>
      <c r="AI35" s="37">
        <v>0</v>
      </c>
      <c r="AJ35" s="11">
        <v>-1</v>
      </c>
      <c r="AK35" s="37">
        <v>0</v>
      </c>
      <c r="AL35" s="11">
        <v>-1</v>
      </c>
      <c r="AM35" s="37">
        <v>0</v>
      </c>
      <c r="AN35" s="11" t="s">
        <v>391</v>
      </c>
      <c r="AO35" s="37">
        <v>0</v>
      </c>
      <c r="AP35" s="11" t="s">
        <v>391</v>
      </c>
      <c r="AQ35" s="37">
        <v>0</v>
      </c>
      <c r="AR35" s="11" t="s">
        <v>391</v>
      </c>
      <c r="AS35" s="37">
        <v>0</v>
      </c>
      <c r="AT35" s="11" t="s">
        <v>391</v>
      </c>
      <c r="AU35" s="37">
        <v>0</v>
      </c>
      <c r="AV35" s="11" t="s">
        <v>391</v>
      </c>
      <c r="AW35" s="37">
        <v>0</v>
      </c>
      <c r="AX35" s="11" t="s">
        <v>391</v>
      </c>
      <c r="AY35" s="37">
        <v>0</v>
      </c>
      <c r="AZ35" s="11" t="s">
        <v>391</v>
      </c>
      <c r="BA35" s="37">
        <v>0</v>
      </c>
      <c r="BB35" s="11" t="s">
        <v>391</v>
      </c>
      <c r="BC35" s="37">
        <v>0</v>
      </c>
      <c r="BD35" s="11" t="s">
        <v>391</v>
      </c>
      <c r="BE35" s="37">
        <f t="shared" si="25"/>
        <v>0</v>
      </c>
      <c r="BF35" s="11" t="s">
        <v>391</v>
      </c>
      <c r="BG35" s="37">
        <v>0</v>
      </c>
      <c r="BH35" s="11" t="s">
        <v>391</v>
      </c>
      <c r="BI35" s="37">
        <f t="shared" si="27"/>
        <v>0</v>
      </c>
      <c r="BJ35" s="11" t="s">
        <v>391</v>
      </c>
      <c r="BK35" s="37">
        <v>0</v>
      </c>
      <c r="BL35" s="11" t="s">
        <v>391</v>
      </c>
      <c r="BM35" s="37">
        <f t="shared" si="29"/>
        <v>0</v>
      </c>
      <c r="BN35" s="11" t="s">
        <v>391</v>
      </c>
      <c r="BO35" s="37">
        <v>0</v>
      </c>
      <c r="BP35" s="11" t="s">
        <v>391</v>
      </c>
      <c r="BQ35" s="37">
        <v>0</v>
      </c>
      <c r="BR35" s="11" t="s">
        <v>391</v>
      </c>
      <c r="BS35" s="37">
        <f t="shared" si="31"/>
        <v>0</v>
      </c>
      <c r="BT35" s="11" t="s">
        <v>391</v>
      </c>
      <c r="BU35" s="37">
        <v>0</v>
      </c>
      <c r="BV35" s="11" t="s">
        <v>391</v>
      </c>
      <c r="BW35" s="37">
        <f t="shared" si="34"/>
        <v>0</v>
      </c>
      <c r="BX35" s="11" t="s">
        <v>391</v>
      </c>
      <c r="BY35" s="37">
        <v>0</v>
      </c>
      <c r="BZ35" s="11" t="s">
        <v>391</v>
      </c>
      <c r="CA35" s="37">
        <v>0</v>
      </c>
      <c r="CB35" s="11" t="s">
        <v>391</v>
      </c>
    </row>
    <row r="36" spans="2:80">
      <c r="B36" s="9" t="s">
        <v>6</v>
      </c>
      <c r="C36" s="9" t="s">
        <v>23</v>
      </c>
      <c r="D36" s="37">
        <v>-1442</v>
      </c>
      <c r="E36" s="37">
        <v>1303</v>
      </c>
      <c r="F36" s="11">
        <f t="shared" si="11"/>
        <v>-1.9036061026352289</v>
      </c>
      <c r="G36" s="37">
        <v>-715</v>
      </c>
      <c r="H36" s="37">
        <v>-2211.7963200000004</v>
      </c>
      <c r="I36" s="37">
        <v>-2927.6249700000003</v>
      </c>
      <c r="J36" s="37">
        <f>K36-I36</f>
        <v>10505.360430000001</v>
      </c>
      <c r="K36" s="37">
        <v>7577.7354599999999</v>
      </c>
      <c r="L36" s="11">
        <f t="shared" si="54"/>
        <v>4.8156066462010747</v>
      </c>
      <c r="M36" s="37">
        <v>-107.79416999999999</v>
      </c>
      <c r="N36" s="37">
        <f t="shared" si="12"/>
        <v>107814.79416999999</v>
      </c>
      <c r="O36" s="37">
        <v>107707</v>
      </c>
      <c r="P36" s="11">
        <f t="shared" si="86"/>
        <v>-151.63916083916084</v>
      </c>
      <c r="Q36" s="37">
        <v>742.60051000000533</v>
      </c>
      <c r="R36" s="11">
        <f t="shared" si="87"/>
        <v>-1.3357454315684931</v>
      </c>
      <c r="S36" s="37">
        <v>108444.46483999999</v>
      </c>
      <c r="T36" s="11">
        <f t="shared" si="88"/>
        <v>-38.041788463773067</v>
      </c>
      <c r="U36" s="37">
        <v>-754.87116999999864</v>
      </c>
      <c r="V36" s="11">
        <f t="shared" si="89"/>
        <v>-1.0718558087587671</v>
      </c>
      <c r="W36" s="37">
        <v>107689.59367</v>
      </c>
      <c r="X36" s="11">
        <v>13.211316063809914</v>
      </c>
      <c r="Y36" s="37">
        <v>13782.72732</v>
      </c>
      <c r="Z36" s="11">
        <v>-128.86152831827548</v>
      </c>
      <c r="AA36" s="37">
        <v>-419.33774999999974</v>
      </c>
      <c r="AB36" s="11">
        <v>-1.0038894268011012</v>
      </c>
      <c r="AC36" s="37">
        <v>13363.389569999999</v>
      </c>
      <c r="AD36" s="11">
        <v>-0.875928309487777</v>
      </c>
      <c r="AE36" s="37">
        <v>-2621.088040000001</v>
      </c>
      <c r="AF36" s="11">
        <v>-4.5296071100193327</v>
      </c>
      <c r="AG36" s="37">
        <v>10742.301529999999</v>
      </c>
      <c r="AH36" s="11">
        <v>-0.90094191025932679</v>
      </c>
      <c r="AI36" s="37">
        <v>-4174.8273100000024</v>
      </c>
      <c r="AJ36" s="11">
        <v>4.5305162998873172</v>
      </c>
      <c r="AK36" s="37">
        <v>6567.4742199999964</v>
      </c>
      <c r="AL36" s="11">
        <v>-0.9390147738868333</v>
      </c>
      <c r="AM36" s="37">
        <v>-866.24172999999996</v>
      </c>
      <c r="AN36" s="11">
        <v>-1.0628498054041164</v>
      </c>
      <c r="AO36" s="37">
        <v>-805.72546000000034</v>
      </c>
      <c r="AP36" s="11">
        <v>0.9214236257050572</v>
      </c>
      <c r="AQ36" s="37">
        <v>-1671.9671900000003</v>
      </c>
      <c r="AR36" s="11">
        <v>-1.1251155016653458</v>
      </c>
      <c r="AS36" s="37">
        <v>-907.86931999999922</v>
      </c>
      <c r="AT36" s="11">
        <v>-0.65362883423023099</v>
      </c>
      <c r="AU36" s="37">
        <v>-2579.8365099999996</v>
      </c>
      <c r="AV36" s="11">
        <v>-1.2401567767200814</v>
      </c>
      <c r="AW36" s="37">
        <v>-6758.3265000000019</v>
      </c>
      <c r="AX36" s="11">
        <v>0.61882779769398377</v>
      </c>
      <c r="AY36" s="37">
        <v>-9338.163010000002</v>
      </c>
      <c r="AZ36" s="11">
        <v>-2.4218804211765916</v>
      </c>
      <c r="BA36" s="37">
        <v>-2144.3743000000004</v>
      </c>
      <c r="BB36" s="11">
        <f t="shared" si="23"/>
        <v>1.4754918006547668</v>
      </c>
      <c r="BC36" s="37">
        <v>-4391.780099999999</v>
      </c>
      <c r="BD36" s="11">
        <f t="shared" si="24"/>
        <v>4.4507153094057585</v>
      </c>
      <c r="BE36" s="37">
        <f t="shared" si="25"/>
        <v>-6536.1543999999994</v>
      </c>
      <c r="BF36" s="11">
        <v>-1.1251155016653458</v>
      </c>
      <c r="BG36" s="37">
        <v>244.09772000000157</v>
      </c>
      <c r="BH36" s="11">
        <f t="shared" si="26"/>
        <v>-1.2688687838906174</v>
      </c>
      <c r="BI36" s="37">
        <f t="shared" si="27"/>
        <v>-6292.0566799999979</v>
      </c>
      <c r="BJ36" s="11">
        <f t="shared" si="85"/>
        <v>1.4389362099538618</v>
      </c>
      <c r="BK36" s="37">
        <v>5391.4556199999997</v>
      </c>
      <c r="BL36" s="11">
        <f t="shared" si="28"/>
        <v>-1.7977500968619966</v>
      </c>
      <c r="BM36" s="37">
        <f t="shared" si="29"/>
        <v>-900.60105999999814</v>
      </c>
      <c r="BN36" s="11">
        <f t="shared" si="30"/>
        <v>-0.90355693523066938</v>
      </c>
      <c r="BO36" s="37">
        <v>-688.82950999999991</v>
      </c>
      <c r="BP36" s="11">
        <f t="shared" si="30"/>
        <v>-0.67877365905756293</v>
      </c>
      <c r="BQ36" s="37">
        <v>54.862200000000186</v>
      </c>
      <c r="BR36" s="11">
        <f t="shared" si="30"/>
        <v>-1.0124920188968478</v>
      </c>
      <c r="BS36" s="37">
        <f t="shared" si="31"/>
        <v>-633.96730999999977</v>
      </c>
      <c r="BT36" s="11">
        <v>-1.1251155016653458</v>
      </c>
      <c r="BU36" s="37">
        <v>18464.329289999998</v>
      </c>
      <c r="BV36" s="11">
        <f t="shared" ref="BV36:BV48" si="90">BU36/BG36-1</f>
        <v>74.643186220665555</v>
      </c>
      <c r="BW36" s="37">
        <f t="shared" si="34"/>
        <v>17830.361979999998</v>
      </c>
      <c r="BX36" s="11">
        <v>-1.1251155016653458</v>
      </c>
      <c r="BY36" s="37">
        <v>1124.4913900000001</v>
      </c>
      <c r="BZ36" s="11">
        <f t="shared" ref="BZ36:BZ48" si="91">BY36/BK36-1</f>
        <v>-0.79143083626087596</v>
      </c>
      <c r="CA36" s="37">
        <v>18954.853369999997</v>
      </c>
      <c r="CB36" s="11">
        <v>-1.1251155016653458</v>
      </c>
    </row>
    <row r="37" spans="2:80" s="8" customFormat="1">
      <c r="B37" s="23" t="s">
        <v>9</v>
      </c>
      <c r="C37" s="23" t="s">
        <v>24</v>
      </c>
      <c r="D37" s="61">
        <f>D16+D17</f>
        <v>195138</v>
      </c>
      <c r="E37" s="61">
        <f>E16+E17</f>
        <v>203075</v>
      </c>
      <c r="F37" s="25">
        <f t="shared" si="11"/>
        <v>4.0673779581629432E-2</v>
      </c>
      <c r="G37" s="61">
        <f>G16+G17</f>
        <v>110151</v>
      </c>
      <c r="H37" s="61">
        <f>H16+H17</f>
        <v>46429.08960237501</v>
      </c>
      <c r="I37" s="61">
        <f>I16+I17</f>
        <v>156580.63189237501</v>
      </c>
      <c r="J37" s="61">
        <f>J16+J17</f>
        <v>100928.4251869006</v>
      </c>
      <c r="K37" s="61">
        <f>K16+K17</f>
        <v>258329.49870927562</v>
      </c>
      <c r="L37" s="25">
        <f t="shared" si="54"/>
        <v>0.27208912327600943</v>
      </c>
      <c r="M37" s="61">
        <f>M16+M17</f>
        <v>37758.495319999929</v>
      </c>
      <c r="N37" s="61">
        <f t="shared" si="12"/>
        <v>163966.69964000024</v>
      </c>
      <c r="O37" s="61">
        <f>O16+O17</f>
        <v>201725.19496000017</v>
      </c>
      <c r="P37" s="25">
        <f t="shared" si="86"/>
        <v>0.83135146262857496</v>
      </c>
      <c r="Q37" s="61">
        <f>Q16+Q17</f>
        <v>52334.667820000002</v>
      </c>
      <c r="R37" s="25">
        <f t="shared" si="87"/>
        <v>0.1271956497144604</v>
      </c>
      <c r="S37" s="61">
        <f>S16+S17</f>
        <v>254055.89247177506</v>
      </c>
      <c r="T37" s="25">
        <f t="shared" si="88"/>
        <v>0.6225243786626129</v>
      </c>
      <c r="U37" s="61">
        <f>U16+U17</f>
        <v>107570.63863999987</v>
      </c>
      <c r="V37" s="25">
        <f t="shared" si="89"/>
        <v>6.5811127447982454E-2</v>
      </c>
      <c r="W37" s="61">
        <f>W16+W17</f>
        <v>361625.85154999979</v>
      </c>
      <c r="X37" s="25">
        <f t="shared" ref="X37:X40" si="92">W37/K37-1</f>
        <v>0.39986278515166407</v>
      </c>
      <c r="Y37" s="61">
        <f>Y16+Y17</f>
        <v>27965.42617000005</v>
      </c>
      <c r="Z37" s="25">
        <f t="shared" si="68"/>
        <v>-0.25936068339070395</v>
      </c>
      <c r="AA37" s="61">
        <f>AA16+AA17</f>
        <v>-1771.9312156325177</v>
      </c>
      <c r="AB37" s="25">
        <f t="shared" si="69"/>
        <v>-1.0108066529333268</v>
      </c>
      <c r="AC37" s="61">
        <f t="shared" si="13"/>
        <v>26193.494954367532</v>
      </c>
      <c r="AD37" s="25">
        <f t="shared" si="70"/>
        <v>-0.87015258575131682</v>
      </c>
      <c r="AE37" s="61">
        <f>AE16+AE17</f>
        <v>47934.185466385097</v>
      </c>
      <c r="AF37" s="25">
        <f t="shared" si="70"/>
        <v>-8.4083505961095151E-2</v>
      </c>
      <c r="AG37" s="61">
        <f t="shared" si="14"/>
        <v>74127.680420752629</v>
      </c>
      <c r="AH37" s="25">
        <f t="shared" si="70"/>
        <v>-0.70822294378002659</v>
      </c>
      <c r="AI37" s="61">
        <f>AI16+AI17</f>
        <v>130950.95518693636</v>
      </c>
      <c r="AJ37" s="25">
        <f t="shared" si="15"/>
        <v>0.2173484962302954</v>
      </c>
      <c r="AK37" s="61">
        <f>AK16+AK17</f>
        <v>205078.63560768915</v>
      </c>
      <c r="AL37" s="25">
        <f t="shared" si="17"/>
        <v>-0.43289829881165398</v>
      </c>
      <c r="AM37" s="61">
        <f>AM16+AM17</f>
        <v>9054.6626794389449</v>
      </c>
      <c r="AN37" s="25">
        <f t="shared" si="71"/>
        <v>-0.6762193923169193</v>
      </c>
      <c r="AO37" s="61">
        <f>AO16+AO17</f>
        <v>87249.513840464759</v>
      </c>
      <c r="AP37" s="25">
        <f t="shared" si="72"/>
        <v>-50.239785986455303</v>
      </c>
      <c r="AQ37" s="61">
        <f>AQ16+AQ17</f>
        <v>96304.176519903587</v>
      </c>
      <c r="AR37" s="25">
        <f t="shared" si="73"/>
        <v>2.6766447809915386</v>
      </c>
      <c r="AS37" s="61">
        <f>AS16+AS17</f>
        <v>66084.336439210572</v>
      </c>
      <c r="AT37" s="25">
        <f t="shared" ref="AT37:AT41" si="93">AS37/AE37-1</f>
        <v>0.37864732228638087</v>
      </c>
      <c r="AU37" s="61">
        <f>AU16+AU17</f>
        <v>162388.51295911422</v>
      </c>
      <c r="AV37" s="25">
        <f t="shared" ref="AV37:AV41" si="94">AU37/AG37-1</f>
        <v>1.1906595759827967</v>
      </c>
      <c r="AW37" s="61">
        <f>AW16+AW17</f>
        <v>132297.93814060645</v>
      </c>
      <c r="AX37" s="25">
        <f t="shared" si="20"/>
        <v>1.0286163638495216E-2</v>
      </c>
      <c r="AY37" s="61">
        <v>294686.20837119402</v>
      </c>
      <c r="AZ37" s="25">
        <f t="shared" si="22"/>
        <v>0.43694250499560638</v>
      </c>
      <c r="BA37" s="61">
        <v>44501.392170825537</v>
      </c>
      <c r="BB37" s="25">
        <f t="shared" si="23"/>
        <v>3.9147487594295427</v>
      </c>
      <c r="BC37" s="61">
        <v>88485.252729700733</v>
      </c>
      <c r="BD37" s="25">
        <f t="shared" si="24"/>
        <v>1.4163275356416483E-2</v>
      </c>
      <c r="BE37" s="61">
        <f t="shared" si="25"/>
        <v>132986.64490052627</v>
      </c>
      <c r="BF37" s="25">
        <f t="shared" ref="BF37:BF46" si="95">BE37/AQ37-1</f>
        <v>0.38090215509024539</v>
      </c>
      <c r="BG37" s="61">
        <v>63147.335953224916</v>
      </c>
      <c r="BH37" s="25">
        <f t="shared" si="26"/>
        <v>-4.4443216717282685E-2</v>
      </c>
      <c r="BI37" s="61">
        <f t="shared" si="27"/>
        <v>196133.98085375119</v>
      </c>
      <c r="BJ37" s="25">
        <f t="shared" ref="BJ37:BJ46" si="96">BI37/AU37-1</f>
        <v>0.20780698880550319</v>
      </c>
      <c r="BK37" s="61">
        <f>BK16+BK17</f>
        <v>180238.3476494333</v>
      </c>
      <c r="BL37" s="25">
        <f t="shared" si="28"/>
        <v>0.36236701933990623</v>
      </c>
      <c r="BM37" s="61">
        <f t="shared" si="29"/>
        <v>376372.32850318449</v>
      </c>
      <c r="BN37" s="25">
        <f t="shared" si="30"/>
        <v>0.27719695666617894</v>
      </c>
      <c r="BO37" s="61">
        <f>BO16+BO17</f>
        <v>48234.035619769071</v>
      </c>
      <c r="BP37" s="25">
        <f t="shared" si="30"/>
        <v>8.3877003996081667E-2</v>
      </c>
      <c r="BQ37" s="61">
        <f>BQ16+BQ17</f>
        <v>126235.68367753323</v>
      </c>
      <c r="BR37" s="25">
        <f t="shared" si="30"/>
        <v>0.42662963356334838</v>
      </c>
      <c r="BS37" s="61">
        <f t="shared" si="31"/>
        <v>174469.7192973023</v>
      </c>
      <c r="BT37" s="25">
        <f t="shared" ref="BT37:BT46" si="97">BS37/BE37-1</f>
        <v>0.31193413765574185</v>
      </c>
      <c r="BU37" s="61">
        <f>BU16+BU17</f>
        <v>87218.58891144942</v>
      </c>
      <c r="BV37" s="25">
        <f t="shared" si="90"/>
        <v>0.38119189978267309</v>
      </c>
      <c r="BW37" s="61">
        <f t="shared" si="34"/>
        <v>261688.30820875173</v>
      </c>
      <c r="BX37" s="25">
        <f t="shared" ref="BX37:BX46" si="98">BW37/BI37-1</f>
        <v>0.33423238069022632</v>
      </c>
      <c r="BY37" s="61">
        <f>BY16+BY17</f>
        <v>188957.80056211213</v>
      </c>
      <c r="BZ37" s="25">
        <f t="shared" si="91"/>
        <v>4.8377346033144475E-2</v>
      </c>
      <c r="CA37" s="61">
        <f>CA16+CA17</f>
        <v>450646.10877086408</v>
      </c>
      <c r="CB37" s="25">
        <f t="shared" ref="CB37:CB46" si="99">CA37/BM37-1</f>
        <v>0.19734123537472326</v>
      </c>
    </row>
    <row r="38" spans="2:80" s="8" customFormat="1">
      <c r="B38" s="6" t="s">
        <v>25</v>
      </c>
      <c r="C38" s="6" t="s">
        <v>28</v>
      </c>
      <c r="D38" s="35">
        <f>SUM(D39:D43)</f>
        <v>-59987</v>
      </c>
      <c r="E38" s="35">
        <f>SUM(E39:E43)</f>
        <v>-32220</v>
      </c>
      <c r="F38" s="7">
        <f t="shared" si="11"/>
        <v>-0.46288362478537015</v>
      </c>
      <c r="G38" s="35">
        <f>SUM(G39:G43)</f>
        <v>-18078</v>
      </c>
      <c r="H38" s="35">
        <f>SUM(H39:H43)</f>
        <v>-6657.3210800000043</v>
      </c>
      <c r="I38" s="64">
        <f>SUM(I39:I43)</f>
        <v>-24735.321080000005</v>
      </c>
      <c r="J38" s="64">
        <f>SUM(J39:J43)</f>
        <v>-11338.757689999991</v>
      </c>
      <c r="K38" s="35">
        <f>SUM(K39:K40,K43)</f>
        <v>-36074.078769999993</v>
      </c>
      <c r="L38" s="7">
        <f t="shared" si="54"/>
        <v>0.11961759062693966</v>
      </c>
      <c r="M38" s="35">
        <f>SUM(M39:M40,M43)</f>
        <v>-14587.840749999999</v>
      </c>
      <c r="N38" s="35">
        <f>SUM(N39:N40,N43)</f>
        <v>31577.855359999998</v>
      </c>
      <c r="O38" s="35">
        <f>SUM(O39:O40,O43)</f>
        <v>16989.899510000003</v>
      </c>
      <c r="P38" s="7">
        <f t="shared" si="86"/>
        <v>-1.9398107926761812</v>
      </c>
      <c r="Q38" s="35">
        <f>SUM(Q39:Q40,Q43)</f>
        <v>-13034.318150000001</v>
      </c>
      <c r="R38" s="7">
        <f t="shared" si="87"/>
        <v>0.95789237042477038</v>
      </c>
      <c r="S38" s="35">
        <f>SUM(S39:S40,S43)</f>
        <v>3956.0877700000092</v>
      </c>
      <c r="T38" s="7">
        <f t="shared" si="88"/>
        <v>-1.1599367866382273</v>
      </c>
      <c r="U38" s="35">
        <f>SUM(U39:U40,U43)</f>
        <v>-6416.8547499999986</v>
      </c>
      <c r="V38" s="7">
        <f t="shared" si="89"/>
        <v>-0.43407779534267443</v>
      </c>
      <c r="W38" s="35">
        <f>SUM(W39:W40,W43)</f>
        <v>-2460.7884999999878</v>
      </c>
      <c r="X38" s="7">
        <f t="shared" si="92"/>
        <v>-0.93178513259647167</v>
      </c>
      <c r="Y38" s="35">
        <f>SUM(Y39:Y40,Y43)</f>
        <v>-13715.936909999995</v>
      </c>
      <c r="Z38" s="7">
        <f t="shared" si="68"/>
        <v>-5.976921841568672E-2</v>
      </c>
      <c r="AA38" s="35">
        <f>SUM(AA39:AA40,AA43)</f>
        <v>-6514.9036599999999</v>
      </c>
      <c r="AB38" s="7">
        <f t="shared" si="69"/>
        <v>-1.2063124169050599</v>
      </c>
      <c r="AC38" s="35">
        <f t="shared" si="13"/>
        <v>-20230.840569999993</v>
      </c>
      <c r="AD38" s="7">
        <f t="shared" si="70"/>
        <v>-2.1907569293210019</v>
      </c>
      <c r="AE38" s="35">
        <f>SUM(AE39:AE40,AE43)</f>
        <v>-12390.436849999995</v>
      </c>
      <c r="AF38" s="7">
        <f t="shared" si="70"/>
        <v>-4.9398924638033859E-2</v>
      </c>
      <c r="AG38" s="35">
        <f t="shared" si="14"/>
        <v>-32621.277419999988</v>
      </c>
      <c r="AH38" s="7">
        <f t="shared" si="70"/>
        <v>-9.2458426901888249</v>
      </c>
      <c r="AI38" s="35">
        <f>SUM(AI39:AI40,AI43)</f>
        <v>-8920.6214500000024</v>
      </c>
      <c r="AJ38" s="7">
        <f t="shared" si="15"/>
        <v>0.39018597078264938</v>
      </c>
      <c r="AK38" s="35">
        <f>SUM(AK39:AK40,AK43)</f>
        <v>-41541.898869999997</v>
      </c>
      <c r="AL38" s="7">
        <f t="shared" si="17"/>
        <v>15.881539746304977</v>
      </c>
      <c r="AM38" s="35">
        <f>SUM(AM39:AM40,AM43)</f>
        <v>-8684.3283799999972</v>
      </c>
      <c r="AN38" s="7">
        <f t="shared" si="71"/>
        <v>-0.36684395408173398</v>
      </c>
      <c r="AO38" s="35">
        <f>SUM(AO39:AO40,AO43)</f>
        <v>-5819.6994700000014</v>
      </c>
      <c r="AP38" s="7">
        <f t="shared" si="72"/>
        <v>-0.10670981894458265</v>
      </c>
      <c r="AQ38" s="35">
        <f>SUM(AQ39:AQ40,AQ43)</f>
        <v>-14504.027849999995</v>
      </c>
      <c r="AR38" s="7">
        <f t="shared" si="73"/>
        <v>-0.28307339480951677</v>
      </c>
      <c r="AS38" s="35">
        <f>SUM(AS39:AS40,AS43)</f>
        <v>-5154.3101699999979</v>
      </c>
      <c r="AT38" s="7">
        <f t="shared" si="93"/>
        <v>-0.58400900368577391</v>
      </c>
      <c r="AU38" s="35">
        <f>SUM(AU39:AU40,AU43)</f>
        <v>-19658.338019999992</v>
      </c>
      <c r="AV38" s="7">
        <f t="shared" si="94"/>
        <v>-0.39737681737909092</v>
      </c>
      <c r="AW38" s="35">
        <f>SUM(AW39:AW40,AW43)</f>
        <v>-11851.132110000002</v>
      </c>
      <c r="AX38" s="7">
        <f t="shared" si="20"/>
        <v>0.32850969816682429</v>
      </c>
      <c r="AY38" s="35">
        <f>SUM(AY39:AY40,AY43)</f>
        <v>-31509.470129999994</v>
      </c>
      <c r="AZ38" s="7">
        <f t="shared" si="22"/>
        <v>-0.24150144824614761</v>
      </c>
      <c r="BA38" s="35">
        <v>-9786.2512200000001</v>
      </c>
      <c r="BB38" s="7">
        <f t="shared" si="23"/>
        <v>0.12688636262738862</v>
      </c>
      <c r="BC38" s="35">
        <v>-10459.368310000003</v>
      </c>
      <c r="BD38" s="7">
        <f t="shared" si="24"/>
        <v>0.79723512595745794</v>
      </c>
      <c r="BE38" s="35">
        <f t="shared" si="25"/>
        <v>-20245.619530000004</v>
      </c>
      <c r="BF38" s="7">
        <f t="shared" si="95"/>
        <v>0.39586187639594272</v>
      </c>
      <c r="BG38" s="35">
        <v>-12811.615479999986</v>
      </c>
      <c r="BH38" s="7">
        <f t="shared" si="26"/>
        <v>1.4856120523301746</v>
      </c>
      <c r="BI38" s="35">
        <f t="shared" si="27"/>
        <v>-33057.235009999989</v>
      </c>
      <c r="BJ38" s="7">
        <f t="shared" si="96"/>
        <v>0.68158849320671133</v>
      </c>
      <c r="BK38" s="35">
        <f>BK39+BK40+BK43</f>
        <v>-12280.4931</v>
      </c>
      <c r="BL38" s="7">
        <f t="shared" si="28"/>
        <v>3.6229533686296778E-2</v>
      </c>
      <c r="BM38" s="35">
        <f t="shared" si="29"/>
        <v>-45337.728109999989</v>
      </c>
      <c r="BN38" s="7">
        <f t="shared" si="30"/>
        <v>0.43886037825923907</v>
      </c>
      <c r="BO38" s="64">
        <f>BO39+BO40+BO43</f>
        <v>-13615.303740000005</v>
      </c>
      <c r="BP38" s="7">
        <f t="shared" si="30"/>
        <v>0.39126856994787063</v>
      </c>
      <c r="BQ38" s="64">
        <f>BQ39+BQ40+BQ43</f>
        <v>-9635.3853199999994</v>
      </c>
      <c r="BR38" s="7">
        <f t="shared" si="30"/>
        <v>-7.8779422005075594E-2</v>
      </c>
      <c r="BS38" s="35">
        <f t="shared" si="31"/>
        <v>-23250.689060000004</v>
      </c>
      <c r="BT38" s="7">
        <f t="shared" si="97"/>
        <v>0.14843060374354478</v>
      </c>
      <c r="BU38" s="64">
        <f>BU39+BU40+BU43</f>
        <v>-9299.0964099999892</v>
      </c>
      <c r="BV38" s="7">
        <f t="shared" si="90"/>
        <v>-0.27416675714966121</v>
      </c>
      <c r="BW38" s="35">
        <f t="shared" si="34"/>
        <v>-32549.785469999995</v>
      </c>
      <c r="BX38" s="7">
        <f t="shared" si="98"/>
        <v>-1.5350634735376012E-2</v>
      </c>
      <c r="BY38" s="64">
        <f>BY39+BY40+BY43</f>
        <v>-17253.72099999998</v>
      </c>
      <c r="BZ38" s="7">
        <f t="shared" si="91"/>
        <v>0.40496972389488017</v>
      </c>
      <c r="CA38" s="64">
        <f>CA39+CA40+CA43</f>
        <v>-49803.506469999964</v>
      </c>
      <c r="CB38" s="7">
        <f t="shared" si="99"/>
        <v>9.8500267793854679E-2</v>
      </c>
    </row>
    <row r="39" spans="2:80">
      <c r="B39" s="9" t="s">
        <v>398</v>
      </c>
      <c r="C39" s="9" t="s">
        <v>26</v>
      </c>
      <c r="D39" s="37">
        <v>13576</v>
      </c>
      <c r="E39" s="37">
        <v>26682</v>
      </c>
      <c r="F39" s="11">
        <f t="shared" si="11"/>
        <v>0.9653800824985268</v>
      </c>
      <c r="G39" s="37">
        <v>5157</v>
      </c>
      <c r="H39" s="37">
        <f>I39-G39</f>
        <v>2324.54403</v>
      </c>
      <c r="I39" s="37">
        <v>7481.54403</v>
      </c>
      <c r="J39" s="37">
        <f t="shared" ref="J39:J45" si="100">K39-I39</f>
        <v>-2246.9738600000001</v>
      </c>
      <c r="K39" s="37">
        <v>5234.57017</v>
      </c>
      <c r="L39" s="11">
        <f t="shared" si="54"/>
        <v>-0.80381642418109589</v>
      </c>
      <c r="M39" s="37">
        <v>1213.8751700000003</v>
      </c>
      <c r="N39" s="37">
        <v>52046.239929999996</v>
      </c>
      <c r="O39" s="37">
        <v>53260</v>
      </c>
      <c r="P39" s="11">
        <f t="shared" si="86"/>
        <v>9.3277099088617419</v>
      </c>
      <c r="Q39" s="47">
        <v>6217.3063699999993</v>
      </c>
      <c r="R39" s="11">
        <f t="shared" si="87"/>
        <v>1.6746348056913334</v>
      </c>
      <c r="S39" s="37">
        <v>59477.421470000001</v>
      </c>
      <c r="T39" s="11">
        <f t="shared" si="88"/>
        <v>6.9498859101147339</v>
      </c>
      <c r="U39" s="37">
        <v>6739.6756300000006</v>
      </c>
      <c r="V39" s="11">
        <f t="shared" si="89"/>
        <v>-3.999445498667261</v>
      </c>
      <c r="W39" s="37">
        <v>66217.075580000004</v>
      </c>
      <c r="X39" s="11">
        <f t="shared" si="92"/>
        <v>11.649954710608073</v>
      </c>
      <c r="Y39" s="37">
        <v>4690.2035400000004</v>
      </c>
      <c r="Z39" s="11">
        <f t="shared" si="68"/>
        <v>2.8638269040464839</v>
      </c>
      <c r="AA39" s="37">
        <v>5961.6227500000005</v>
      </c>
      <c r="AB39" s="11">
        <f t="shared" si="69"/>
        <v>-0.88545526520228679</v>
      </c>
      <c r="AC39" s="37">
        <f t="shared" si="13"/>
        <v>10651.826290000001</v>
      </c>
      <c r="AD39" s="11">
        <f t="shared" si="70"/>
        <v>-0.80000326154712731</v>
      </c>
      <c r="AE39" s="37">
        <v>5138.2336100000002</v>
      </c>
      <c r="AF39" s="11">
        <f t="shared" si="70"/>
        <v>-0.17355952815945908</v>
      </c>
      <c r="AG39" s="37">
        <f t="shared" si="14"/>
        <v>15790.0599</v>
      </c>
      <c r="AH39" s="11">
        <f t="shared" si="70"/>
        <v>-0.73452010006915991</v>
      </c>
      <c r="AI39" s="37">
        <v>4503.7560600000015</v>
      </c>
      <c r="AJ39" s="11">
        <f t="shared" si="15"/>
        <v>-0.3317547746730356</v>
      </c>
      <c r="AK39" s="37">
        <f>SUM(AG39,AI39)</f>
        <v>20293.81596</v>
      </c>
      <c r="AL39" s="11">
        <f t="shared" si="17"/>
        <v>-0.69352594051843819</v>
      </c>
      <c r="AM39" s="37">
        <v>5443.9964500000006</v>
      </c>
      <c r="AN39" s="11">
        <f t="shared" si="71"/>
        <v>0.160716460079257</v>
      </c>
      <c r="AO39" s="37">
        <v>7053.0319900000013</v>
      </c>
      <c r="AP39" s="11">
        <f t="shared" si="72"/>
        <v>0.18307250991351309</v>
      </c>
      <c r="AQ39" s="37">
        <f>SUM(AM39,AO39)</f>
        <v>12497.028440000002</v>
      </c>
      <c r="AR39" s="11">
        <f t="shared" si="73"/>
        <v>0.17322871212538349</v>
      </c>
      <c r="AS39" s="37">
        <v>10528.977449999997</v>
      </c>
      <c r="AT39" s="11">
        <f t="shared" si="93"/>
        <v>1.0491433922950804</v>
      </c>
      <c r="AU39" s="37">
        <f>SUM(AQ39,AS39)</f>
        <v>23026.00589</v>
      </c>
      <c r="AV39" s="11">
        <f t="shared" si="94"/>
        <v>0.45825956556377601</v>
      </c>
      <c r="AW39" s="37">
        <v>12520.937059999998</v>
      </c>
      <c r="AX39" s="11">
        <f t="shared" si="20"/>
        <v>1.7801099556000364</v>
      </c>
      <c r="AY39" s="37">
        <f t="shared" ref="AY39:AY43" si="101">AU39+AW39</f>
        <v>35546.942949999997</v>
      </c>
      <c r="AZ39" s="11">
        <f t="shared" si="22"/>
        <v>0.75161453223309893</v>
      </c>
      <c r="BA39" s="37">
        <v>11991.962950000001</v>
      </c>
      <c r="BB39" s="11">
        <f t="shared" si="23"/>
        <v>1.202786695424829</v>
      </c>
      <c r="BC39" s="37">
        <v>11225.576669999999</v>
      </c>
      <c r="BD39" s="11">
        <f t="shared" si="24"/>
        <v>0.59159588187264078</v>
      </c>
      <c r="BE39" s="37">
        <f t="shared" si="25"/>
        <v>23217.53962</v>
      </c>
      <c r="BF39" s="11">
        <f t="shared" si="95"/>
        <v>0.85784482538954654</v>
      </c>
      <c r="BG39" s="37">
        <v>10532.821740000003</v>
      </c>
      <c r="BH39" s="11">
        <f t="shared" si="26"/>
        <v>3.6511522778570615E-4</v>
      </c>
      <c r="BI39" s="37">
        <f t="shared" si="27"/>
        <v>33750.361360000003</v>
      </c>
      <c r="BJ39" s="11">
        <f t="shared" si="96"/>
        <v>0.4657497058427098</v>
      </c>
      <c r="BK39" s="37">
        <v>10228.775820000001</v>
      </c>
      <c r="BL39" s="11">
        <f t="shared" si="28"/>
        <v>-0.18306626964228168</v>
      </c>
      <c r="BM39" s="37">
        <f t="shared" si="29"/>
        <v>43979.137180000005</v>
      </c>
      <c r="BN39" s="11">
        <f t="shared" si="30"/>
        <v>0.23721292269382088</v>
      </c>
      <c r="BO39" s="47">
        <v>9113.3041599999979</v>
      </c>
      <c r="BP39" s="11">
        <f t="shared" si="30"/>
        <v>-0.24004900632218873</v>
      </c>
      <c r="BQ39" s="47">
        <v>6044.5058900000004</v>
      </c>
      <c r="BR39" s="11">
        <f t="shared" si="30"/>
        <v>-0.46154161450308806</v>
      </c>
      <c r="BS39" s="37">
        <f t="shared" si="31"/>
        <v>15157.810049999998</v>
      </c>
      <c r="BT39" s="11">
        <f t="shared" si="97"/>
        <v>-0.34713969274578982</v>
      </c>
      <c r="BU39" s="47">
        <v>14871.590100000001</v>
      </c>
      <c r="BV39" s="11">
        <f t="shared" si="90"/>
        <v>0.41192839555262406</v>
      </c>
      <c r="BW39" s="37">
        <f t="shared" si="34"/>
        <v>30029.400150000001</v>
      </c>
      <c r="BX39" s="11">
        <f t="shared" si="98"/>
        <v>-0.11024952208096894</v>
      </c>
      <c r="BY39" s="47">
        <v>5972.3526400000083</v>
      </c>
      <c r="BZ39" s="11">
        <f t="shared" si="91"/>
        <v>-0.41612244269519949</v>
      </c>
      <c r="CA39" s="37">
        <v>36001.752790000013</v>
      </c>
      <c r="CB39" s="11">
        <f t="shared" si="99"/>
        <v>-0.1813901977510326</v>
      </c>
    </row>
    <row r="40" spans="2:80" s="8" customFormat="1">
      <c r="B40" s="20" t="s">
        <v>397</v>
      </c>
      <c r="C40" s="20" t="s">
        <v>565</v>
      </c>
      <c r="D40" s="35">
        <v>-76944</v>
      </c>
      <c r="E40" s="35">
        <v>-58520</v>
      </c>
      <c r="F40" s="7">
        <f t="shared" si="11"/>
        <v>-0.23944687045123725</v>
      </c>
      <c r="G40" s="35">
        <v>-23770</v>
      </c>
      <c r="H40" s="35">
        <f>I40-G40</f>
        <v>-8559.3176500000045</v>
      </c>
      <c r="I40" s="64">
        <v>-32329.317650000005</v>
      </c>
      <c r="J40" s="64">
        <f t="shared" si="100"/>
        <v>-8818.3304399999906</v>
      </c>
      <c r="K40" s="35">
        <v>-41147.648089999995</v>
      </c>
      <c r="L40" s="7">
        <f t="shared" si="54"/>
        <v>-0.29686178930280249</v>
      </c>
      <c r="M40" s="35">
        <f>SUM(M41:M42)</f>
        <v>-13764.613379999999</v>
      </c>
      <c r="N40" s="35">
        <f>N41+N42</f>
        <v>-19785.487109999998</v>
      </c>
      <c r="O40" s="35">
        <f>SUM(O41:O42)</f>
        <v>-33550.100489999997</v>
      </c>
      <c r="P40" s="7">
        <f t="shared" si="86"/>
        <v>0.41144722297013026</v>
      </c>
      <c r="Q40" s="64">
        <f>SUM(Q41:Q42)</f>
        <v>-17592.103149999999</v>
      </c>
      <c r="R40" s="7">
        <f t="shared" si="87"/>
        <v>1.0553160741732714</v>
      </c>
      <c r="S40" s="35">
        <f>SUM(S41:S42)</f>
        <v>-51142.203639999992</v>
      </c>
      <c r="T40" s="7">
        <f t="shared" si="88"/>
        <v>0.58191410637458918</v>
      </c>
      <c r="U40" s="35">
        <f>SUM(U41:U42)</f>
        <v>-12272.17239</v>
      </c>
      <c r="V40" s="7">
        <f t="shared" si="89"/>
        <v>0.39166619730344476</v>
      </c>
      <c r="W40" s="35">
        <f>S40+U40</f>
        <v>-63414.376029999992</v>
      </c>
      <c r="X40" s="7">
        <f t="shared" si="92"/>
        <v>0.54114217880198656</v>
      </c>
      <c r="Y40" s="35">
        <f>SUM(Y41:Y42)</f>
        <v>-19053.559939999996</v>
      </c>
      <c r="Z40" s="7">
        <f t="shared" si="68"/>
        <v>0.38424228955713668</v>
      </c>
      <c r="AA40" s="35">
        <f>SUM(AA41:AA42)</f>
        <v>-12305.984490000001</v>
      </c>
      <c r="AB40" s="7">
        <f t="shared" si="69"/>
        <v>-0.3780297436407164</v>
      </c>
      <c r="AC40" s="35">
        <f t="shared" si="13"/>
        <v>-31359.544429999994</v>
      </c>
      <c r="AD40" s="7">
        <f t="shared" si="70"/>
        <v>-6.5292086402332083E-2</v>
      </c>
      <c r="AE40" s="35">
        <f>SUM(AE41:AE42)</f>
        <v>-13047.450159999993</v>
      </c>
      <c r="AF40" s="7">
        <f t="shared" si="70"/>
        <v>-0.25833483076183572</v>
      </c>
      <c r="AG40" s="35">
        <f t="shared" si="14"/>
        <v>-44406.994589999988</v>
      </c>
      <c r="AH40" s="7">
        <f t="shared" si="70"/>
        <v>-0.13169571451027928</v>
      </c>
      <c r="AI40" s="35">
        <f>SUM(AI41:AI42)</f>
        <v>-13154.353520000004</v>
      </c>
      <c r="AJ40" s="7">
        <f t="shared" si="15"/>
        <v>7.1884675505279771E-2</v>
      </c>
      <c r="AK40" s="35">
        <f>SUM(AK41:AK42)</f>
        <v>-57561.348109999999</v>
      </c>
      <c r="AL40" s="7">
        <f t="shared" si="17"/>
        <v>-9.2298123649928399E-2</v>
      </c>
      <c r="AM40" s="35">
        <f>SUM(AM41:AM42)</f>
        <v>-14242.174339999998</v>
      </c>
      <c r="AN40" s="7">
        <f t="shared" si="71"/>
        <v>-0.25251898412428642</v>
      </c>
      <c r="AO40" s="35">
        <f>SUM(AO41:AO42)</f>
        <v>-12971.199190000003</v>
      </c>
      <c r="AP40" s="7">
        <f t="shared" si="72"/>
        <v>5.4056195222784931E-2</v>
      </c>
      <c r="AQ40" s="35">
        <f>SUM(AQ41:AQ42)</f>
        <v>-27213.373529999997</v>
      </c>
      <c r="AR40" s="7">
        <f t="shared" si="73"/>
        <v>-0.13221400295705754</v>
      </c>
      <c r="AS40" s="35">
        <f>SUM(AS41:AS42)</f>
        <v>-15265.780609999994</v>
      </c>
      <c r="AT40" s="7">
        <f t="shared" si="93"/>
        <v>0.17002022792168314</v>
      </c>
      <c r="AU40" s="35">
        <f>SUM(AU41:AU42)</f>
        <v>-42479.154139999991</v>
      </c>
      <c r="AV40" s="7">
        <f t="shared" si="94"/>
        <v>-4.3412990854240885E-2</v>
      </c>
      <c r="AW40" s="35">
        <f>SUM(AW41:AW42)</f>
        <v>-20301.922890000002</v>
      </c>
      <c r="AX40" s="7">
        <f t="shared" si="20"/>
        <v>0.54336150835027852</v>
      </c>
      <c r="AY40" s="35">
        <f>SUM(AY41:AY42)</f>
        <v>-62781.077029999993</v>
      </c>
      <c r="AZ40" s="7">
        <f t="shared" si="22"/>
        <v>9.068114440309949E-2</v>
      </c>
      <c r="BA40" s="35">
        <v>-21569.39919</v>
      </c>
      <c r="BB40" s="7">
        <f t="shared" si="23"/>
        <v>0.51447375064220724</v>
      </c>
      <c r="BC40" s="35">
        <v>-20432.022290000004</v>
      </c>
      <c r="BD40" s="7">
        <f t="shared" si="24"/>
        <v>0.57518375831833946</v>
      </c>
      <c r="BE40" s="35">
        <f t="shared" si="25"/>
        <v>-42001.421480000005</v>
      </c>
      <c r="BF40" s="7">
        <f t="shared" si="95"/>
        <v>0.5434110524260316</v>
      </c>
      <c r="BG40" s="35">
        <v>-21564.783879999988</v>
      </c>
      <c r="BH40" s="7">
        <f t="shared" si="26"/>
        <v>0.41262241551367329</v>
      </c>
      <c r="BI40" s="35">
        <f t="shared" si="27"/>
        <v>-63566.205359999993</v>
      </c>
      <c r="BJ40" s="7">
        <f t="shared" si="96"/>
        <v>0.49640939531193795</v>
      </c>
      <c r="BK40" s="35">
        <f>SUM(BK41:BK42)</f>
        <v>-21782.385030000001</v>
      </c>
      <c r="BL40" s="7">
        <f t="shared" si="28"/>
        <v>7.2922261995646886E-2</v>
      </c>
      <c r="BM40" s="35">
        <f t="shared" si="29"/>
        <v>-85348.590389999998</v>
      </c>
      <c r="BN40" s="7">
        <f t="shared" si="30"/>
        <v>0.35946362228249273</v>
      </c>
      <c r="BO40" s="64">
        <f>SUM(BO41:BO42)</f>
        <v>-23236.717960000002</v>
      </c>
      <c r="BP40" s="7">
        <f t="shared" si="30"/>
        <v>7.7300195305069153E-2</v>
      </c>
      <c r="BQ40" s="64">
        <f>SUM(BQ41:BQ42)</f>
        <v>-18317.90668</v>
      </c>
      <c r="BR40" s="7">
        <f t="shared" si="30"/>
        <v>-0.10347069810288489</v>
      </c>
      <c r="BS40" s="35">
        <f>BO40+BQ40</f>
        <v>-41554.624640000002</v>
      </c>
      <c r="BT40" s="7">
        <f t="shared" si="97"/>
        <v>-1.0637659970931135E-2</v>
      </c>
      <c r="BU40" s="64">
        <f>SUM(BU41:BU42)</f>
        <v>-25500.885209999993</v>
      </c>
      <c r="BV40" s="7">
        <f t="shared" si="90"/>
        <v>0.18252449697168061</v>
      </c>
      <c r="BW40" s="35">
        <f t="shared" si="34"/>
        <v>-67055.509850000002</v>
      </c>
      <c r="BX40" s="7">
        <f t="shared" si="98"/>
        <v>5.4892445919002553E-2</v>
      </c>
      <c r="BY40" s="64">
        <f>SUM(BY41:BY42)</f>
        <v>-23664.965279999986</v>
      </c>
      <c r="BZ40" s="7">
        <f t="shared" si="91"/>
        <v>8.6426727257239433E-2</v>
      </c>
      <c r="CA40" s="64">
        <f>SUM(CA41:CA42)</f>
        <v>-90720.475129999977</v>
      </c>
      <c r="CB40" s="7">
        <f t="shared" si="99"/>
        <v>6.2940520932486033E-2</v>
      </c>
    </row>
    <row r="41" spans="2:80">
      <c r="B41" s="13" t="s">
        <v>631</v>
      </c>
      <c r="C41" s="9" t="s">
        <v>629</v>
      </c>
      <c r="D41" s="37">
        <v>0</v>
      </c>
      <c r="E41" s="67" t="s">
        <v>391</v>
      </c>
      <c r="F41" s="37">
        <v>0</v>
      </c>
      <c r="G41" s="67" t="s">
        <v>391</v>
      </c>
      <c r="H41" s="37">
        <v>0</v>
      </c>
      <c r="I41" s="67" t="s">
        <v>391</v>
      </c>
      <c r="J41" s="37">
        <v>0</v>
      </c>
      <c r="K41" s="67" t="s">
        <v>391</v>
      </c>
      <c r="L41" s="37">
        <v>0</v>
      </c>
      <c r="M41" s="37">
        <v>-7543.1197299999994</v>
      </c>
      <c r="N41" s="37">
        <v>-13534.845679999999</v>
      </c>
      <c r="O41" s="37">
        <f>SUM(M41:N41)</f>
        <v>-21077.965409999997</v>
      </c>
      <c r="P41" s="67" t="s">
        <v>391</v>
      </c>
      <c r="Q41" s="37">
        <v>-11349.853720000001</v>
      </c>
      <c r="R41" s="67" t="s">
        <v>391</v>
      </c>
      <c r="S41" s="37">
        <v>-32427.819129999996</v>
      </c>
      <c r="T41" s="67" t="s">
        <v>391</v>
      </c>
      <c r="U41" s="37">
        <v>-6152.41302</v>
      </c>
      <c r="V41" s="67" t="s">
        <v>391</v>
      </c>
      <c r="W41" s="37">
        <f>S41+U41</f>
        <v>-38580.232149999996</v>
      </c>
      <c r="X41" s="67" t="s">
        <v>391</v>
      </c>
      <c r="Y41" s="37">
        <v>-14666.280509999995</v>
      </c>
      <c r="Z41" s="11">
        <f t="shared" si="68"/>
        <v>0.94432556222993913</v>
      </c>
      <c r="AA41" s="37">
        <v>-5346.75137</v>
      </c>
      <c r="AB41" s="11">
        <f t="shared" si="69"/>
        <v>-0.60496399468368378</v>
      </c>
      <c r="AC41" s="37">
        <f t="shared" si="13"/>
        <v>-20013.031879999995</v>
      </c>
      <c r="AD41" s="11">
        <f t="shared" si="70"/>
        <v>-5.0523544814945365E-2</v>
      </c>
      <c r="AE41" s="37">
        <v>-4713.3113099999946</v>
      </c>
      <c r="AF41" s="11">
        <f t="shared" si="70"/>
        <v>-0.58472492894824779</v>
      </c>
      <c r="AG41" s="37">
        <f t="shared" si="14"/>
        <v>-24726.343189999989</v>
      </c>
      <c r="AH41" s="11">
        <f t="shared" si="70"/>
        <v>-0.23749595707085736</v>
      </c>
      <c r="AI41" s="37">
        <v>-5508.1859500000082</v>
      </c>
      <c r="AJ41" s="16">
        <f t="shared" si="15"/>
        <v>-0.10471128448395228</v>
      </c>
      <c r="AK41" s="37">
        <f t="shared" ref="AK41:AK43" si="102">SUM(AG41,AI41)</f>
        <v>-30234.529139999999</v>
      </c>
      <c r="AL41" s="16">
        <f t="shared" si="17"/>
        <v>-0.21632070479907672</v>
      </c>
      <c r="AM41" s="37">
        <v>-5745.8786399999999</v>
      </c>
      <c r="AN41" s="16">
        <f t="shared" si="71"/>
        <v>-0.60822523228829195</v>
      </c>
      <c r="AO41" s="37">
        <v>-4501.1240000000007</v>
      </c>
      <c r="AP41" s="16">
        <f t="shared" si="72"/>
        <v>-0.15815722697425505</v>
      </c>
      <c r="AQ41" s="37">
        <f t="shared" ref="AQ41:AQ43" si="103">SUM(AM41,AO41)</f>
        <v>-10247.002640000001</v>
      </c>
      <c r="AR41" s="16">
        <f t="shared" si="73"/>
        <v>-0.48798349488263526</v>
      </c>
      <c r="AS41" s="37">
        <v>-6228.7931999999983</v>
      </c>
      <c r="AT41" s="16">
        <f t="shared" si="93"/>
        <v>0.32153231355303902</v>
      </c>
      <c r="AU41" s="37">
        <f t="shared" ref="AU41:AU43" si="104">SUM(AQ41,AS41)</f>
        <v>-16475.795839999999</v>
      </c>
      <c r="AV41" s="16">
        <f t="shared" si="94"/>
        <v>-0.33367438470791499</v>
      </c>
      <c r="AW41" s="37">
        <v>-10615.027260000001</v>
      </c>
      <c r="AX41" s="16">
        <f t="shared" si="20"/>
        <v>0.92713669370584428</v>
      </c>
      <c r="AY41" s="37">
        <f t="shared" si="101"/>
        <v>-27090.823100000001</v>
      </c>
      <c r="AZ41" s="16">
        <f t="shared" si="22"/>
        <v>-0.10397734409698156</v>
      </c>
      <c r="BA41" s="37">
        <v>-11393.695509999998</v>
      </c>
      <c r="BB41" s="16">
        <f t="shared" si="23"/>
        <v>0.98293354660898258</v>
      </c>
      <c r="BC41" s="37">
        <v>-9723.7391800000041</v>
      </c>
      <c r="BD41" s="16">
        <f t="shared" si="24"/>
        <v>1.160291336119601</v>
      </c>
      <c r="BE41" s="37">
        <f t="shared" si="25"/>
        <v>-21117.434690000002</v>
      </c>
      <c r="BF41" s="16">
        <f t="shared" si="95"/>
        <v>1.0608401726731671</v>
      </c>
      <c r="BG41" s="37">
        <v>-9971.9367099999909</v>
      </c>
      <c r="BH41" s="16">
        <f t="shared" si="26"/>
        <v>0.60094201072528675</v>
      </c>
      <c r="BI41" s="37">
        <f t="shared" si="27"/>
        <v>-31089.371399999993</v>
      </c>
      <c r="BJ41" s="16">
        <f t="shared" si="96"/>
        <v>0.88697236248346201</v>
      </c>
      <c r="BK41" s="37">
        <v>-9660.7243400000007</v>
      </c>
      <c r="BL41" s="16">
        <f t="shared" si="28"/>
        <v>-8.9901127583161711E-2</v>
      </c>
      <c r="BM41" s="37">
        <f t="shared" si="29"/>
        <v>-40750.09573999999</v>
      </c>
      <c r="BN41" s="16">
        <f t="shared" si="30"/>
        <v>0.50420293948174599</v>
      </c>
      <c r="BO41" s="47">
        <v>-10595.74718</v>
      </c>
      <c r="BP41" s="16">
        <f t="shared" si="30"/>
        <v>-7.0034198237056255E-2</v>
      </c>
      <c r="BQ41" s="47">
        <v>-5584.4042099999988</v>
      </c>
      <c r="BR41" s="16">
        <f t="shared" si="30"/>
        <v>-0.42569374737178045</v>
      </c>
      <c r="BS41" s="37">
        <f t="shared" si="31"/>
        <v>-16180.151389999999</v>
      </c>
      <c r="BT41" s="16">
        <f t="shared" si="97"/>
        <v>-0.23380128185446758</v>
      </c>
      <c r="BU41" s="47">
        <v>-11805.876959999994</v>
      </c>
      <c r="BV41" s="16">
        <f t="shared" si="90"/>
        <v>0.18391013735184503</v>
      </c>
      <c r="BW41" s="37">
        <f t="shared" si="34"/>
        <v>-27986.028349999993</v>
      </c>
      <c r="BX41" s="16">
        <f t="shared" si="98"/>
        <v>-9.9820064229410588E-2</v>
      </c>
      <c r="BY41" s="47">
        <v>-9611.3959299999915</v>
      </c>
      <c r="BZ41" s="16">
        <f t="shared" si="91"/>
        <v>-5.1060777912651512E-3</v>
      </c>
      <c r="CA41" s="37">
        <v>-37597.424279999985</v>
      </c>
      <c r="CB41" s="16">
        <f t="shared" si="99"/>
        <v>-7.7365989030189319E-2</v>
      </c>
    </row>
    <row r="42" spans="2:80">
      <c r="B42" s="13" t="s">
        <v>632</v>
      </c>
      <c r="C42" s="9" t="s">
        <v>629</v>
      </c>
      <c r="D42" s="37">
        <v>0</v>
      </c>
      <c r="E42" s="67" t="s">
        <v>391</v>
      </c>
      <c r="F42" s="37">
        <v>0</v>
      </c>
      <c r="G42" s="67" t="s">
        <v>391</v>
      </c>
      <c r="H42" s="37">
        <v>0</v>
      </c>
      <c r="I42" s="67" t="s">
        <v>391</v>
      </c>
      <c r="J42" s="37">
        <v>0</v>
      </c>
      <c r="K42" s="67" t="s">
        <v>391</v>
      </c>
      <c r="L42" s="37">
        <v>0</v>
      </c>
      <c r="M42" s="37">
        <v>-6221.4936500000003</v>
      </c>
      <c r="N42" s="37">
        <v>-6250.6414299999997</v>
      </c>
      <c r="O42" s="37">
        <f>SUM(M42:N42)</f>
        <v>-12472.13508</v>
      </c>
      <c r="P42" s="67" t="s">
        <v>391</v>
      </c>
      <c r="Q42" s="37">
        <v>-6242.249429999998</v>
      </c>
      <c r="R42" s="67" t="s">
        <v>391</v>
      </c>
      <c r="S42" s="37">
        <v>-18714.384509999996</v>
      </c>
      <c r="T42" s="67" t="s">
        <v>391</v>
      </c>
      <c r="U42" s="37">
        <v>-6119.7593700000007</v>
      </c>
      <c r="V42" s="67" t="s">
        <v>391</v>
      </c>
      <c r="W42" s="37">
        <f>S42+U42</f>
        <v>-24834.143879999996</v>
      </c>
      <c r="X42" s="67" t="s">
        <v>391</v>
      </c>
      <c r="Y42" s="37">
        <v>-4387.2794300000005</v>
      </c>
      <c r="Z42" s="11">
        <f t="shared" si="68"/>
        <v>-0.29481894914414963</v>
      </c>
      <c r="AA42" s="37">
        <v>-6959.2331200000008</v>
      </c>
      <c r="AB42" s="11">
        <f t="shared" si="69"/>
        <v>0.11336303608764209</v>
      </c>
      <c r="AC42" s="37">
        <f t="shared" si="13"/>
        <v>-11346.512550000001</v>
      </c>
      <c r="AD42" s="11">
        <f>AC42/O42-1</f>
        <v>-9.0250989327803066E-2</v>
      </c>
      <c r="AE42" s="37">
        <v>-8334.1388499999994</v>
      </c>
      <c r="AF42" s="11">
        <f>AE42/Q42-1</f>
        <v>0.33511788393883557</v>
      </c>
      <c r="AG42" s="37">
        <f t="shared" si="14"/>
        <v>-19680.651400000002</v>
      </c>
      <c r="AH42" s="11">
        <f>AG42/S42-1</f>
        <v>5.1632309333159432E-2</v>
      </c>
      <c r="AI42" s="37">
        <v>-7646.1675699999969</v>
      </c>
      <c r="AJ42" s="11">
        <f>AI42/U42-1</f>
        <v>0.24942291154169949</v>
      </c>
      <c r="AK42" s="37">
        <f t="shared" si="102"/>
        <v>-27326.81897</v>
      </c>
      <c r="AL42" s="11">
        <f>AK42/W42-1</f>
        <v>0.10037290200317561</v>
      </c>
      <c r="AM42" s="37">
        <v>-8496.2956999999988</v>
      </c>
      <c r="AN42" s="11">
        <f>AM42/Y42-1</f>
        <v>0.93657500862670107</v>
      </c>
      <c r="AO42" s="37">
        <v>-8470.0751900000014</v>
      </c>
      <c r="AP42" s="11">
        <f>AO42/AA42-1</f>
        <v>0.21709893086610665</v>
      </c>
      <c r="AQ42" s="37">
        <f t="shared" si="103"/>
        <v>-16966.370889999998</v>
      </c>
      <c r="AR42" s="11">
        <f>AQ42/AC42-1</f>
        <v>0.49529389010370384</v>
      </c>
      <c r="AS42" s="37">
        <v>-9036.9874099999961</v>
      </c>
      <c r="AT42" s="11">
        <f>AS42/AE42-1</f>
        <v>8.4333675338273961E-2</v>
      </c>
      <c r="AU42" s="37">
        <f t="shared" si="104"/>
        <v>-26003.358299999993</v>
      </c>
      <c r="AV42" s="11">
        <f>AU42/AG42-1</f>
        <v>0.32126512336883262</v>
      </c>
      <c r="AW42" s="37">
        <v>-9686.8956300000027</v>
      </c>
      <c r="AX42" s="11">
        <f t="shared" si="20"/>
        <v>0.26689554490106571</v>
      </c>
      <c r="AY42" s="37">
        <f t="shared" si="101"/>
        <v>-35690.253929999992</v>
      </c>
      <c r="AZ42" s="11">
        <f t="shared" si="22"/>
        <v>0.30605226935420315</v>
      </c>
      <c r="BA42" s="37">
        <v>-10175.703680000002</v>
      </c>
      <c r="BB42" s="11">
        <f t="shared" si="23"/>
        <v>0.19766355118737255</v>
      </c>
      <c r="BC42" s="37">
        <v>-10708.283109999997</v>
      </c>
      <c r="BD42" s="11">
        <f t="shared" si="24"/>
        <v>0.26424888443050465</v>
      </c>
      <c r="BE42" s="37">
        <f t="shared" si="25"/>
        <v>-20883.986789999999</v>
      </c>
      <c r="BF42" s="11">
        <f t="shared" si="95"/>
        <v>0.23090476598675846</v>
      </c>
      <c r="BG42" s="37">
        <v>-11592.847169999997</v>
      </c>
      <c r="BH42" s="11">
        <f t="shared" si="26"/>
        <v>0.28282210033531552</v>
      </c>
      <c r="BI42" s="37">
        <f t="shared" si="27"/>
        <v>-32476.833959999996</v>
      </c>
      <c r="BJ42" s="11">
        <f t="shared" si="96"/>
        <v>0.24894767765438996</v>
      </c>
      <c r="BK42" s="37">
        <v>-12121.660690000001</v>
      </c>
      <c r="BL42" s="11">
        <f t="shared" si="28"/>
        <v>0.25134626747289501</v>
      </c>
      <c r="BM42" s="37">
        <f t="shared" si="29"/>
        <v>-44598.494649999993</v>
      </c>
      <c r="BN42" s="11">
        <f t="shared" si="30"/>
        <v>0.24959869261428946</v>
      </c>
      <c r="BO42" s="47">
        <v>-12640.97078</v>
      </c>
      <c r="BP42" s="11">
        <f t="shared" si="30"/>
        <v>0.24226993803341546</v>
      </c>
      <c r="BQ42" s="47">
        <v>-12733.502470000001</v>
      </c>
      <c r="BR42" s="11">
        <f t="shared" si="30"/>
        <v>0.18912643037133936</v>
      </c>
      <c r="BS42" s="37">
        <f t="shared" si="31"/>
        <v>-25374.473250000003</v>
      </c>
      <c r="BT42" s="11">
        <f t="shared" si="97"/>
        <v>0.21502055642700424</v>
      </c>
      <c r="BU42" s="47">
        <v>-13695.008250000001</v>
      </c>
      <c r="BV42" s="11">
        <f t="shared" si="90"/>
        <v>0.18133259665839319</v>
      </c>
      <c r="BW42" s="37">
        <f t="shared" si="34"/>
        <v>-39069.481500000002</v>
      </c>
      <c r="BX42" s="11">
        <f t="shared" si="98"/>
        <v>0.20299538890151125</v>
      </c>
      <c r="BY42" s="47">
        <v>-14053.569349999994</v>
      </c>
      <c r="BZ42" s="11">
        <f t="shared" si="91"/>
        <v>0.15937656641335951</v>
      </c>
      <c r="CA42" s="37">
        <v>-53123.05085</v>
      </c>
      <c r="CB42" s="11">
        <f t="shared" si="99"/>
        <v>0.19113999848871588</v>
      </c>
    </row>
    <row r="43" spans="2:80">
      <c r="B43" s="9" t="s">
        <v>8</v>
      </c>
      <c r="C43" s="9" t="s">
        <v>27</v>
      </c>
      <c r="D43" s="37">
        <v>3381</v>
      </c>
      <c r="E43" s="37">
        <v>-382</v>
      </c>
      <c r="F43" s="11">
        <f t="shared" si="11"/>
        <v>-1.1129843241644484</v>
      </c>
      <c r="G43" s="37">
        <v>535</v>
      </c>
      <c r="H43" s="37">
        <f>I43-G43</f>
        <v>-422.54745999999994</v>
      </c>
      <c r="I43" s="37">
        <v>112.45254000000004</v>
      </c>
      <c r="J43" s="37">
        <f t="shared" si="100"/>
        <v>-273.45338999999967</v>
      </c>
      <c r="K43" s="37">
        <v>-161.00084999999962</v>
      </c>
      <c r="L43" s="11">
        <f t="shared" si="54"/>
        <v>-0.57853180628272349</v>
      </c>
      <c r="M43" s="37">
        <v>-2037.1025400000001</v>
      </c>
      <c r="N43" s="37">
        <f t="shared" si="12"/>
        <v>-682.89745999999991</v>
      </c>
      <c r="O43" s="37">
        <v>-2720</v>
      </c>
      <c r="P43" s="11">
        <f>O43/G43-1</f>
        <v>-6.08411214953271</v>
      </c>
      <c r="Q43" s="47">
        <v>-1659.5213699999997</v>
      </c>
      <c r="R43" s="11">
        <f>Q43/H43-1</f>
        <v>2.9274200583290688</v>
      </c>
      <c r="S43" s="37">
        <v>-4379.1300599999995</v>
      </c>
      <c r="T43" s="11">
        <f>S43/I43-1</f>
        <v>-39.942028877248994</v>
      </c>
      <c r="U43" s="37">
        <v>-884.35798999999997</v>
      </c>
      <c r="V43" s="11">
        <f>U43/J43-1</f>
        <v>2.2340355700106738</v>
      </c>
      <c r="W43" s="37">
        <v>-5263.4880499999999</v>
      </c>
      <c r="X43" s="11">
        <f>W43/K43-1</f>
        <v>31.692299761150409</v>
      </c>
      <c r="Y43" s="37">
        <v>647.41948999999977</v>
      </c>
      <c r="Z43" s="11">
        <f t="shared" si="68"/>
        <v>-1.317813893649163</v>
      </c>
      <c r="AA43" s="37">
        <v>-170.54191999999992</v>
      </c>
      <c r="AB43" s="11">
        <f t="shared" si="69"/>
        <v>-0.75026716309649188</v>
      </c>
      <c r="AC43" s="37">
        <f t="shared" si="13"/>
        <v>476.87756999999988</v>
      </c>
      <c r="AD43" s="11">
        <f>AC43/O43-1</f>
        <v>-1.1753226360294118</v>
      </c>
      <c r="AE43" s="37">
        <v>-4481.2203000000009</v>
      </c>
      <c r="AF43" s="11">
        <f>AE43/Q43-1</f>
        <v>1.70030888484431</v>
      </c>
      <c r="AG43" s="37">
        <f t="shared" si="14"/>
        <v>-4004.3427300000012</v>
      </c>
      <c r="AH43" s="11">
        <f>AG43/S43-1</f>
        <v>-8.5584882126108486E-2</v>
      </c>
      <c r="AI43" s="37">
        <v>-270.02398999999929</v>
      </c>
      <c r="AJ43" s="11">
        <f t="shared" si="15"/>
        <v>-0.69466664738337547</v>
      </c>
      <c r="AK43" s="37">
        <f t="shared" si="102"/>
        <v>-4274.3667200000009</v>
      </c>
      <c r="AL43" s="11">
        <f t="shared" si="17"/>
        <v>-0.18792126449303881</v>
      </c>
      <c r="AM43" s="37">
        <v>113.84951000000001</v>
      </c>
      <c r="AN43" s="11">
        <f t="shared" ref="AN43:AN46" si="105">AM43/Y43-1</f>
        <v>-0.82414877562613997</v>
      </c>
      <c r="AO43" s="37">
        <v>98.467729999999975</v>
      </c>
      <c r="AP43" s="11">
        <f t="shared" ref="AP43:AP46" si="106">AO43/AA43-1</f>
        <v>-1.5773813851749765</v>
      </c>
      <c r="AQ43" s="37">
        <f t="shared" si="103"/>
        <v>212.31723999999997</v>
      </c>
      <c r="AR43" s="11">
        <f t="shared" ref="AR43:AR46" si="107">AQ43/AC43-1</f>
        <v>-0.5547762080736991</v>
      </c>
      <c r="AS43" s="37">
        <v>-417.50701000000004</v>
      </c>
      <c r="AT43" s="11">
        <f t="shared" ref="AT43:AT46" si="108">AS43/AE43-1</f>
        <v>-0.90683184890508506</v>
      </c>
      <c r="AU43" s="37">
        <f t="shared" si="104"/>
        <v>-205.18977000000007</v>
      </c>
      <c r="AV43" s="11">
        <f t="shared" ref="AV43:AV46" si="109">AU43/AG43-1</f>
        <v>-0.94875818983656279</v>
      </c>
      <c r="AW43" s="37">
        <v>-4070.1462799999999</v>
      </c>
      <c r="AX43" s="11">
        <f t="shared" si="20"/>
        <v>14.073276563315765</v>
      </c>
      <c r="AY43" s="37">
        <f t="shared" si="101"/>
        <v>-4275.3360499999999</v>
      </c>
      <c r="AZ43" s="11">
        <f t="shared" si="22"/>
        <v>2.2677745347943201E-4</v>
      </c>
      <c r="BA43" s="37">
        <v>-208.81498000000022</v>
      </c>
      <c r="BB43" s="11">
        <f t="shared" si="23"/>
        <v>-2.8341315654322994</v>
      </c>
      <c r="BC43" s="37">
        <v>-1252.9226899999999</v>
      </c>
      <c r="BD43" s="11">
        <f t="shared" si="24"/>
        <v>-13.724195937085177</v>
      </c>
      <c r="BE43" s="37">
        <f t="shared" si="25"/>
        <v>-1461.73767</v>
      </c>
      <c r="BF43" s="11">
        <f t="shared" si="95"/>
        <v>-7.8846866603955483</v>
      </c>
      <c r="BG43" s="37">
        <v>-1779.6533399999998</v>
      </c>
      <c r="BH43" s="11">
        <f t="shared" si="26"/>
        <v>3.2625711601824356</v>
      </c>
      <c r="BI43" s="37">
        <f t="shared" si="27"/>
        <v>-3241.3910099999998</v>
      </c>
      <c r="BJ43" s="11">
        <f t="shared" si="96"/>
        <v>14.797040027872729</v>
      </c>
      <c r="BK43" s="37">
        <v>-726.88388999999961</v>
      </c>
      <c r="BL43" s="11">
        <f t="shared" si="28"/>
        <v>-0.82141086830913612</v>
      </c>
      <c r="BM43" s="37">
        <f t="shared" si="29"/>
        <v>-3968.2748999999994</v>
      </c>
      <c r="BN43" s="11">
        <f t="shared" si="30"/>
        <v>-7.1821523830857825E-2</v>
      </c>
      <c r="BO43" s="47">
        <v>508.11005999999958</v>
      </c>
      <c r="BP43" s="11">
        <f t="shared" si="30"/>
        <v>-3.4333027256952495</v>
      </c>
      <c r="BQ43" s="47">
        <v>2638.0154699999998</v>
      </c>
      <c r="BR43" s="11">
        <f t="shared" si="30"/>
        <v>-3.1054894216976789</v>
      </c>
      <c r="BS43" s="37">
        <f t="shared" si="31"/>
        <v>3146.1255299999993</v>
      </c>
      <c r="BT43" s="11">
        <f t="shared" si="97"/>
        <v>-3.1523188425458035</v>
      </c>
      <c r="BU43" s="47">
        <v>1330.198700000002</v>
      </c>
      <c r="BV43" s="11">
        <f t="shared" si="90"/>
        <v>-1.7474482080875382</v>
      </c>
      <c r="BW43" s="37">
        <f t="shared" si="34"/>
        <v>4476.3242300000011</v>
      </c>
      <c r="BX43" s="11">
        <f t="shared" si="98"/>
        <v>-2.3809886607910355</v>
      </c>
      <c r="BY43" s="47">
        <v>438.89163999999886</v>
      </c>
      <c r="BZ43" s="11">
        <f t="shared" si="91"/>
        <v>-1.6037988267974945</v>
      </c>
      <c r="CA43" s="37">
        <v>4915.21587</v>
      </c>
      <c r="CB43" s="11">
        <f t="shared" si="99"/>
        <v>-2.2386278657257339</v>
      </c>
    </row>
    <row r="44" spans="2:80" s="8" customFormat="1">
      <c r="B44" s="23" t="s">
        <v>12</v>
      </c>
      <c r="C44" s="23" t="s">
        <v>29</v>
      </c>
      <c r="D44" s="61">
        <f>D37+D38</f>
        <v>135151</v>
      </c>
      <c r="E44" s="61">
        <f>E37+E38</f>
        <v>170855</v>
      </c>
      <c r="F44" s="25">
        <f t="shared" si="11"/>
        <v>0.26417858543407013</v>
      </c>
      <c r="G44" s="61">
        <f>G37+G38</f>
        <v>92073</v>
      </c>
      <c r="H44" s="61">
        <f>H37+H38</f>
        <v>39771.768522375009</v>
      </c>
      <c r="I44" s="61">
        <f>I37+I38</f>
        <v>131845.31081237501</v>
      </c>
      <c r="J44" s="61">
        <f>J37+J38</f>
        <v>89589.667496900598</v>
      </c>
      <c r="K44" s="61">
        <f>K37+K38</f>
        <v>222255.41993927563</v>
      </c>
      <c r="L44" s="25">
        <f t="shared" si="54"/>
        <v>0.30084235134632076</v>
      </c>
      <c r="M44" s="61">
        <f>M37+M38</f>
        <v>23170.65456999993</v>
      </c>
      <c r="N44" s="61">
        <f t="shared" si="12"/>
        <v>195544.43990000026</v>
      </c>
      <c r="O44" s="61">
        <f>O37+O38</f>
        <v>218715.09447000019</v>
      </c>
      <c r="P44" s="25">
        <f>O44/G44-1</f>
        <v>1.3754531129647147</v>
      </c>
      <c r="Q44" s="61">
        <f>Q37+Q38</f>
        <v>39300.349670000003</v>
      </c>
      <c r="R44" s="25">
        <f>Q44/H44-1</f>
        <v>-1.1853102587323749E-2</v>
      </c>
      <c r="S44" s="61">
        <f>S37+S38</f>
        <v>258011.98024177508</v>
      </c>
      <c r="T44" s="25">
        <f>S44/I44-1</f>
        <v>0.95692951574852714</v>
      </c>
      <c r="U44" s="61">
        <f>U37+U38</f>
        <v>101153.78388999988</v>
      </c>
      <c r="V44" s="25">
        <f>U44/J44-1</f>
        <v>0.12907868414066104</v>
      </c>
      <c r="W44" s="61">
        <f>W37+W38</f>
        <v>359165.06304999982</v>
      </c>
      <c r="X44" s="25">
        <f>W44/K44-1</f>
        <v>0.6160013697219644</v>
      </c>
      <c r="Y44" s="61">
        <f>Y37+Y38</f>
        <v>14249.489260000055</v>
      </c>
      <c r="Z44" s="25">
        <f t="shared" si="68"/>
        <v>-0.38501999514292973</v>
      </c>
      <c r="AA44" s="61">
        <f>AA37+AA38</f>
        <v>-8286.8348756325177</v>
      </c>
      <c r="AB44" s="25">
        <f t="shared" si="69"/>
        <v>-1.0423782690004908</v>
      </c>
      <c r="AC44" s="61">
        <f t="shared" si="13"/>
        <v>5962.6543843675372</v>
      </c>
      <c r="AD44" s="25">
        <f>AC44/O44-1</f>
        <v>-0.97273780120747266</v>
      </c>
      <c r="AE44" s="61">
        <f>AE37+AE38</f>
        <v>35543.748616385099</v>
      </c>
      <c r="AF44" s="25">
        <f>AE44/Q44-1</f>
        <v>-9.558696258833832E-2</v>
      </c>
      <c r="AG44" s="61">
        <f t="shared" si="14"/>
        <v>41506.403000752638</v>
      </c>
      <c r="AH44" s="25">
        <f>AG44/S44-1</f>
        <v>-0.83912993899795563</v>
      </c>
      <c r="AI44" s="61">
        <f>AI37+AI38</f>
        <v>122030.33373693636</v>
      </c>
      <c r="AJ44" s="25">
        <f t="shared" si="15"/>
        <v>0.20638427001048987</v>
      </c>
      <c r="AK44" s="61">
        <f>AK37+AK38</f>
        <v>163536.73673768915</v>
      </c>
      <c r="AL44" s="25">
        <f t="shared" si="17"/>
        <v>-0.54467526616049788</v>
      </c>
      <c r="AM44" s="61">
        <f>AM37+AM38</f>
        <v>370.33429943894771</v>
      </c>
      <c r="AN44" s="25">
        <f t="shared" si="105"/>
        <v>-0.97401069661643813</v>
      </c>
      <c r="AO44" s="61">
        <f>AO37+AO38</f>
        <v>81429.814370464752</v>
      </c>
      <c r="AP44" s="25">
        <f t="shared" si="106"/>
        <v>-10.826407258326041</v>
      </c>
      <c r="AQ44" s="61">
        <f>AQ37+AQ38</f>
        <v>81800.148669903589</v>
      </c>
      <c r="AR44" s="25">
        <f t="shared" si="107"/>
        <v>12.718747288851992</v>
      </c>
      <c r="AS44" s="61">
        <f>AS37+AS38</f>
        <v>60930.026269210575</v>
      </c>
      <c r="AT44" s="25">
        <f t="shared" si="108"/>
        <v>0.7142262322078996</v>
      </c>
      <c r="AU44" s="61">
        <f>AU37+AU38</f>
        <v>142730.17493911422</v>
      </c>
      <c r="AV44" s="25">
        <f t="shared" si="109"/>
        <v>2.4387507618168236</v>
      </c>
      <c r="AW44" s="61">
        <f>AW37+AW38</f>
        <v>120446.80603060644</v>
      </c>
      <c r="AX44" s="25">
        <f t="shared" si="20"/>
        <v>-1.2976508855114366E-2</v>
      </c>
      <c r="AY44" s="61">
        <f>AY37+AY38</f>
        <v>263176.73824119405</v>
      </c>
      <c r="AZ44" s="25">
        <f t="shared" si="22"/>
        <v>0.60928207014015578</v>
      </c>
      <c r="BA44" s="61">
        <v>34715.140950825538</v>
      </c>
      <c r="BB44" s="25">
        <f t="shared" si="23"/>
        <v>92.740010048808841</v>
      </c>
      <c r="BC44" s="61">
        <v>78025.884419700742</v>
      </c>
      <c r="BD44" s="25">
        <f t="shared" si="24"/>
        <v>-4.1802010443961479E-2</v>
      </c>
      <c r="BE44" s="61">
        <f t="shared" si="25"/>
        <v>112741.02537052627</v>
      </c>
      <c r="BF44" s="25">
        <f t="shared" si="95"/>
        <v>0.37824963895214347</v>
      </c>
      <c r="BG44" s="61">
        <v>50335.720473224908</v>
      </c>
      <c r="BH44" s="25">
        <f t="shared" si="26"/>
        <v>-0.17387659984219028</v>
      </c>
      <c r="BI44" s="61">
        <f t="shared" si="27"/>
        <v>163076.74584375118</v>
      </c>
      <c r="BJ44" s="25">
        <f t="shared" si="96"/>
        <v>0.14255269366352552</v>
      </c>
      <c r="BK44" s="61">
        <f>BK37+BK38</f>
        <v>167957.85454943331</v>
      </c>
      <c r="BL44" s="25">
        <f t="shared" si="28"/>
        <v>0.394456690754871</v>
      </c>
      <c r="BM44" s="61">
        <f t="shared" si="29"/>
        <v>331034.60039318446</v>
      </c>
      <c r="BN44" s="25">
        <f t="shared" si="30"/>
        <v>0.25784141336154343</v>
      </c>
      <c r="BO44" s="61">
        <f>BO37+BO38</f>
        <v>34618.731879769068</v>
      </c>
      <c r="BP44" s="25">
        <f t="shared" si="30"/>
        <v>-2.7771476196232214E-3</v>
      </c>
      <c r="BQ44" s="61">
        <f>BQ37+BQ38</f>
        <v>116600.29835753323</v>
      </c>
      <c r="BR44" s="25">
        <f t="shared" si="30"/>
        <v>0.49437970776903928</v>
      </c>
      <c r="BS44" s="61">
        <f t="shared" si="31"/>
        <v>151219.0302373023</v>
      </c>
      <c r="BT44" s="25">
        <f t="shared" si="97"/>
        <v>0.34129550215032256</v>
      </c>
      <c r="BU44" s="61">
        <f>BU37+BU38</f>
        <v>77919.492501449437</v>
      </c>
      <c r="BV44" s="25">
        <f t="shared" si="90"/>
        <v>0.5479959712287652</v>
      </c>
      <c r="BW44" s="61">
        <f t="shared" si="34"/>
        <v>229138.52273875172</v>
      </c>
      <c r="BX44" s="25">
        <f t="shared" si="98"/>
        <v>0.40509624197613281</v>
      </c>
      <c r="BY44" s="61">
        <f>BY37+BY38</f>
        <v>171704.07956211214</v>
      </c>
      <c r="BZ44" s="25">
        <f t="shared" si="91"/>
        <v>2.2304553858040865E-2</v>
      </c>
      <c r="CA44" s="61">
        <f>CA37+CA38</f>
        <v>400842.60230086412</v>
      </c>
      <c r="CB44" s="25">
        <f t="shared" si="99"/>
        <v>0.2108782641595941</v>
      </c>
    </row>
    <row r="45" spans="2:80">
      <c r="B45" s="14" t="s">
        <v>2</v>
      </c>
      <c r="C45" s="14" t="s">
        <v>30</v>
      </c>
      <c r="D45" s="37">
        <v>-33779</v>
      </c>
      <c r="E45" s="37">
        <v>55030</v>
      </c>
      <c r="F45" s="11">
        <f t="shared" si="11"/>
        <v>-2.629118683205542</v>
      </c>
      <c r="G45" s="37">
        <v>-15239</v>
      </c>
      <c r="H45" s="37">
        <v>54.530170661893671</v>
      </c>
      <c r="I45" s="37">
        <v>-15184.820330000002</v>
      </c>
      <c r="J45" s="37">
        <f t="shared" si="100"/>
        <v>-7814.8118500000019</v>
      </c>
      <c r="K45" s="37">
        <v>-22999.632180000004</v>
      </c>
      <c r="L45" s="11">
        <f t="shared" si="54"/>
        <v>-1.4179471593676176</v>
      </c>
      <c r="M45" s="37">
        <v>5973.4340700000002</v>
      </c>
      <c r="N45" s="37">
        <f t="shared" si="12"/>
        <v>-38651.434070000003</v>
      </c>
      <c r="O45" s="37">
        <v>-32678</v>
      </c>
      <c r="P45" s="11">
        <f>O45/G45-1</f>
        <v>1.1443664282433232</v>
      </c>
      <c r="Q45" s="37">
        <v>269.03407561878674</v>
      </c>
      <c r="R45" s="11">
        <f>Q45/H45-1</f>
        <v>3.9336738241090989</v>
      </c>
      <c r="S45" s="37">
        <v>-32408.633173650003</v>
      </c>
      <c r="T45" s="11">
        <f>S45/I45-1</f>
        <v>1.1342783430648598</v>
      </c>
      <c r="U45" s="37">
        <v>-8505.6518836499927</v>
      </c>
      <c r="V45" s="11">
        <f>U45/J45-1</f>
        <v>8.8401364858194276E-2</v>
      </c>
      <c r="W45" s="37">
        <v>-40914.28505364999</v>
      </c>
      <c r="X45" s="11">
        <f>W45/K45-1</f>
        <v>0.77891040749895946</v>
      </c>
      <c r="Y45" s="37">
        <v>4761.5923074000002</v>
      </c>
      <c r="Z45" s="11">
        <f t="shared" si="68"/>
        <v>-0.2028718737662405</v>
      </c>
      <c r="AA45" s="37">
        <v>6619.0386478833361</v>
      </c>
      <c r="AB45" s="11">
        <f t="shared" si="69"/>
        <v>-1.1712494971310992</v>
      </c>
      <c r="AC45" s="37">
        <f t="shared" si="13"/>
        <v>11380.630955283337</v>
      </c>
      <c r="AD45" s="11">
        <f>AC45/O45-1</f>
        <v>-1.3482658349740908</v>
      </c>
      <c r="AE45" s="37">
        <v>602.94931666666639</v>
      </c>
      <c r="AF45" s="11">
        <f>AE45/Q45-1</f>
        <v>1.2411633741185542</v>
      </c>
      <c r="AG45" s="37">
        <f t="shared" si="14"/>
        <v>11983.580271950004</v>
      </c>
      <c r="AH45" s="11">
        <f>AG45/S45-1</f>
        <v>-1.3697650625294902</v>
      </c>
      <c r="AI45" s="37">
        <v>-28848.20834553333</v>
      </c>
      <c r="AJ45" s="11">
        <f t="shared" si="15"/>
        <v>2.3916516617599717</v>
      </c>
      <c r="AK45" s="37">
        <f>SUM(AG45,AI45)</f>
        <v>-16864.628073583328</v>
      </c>
      <c r="AL45" s="11">
        <f t="shared" si="17"/>
        <v>-0.5878058714341674</v>
      </c>
      <c r="AM45" s="37">
        <v>3542.3218089905549</v>
      </c>
      <c r="AN45" s="11">
        <f t="shared" si="105"/>
        <v>-0.25606360639372139</v>
      </c>
      <c r="AO45" s="37">
        <v>227.12051744210532</v>
      </c>
      <c r="AP45" s="11">
        <f t="shared" si="106"/>
        <v>-0.96568678179349576</v>
      </c>
      <c r="AQ45" s="37">
        <f>SUM(AM45,AO45)</f>
        <v>3769.4423264326601</v>
      </c>
      <c r="AR45" s="11">
        <f t="shared" si="107"/>
        <v>-0.6687844161502543</v>
      </c>
      <c r="AS45" s="37">
        <f>AU45-AQ45</f>
        <v>24862.015482868344</v>
      </c>
      <c r="AT45" s="11">
        <f t="shared" si="108"/>
        <v>40.234005571670671</v>
      </c>
      <c r="AU45" s="37">
        <v>28631.457809301006</v>
      </c>
      <c r="AV45" s="11">
        <f t="shared" si="109"/>
        <v>1.3892240181608102</v>
      </c>
      <c r="AW45" s="37">
        <v>6681.8318419940679</v>
      </c>
      <c r="AX45" s="11">
        <f t="shared" si="20"/>
        <v>-1.2316203405758002</v>
      </c>
      <c r="AY45" s="37">
        <f>AU45+AW45</f>
        <v>35313.289651295076</v>
      </c>
      <c r="AZ45" s="11">
        <f t="shared" si="22"/>
        <v>-3.0939263823202623</v>
      </c>
      <c r="BA45" s="37">
        <v>11206.518734938722</v>
      </c>
      <c r="BB45" s="11">
        <f t="shared" si="23"/>
        <v>2.1636083165838089</v>
      </c>
      <c r="BC45" s="37">
        <v>11026.148762082265</v>
      </c>
      <c r="BD45" s="11">
        <f t="shared" si="24"/>
        <v>47.547567988404701</v>
      </c>
      <c r="BE45" s="37">
        <f t="shared" si="25"/>
        <v>22232.667497020986</v>
      </c>
      <c r="BF45" s="11">
        <f t="shared" si="95"/>
        <v>4.8981317584083124</v>
      </c>
      <c r="BG45" s="37">
        <v>17791.672449903032</v>
      </c>
      <c r="BH45" s="11">
        <f t="shared" si="26"/>
        <v>-0.28438334123946107</v>
      </c>
      <c r="BI45" s="37">
        <f t="shared" si="27"/>
        <v>40024.339946924018</v>
      </c>
      <c r="BJ45" s="11">
        <f t="shared" si="96"/>
        <v>0.39791484644285213</v>
      </c>
      <c r="BK45" s="37">
        <v>-10204.522794409499</v>
      </c>
      <c r="BL45" s="11">
        <f t="shared" si="28"/>
        <v>-2.5272043708547072</v>
      </c>
      <c r="BM45" s="37">
        <f t="shared" si="29"/>
        <v>29819.817152514519</v>
      </c>
      <c r="BN45" s="11">
        <f t="shared" si="30"/>
        <v>-0.15556388410783728</v>
      </c>
      <c r="BO45" s="37">
        <v>3952.4351551999971</v>
      </c>
      <c r="BP45" s="11">
        <f t="shared" si="30"/>
        <v>-0.6473092805460241</v>
      </c>
      <c r="BQ45" s="37">
        <v>-6615.9922151999917</v>
      </c>
      <c r="BR45" s="11">
        <f t="shared" si="30"/>
        <v>-1.6000274763162705</v>
      </c>
      <c r="BS45" s="37">
        <f t="shared" si="31"/>
        <v>-2663.5570599999946</v>
      </c>
      <c r="BT45" s="11">
        <f t="shared" si="97"/>
        <v>-1.1198037554583538</v>
      </c>
      <c r="BU45" s="37">
        <v>-1380.6450000000075</v>
      </c>
      <c r="BV45" s="11">
        <f t="shared" si="90"/>
        <v>-1.0776006305133801</v>
      </c>
      <c r="BW45" s="37">
        <f t="shared" si="34"/>
        <v>-4044.2020600000023</v>
      </c>
      <c r="BX45" s="11">
        <f t="shared" si="98"/>
        <v>-1.1010435666237841</v>
      </c>
      <c r="BY45" s="37">
        <v>-27553.8473466</v>
      </c>
      <c r="BZ45" s="11">
        <f t="shared" si="91"/>
        <v>1.7001603016355893</v>
      </c>
      <c r="CA45" s="37">
        <v>-31598.049406600003</v>
      </c>
      <c r="CB45" s="11">
        <f t="shared" si="99"/>
        <v>-2.0596325673289897</v>
      </c>
    </row>
    <row r="46" spans="2:80" s="8" customFormat="1">
      <c r="B46" s="23" t="s">
        <v>32</v>
      </c>
      <c r="C46" s="23" t="s">
        <v>31</v>
      </c>
      <c r="D46" s="61">
        <f>D44+D45</f>
        <v>101372</v>
      </c>
      <c r="E46" s="61">
        <f>E44+E45</f>
        <v>225885</v>
      </c>
      <c r="F46" s="25">
        <f t="shared" si="11"/>
        <v>1.2282780254902734</v>
      </c>
      <c r="G46" s="61">
        <f>G44+G45</f>
        <v>76834</v>
      </c>
      <c r="H46" s="61">
        <f>H44+H45</f>
        <v>39826.298693036901</v>
      </c>
      <c r="I46" s="61">
        <f>I44+I45</f>
        <v>116660.49048237501</v>
      </c>
      <c r="J46" s="61">
        <f>J44+J45</f>
        <v>81774.8556469006</v>
      </c>
      <c r="K46" s="61">
        <f>K44+K45</f>
        <v>199255.78775927561</v>
      </c>
      <c r="L46" s="25">
        <f t="shared" si="54"/>
        <v>-0.11788836018648596</v>
      </c>
      <c r="M46" s="61">
        <f>M44+M45</f>
        <v>29144.088639999929</v>
      </c>
      <c r="N46" s="61">
        <f t="shared" si="12"/>
        <v>156893.00583000027</v>
      </c>
      <c r="O46" s="61">
        <f>O44+O45</f>
        <v>186037.09447000019</v>
      </c>
      <c r="P46" s="25">
        <f>O46/G46-1</f>
        <v>1.4212860773876175</v>
      </c>
      <c r="Q46" s="61">
        <f>Q44+Q45</f>
        <v>39569.38374561879</v>
      </c>
      <c r="R46" s="25">
        <f>Q46/H46-1</f>
        <v>-6.4508868724733048E-3</v>
      </c>
      <c r="S46" s="61">
        <f>S44+S45</f>
        <v>225603.34706812506</v>
      </c>
      <c r="T46" s="25">
        <f>S46/I46-1</f>
        <v>0.93384535017199388</v>
      </c>
      <c r="U46" s="61">
        <f>U44+U45</f>
        <v>92648.132006349886</v>
      </c>
      <c r="V46" s="25">
        <f>U46/J46-1</f>
        <v>0.13296601104867123</v>
      </c>
      <c r="W46" s="61">
        <f>W44+W45</f>
        <v>318250.77799634985</v>
      </c>
      <c r="X46" s="25">
        <f>W46/K46-1</f>
        <v>0.59719715836226617</v>
      </c>
      <c r="Y46" s="61">
        <f>Y44+Y45</f>
        <v>19011.081567400055</v>
      </c>
      <c r="Z46" s="25">
        <f t="shared" si="68"/>
        <v>-0.34768653080105028</v>
      </c>
      <c r="AA46" s="61">
        <f>AA44+AA45</f>
        <v>-1667.7962277491815</v>
      </c>
      <c r="AB46" s="25">
        <f t="shared" si="69"/>
        <v>-1.0106301502665855</v>
      </c>
      <c r="AC46" s="61">
        <f t="shared" si="13"/>
        <v>17343.285339650873</v>
      </c>
      <c r="AD46" s="25">
        <f>AC46/O46-1</f>
        <v>-0.90677512251489389</v>
      </c>
      <c r="AE46" s="61">
        <f>AE44+AE45</f>
        <v>36146.697933051764</v>
      </c>
      <c r="AF46" s="25">
        <f>AE46/Q46-1</f>
        <v>-8.649833504030735E-2</v>
      </c>
      <c r="AG46" s="61">
        <f t="shared" si="14"/>
        <v>53489.983272702637</v>
      </c>
      <c r="AH46" s="25">
        <f>AG46/S46-1</f>
        <v>-0.76290252796404501</v>
      </c>
      <c r="AI46" s="61">
        <f>AI44+AI45</f>
        <v>93182.125391403024</v>
      </c>
      <c r="AJ46" s="25">
        <f t="shared" si="15"/>
        <v>5.7636713605466738E-3</v>
      </c>
      <c r="AK46" s="61">
        <f>AK44+AK45</f>
        <v>146672.10866410582</v>
      </c>
      <c r="AL46" s="25">
        <f t="shared" si="17"/>
        <v>-0.53913040028518622</v>
      </c>
      <c r="AM46" s="61">
        <f>AM44+AM45</f>
        <v>3912.6561084295026</v>
      </c>
      <c r="AN46" s="25">
        <f t="shared" si="105"/>
        <v>-0.79419076739227334</v>
      </c>
      <c r="AO46" s="61">
        <f>AO44+AO45</f>
        <v>81656.934887906857</v>
      </c>
      <c r="AP46" s="25">
        <f t="shared" si="106"/>
        <v>-49.960978283365669</v>
      </c>
      <c r="AQ46" s="61">
        <f>AQ44+AQ45</f>
        <v>85569.59099633625</v>
      </c>
      <c r="AR46" s="25">
        <f t="shared" si="107"/>
        <v>3.9338743681223898</v>
      </c>
      <c r="AS46" s="61">
        <f>AS44+AS45</f>
        <v>85792.04175207892</v>
      </c>
      <c r="AT46" s="25">
        <f t="shared" si="108"/>
        <v>1.3734406365687009</v>
      </c>
      <c r="AU46" s="61">
        <f>AU44+AU45</f>
        <v>171361.63274841523</v>
      </c>
      <c r="AV46" s="25">
        <f t="shared" si="109"/>
        <v>2.2036209821711727</v>
      </c>
      <c r="AW46" s="61">
        <f>AW44+AW45</f>
        <v>127128.63787260051</v>
      </c>
      <c r="AX46" s="25">
        <f t="shared" si="20"/>
        <v>0.3643028353196307</v>
      </c>
      <c r="AY46" s="61">
        <f>AY44+AY45</f>
        <v>298490.0278924891</v>
      </c>
      <c r="AZ46" s="25">
        <f t="shared" si="22"/>
        <v>1.0350837702624287</v>
      </c>
      <c r="BA46" s="61">
        <v>45921.659685764258</v>
      </c>
      <c r="BB46" s="25">
        <f t="shared" si="23"/>
        <v>10.736697121638096</v>
      </c>
      <c r="BC46" s="61">
        <v>89052.033181783016</v>
      </c>
      <c r="BD46" s="25">
        <f t="shared" si="24"/>
        <v>9.0563015915643419E-2</v>
      </c>
      <c r="BE46" s="61">
        <f t="shared" si="25"/>
        <v>134973.69286754727</v>
      </c>
      <c r="BF46" s="25">
        <f t="shared" si="95"/>
        <v>0.57735582577841593</v>
      </c>
      <c r="BG46" s="61">
        <v>68127.392923127918</v>
      </c>
      <c r="BH46" s="25">
        <f t="shared" si="26"/>
        <v>-0.20590078599595696</v>
      </c>
      <c r="BI46" s="61">
        <f t="shared" si="27"/>
        <v>203101.08579067519</v>
      </c>
      <c r="BJ46" s="25">
        <f t="shared" si="96"/>
        <v>0.18521913297160442</v>
      </c>
      <c r="BK46" s="61">
        <f>BK44+BK45</f>
        <v>157753.3317550238</v>
      </c>
      <c r="BL46" s="25">
        <f t="shared" si="28"/>
        <v>0.24089531985006585</v>
      </c>
      <c r="BM46" s="61">
        <f t="shared" si="29"/>
        <v>360854.41754569899</v>
      </c>
      <c r="BN46" s="25">
        <f t="shared" si="30"/>
        <v>0.20893290839073675</v>
      </c>
      <c r="BO46" s="61">
        <f>BO44+BO45</f>
        <v>38571.167034969068</v>
      </c>
      <c r="BP46" s="25">
        <f t="shared" si="30"/>
        <v>-0.16006591880810972</v>
      </c>
      <c r="BQ46" s="61">
        <f>BQ44+BQ45</f>
        <v>109984.30614233324</v>
      </c>
      <c r="BR46" s="25">
        <f t="shared" si="30"/>
        <v>0.2350566541004282</v>
      </c>
      <c r="BS46" s="61">
        <f t="shared" si="31"/>
        <v>148555.47317730231</v>
      </c>
      <c r="BT46" s="25">
        <f t="shared" si="97"/>
        <v>0.10062538870506521</v>
      </c>
      <c r="BU46" s="61">
        <f>BU44+BU45</f>
        <v>76538.847501449432</v>
      </c>
      <c r="BV46" s="25">
        <f t="shared" si="90"/>
        <v>0.12346655607110413</v>
      </c>
      <c r="BW46" s="61">
        <f t="shared" si="34"/>
        <v>225094.32067875174</v>
      </c>
      <c r="BX46" s="25">
        <f t="shared" si="98"/>
        <v>0.10828713594738604</v>
      </c>
      <c r="BY46" s="61">
        <f>BY44+BY45</f>
        <v>144150.23221551214</v>
      </c>
      <c r="BZ46" s="25">
        <f t="shared" si="91"/>
        <v>-8.6230188536594587E-2</v>
      </c>
      <c r="CA46" s="61">
        <f>CA44+CA45</f>
        <v>369244.55289426411</v>
      </c>
      <c r="CB46" s="25">
        <f t="shared" si="99"/>
        <v>2.3250748613885541E-2</v>
      </c>
    </row>
    <row r="47" spans="2:80" hidden="1">
      <c r="B47" s="9" t="s">
        <v>3</v>
      </c>
      <c r="C47" s="9" t="s">
        <v>33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12"/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f t="shared" si="13"/>
        <v>0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>
        <f t="shared" si="27"/>
        <v>0</v>
      </c>
      <c r="BJ47" s="15"/>
      <c r="BK47" s="15"/>
      <c r="BL47" s="15" t="e">
        <f t="shared" si="28"/>
        <v>#DIV/0!</v>
      </c>
      <c r="BM47" s="15">
        <f t="shared" si="29"/>
        <v>0</v>
      </c>
      <c r="BN47" s="15" t="e">
        <f t="shared" si="30"/>
        <v>#DIV/0!</v>
      </c>
      <c r="BO47" s="15"/>
      <c r="BP47" s="15" t="e">
        <f t="shared" si="30"/>
        <v>#DIV/0!</v>
      </c>
      <c r="BQ47" s="15"/>
      <c r="BR47" s="15" t="e">
        <f t="shared" si="30"/>
        <v>#DIV/0!</v>
      </c>
      <c r="BS47" s="15"/>
      <c r="BT47" s="15"/>
      <c r="BU47" s="15"/>
      <c r="BV47" s="15" t="e">
        <f t="shared" si="90"/>
        <v>#DIV/0!</v>
      </c>
      <c r="BW47" s="15"/>
      <c r="BX47" s="15"/>
      <c r="BY47" s="15"/>
      <c r="BZ47" s="15" t="e">
        <f t="shared" si="91"/>
        <v>#DIV/0!</v>
      </c>
      <c r="CA47" s="15"/>
      <c r="CB47" s="15"/>
    </row>
    <row r="48" spans="2:80" hidden="1">
      <c r="B48" s="14" t="s">
        <v>4</v>
      </c>
      <c r="C48" s="14" t="s">
        <v>34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12"/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>
        <f t="shared" si="13"/>
        <v>0</v>
      </c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>
        <f t="shared" si="27"/>
        <v>0</v>
      </c>
      <c r="BJ48" s="15"/>
      <c r="BK48" s="15"/>
      <c r="BL48" s="15" t="e">
        <f t="shared" si="28"/>
        <v>#DIV/0!</v>
      </c>
      <c r="BM48" s="15">
        <f t="shared" si="29"/>
        <v>0</v>
      </c>
      <c r="BN48" s="15" t="e">
        <f t="shared" si="30"/>
        <v>#DIV/0!</v>
      </c>
      <c r="BO48" s="15"/>
      <c r="BP48" s="15" t="e">
        <f t="shared" si="30"/>
        <v>#DIV/0!</v>
      </c>
      <c r="BQ48" s="15"/>
      <c r="BR48" s="15" t="e">
        <f t="shared" si="30"/>
        <v>#DIV/0!</v>
      </c>
      <c r="BS48" s="15"/>
      <c r="BT48" s="15"/>
      <c r="BU48" s="15"/>
      <c r="BV48" s="15" t="e">
        <f t="shared" si="90"/>
        <v>#DIV/0!</v>
      </c>
      <c r="BW48" s="15"/>
      <c r="BX48" s="15"/>
      <c r="BY48" s="15"/>
      <c r="BZ48" s="15" t="e">
        <f t="shared" si="91"/>
        <v>#DIV/0!</v>
      </c>
      <c r="CA48" s="15"/>
      <c r="CB48" s="15"/>
    </row>
    <row r="49" spans="2:80">
      <c r="K49" s="48"/>
      <c r="S49" s="49"/>
      <c r="T49" s="49"/>
      <c r="U49" s="49"/>
      <c r="V49" s="49"/>
      <c r="W49" s="48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8"/>
      <c r="AL49" s="49"/>
      <c r="AM49" s="48"/>
      <c r="AN49" s="49"/>
      <c r="AO49" s="48"/>
      <c r="AP49" s="49"/>
      <c r="AQ49" s="48"/>
      <c r="AR49" s="49"/>
      <c r="AS49" s="99"/>
      <c r="AT49" s="49"/>
      <c r="AU49" s="48"/>
      <c r="AV49" s="49"/>
      <c r="AW49" s="48"/>
      <c r="AX49" s="49"/>
      <c r="AY49" s="48"/>
      <c r="AZ49" s="49"/>
      <c r="BA49" s="48"/>
      <c r="BB49" s="49"/>
      <c r="BC49" s="37"/>
      <c r="BD49" s="49"/>
      <c r="BE49" s="37"/>
      <c r="BF49" s="49"/>
      <c r="BG49" s="48"/>
      <c r="BH49" s="49"/>
      <c r="BI49" s="48"/>
      <c r="BJ49" s="49"/>
      <c r="BK49" s="48"/>
      <c r="BL49" s="49"/>
      <c r="BM49" s="48"/>
      <c r="BN49" s="49"/>
      <c r="BO49" s="48"/>
      <c r="BP49" s="49"/>
      <c r="BQ49" s="48"/>
      <c r="BR49" s="49"/>
      <c r="BS49" s="37"/>
      <c r="BT49" s="49"/>
      <c r="BU49" s="48"/>
      <c r="BV49" s="49"/>
      <c r="BW49" s="37"/>
      <c r="BX49" s="49"/>
      <c r="BY49" s="48"/>
      <c r="BZ49" s="49"/>
      <c r="CA49" s="37"/>
      <c r="CB49" s="49"/>
    </row>
    <row r="50" spans="2:80">
      <c r="G50" s="48"/>
      <c r="H50" s="48"/>
      <c r="J50" s="48"/>
      <c r="K50" s="48"/>
      <c r="M50" s="48"/>
      <c r="N50" s="48"/>
      <c r="O50" s="48"/>
      <c r="Q50" s="48"/>
      <c r="S50" s="48"/>
      <c r="U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M50" s="48"/>
      <c r="AO50" s="48"/>
      <c r="AQ50" s="48"/>
      <c r="AS50" s="48"/>
      <c r="AU50" s="48"/>
      <c r="AW50" s="48"/>
      <c r="AY50" s="48"/>
      <c r="BA50" s="48"/>
      <c r="BC50" s="37"/>
      <c r="BE50" s="37"/>
      <c r="BG50" s="48"/>
      <c r="BI50" s="48"/>
      <c r="BK50" s="48"/>
      <c r="BM50" s="48"/>
      <c r="BO50" s="48"/>
      <c r="BQ50" s="48"/>
      <c r="BS50" s="37"/>
      <c r="BU50" s="48"/>
      <c r="BW50" s="37"/>
      <c r="BY50" s="48"/>
      <c r="CA50" s="37"/>
    </row>
    <row r="51" spans="2:80" s="50" customFormat="1" ht="21">
      <c r="B51" s="51" t="s">
        <v>599</v>
      </c>
      <c r="C51" s="51" t="s">
        <v>494</v>
      </c>
      <c r="D51" s="52">
        <v>2016</v>
      </c>
      <c r="E51" s="52">
        <v>2017</v>
      </c>
      <c r="F51" s="52" t="s">
        <v>400</v>
      </c>
      <c r="G51" s="53" t="s">
        <v>555</v>
      </c>
      <c r="H51" s="53" t="s">
        <v>556</v>
      </c>
      <c r="I51" s="53" t="s">
        <v>557</v>
      </c>
      <c r="J51" s="53" t="s">
        <v>558</v>
      </c>
      <c r="K51" s="52">
        <v>2018</v>
      </c>
      <c r="L51" s="52" t="s">
        <v>400</v>
      </c>
      <c r="M51" s="53" t="str">
        <f>M4</f>
        <v>1T19
(1Q19)</v>
      </c>
      <c r="N51" s="53" t="str">
        <f>N4</f>
        <v>2T19
(2Q19)</v>
      </c>
      <c r="O51" s="53" t="s">
        <v>559</v>
      </c>
      <c r="P51" s="52" t="s">
        <v>400</v>
      </c>
      <c r="Q51" s="53" t="s">
        <v>560</v>
      </c>
      <c r="R51" s="52" t="s">
        <v>400</v>
      </c>
      <c r="S51" s="53" t="s">
        <v>554</v>
      </c>
      <c r="T51" s="52" t="s">
        <v>400</v>
      </c>
      <c r="U51" s="53" t="str">
        <f>U4</f>
        <v>4T19
(4Q19)</v>
      </c>
      <c r="V51" s="52" t="s">
        <v>400</v>
      </c>
      <c r="W51" s="53">
        <f>W4</f>
        <v>2019</v>
      </c>
      <c r="X51" s="52" t="s">
        <v>400</v>
      </c>
      <c r="Y51" s="53" t="str">
        <f>Y4</f>
        <v>1T20
(1Q20)</v>
      </c>
      <c r="Z51" s="52" t="s">
        <v>400</v>
      </c>
      <c r="AA51" s="53" t="str">
        <f>AA4</f>
        <v>2T20
(2Q20)</v>
      </c>
      <c r="AB51" s="52" t="s">
        <v>400</v>
      </c>
      <c r="AC51" s="53" t="str">
        <f>AC4</f>
        <v>1S20
(1H20)</v>
      </c>
      <c r="AD51" s="52" t="s">
        <v>400</v>
      </c>
      <c r="AE51" s="53" t="s">
        <v>652</v>
      </c>
      <c r="AF51" s="52" t="s">
        <v>400</v>
      </c>
      <c r="AG51" s="53" t="s">
        <v>653</v>
      </c>
      <c r="AH51" s="52" t="s">
        <v>400</v>
      </c>
      <c r="AI51" s="53" t="str">
        <f>AI4</f>
        <v>4T20
(4Q20)</v>
      </c>
      <c r="AJ51" s="52" t="s">
        <v>400</v>
      </c>
      <c r="AK51" s="53">
        <f>AK4</f>
        <v>2020</v>
      </c>
      <c r="AL51" s="52" t="s">
        <v>400</v>
      </c>
      <c r="AM51" s="53" t="str">
        <f>AM4</f>
        <v>1T21
(1Q21)</v>
      </c>
      <c r="AN51" s="52" t="s">
        <v>400</v>
      </c>
      <c r="AO51" s="53" t="str">
        <f>AO4</f>
        <v>2T21
(2Q21)</v>
      </c>
      <c r="AP51" s="52" t="s">
        <v>400</v>
      </c>
      <c r="AQ51" s="53" t="str">
        <f>AQ4</f>
        <v>1S21
(1H21)</v>
      </c>
      <c r="AR51" s="52" t="s">
        <v>400</v>
      </c>
      <c r="AS51" s="53" t="str">
        <f>AS4</f>
        <v>3T21
(3Q21)</v>
      </c>
      <c r="AT51" s="52" t="s">
        <v>400</v>
      </c>
      <c r="AU51" s="53" t="str">
        <f>AU4</f>
        <v>9M21
(9M21)</v>
      </c>
      <c r="AV51" s="52" t="s">
        <v>400</v>
      </c>
      <c r="AW51" s="53" t="str">
        <f>AW4</f>
        <v>4T21
(4Q21)</v>
      </c>
      <c r="AX51" s="52" t="s">
        <v>400</v>
      </c>
      <c r="AY51" s="53">
        <f>AY4</f>
        <v>2021</v>
      </c>
      <c r="AZ51" s="52" t="s">
        <v>400</v>
      </c>
      <c r="BA51" s="53" t="str">
        <f>BA4</f>
        <v>1T22
(1Q22)</v>
      </c>
      <c r="BB51" s="52" t="s">
        <v>400</v>
      </c>
      <c r="BC51" s="53" t="str">
        <f>BC4</f>
        <v>2T22
(2Q22)</v>
      </c>
      <c r="BD51" s="52" t="s">
        <v>400</v>
      </c>
      <c r="BE51" s="53" t="str">
        <f>BE4</f>
        <v>1S22
(1H22)</v>
      </c>
      <c r="BF51" s="52" t="s">
        <v>400</v>
      </c>
      <c r="BG51" s="53" t="str">
        <f>BG4</f>
        <v>3T22
(3Q22)</v>
      </c>
      <c r="BH51" s="52" t="s">
        <v>400</v>
      </c>
      <c r="BI51" s="53" t="str">
        <f>BI4</f>
        <v>9M22
(9M22)</v>
      </c>
      <c r="BJ51" s="52" t="s">
        <v>400</v>
      </c>
      <c r="BK51" s="53" t="str">
        <f>BK4</f>
        <v>4T22
(4Q22)</v>
      </c>
      <c r="BL51" s="52" t="str">
        <f>BL4</f>
        <v>AH</v>
      </c>
      <c r="BM51" s="53">
        <v>2022</v>
      </c>
      <c r="BN51" s="52" t="str">
        <f>BL51</f>
        <v>AH</v>
      </c>
      <c r="BO51" s="53" t="str">
        <f>BO4</f>
        <v>1T23
(1Q23)</v>
      </c>
      <c r="BP51" s="52" t="str">
        <f>BN51</f>
        <v>AH</v>
      </c>
      <c r="BQ51" s="53" t="str">
        <f>BQ4</f>
        <v>2T23
(2Q23)</v>
      </c>
      <c r="BR51" s="52" t="str">
        <f>BP51</f>
        <v>AH</v>
      </c>
      <c r="BS51" s="53" t="str">
        <f>BS4</f>
        <v>1S23
(1H23)</v>
      </c>
      <c r="BT51" s="52" t="s">
        <v>400</v>
      </c>
      <c r="BU51" s="53" t="str">
        <f>BU4</f>
        <v>3T23
(3Q23)</v>
      </c>
      <c r="BV51" s="52" t="str">
        <f>BT51</f>
        <v>AH</v>
      </c>
      <c r="BW51" s="53" t="str">
        <f>BW4</f>
        <v>9M23
(9M23)</v>
      </c>
      <c r="BX51" s="52" t="s">
        <v>400</v>
      </c>
      <c r="BY51" s="53" t="str">
        <f>BY4</f>
        <v>4T23
(4Q23)</v>
      </c>
      <c r="BZ51" s="52" t="str">
        <f>BX51</f>
        <v>AH</v>
      </c>
      <c r="CA51" s="53">
        <f>CA4</f>
        <v>2023</v>
      </c>
      <c r="CB51" s="52" t="s">
        <v>400</v>
      </c>
    </row>
    <row r="52" spans="2:80" s="8" customFormat="1">
      <c r="B52" s="26" t="s">
        <v>409</v>
      </c>
      <c r="C52" s="26" t="s">
        <v>495</v>
      </c>
      <c r="D52" s="36">
        <f>D46</f>
        <v>101372</v>
      </c>
      <c r="E52" s="36">
        <f>E46</f>
        <v>225885</v>
      </c>
      <c r="F52" s="27">
        <f>E52/D52-1</f>
        <v>1.2282780254902734</v>
      </c>
      <c r="G52" s="24">
        <f>G46</f>
        <v>76834</v>
      </c>
      <c r="H52" s="24">
        <f>H46</f>
        <v>39826.298693036901</v>
      </c>
      <c r="I52" s="24">
        <f>I46</f>
        <v>116660.49048237501</v>
      </c>
      <c r="J52" s="24">
        <f>J46</f>
        <v>81774.8556469006</v>
      </c>
      <c r="K52" s="36">
        <f>K46</f>
        <v>199255.78775927561</v>
      </c>
      <c r="L52" s="27">
        <f>K52/E52-1</f>
        <v>-0.11788836018648596</v>
      </c>
      <c r="M52" s="36">
        <f>M46</f>
        <v>29144.088639999929</v>
      </c>
      <c r="N52" s="36">
        <f t="shared" si="12"/>
        <v>156893.00583000027</v>
      </c>
      <c r="O52" s="36">
        <f>O46</f>
        <v>186037.09447000019</v>
      </c>
      <c r="P52" s="27">
        <f>O52/G52-1</f>
        <v>1.4212860773876175</v>
      </c>
      <c r="Q52" s="36">
        <f>Q46</f>
        <v>39569.38374561879</v>
      </c>
      <c r="R52" s="27">
        <f>Q52/H52-1</f>
        <v>-6.4508868724733048E-3</v>
      </c>
      <c r="S52" s="36">
        <f>S46</f>
        <v>225603.34706812506</v>
      </c>
      <c r="T52" s="27">
        <f>S52/I52-1</f>
        <v>0.93384535017199388</v>
      </c>
      <c r="U52" s="36">
        <f>U46</f>
        <v>92648.132006349886</v>
      </c>
      <c r="V52" s="27">
        <f>U52/J52-1</f>
        <v>0.13296601104867123</v>
      </c>
      <c r="W52" s="36">
        <f>W46</f>
        <v>318250.77799634985</v>
      </c>
      <c r="X52" s="27">
        <f>W52/K52-1</f>
        <v>0.59719715836226617</v>
      </c>
      <c r="Y52" s="36">
        <f>Y46</f>
        <v>19011.081567400055</v>
      </c>
      <c r="Z52" s="27">
        <f t="shared" ref="Z52:Z57" si="110">Y52/M52-1</f>
        <v>-0.34768653080105028</v>
      </c>
      <c r="AA52" s="36">
        <f>AA46</f>
        <v>-1667.7962277491815</v>
      </c>
      <c r="AB52" s="27">
        <f t="shared" ref="AB52:AB57" si="111">AA52/N52-1</f>
        <v>-1.0106301502665855</v>
      </c>
      <c r="AC52" s="36">
        <f>AC46</f>
        <v>17343.285339650873</v>
      </c>
      <c r="AD52" s="27">
        <f t="shared" ref="AD52:AH57" si="112">AC52/O52-1</f>
        <v>-0.90677512251489389</v>
      </c>
      <c r="AE52" s="36">
        <f>AE46</f>
        <v>36146.697933051764</v>
      </c>
      <c r="AF52" s="27">
        <f t="shared" si="112"/>
        <v>-8.649833504030735E-2</v>
      </c>
      <c r="AG52" s="36">
        <f t="shared" ref="AG52:AG59" si="113">AC52+AE52</f>
        <v>53489.983272702637</v>
      </c>
      <c r="AH52" s="27">
        <f t="shared" si="112"/>
        <v>-0.76290252796404501</v>
      </c>
      <c r="AI52" s="36">
        <f>AI46</f>
        <v>93182.125391403024</v>
      </c>
      <c r="AJ52" s="27">
        <f t="shared" ref="AJ52:AJ59" si="114">AI52/U52-1</f>
        <v>5.7636713605466738E-3</v>
      </c>
      <c r="AK52" s="36">
        <f>AK46</f>
        <v>146672.10866410582</v>
      </c>
      <c r="AL52" s="27">
        <f t="shared" ref="AL52:AL59" si="115">AK52/W52-1</f>
        <v>-0.53913040028518622</v>
      </c>
      <c r="AM52" s="36">
        <f>AM46</f>
        <v>3912.6561084295026</v>
      </c>
      <c r="AN52" s="27">
        <f t="shared" ref="AN52:AN59" si="116">AM52/Y52-1</f>
        <v>-0.79419076739227334</v>
      </c>
      <c r="AO52" s="36">
        <f>AO46</f>
        <v>81656.934887906857</v>
      </c>
      <c r="AP52" s="27">
        <f t="shared" ref="AP52:AP57" si="117">AO52/AA52-1</f>
        <v>-49.960978283365669</v>
      </c>
      <c r="AQ52" s="36">
        <f>AQ46</f>
        <v>85569.59099633625</v>
      </c>
      <c r="AR52" s="27">
        <f t="shared" ref="AR52:AR57" si="118">AQ52/AC52-1</f>
        <v>3.9338743681223898</v>
      </c>
      <c r="AS52" s="36">
        <f>AS46</f>
        <v>85792.04175207892</v>
      </c>
      <c r="AT52" s="27">
        <f t="shared" ref="AT52:AT57" si="119">AS52/AE52-1</f>
        <v>1.3734406365687009</v>
      </c>
      <c r="AU52" s="36">
        <f>AU46</f>
        <v>171361.63274841523</v>
      </c>
      <c r="AV52" s="27">
        <f t="shared" ref="AV52:AV57" si="120">AU52/AG52-1</f>
        <v>2.2036209821711727</v>
      </c>
      <c r="AW52" s="36">
        <f>AW46</f>
        <v>127128.63787260051</v>
      </c>
      <c r="AX52" s="27">
        <f t="shared" ref="AX52:AX59" si="121">AW52/AI52-1</f>
        <v>0.3643028353196307</v>
      </c>
      <c r="AY52" s="36">
        <f>AY46</f>
        <v>298490.0278924891</v>
      </c>
      <c r="AZ52" s="27">
        <f t="shared" ref="AZ52:AZ59" si="122">AY52/AK52-1</f>
        <v>1.0350837702624287</v>
      </c>
      <c r="BA52" s="36">
        <f>BA46</f>
        <v>45921.659685764258</v>
      </c>
      <c r="BB52" s="27">
        <f t="shared" ref="BB52:BB59" si="123">BA52/AM52-1</f>
        <v>10.736697121638096</v>
      </c>
      <c r="BC52" s="36">
        <f>BC46</f>
        <v>89052.033181783016</v>
      </c>
      <c r="BD52" s="27">
        <f t="shared" ref="BD52:BD59" si="124">BC52/AO52-1</f>
        <v>9.0563015915643419E-2</v>
      </c>
      <c r="BE52" s="36">
        <f>BE46</f>
        <v>134973.69286754727</v>
      </c>
      <c r="BF52" s="27">
        <f t="shared" ref="BF52:BF57" si="125">BE52/AQ52-1</f>
        <v>0.57735582577841593</v>
      </c>
      <c r="BG52" s="36">
        <f>BG46</f>
        <v>68127.392923127918</v>
      </c>
      <c r="BH52" s="27">
        <f t="shared" ref="BH52:BH59" si="126">BG52/AS52-1</f>
        <v>-0.20590078599595696</v>
      </c>
      <c r="BI52" s="36">
        <f>BI46</f>
        <v>203101.08579067519</v>
      </c>
      <c r="BJ52" s="27">
        <f t="shared" ref="BJ52:BJ57" si="127">BI52/AU52-1</f>
        <v>0.18521913297160442</v>
      </c>
      <c r="BK52" s="36">
        <f>BK46</f>
        <v>157753.3317550238</v>
      </c>
      <c r="BL52" s="27">
        <f t="shared" ref="BL52:BL59" si="128">BK52/AW52-1</f>
        <v>0.24089531985006585</v>
      </c>
      <c r="BM52" s="36">
        <f>BK52+BI52</f>
        <v>360854.41754569899</v>
      </c>
      <c r="BN52" s="27">
        <f t="shared" ref="BN52:BR59" si="129">BM52/AY52-1</f>
        <v>0.20893290839073675</v>
      </c>
      <c r="BO52" s="36">
        <f>BO46</f>
        <v>38571.167034969068</v>
      </c>
      <c r="BP52" s="27">
        <f t="shared" si="129"/>
        <v>-0.16006591880810972</v>
      </c>
      <c r="BQ52" s="36">
        <f>BQ46</f>
        <v>109984.30614233324</v>
      </c>
      <c r="BR52" s="27">
        <f t="shared" si="129"/>
        <v>0.2350566541004282</v>
      </c>
      <c r="BS52" s="36">
        <f>BS46</f>
        <v>148555.47317730231</v>
      </c>
      <c r="BT52" s="27">
        <f t="shared" ref="BT52:BT57" si="130">BS52/BE52-1</f>
        <v>0.10062538870506521</v>
      </c>
      <c r="BU52" s="36">
        <f>BU46</f>
        <v>76538.847501449432</v>
      </c>
      <c r="BV52" s="27">
        <f t="shared" ref="BV52:BV57" si="131">BU52/BG52-1</f>
        <v>0.12346655607110413</v>
      </c>
      <c r="BW52" s="36">
        <f>BW46</f>
        <v>225094.32067875174</v>
      </c>
      <c r="BX52" s="27">
        <f t="shared" ref="BX52:BX57" si="132">BW52/BI52-1</f>
        <v>0.10828713594738604</v>
      </c>
      <c r="BY52" s="36">
        <f>BY46</f>
        <v>144150.23221551214</v>
      </c>
      <c r="BZ52" s="27">
        <f t="shared" ref="BZ52:BZ57" si="133">BY52/BK52-1</f>
        <v>-8.6230188536594587E-2</v>
      </c>
      <c r="CA52" s="36">
        <f>CA46</f>
        <v>369244.55289426411</v>
      </c>
      <c r="CB52" s="27">
        <f t="shared" ref="CB52:CB57" si="134">CA52/BM52-1</f>
        <v>2.3250748613885541E-2</v>
      </c>
    </row>
    <row r="53" spans="2:80">
      <c r="B53" s="9" t="s">
        <v>401</v>
      </c>
      <c r="C53" s="9" t="s">
        <v>496</v>
      </c>
      <c r="D53" s="37">
        <f>-D45</f>
        <v>33779</v>
      </c>
      <c r="E53" s="37">
        <f>-E45</f>
        <v>-55030</v>
      </c>
      <c r="F53" s="16">
        <f t="shared" ref="F53:F59" si="135">E53/D53-1</f>
        <v>-2.629118683205542</v>
      </c>
      <c r="G53" s="10">
        <f>-G45</f>
        <v>15239</v>
      </c>
      <c r="H53" s="10">
        <f>-H45</f>
        <v>-54.530170661893671</v>
      </c>
      <c r="I53" s="10">
        <f>-I45</f>
        <v>15184.820330000002</v>
      </c>
      <c r="J53" s="10">
        <f>-J45</f>
        <v>7814.8118500000019</v>
      </c>
      <c r="K53" s="37">
        <f>-K45</f>
        <v>22999.632180000004</v>
      </c>
      <c r="L53" s="16">
        <f t="shared" ref="L53:L59" si="136">K53/E53-1</f>
        <v>-1.4179471593676176</v>
      </c>
      <c r="M53" s="37">
        <f>-M45</f>
        <v>-5973.4340700000002</v>
      </c>
      <c r="N53" s="37">
        <f t="shared" si="12"/>
        <v>38651.434070000003</v>
      </c>
      <c r="O53" s="37">
        <f>-O45</f>
        <v>32678</v>
      </c>
      <c r="P53" s="16">
        <f>O53/G53-1</f>
        <v>1.1443664282433232</v>
      </c>
      <c r="Q53" s="37">
        <f>-Q45</f>
        <v>-269.03407561878674</v>
      </c>
      <c r="R53" s="16">
        <f>Q53/H53-1</f>
        <v>3.9336738241090989</v>
      </c>
      <c r="S53" s="37">
        <f>-S45</f>
        <v>32408.633173650003</v>
      </c>
      <c r="T53" s="16">
        <f>S53/I53-1</f>
        <v>1.1342783430648598</v>
      </c>
      <c r="U53" s="37">
        <f>-U45</f>
        <v>8505.6518836499927</v>
      </c>
      <c r="V53" s="16">
        <f>U53/J53-1</f>
        <v>8.8401364858194276E-2</v>
      </c>
      <c r="W53" s="37">
        <f>-W45</f>
        <v>40914.28505364999</v>
      </c>
      <c r="X53" s="16">
        <f>W53/K53-1</f>
        <v>0.77891040749895946</v>
      </c>
      <c r="Y53" s="37">
        <f>-Y45</f>
        <v>-4761.5923074000002</v>
      </c>
      <c r="Z53" s="16">
        <f t="shared" si="110"/>
        <v>-0.2028718737662405</v>
      </c>
      <c r="AA53" s="37">
        <f>-AA45</f>
        <v>-6619.0386478833361</v>
      </c>
      <c r="AB53" s="16">
        <f t="shared" si="111"/>
        <v>-1.1712494971310992</v>
      </c>
      <c r="AC53" s="37">
        <f>-AC45</f>
        <v>-11380.630955283337</v>
      </c>
      <c r="AD53" s="16">
        <f t="shared" si="112"/>
        <v>-1.3482658349740908</v>
      </c>
      <c r="AE53" s="37">
        <v>-602.94931666666639</v>
      </c>
      <c r="AF53" s="16">
        <f t="shared" si="112"/>
        <v>1.2411633741185542</v>
      </c>
      <c r="AG53" s="37">
        <f t="shared" si="113"/>
        <v>-11983.580271950004</v>
      </c>
      <c r="AH53" s="16">
        <f t="shared" si="112"/>
        <v>-1.3697650625294902</v>
      </c>
      <c r="AI53" s="37">
        <f>-AI45</f>
        <v>28848.20834553333</v>
      </c>
      <c r="AJ53" s="16">
        <f t="shared" si="114"/>
        <v>2.3916516617599717</v>
      </c>
      <c r="AK53" s="37">
        <f t="shared" ref="AK53:AK55" si="137">SUM(AG53,AI53)</f>
        <v>16864.628073583328</v>
      </c>
      <c r="AL53" s="16">
        <f t="shared" si="115"/>
        <v>-0.5878058714341674</v>
      </c>
      <c r="AM53" s="37">
        <f>-AM45</f>
        <v>-3542.3218089905549</v>
      </c>
      <c r="AN53" s="16">
        <f t="shared" si="116"/>
        <v>-0.25606360639372139</v>
      </c>
      <c r="AO53" s="37">
        <f>-AO45</f>
        <v>-227.12051744210532</v>
      </c>
      <c r="AP53" s="16">
        <f t="shared" si="117"/>
        <v>-0.96568678179349576</v>
      </c>
      <c r="AQ53" s="37">
        <f t="shared" ref="AQ53:AQ55" si="138">SUM(AM53,AO53)</f>
        <v>-3769.4423264326601</v>
      </c>
      <c r="AR53" s="16">
        <f t="shared" si="118"/>
        <v>-0.6687844161502543</v>
      </c>
      <c r="AS53" s="37">
        <f>-AS45</f>
        <v>-24862.015482868344</v>
      </c>
      <c r="AT53" s="16">
        <f t="shared" si="119"/>
        <v>40.234005571670671</v>
      </c>
      <c r="AU53" s="37">
        <f t="shared" ref="AU53:AU55" si="139">SUM(AQ53,AS53)</f>
        <v>-28631.457809301006</v>
      </c>
      <c r="AV53" s="16">
        <f t="shared" si="120"/>
        <v>1.3892240181608102</v>
      </c>
      <c r="AW53" s="37">
        <f>-AW45</f>
        <v>-6681.8318419940679</v>
      </c>
      <c r="AX53" s="16">
        <f t="shared" si="121"/>
        <v>-1.2316203405758002</v>
      </c>
      <c r="AY53" s="37">
        <f t="shared" ref="AY53:AY55" si="140">AU53+AW53</f>
        <v>-35313.289651295076</v>
      </c>
      <c r="AZ53" s="16">
        <f t="shared" si="122"/>
        <v>-3.0939263823202623</v>
      </c>
      <c r="BA53" s="37">
        <f>-BA45</f>
        <v>-11206.518734938722</v>
      </c>
      <c r="BB53" s="16">
        <f t="shared" si="123"/>
        <v>2.1636083165838089</v>
      </c>
      <c r="BC53" s="37">
        <f>-BC45</f>
        <v>-11026.148762082265</v>
      </c>
      <c r="BD53" s="16">
        <f t="shared" si="124"/>
        <v>47.547567988404701</v>
      </c>
      <c r="BE53" s="37">
        <f>SUM(BA53,BC53)</f>
        <v>-22232.667497020986</v>
      </c>
      <c r="BF53" s="16">
        <f t="shared" si="125"/>
        <v>4.8981317584083124</v>
      </c>
      <c r="BG53" s="37">
        <f>-BG45</f>
        <v>-17791.672449903032</v>
      </c>
      <c r="BH53" s="16">
        <f t="shared" si="126"/>
        <v>-0.28438334123946107</v>
      </c>
      <c r="BI53" s="37">
        <f>-BI45</f>
        <v>-40024.339946924018</v>
      </c>
      <c r="BJ53" s="16">
        <f t="shared" si="127"/>
        <v>0.39791484644285213</v>
      </c>
      <c r="BK53" s="37">
        <f>-BK45</f>
        <v>10204.522794409499</v>
      </c>
      <c r="BL53" s="16">
        <f t="shared" si="128"/>
        <v>-2.5272043708547072</v>
      </c>
      <c r="BM53" s="37">
        <f t="shared" ref="BM53:BM59" si="141">BK53+BI53</f>
        <v>-29819.817152514519</v>
      </c>
      <c r="BN53" s="16">
        <f t="shared" si="129"/>
        <v>-0.15556388410783728</v>
      </c>
      <c r="BO53" s="37">
        <f>-BO45</f>
        <v>-3952.4351551999971</v>
      </c>
      <c r="BP53" s="16">
        <f t="shared" si="129"/>
        <v>-0.6473092805460241</v>
      </c>
      <c r="BQ53" s="37">
        <f>-BQ45</f>
        <v>6615.9922151999917</v>
      </c>
      <c r="BR53" s="16">
        <f t="shared" si="129"/>
        <v>-1.6000274763162705</v>
      </c>
      <c r="BS53" s="37">
        <f>SUM(BO53,BQ53)</f>
        <v>2663.5570599999946</v>
      </c>
      <c r="BT53" s="16">
        <f t="shared" si="130"/>
        <v>-1.1198037554583538</v>
      </c>
      <c r="BU53" s="37">
        <f>-BU45</f>
        <v>1380.6450000000075</v>
      </c>
      <c r="BV53" s="16">
        <f t="shared" si="131"/>
        <v>-1.0776006305133801</v>
      </c>
      <c r="BW53" s="37">
        <f>SUM(BS53,BU53)</f>
        <v>4044.2020600000023</v>
      </c>
      <c r="BX53" s="16">
        <f t="shared" si="132"/>
        <v>-1.1010435666237841</v>
      </c>
      <c r="BY53" s="37">
        <f>-BY45</f>
        <v>27553.8473466</v>
      </c>
      <c r="BZ53" s="16">
        <f t="shared" si="133"/>
        <v>1.7001603016355893</v>
      </c>
      <c r="CA53" s="37">
        <f>-CA45</f>
        <v>31598.049406600003</v>
      </c>
      <c r="CB53" s="16">
        <f t="shared" si="134"/>
        <v>-2.0596325673289897</v>
      </c>
    </row>
    <row r="54" spans="2:80">
      <c r="B54" s="9" t="s">
        <v>402</v>
      </c>
      <c r="C54" s="9" t="s">
        <v>497</v>
      </c>
      <c r="D54" s="37">
        <f>-D38</f>
        <v>59987</v>
      </c>
      <c r="E54" s="37">
        <f>-E38</f>
        <v>32220</v>
      </c>
      <c r="F54" s="16">
        <f t="shared" si="135"/>
        <v>-0.46288362478537015</v>
      </c>
      <c r="G54" s="10">
        <f>-G38</f>
        <v>18078</v>
      </c>
      <c r="H54" s="10">
        <f>-H38</f>
        <v>6657.3210800000043</v>
      </c>
      <c r="I54" s="10">
        <f>-I38</f>
        <v>24735.321080000005</v>
      </c>
      <c r="J54" s="10">
        <f>-J38</f>
        <v>11338.757689999991</v>
      </c>
      <c r="K54" s="37">
        <f>-K38</f>
        <v>36074.078769999993</v>
      </c>
      <c r="L54" s="16">
        <f t="shared" si="136"/>
        <v>0.11961759062693966</v>
      </c>
      <c r="M54" s="37">
        <f>-M38</f>
        <v>14587.840749999999</v>
      </c>
      <c r="N54" s="37">
        <f t="shared" si="12"/>
        <v>-31577.740260000002</v>
      </c>
      <c r="O54" s="37">
        <f>-O38</f>
        <v>-16989.899510000003</v>
      </c>
      <c r="P54" s="16">
        <f>O54/G54-1</f>
        <v>-1.9398107926761812</v>
      </c>
      <c r="Q54" s="37">
        <f>-Q38</f>
        <v>13034.318150000001</v>
      </c>
      <c r="R54" s="16">
        <f>Q54/H54-1</f>
        <v>0.95789237042477038</v>
      </c>
      <c r="S54" s="37">
        <f>-S38</f>
        <v>-3956.0877700000092</v>
      </c>
      <c r="T54" s="16">
        <f>S54/I54-1</f>
        <v>-1.1599367866382273</v>
      </c>
      <c r="U54" s="37">
        <f>-U38</f>
        <v>6416.8547499999986</v>
      </c>
      <c r="V54" s="16">
        <f>U54/J54-1</f>
        <v>-0.43407779534267443</v>
      </c>
      <c r="W54" s="37">
        <f>-W38</f>
        <v>2460.7884999999878</v>
      </c>
      <c r="X54" s="16">
        <f>W54/K54-1</f>
        <v>-0.93178513259647167</v>
      </c>
      <c r="Y54" s="37">
        <f>-Y38</f>
        <v>13715.936909999995</v>
      </c>
      <c r="Z54" s="16">
        <f t="shared" si="110"/>
        <v>-5.976921841568672E-2</v>
      </c>
      <c r="AA54" s="37">
        <f>-AA38</f>
        <v>6514.9036599999999</v>
      </c>
      <c r="AB54" s="16">
        <f t="shared" si="111"/>
        <v>-1.2063131689081794</v>
      </c>
      <c r="AC54" s="37">
        <f>-AC38</f>
        <v>20230.840569999993</v>
      </c>
      <c r="AD54" s="16">
        <f t="shared" si="112"/>
        <v>-2.1907569293210019</v>
      </c>
      <c r="AE54" s="37">
        <v>12390.436849999995</v>
      </c>
      <c r="AF54" s="16">
        <f t="shared" si="112"/>
        <v>-4.9398924638033859E-2</v>
      </c>
      <c r="AG54" s="37">
        <f t="shared" si="113"/>
        <v>32621.277419999988</v>
      </c>
      <c r="AH54" s="16">
        <f t="shared" si="112"/>
        <v>-9.2458426901888249</v>
      </c>
      <c r="AI54" s="37">
        <f>-AI38</f>
        <v>8920.6214500000024</v>
      </c>
      <c r="AJ54" s="16">
        <f t="shared" si="114"/>
        <v>0.39018597078264938</v>
      </c>
      <c r="AK54" s="37">
        <f t="shared" si="137"/>
        <v>41541.89886999999</v>
      </c>
      <c r="AL54" s="16">
        <f t="shared" si="115"/>
        <v>15.881539746304973</v>
      </c>
      <c r="AM54" s="37">
        <f>-AM38</f>
        <v>8684.3283799999972</v>
      </c>
      <c r="AN54" s="16">
        <f t="shared" si="116"/>
        <v>-0.36684395408173398</v>
      </c>
      <c r="AO54" s="37">
        <f>-AO38</f>
        <v>5819.6994700000014</v>
      </c>
      <c r="AP54" s="16">
        <f t="shared" si="117"/>
        <v>-0.10670981894458265</v>
      </c>
      <c r="AQ54" s="37">
        <f t="shared" si="138"/>
        <v>14504.027849999999</v>
      </c>
      <c r="AR54" s="16">
        <f t="shared" si="118"/>
        <v>-0.28307339480951665</v>
      </c>
      <c r="AS54" s="37">
        <f>-AS38</f>
        <v>5154.3101699999979</v>
      </c>
      <c r="AT54" s="16">
        <f t="shared" si="119"/>
        <v>-0.58400900368577391</v>
      </c>
      <c r="AU54" s="37">
        <f t="shared" si="139"/>
        <v>19658.338019999996</v>
      </c>
      <c r="AV54" s="16">
        <f t="shared" si="120"/>
        <v>-0.39737681737909081</v>
      </c>
      <c r="AW54" s="37">
        <f>-AW38</f>
        <v>11851.132110000002</v>
      </c>
      <c r="AX54" s="16">
        <f t="shared" si="121"/>
        <v>0.32850969816682429</v>
      </c>
      <c r="AY54" s="37">
        <f t="shared" si="140"/>
        <v>31509.470129999998</v>
      </c>
      <c r="AZ54" s="16">
        <f t="shared" si="122"/>
        <v>-0.24150144824614739</v>
      </c>
      <c r="BA54" s="37">
        <f>-BA38</f>
        <v>9786.2512200000001</v>
      </c>
      <c r="BB54" s="16">
        <f t="shared" si="123"/>
        <v>0.12688636262738862</v>
      </c>
      <c r="BC54" s="37">
        <f>-BC38</f>
        <v>10459.368310000003</v>
      </c>
      <c r="BD54" s="16">
        <f t="shared" si="124"/>
        <v>0.79723512595745794</v>
      </c>
      <c r="BE54" s="37">
        <f>SUM(BA54,BC54)</f>
        <v>20245.619530000004</v>
      </c>
      <c r="BF54" s="16">
        <f t="shared" si="125"/>
        <v>0.39586187639594228</v>
      </c>
      <c r="BG54" s="37">
        <f>-BG38</f>
        <v>12811.615479999986</v>
      </c>
      <c r="BH54" s="16">
        <f t="shared" si="126"/>
        <v>1.4856120523301746</v>
      </c>
      <c r="BI54" s="37">
        <f>-BI38</f>
        <v>33057.235009999989</v>
      </c>
      <c r="BJ54" s="16">
        <f t="shared" si="127"/>
        <v>0.68158849320671089</v>
      </c>
      <c r="BK54" s="37">
        <f>-BK38</f>
        <v>12280.4931</v>
      </c>
      <c r="BL54" s="16">
        <f t="shared" si="128"/>
        <v>3.6229533686296778E-2</v>
      </c>
      <c r="BM54" s="37">
        <f t="shared" si="141"/>
        <v>45337.728109999989</v>
      </c>
      <c r="BN54" s="16">
        <f t="shared" si="129"/>
        <v>0.43886037825923907</v>
      </c>
      <c r="BO54" s="37">
        <f>-BO38</f>
        <v>13615.303740000005</v>
      </c>
      <c r="BP54" s="16">
        <f t="shared" si="129"/>
        <v>0.39126856994787063</v>
      </c>
      <c r="BQ54" s="37">
        <f>-BQ38</f>
        <v>9635.3853199999994</v>
      </c>
      <c r="BR54" s="16">
        <f t="shared" si="129"/>
        <v>-7.8779422005075594E-2</v>
      </c>
      <c r="BS54" s="37">
        <f>SUM(BO54,BQ54)</f>
        <v>23250.689060000004</v>
      </c>
      <c r="BT54" s="16">
        <f t="shared" si="130"/>
        <v>0.14843060374354478</v>
      </c>
      <c r="BU54" s="37">
        <f>-BU38</f>
        <v>9299.0964099999892</v>
      </c>
      <c r="BV54" s="16">
        <f t="shared" si="131"/>
        <v>-0.27416675714966121</v>
      </c>
      <c r="BW54" s="37">
        <f>SUM(BS54,BU54)</f>
        <v>32549.785469999995</v>
      </c>
      <c r="BX54" s="16">
        <f t="shared" si="132"/>
        <v>-1.5350634735376012E-2</v>
      </c>
      <c r="BY54" s="37">
        <f>-BY38</f>
        <v>17253.72099999998</v>
      </c>
      <c r="BZ54" s="16">
        <f t="shared" si="133"/>
        <v>0.40496972389488017</v>
      </c>
      <c r="CA54" s="37">
        <f>-CA38</f>
        <v>49803.506469999964</v>
      </c>
      <c r="CB54" s="16">
        <f t="shared" si="134"/>
        <v>9.8500267793854679E-2</v>
      </c>
    </row>
    <row r="55" spans="2:80">
      <c r="B55" s="9" t="s">
        <v>403</v>
      </c>
      <c r="C55" s="9" t="s">
        <v>498</v>
      </c>
      <c r="D55" s="37">
        <f>-D32</f>
        <v>18029</v>
      </c>
      <c r="E55" s="37">
        <f>-E32</f>
        <v>17287</v>
      </c>
      <c r="F55" s="16">
        <f t="shared" si="135"/>
        <v>-4.1155915469521354E-2</v>
      </c>
      <c r="G55" s="10">
        <f>-G32</f>
        <v>9059</v>
      </c>
      <c r="H55" s="10">
        <f>-H32</f>
        <v>2907.3280700000005</v>
      </c>
      <c r="I55" s="10">
        <f>-I32</f>
        <v>11966.697169999999</v>
      </c>
      <c r="J55" s="10">
        <f>-J32</f>
        <v>3236.4498300000014</v>
      </c>
      <c r="K55" s="37">
        <f>-K32</f>
        <v>15203.147000000001</v>
      </c>
      <c r="L55" s="16">
        <f t="shared" si="136"/>
        <v>-0.12054451321802506</v>
      </c>
      <c r="M55" s="37">
        <v>10637.837869999998</v>
      </c>
      <c r="N55" s="37">
        <f t="shared" si="12"/>
        <v>10875.162130000002</v>
      </c>
      <c r="O55" s="37">
        <f>-O32</f>
        <v>21513</v>
      </c>
      <c r="P55" s="16">
        <f>O55/G55-1</f>
        <v>1.3747654266475329</v>
      </c>
      <c r="Q55" s="37">
        <f>-Q32</f>
        <v>10982.131009999997</v>
      </c>
      <c r="R55" s="16">
        <f>Q55/H55-1</f>
        <v>2.7773965461008312</v>
      </c>
      <c r="S55" s="37">
        <f>-S32</f>
        <v>32494.813340000001</v>
      </c>
      <c r="T55" s="16">
        <f>S55/I55-1</f>
        <v>1.7154370899819473</v>
      </c>
      <c r="U55" s="37">
        <v>14449.435419999991</v>
      </c>
      <c r="V55" s="16">
        <f>U55/J55-1</f>
        <v>3.4645942866353607</v>
      </c>
      <c r="W55" s="37">
        <v>46944.248759999988</v>
      </c>
      <c r="X55" s="16">
        <f>W55/K55-1</f>
        <v>2.0877981223229627</v>
      </c>
      <c r="Y55" s="37">
        <v>13456.225700000008</v>
      </c>
      <c r="Z55" s="16">
        <f t="shared" si="110"/>
        <v>0.26493991208008616</v>
      </c>
      <c r="AA55" s="37">
        <v>14287.404339999995</v>
      </c>
      <c r="AB55" s="16">
        <f t="shared" si="111"/>
        <v>0.3137647208575447</v>
      </c>
      <c r="AC55" s="37">
        <v>27743.630039999996</v>
      </c>
      <c r="AD55" s="16">
        <f t="shared" si="112"/>
        <v>0.2896216259935851</v>
      </c>
      <c r="AE55" s="37">
        <v>15649.098899999995</v>
      </c>
      <c r="AF55" s="16">
        <f t="shared" si="112"/>
        <v>0.42496013622041096</v>
      </c>
      <c r="AG55" s="37">
        <f t="shared" si="113"/>
        <v>43392.728939999994</v>
      </c>
      <c r="AH55" s="16">
        <f t="shared" si="112"/>
        <v>0.33537400218222002</v>
      </c>
      <c r="AI55" s="37">
        <v>14880.015960000001</v>
      </c>
      <c r="AJ55" s="16">
        <f t="shared" si="114"/>
        <v>2.979912553566133E-2</v>
      </c>
      <c r="AK55" s="37">
        <f t="shared" si="137"/>
        <v>58272.744899999991</v>
      </c>
      <c r="AL55" s="16">
        <f t="shared" si="115"/>
        <v>0.24131808345504369</v>
      </c>
      <c r="AM55" s="37">
        <v>15944.13766</v>
      </c>
      <c r="AN55" s="16">
        <f t="shared" si="116"/>
        <v>0.18488928585673103</v>
      </c>
      <c r="AO55" s="37">
        <v>17490.562460000001</v>
      </c>
      <c r="AP55" s="16">
        <f t="shared" si="117"/>
        <v>0.22419454533334826</v>
      </c>
      <c r="AQ55" s="37">
        <f t="shared" si="138"/>
        <v>33434.700120000001</v>
      </c>
      <c r="AR55" s="16">
        <f t="shared" si="118"/>
        <v>0.20513069384917459</v>
      </c>
      <c r="AS55" s="37">
        <v>17590.075860000004</v>
      </c>
      <c r="AT55" s="16">
        <f t="shared" si="119"/>
        <v>0.12403122840510705</v>
      </c>
      <c r="AU55" s="37">
        <f t="shared" si="139"/>
        <v>51024.775980000006</v>
      </c>
      <c r="AV55" s="16">
        <f t="shared" si="120"/>
        <v>0.17588308517201123</v>
      </c>
      <c r="AW55" s="37">
        <v>20805.242519999996</v>
      </c>
      <c r="AX55" s="16">
        <f t="shared" si="121"/>
        <v>0.39820028257550311</v>
      </c>
      <c r="AY55" s="37">
        <f t="shared" si="140"/>
        <v>71830.018500000006</v>
      </c>
      <c r="AZ55" s="16">
        <f t="shared" si="122"/>
        <v>0.23265205068450467</v>
      </c>
      <c r="BA55" s="37">
        <v>26408.549419999988</v>
      </c>
      <c r="BB55" s="16">
        <f t="shared" si="123"/>
        <v>0.65631719840532199</v>
      </c>
      <c r="BC55" s="37">
        <v>25710.197250000001</v>
      </c>
      <c r="BD55" s="16">
        <f t="shared" si="124"/>
        <v>0.46994685327003483</v>
      </c>
      <c r="BE55" s="37">
        <f>SUM(BA55,BC55)</f>
        <v>52118.746669999993</v>
      </c>
      <c r="BF55" s="16">
        <f t="shared" si="125"/>
        <v>0.55882201673534837</v>
      </c>
      <c r="BG55" s="37">
        <v>31373.314689999981</v>
      </c>
      <c r="BH55" s="16">
        <f t="shared" si="126"/>
        <v>0.78358040861797473</v>
      </c>
      <c r="BI55" s="37">
        <v>83492.061359999963</v>
      </c>
      <c r="BJ55" s="16">
        <f t="shared" si="127"/>
        <v>0.63630431993912207</v>
      </c>
      <c r="BK55" s="37">
        <f>-BK32-BK12</f>
        <v>30433.830680000137</v>
      </c>
      <c r="BL55" s="16">
        <f t="shared" si="128"/>
        <v>0.46279624718357493</v>
      </c>
      <c r="BM55" s="37">
        <f t="shared" si="141"/>
        <v>113925.89204000009</v>
      </c>
      <c r="BN55" s="16">
        <f t="shared" si="129"/>
        <v>0.5860484852861354</v>
      </c>
      <c r="BO55" s="37">
        <f>-BO32-BO12</f>
        <v>31885.099720000497</v>
      </c>
      <c r="BP55" s="16">
        <f t="shared" si="129"/>
        <v>0.20737792950691003</v>
      </c>
      <c r="BQ55" s="37">
        <f>-BQ32-BQ12</f>
        <v>32184.793679999992</v>
      </c>
      <c r="BR55" s="16">
        <f t="shared" si="129"/>
        <v>0.25182990107164538</v>
      </c>
      <c r="BS55" s="37">
        <f>SUM(BO55,BQ55)</f>
        <v>64069.893400000488</v>
      </c>
      <c r="BT55" s="16">
        <f t="shared" si="130"/>
        <v>0.2293061037263906</v>
      </c>
      <c r="BU55" s="37">
        <f>-BU32-BU12</f>
        <v>33877.836239999975</v>
      </c>
      <c r="BV55" s="16">
        <f t="shared" si="131"/>
        <v>7.9829676103631231E-2</v>
      </c>
      <c r="BW55" s="37">
        <f>SUM(BS55,BU55)</f>
        <v>97947.729640000471</v>
      </c>
      <c r="BX55" s="16">
        <f t="shared" si="132"/>
        <v>0.17313823667223582</v>
      </c>
      <c r="BY55" s="37">
        <f>-BY32-BY12</f>
        <v>36137.192230000008</v>
      </c>
      <c r="BZ55" s="16">
        <f t="shared" si="133"/>
        <v>0.18740202671062001</v>
      </c>
      <c r="CA55" s="37">
        <f>-CA32-CA12</f>
        <v>134084.92187000043</v>
      </c>
      <c r="CB55" s="16">
        <f t="shared" si="134"/>
        <v>0.17694862396093747</v>
      </c>
    </row>
    <row r="56" spans="2:80" s="8" customFormat="1">
      <c r="B56" s="26" t="s">
        <v>404</v>
      </c>
      <c r="C56" s="26" t="s">
        <v>499</v>
      </c>
      <c r="D56" s="36">
        <f>SUM(D52:D55)</f>
        <v>213167</v>
      </c>
      <c r="E56" s="36">
        <f t="shared" ref="E56:O56" si="142">SUM(E52:E55)</f>
        <v>220362</v>
      </c>
      <c r="F56" s="27">
        <f t="shared" si="135"/>
        <v>3.3752879197999741E-2</v>
      </c>
      <c r="G56" s="24">
        <f t="shared" si="142"/>
        <v>119210</v>
      </c>
      <c r="H56" s="24">
        <f>SUM(H52:H55)</f>
        <v>49336.417672375013</v>
      </c>
      <c r="I56" s="24">
        <f>SUM(I52:I55)</f>
        <v>168547.32906237501</v>
      </c>
      <c r="J56" s="24">
        <f>SUM(J52:J55)</f>
        <v>104164.87501690059</v>
      </c>
      <c r="K56" s="36">
        <f t="shared" si="142"/>
        <v>273532.64570927562</v>
      </c>
      <c r="L56" s="27">
        <f t="shared" si="136"/>
        <v>0.24128772523972208</v>
      </c>
      <c r="M56" s="36">
        <f t="shared" si="142"/>
        <v>48396.333189999925</v>
      </c>
      <c r="N56" s="36">
        <f t="shared" si="12"/>
        <v>174841.86177000025</v>
      </c>
      <c r="O56" s="36">
        <f t="shared" si="142"/>
        <v>223238.19496000017</v>
      </c>
      <c r="P56" s="27">
        <f>O56/G56-1</f>
        <v>0.87264654777283934</v>
      </c>
      <c r="Q56" s="36">
        <f>SUM(Q52:Q55)</f>
        <v>63316.79883</v>
      </c>
      <c r="R56" s="27">
        <f>Q56/H56-1</f>
        <v>0.28336838824544475</v>
      </c>
      <c r="S56" s="36">
        <f>SUM(S52:S55)</f>
        <v>286550.70581177506</v>
      </c>
      <c r="T56" s="27">
        <f>S56/I56-1</f>
        <v>0.700120122969911</v>
      </c>
      <c r="U56" s="36">
        <f>SUM(U52:U55)</f>
        <v>122020.07405999987</v>
      </c>
      <c r="V56" s="27">
        <f>U56/J56-1</f>
        <v>0.17141285908711823</v>
      </c>
      <c r="W56" s="36">
        <f>SUM(W52:W55)</f>
        <v>408570.10030999978</v>
      </c>
      <c r="X56" s="27">
        <f>W56/K56-1</f>
        <v>0.49367948111118265</v>
      </c>
      <c r="Y56" s="36">
        <f>SUM(Y52:Y55)</f>
        <v>41421.65187000006</v>
      </c>
      <c r="Z56" s="27">
        <f t="shared" si="110"/>
        <v>-0.14411590424873422</v>
      </c>
      <c r="AA56" s="36">
        <f>SUM(AA52:AA55)</f>
        <v>12515.473124367478</v>
      </c>
      <c r="AB56" s="27">
        <f t="shared" si="111"/>
        <v>-0.92841832615102637</v>
      </c>
      <c r="AC56" s="36">
        <f>SUM(AC52:AC55)</f>
        <v>53937.124994367521</v>
      </c>
      <c r="AD56" s="27">
        <f t="shared" si="112"/>
        <v>-0.75838755996019414</v>
      </c>
      <c r="AE56" s="36">
        <f>SUM(AE52:AE55)</f>
        <v>63583.284366385094</v>
      </c>
      <c r="AF56" s="27">
        <f t="shared" si="112"/>
        <v>4.2087651509450374E-3</v>
      </c>
      <c r="AG56" s="36">
        <f t="shared" si="113"/>
        <v>117520.40936075262</v>
      </c>
      <c r="AH56" s="27">
        <f t="shared" si="112"/>
        <v>-0.58987918376321291</v>
      </c>
      <c r="AI56" s="36">
        <f>SUM(AI52:AI55)</f>
        <v>145830.97114693635</v>
      </c>
      <c r="AJ56" s="27">
        <f t="shared" si="114"/>
        <v>0.19513917910939926</v>
      </c>
      <c r="AK56" s="36">
        <f>SUM(AK52:AK55)</f>
        <v>263351.38050768914</v>
      </c>
      <c r="AL56" s="27">
        <f t="shared" si="115"/>
        <v>-0.3554315885869449</v>
      </c>
      <c r="AM56" s="36">
        <f>SUM(AM52:AM55)</f>
        <v>24998.800339438945</v>
      </c>
      <c r="AN56" s="27">
        <f t="shared" si="116"/>
        <v>-0.39647987922122163</v>
      </c>
      <c r="AO56" s="36">
        <f>SUM(AO52:AO55)</f>
        <v>104740.07630046476</v>
      </c>
      <c r="AP56" s="27">
        <f t="shared" si="117"/>
        <v>7.3688467275389744</v>
      </c>
      <c r="AQ56" s="36">
        <f>SUM(AQ52:AQ55)</f>
        <v>129738.87663990358</v>
      </c>
      <c r="AR56" s="27">
        <f t="shared" si="118"/>
        <v>1.4053724897916191</v>
      </c>
      <c r="AS56" s="36">
        <f>SUM(AS52:AS55)</f>
        <v>83674.412299210584</v>
      </c>
      <c r="AT56" s="27">
        <f t="shared" si="119"/>
        <v>0.31598128553810878</v>
      </c>
      <c r="AU56" s="36">
        <f>SUM(AU52:AU55)</f>
        <v>213413.28893911422</v>
      </c>
      <c r="AV56" s="27">
        <f t="shared" si="120"/>
        <v>0.81596788251476449</v>
      </c>
      <c r="AW56" s="36">
        <f>SUM(AW52:AW55)</f>
        <v>153103.18066060645</v>
      </c>
      <c r="AX56" s="27">
        <f t="shared" si="121"/>
        <v>4.9867387266746999E-2</v>
      </c>
      <c r="AY56" s="36">
        <f>SUM(AY52:AY55)</f>
        <v>366516.22687119403</v>
      </c>
      <c r="AZ56" s="27">
        <f t="shared" si="122"/>
        <v>0.39173839212319139</v>
      </c>
      <c r="BA56" s="36">
        <f>SUM(BA52:BA55)</f>
        <v>70909.941590825532</v>
      </c>
      <c r="BB56" s="27">
        <f t="shared" si="123"/>
        <v>1.8365337787411997</v>
      </c>
      <c r="BC56" s="36">
        <f>SUM(BC52:BC55)</f>
        <v>114195.44997970076</v>
      </c>
      <c r="BD56" s="27">
        <f t="shared" si="124"/>
        <v>9.0274649524902495E-2</v>
      </c>
      <c r="BE56" s="36">
        <f>SUM(BE52:BE55)</f>
        <v>185105.39157052629</v>
      </c>
      <c r="BF56" s="27">
        <f t="shared" si="125"/>
        <v>0.42675346329917052</v>
      </c>
      <c r="BG56" s="36">
        <f>SUM(BG52:BG55)</f>
        <v>94520.650643224857</v>
      </c>
      <c r="BH56" s="27">
        <f t="shared" si="126"/>
        <v>0.12962431460204704</v>
      </c>
      <c r="BI56" s="36">
        <f>SUM(BI52:BI55)</f>
        <v>279626.04221375112</v>
      </c>
      <c r="BJ56" s="27">
        <f t="shared" si="127"/>
        <v>0.31025599953865601</v>
      </c>
      <c r="BK56" s="36">
        <f>SUM(BK52:BK55)</f>
        <v>210672.17832943343</v>
      </c>
      <c r="BL56" s="27">
        <f t="shared" si="128"/>
        <v>0.37601438076223803</v>
      </c>
      <c r="BM56" s="36">
        <f t="shared" si="141"/>
        <v>490298.22054318455</v>
      </c>
      <c r="BN56" s="27">
        <f t="shared" si="129"/>
        <v>0.33772582111484972</v>
      </c>
      <c r="BO56" s="36">
        <f>SUM(BO52:BO55)</f>
        <v>80119.135339769564</v>
      </c>
      <c r="BP56" s="27">
        <f t="shared" si="129"/>
        <v>0.12987168713357877</v>
      </c>
      <c r="BQ56" s="36">
        <f>SUM(BQ52:BQ55)</f>
        <v>158420.47735753324</v>
      </c>
      <c r="BR56" s="27">
        <f t="shared" si="129"/>
        <v>0.38727486415346557</v>
      </c>
      <c r="BS56" s="36">
        <f>SUM(BS52:BS55)</f>
        <v>238539.6126973028</v>
      </c>
      <c r="BT56" s="27">
        <f t="shared" si="130"/>
        <v>0.28866917745298482</v>
      </c>
      <c r="BU56" s="36">
        <f>SUM(BU52:BU55)</f>
        <v>121096.4251514494</v>
      </c>
      <c r="BV56" s="27">
        <f t="shared" si="131"/>
        <v>0.28116368568532968</v>
      </c>
      <c r="BW56" s="36">
        <f>SUM(BW52:BW55)</f>
        <v>359636.03784875222</v>
      </c>
      <c r="BX56" s="27">
        <f t="shared" si="132"/>
        <v>0.28613213204884569</v>
      </c>
      <c r="BY56" s="36">
        <f>SUM(BY52:BY55)</f>
        <v>225094.99279211214</v>
      </c>
      <c r="BZ56" s="27">
        <f t="shared" si="133"/>
        <v>6.8460935739342865E-2</v>
      </c>
      <c r="CA56" s="36">
        <f>SUM(CA52:CA55)</f>
        <v>584731.03064086451</v>
      </c>
      <c r="CB56" s="27">
        <f t="shared" si="134"/>
        <v>0.19260279997153784</v>
      </c>
    </row>
    <row r="57" spans="2:80">
      <c r="B57" s="9" t="s">
        <v>408</v>
      </c>
      <c r="C57" s="9" t="s">
        <v>500</v>
      </c>
      <c r="D57" s="37">
        <v>0</v>
      </c>
      <c r="E57" s="37">
        <v>0</v>
      </c>
      <c r="F57" s="16" t="s">
        <v>391</v>
      </c>
      <c r="G57" s="10">
        <v>0</v>
      </c>
      <c r="H57" s="10">
        <v>0</v>
      </c>
      <c r="I57" s="10">
        <v>0</v>
      </c>
      <c r="J57" s="10">
        <v>0</v>
      </c>
      <c r="K57" s="37">
        <v>0</v>
      </c>
      <c r="L57" s="16" t="s">
        <v>391</v>
      </c>
      <c r="M57" s="37">
        <v>9394.4209699999992</v>
      </c>
      <c r="N57" s="37">
        <f t="shared" si="12"/>
        <v>10449.579030000001</v>
      </c>
      <c r="O57" s="37">
        <v>19844</v>
      </c>
      <c r="P57" s="16" t="s">
        <v>391</v>
      </c>
      <c r="Q57" s="37">
        <v>9742.6967099999965</v>
      </c>
      <c r="R57" s="16" t="s">
        <v>391</v>
      </c>
      <c r="S57" s="37">
        <v>29586.448029999996</v>
      </c>
      <c r="T57" s="16" t="s">
        <v>391</v>
      </c>
      <c r="U57" s="37">
        <v>-18053.24899</v>
      </c>
      <c r="V57" s="16" t="s">
        <v>391</v>
      </c>
      <c r="W57" s="37">
        <v>47639.69702</v>
      </c>
      <c r="X57" s="16" t="s">
        <v>391</v>
      </c>
      <c r="Y57" s="37">
        <v>11644.225539999999</v>
      </c>
      <c r="Z57" s="16">
        <f t="shared" si="110"/>
        <v>0.23948304820323596</v>
      </c>
      <c r="AA57" s="37">
        <v>12936.37162</v>
      </c>
      <c r="AB57" s="16">
        <f t="shared" si="111"/>
        <v>0.23798016961837343</v>
      </c>
      <c r="AC57" s="37">
        <v>24580.597160000001</v>
      </c>
      <c r="AD57" s="16">
        <f t="shared" si="112"/>
        <v>0.238691652892562</v>
      </c>
      <c r="AE57" s="37">
        <v>-13989.374840000006</v>
      </c>
      <c r="AF57" s="16">
        <f t="shared" si="112"/>
        <v>-2.4358832319640187</v>
      </c>
      <c r="AG57" s="37">
        <f>AC57-AE57</f>
        <v>38569.972000000009</v>
      </c>
      <c r="AH57" s="16">
        <f t="shared" si="112"/>
        <v>0.30363644736573048</v>
      </c>
      <c r="AI57" s="37">
        <v>-8462.3613986376349</v>
      </c>
      <c r="AJ57" s="16">
        <f t="shared" si="114"/>
        <v>-0.53125548740146</v>
      </c>
      <c r="AK57" s="37">
        <f>AG57-AI57</f>
        <v>47032.333398637646</v>
      </c>
      <c r="AL57" s="16">
        <f t="shared" si="115"/>
        <v>-1.274910755850045E-2</v>
      </c>
      <c r="AM57" s="37">
        <v>-14503.812210000009</v>
      </c>
      <c r="AN57" s="16">
        <f t="shared" si="116"/>
        <v>-2.2455798077920095</v>
      </c>
      <c r="AO57" s="37">
        <v>-16124.051909999995</v>
      </c>
      <c r="AP57" s="16">
        <f t="shared" si="117"/>
        <v>-2.2464122385810059</v>
      </c>
      <c r="AQ57" s="37">
        <f t="shared" ref="AQ57:AQ58" si="143">SUM(AM57,AO57)</f>
        <v>-30627.864120000006</v>
      </c>
      <c r="AR57" s="16">
        <f t="shared" si="118"/>
        <v>-2.2460179026830449</v>
      </c>
      <c r="AS57" s="37">
        <v>-16981.039110000009</v>
      </c>
      <c r="AT57" s="16">
        <f t="shared" si="119"/>
        <v>0.21385260629702318</v>
      </c>
      <c r="AU57" s="37">
        <f t="shared" ref="AU57:AU58" si="144">SUM(AQ57,AS57)</f>
        <v>-47608.903230000011</v>
      </c>
      <c r="AV57" s="16">
        <f t="shared" si="120"/>
        <v>-2.2343515113259613</v>
      </c>
      <c r="AW57" s="37">
        <v>-24802.907939999997</v>
      </c>
      <c r="AX57" s="16">
        <f t="shared" si="121"/>
        <v>1.9309677017567513</v>
      </c>
      <c r="AY57" s="37">
        <v>-72647</v>
      </c>
      <c r="AZ57" s="16">
        <f t="shared" si="122"/>
        <v>-2.5446182392069945</v>
      </c>
      <c r="BA57" s="37">
        <v>-19663.591440000004</v>
      </c>
      <c r="BB57" s="16">
        <f t="shared" si="123"/>
        <v>0.35575331197700266</v>
      </c>
      <c r="BC57" s="37">
        <v>-22153.082520000007</v>
      </c>
      <c r="BD57" s="16">
        <f t="shared" si="124"/>
        <v>0.37391535599441106</v>
      </c>
      <c r="BE57" s="37">
        <f>SUM(BA57,BC57)</f>
        <v>-41816.673960000015</v>
      </c>
      <c r="BF57" s="16">
        <f t="shared" si="125"/>
        <v>0.36531472766635775</v>
      </c>
      <c r="BG57" s="37">
        <v>-22810.469119999998</v>
      </c>
      <c r="BH57" s="16">
        <f t="shared" si="126"/>
        <v>0.34329053553425237</v>
      </c>
      <c r="BI57" s="37">
        <v>-64627.143080000016</v>
      </c>
      <c r="BJ57" s="16">
        <f t="shared" si="127"/>
        <v>0.35745918715632641</v>
      </c>
      <c r="BK57" s="37">
        <v>-32670.081720000013</v>
      </c>
      <c r="BL57" s="16">
        <f t="shared" si="128"/>
        <v>0.31718755716189695</v>
      </c>
      <c r="BM57" s="37">
        <f t="shared" si="141"/>
        <v>-97297.224800000025</v>
      </c>
      <c r="BN57" s="16">
        <f t="shared" si="129"/>
        <v>0.33931511005272097</v>
      </c>
      <c r="BO57" s="37">
        <v>-24682.323299999996</v>
      </c>
      <c r="BP57" s="16">
        <f t="shared" si="129"/>
        <v>0.25522966520707935</v>
      </c>
      <c r="BQ57" s="37">
        <v>-26006.464719999993</v>
      </c>
      <c r="BR57" s="16">
        <f t="shared" si="129"/>
        <v>0.17394338672828558</v>
      </c>
      <c r="BS57" s="37">
        <f>SUM(BO57,BQ57)</f>
        <v>-50688.788019999993</v>
      </c>
      <c r="BT57" s="16">
        <f t="shared" si="130"/>
        <v>0.21216689946423406</v>
      </c>
      <c r="BU57" s="37">
        <v>-26392.68103999997</v>
      </c>
      <c r="BV57" s="16">
        <f t="shared" si="131"/>
        <v>0.15704244841063453</v>
      </c>
      <c r="BW57" s="37">
        <f>SUM(BS57,BU57)</f>
        <v>-77081.469059999959</v>
      </c>
      <c r="BX57" s="16">
        <f t="shared" si="132"/>
        <v>0.19271045239587803</v>
      </c>
      <c r="BY57" s="37">
        <v>-35695.389349999998</v>
      </c>
      <c r="BZ57" s="16">
        <f t="shared" si="133"/>
        <v>9.2601777244651018E-2</v>
      </c>
      <c r="CA57" s="37">
        <v>-112648.96327999995</v>
      </c>
      <c r="CB57" s="16">
        <f t="shared" si="134"/>
        <v>0.15778187416502676</v>
      </c>
    </row>
    <row r="58" spans="2:80">
      <c r="B58" s="9" t="s">
        <v>405</v>
      </c>
      <c r="C58" s="9" t="s">
        <v>501</v>
      </c>
      <c r="D58" s="37">
        <v>0</v>
      </c>
      <c r="E58" s="37">
        <v>0</v>
      </c>
      <c r="F58" s="16" t="s">
        <v>391</v>
      </c>
      <c r="G58" s="10">
        <v>27747</v>
      </c>
      <c r="H58" s="10">
        <v>0</v>
      </c>
      <c r="I58" s="10">
        <v>27747</v>
      </c>
      <c r="J58" s="10">
        <v>0</v>
      </c>
      <c r="K58" s="37">
        <v>27747</v>
      </c>
      <c r="L58" s="16" t="s">
        <v>391</v>
      </c>
      <c r="M58" s="37">
        <v>0</v>
      </c>
      <c r="N58" s="37">
        <f t="shared" si="12"/>
        <v>103658</v>
      </c>
      <c r="O58" s="37">
        <v>103658</v>
      </c>
      <c r="P58" s="16">
        <f>O58/G58-1</f>
        <v>2.7358272966446822</v>
      </c>
      <c r="Q58" s="37">
        <v>0</v>
      </c>
      <c r="R58" s="16" t="s">
        <v>391</v>
      </c>
      <c r="S58" s="37">
        <v>103657.98718</v>
      </c>
      <c r="T58" s="16">
        <f>S58/I58-1</f>
        <v>2.7358268346127508</v>
      </c>
      <c r="U58" s="37">
        <v>14861.76489</v>
      </c>
      <c r="V58" s="16" t="s">
        <v>391</v>
      </c>
      <c r="W58" s="37">
        <v>88796.222290000005</v>
      </c>
      <c r="X58" s="16">
        <f>W58/K58-1</f>
        <v>2.2002098349371106</v>
      </c>
      <c r="Y58" s="37">
        <v>0</v>
      </c>
      <c r="Z58" s="16" t="s">
        <v>391</v>
      </c>
      <c r="AA58" s="37">
        <v>0</v>
      </c>
      <c r="AB58" s="16" t="s">
        <v>391</v>
      </c>
      <c r="AC58" s="37">
        <v>0</v>
      </c>
      <c r="AD58" s="16" t="s">
        <v>391</v>
      </c>
      <c r="AE58" s="37">
        <v>0</v>
      </c>
      <c r="AF58" s="16" t="s">
        <v>391</v>
      </c>
      <c r="AG58" s="37">
        <f t="shared" si="113"/>
        <v>0</v>
      </c>
      <c r="AH58" s="16" t="s">
        <v>391</v>
      </c>
      <c r="AI58" s="37">
        <v>0</v>
      </c>
      <c r="AJ58" s="16">
        <f t="shared" si="114"/>
        <v>-1</v>
      </c>
      <c r="AK58" s="37">
        <f t="shared" ref="AK58" si="145">SUM(AG58,AI58)</f>
        <v>0</v>
      </c>
      <c r="AL58" s="16">
        <f t="shared" si="115"/>
        <v>-1</v>
      </c>
      <c r="AM58" s="37">
        <v>0</v>
      </c>
      <c r="AN58" s="16" t="s">
        <v>391</v>
      </c>
      <c r="AO58" s="37">
        <v>0</v>
      </c>
      <c r="AP58" s="16" t="s">
        <v>391</v>
      </c>
      <c r="AQ58" s="37">
        <f t="shared" si="143"/>
        <v>0</v>
      </c>
      <c r="AR58" s="16" t="s">
        <v>391</v>
      </c>
      <c r="AS58" s="37">
        <v>0</v>
      </c>
      <c r="AT58" s="16" t="s">
        <v>391</v>
      </c>
      <c r="AU58" s="37">
        <f t="shared" si="144"/>
        <v>0</v>
      </c>
      <c r="AV58" s="16" t="s">
        <v>391</v>
      </c>
      <c r="AW58" s="37">
        <v>7520</v>
      </c>
      <c r="AX58" s="16" t="s">
        <v>391</v>
      </c>
      <c r="AY58" s="37">
        <v>7520.4</v>
      </c>
      <c r="AZ58" s="16" t="s">
        <v>391</v>
      </c>
      <c r="BA58" s="37">
        <v>0</v>
      </c>
      <c r="BB58" s="16" t="s">
        <v>391</v>
      </c>
      <c r="BC58" s="37">
        <v>8080.7659999999996</v>
      </c>
      <c r="BD58" s="16" t="s">
        <v>391</v>
      </c>
      <c r="BE58" s="37">
        <f>SUM(BA58,BC58)</f>
        <v>8080.7659999999996</v>
      </c>
      <c r="BF58" s="16" t="s">
        <v>391</v>
      </c>
      <c r="BG58" s="37">
        <v>0</v>
      </c>
      <c r="BH58" s="16" t="s">
        <v>391</v>
      </c>
      <c r="BI58" s="37">
        <v>8080.7659999999996</v>
      </c>
      <c r="BJ58" s="16" t="s">
        <v>391</v>
      </c>
      <c r="BK58" s="37">
        <v>0</v>
      </c>
      <c r="BL58" s="16" t="s">
        <v>391</v>
      </c>
      <c r="BM58" s="37">
        <f t="shared" si="141"/>
        <v>8080.7659999999996</v>
      </c>
      <c r="BN58" s="16">
        <f t="shared" si="129"/>
        <v>7.4512791872772821E-2</v>
      </c>
      <c r="BO58" s="37">
        <v>2608.6657700000001</v>
      </c>
      <c r="BP58" s="16" t="s">
        <v>391</v>
      </c>
      <c r="BQ58" s="37">
        <v>0</v>
      </c>
      <c r="BR58" s="16" t="s">
        <v>391</v>
      </c>
      <c r="BS58" s="37">
        <f>SUM(BO58,BQ58)</f>
        <v>2608.6657700000001</v>
      </c>
      <c r="BT58" s="16" t="s">
        <v>391</v>
      </c>
      <c r="BU58" s="37">
        <v>-6093.2017599999999</v>
      </c>
      <c r="BV58" s="16" t="s">
        <v>391</v>
      </c>
      <c r="BW58" s="37">
        <f>SUM(BS58,BU58)</f>
        <v>-3484.5359899999999</v>
      </c>
      <c r="BX58" s="16" t="s">
        <v>391</v>
      </c>
      <c r="BY58" s="37">
        <v>11000.26865</v>
      </c>
      <c r="BZ58" s="16" t="s">
        <v>391</v>
      </c>
      <c r="CA58" s="37">
        <v>7515.7326599999997</v>
      </c>
      <c r="CB58" s="16" t="s">
        <v>391</v>
      </c>
    </row>
    <row r="59" spans="2:80" s="8" customFormat="1">
      <c r="B59" s="26" t="s">
        <v>406</v>
      </c>
      <c r="C59" s="26" t="s">
        <v>502</v>
      </c>
      <c r="D59" s="36">
        <f>SUM(D56:D58)</f>
        <v>213167</v>
      </c>
      <c r="E59" s="36">
        <f>SUM(E56:E58)</f>
        <v>220362</v>
      </c>
      <c r="F59" s="27">
        <f t="shared" si="135"/>
        <v>3.3752879197999741E-2</v>
      </c>
      <c r="G59" s="24">
        <f>G56-G58-G57</f>
        <v>91463</v>
      </c>
      <c r="H59" s="24">
        <f>H56-H58-H57</f>
        <v>49336.417672375013</v>
      </c>
      <c r="I59" s="24">
        <f>I56-I58-I57</f>
        <v>140800.32906237501</v>
      </c>
      <c r="J59" s="24">
        <f>J56-J58-J57</f>
        <v>104164.87501690059</v>
      </c>
      <c r="K59" s="36">
        <f>K56-K58-K57</f>
        <v>245785.64570927562</v>
      </c>
      <c r="L59" s="27">
        <f t="shared" si="136"/>
        <v>0.11537218626294732</v>
      </c>
      <c r="M59" s="36">
        <f>M56-M58-M57</f>
        <v>39001.912219999926</v>
      </c>
      <c r="N59" s="36">
        <f t="shared" si="12"/>
        <v>60734.282740000242</v>
      </c>
      <c r="O59" s="36">
        <f>O56-O58-O57</f>
        <v>99736.194960000168</v>
      </c>
      <c r="P59" s="27">
        <f>O59/G59-1</f>
        <v>9.0454008287506049E-2</v>
      </c>
      <c r="Q59" s="36">
        <f>Q56-Q58-Q57</f>
        <v>53574.102120000003</v>
      </c>
      <c r="R59" s="27">
        <f>Q59/H59-1</f>
        <v>8.5893638970017783E-2</v>
      </c>
      <c r="S59" s="36">
        <f>S56-S58-S57</f>
        <v>153306.27060177506</v>
      </c>
      <c r="T59" s="27">
        <f>S59/I59-1</f>
        <v>8.8820399942814543E-2</v>
      </c>
      <c r="U59" s="36">
        <f>SUM(U56:U58)</f>
        <v>118828.58995999988</v>
      </c>
      <c r="V59" s="27">
        <f>U59/J59-1</f>
        <v>0.14077408474517084</v>
      </c>
      <c r="W59" s="36">
        <f>W56-W58-W57</f>
        <v>272134.18099999975</v>
      </c>
      <c r="X59" s="27">
        <f>W59/K59-1</f>
        <v>0.10720127782356403</v>
      </c>
      <c r="Y59" s="73">
        <f>Y56-Y58-Y57</f>
        <v>29777.42633000006</v>
      </c>
      <c r="Z59" s="27">
        <f>Y59/M59-1</f>
        <v>-0.23651368266168271</v>
      </c>
      <c r="AA59" s="36">
        <f>AA56-AA58-AA57</f>
        <v>-420.8984956325221</v>
      </c>
      <c r="AB59" s="72">
        <f>AA59/N59-1</f>
        <v>-1.0069301632726011</v>
      </c>
      <c r="AC59" s="36">
        <f>AC56-AC58-AC57</f>
        <v>29356.52783436752</v>
      </c>
      <c r="AD59" s="71">
        <f>AC59/O59-1</f>
        <v>-0.70565823324078947</v>
      </c>
      <c r="AE59" s="36">
        <f>SUM(AE56:AE58)</f>
        <v>49593.90952638509</v>
      </c>
      <c r="AF59" s="71">
        <f>AE59/Q59-1</f>
        <v>-7.4293220718841479E-2</v>
      </c>
      <c r="AG59" s="36">
        <f t="shared" si="113"/>
        <v>78950.437360752607</v>
      </c>
      <c r="AH59" s="71">
        <f>AG59/S59-1</f>
        <v>-0.4850149504593162</v>
      </c>
      <c r="AI59" s="36">
        <f>SUM(AI56:AI58)</f>
        <v>137368.60974829871</v>
      </c>
      <c r="AJ59" s="27">
        <f t="shared" si="114"/>
        <v>0.15602322466790008</v>
      </c>
      <c r="AK59" s="36">
        <f>AK56-AK58-AK57</f>
        <v>216319.04710905149</v>
      </c>
      <c r="AL59" s="27">
        <f t="shared" si="115"/>
        <v>-0.20510151898540196</v>
      </c>
      <c r="AM59" s="36">
        <f>SUM(AM56:AM58)</f>
        <v>10494.988129438936</v>
      </c>
      <c r="AN59" s="27">
        <f t="shared" si="116"/>
        <v>-0.64755220907505096</v>
      </c>
      <c r="AO59" s="36">
        <f>SUM(AO56:AO58)</f>
        <v>88616.024390464765</v>
      </c>
      <c r="AP59" s="27">
        <f t="shared" ref="AP59" si="146">AO59/AA59-1</f>
        <v>-211.54013095792484</v>
      </c>
      <c r="AQ59" s="36">
        <f>SUM(AQ56:AQ58)</f>
        <v>99111.012519903568</v>
      </c>
      <c r="AR59" s="27">
        <f t="shared" ref="AR59" si="147">AQ59/AC59-1</f>
        <v>2.3761149506201096</v>
      </c>
      <c r="AS59" s="36">
        <f>SUM(AS56:AS58)</f>
        <v>66693.373189210572</v>
      </c>
      <c r="AT59" s="27">
        <f t="shared" ref="AT59" si="148">AS59/AE59-1</f>
        <v>0.34478958860317666</v>
      </c>
      <c r="AU59" s="36">
        <f>SUM(AU56:AU58)</f>
        <v>165804.3857091142</v>
      </c>
      <c r="AV59" s="27">
        <f t="shared" ref="AV59" si="149">AU59/AG59-1</f>
        <v>1.1001072476836962</v>
      </c>
      <c r="AW59" s="36">
        <f>SUM(AW56:AW58)</f>
        <v>135820.27272060644</v>
      </c>
      <c r="AX59" s="27">
        <f t="shared" si="121"/>
        <v>-1.1271403492612242E-2</v>
      </c>
      <c r="AY59" s="36">
        <f>SUM(AY56:AY58)</f>
        <v>301389.62687119405</v>
      </c>
      <c r="AZ59" s="27">
        <f t="shared" si="122"/>
        <v>0.39326439765267862</v>
      </c>
      <c r="BA59" s="36">
        <f>SUM(BA56:BA58)</f>
        <v>51246.350150825529</v>
      </c>
      <c r="BB59" s="27">
        <f t="shared" si="123"/>
        <v>3.8829355039551787</v>
      </c>
      <c r="BC59" s="36">
        <f>SUM(BC56:BC58)</f>
        <v>100123.13345970075</v>
      </c>
      <c r="BD59" s="27">
        <f t="shared" si="124"/>
        <v>0.12985359192523394</v>
      </c>
      <c r="BE59" s="36">
        <f>SUM(BE56:BE58)</f>
        <v>151369.48361052628</v>
      </c>
      <c r="BF59" s="27">
        <f>BE59/AQ59-1</f>
        <v>0.52727209380620654</v>
      </c>
      <c r="BG59" s="36">
        <f>SUM(BG56:BG58)</f>
        <v>71710.181523224863</v>
      </c>
      <c r="BH59" s="27">
        <f t="shared" si="126"/>
        <v>7.522199124314044E-2</v>
      </c>
      <c r="BI59" s="36">
        <f>SUM(BI56:BI58)</f>
        <v>223079.66513375111</v>
      </c>
      <c r="BJ59" s="27">
        <f>BI59/AU59-1</f>
        <v>0.34543886869868556</v>
      </c>
      <c r="BK59" s="36">
        <f>BK56+BK57</f>
        <v>178002.09660943341</v>
      </c>
      <c r="BL59" s="27">
        <f t="shared" si="128"/>
        <v>0.31057089669962945</v>
      </c>
      <c r="BM59" s="36">
        <f t="shared" si="141"/>
        <v>401081.76174318453</v>
      </c>
      <c r="BN59" s="27">
        <f t="shared" si="129"/>
        <v>0.3307749371035793</v>
      </c>
      <c r="BO59" s="36">
        <f>BO56+BO57+BO58</f>
        <v>58045.477809769567</v>
      </c>
      <c r="BP59" s="27">
        <f t="shared" si="129"/>
        <v>0.13267535422392429</v>
      </c>
      <c r="BQ59" s="36">
        <f>BQ56+BQ57+BQ58</f>
        <v>132414.01263753325</v>
      </c>
      <c r="BR59" s="27">
        <f t="shared" si="129"/>
        <v>0.32251167199865427</v>
      </c>
      <c r="BS59" s="36">
        <f>SUM(BS56:BS58)</f>
        <v>190459.49044730279</v>
      </c>
      <c r="BT59" s="27">
        <f>BS59/BE59-1</f>
        <v>0.25824232140049519</v>
      </c>
      <c r="BU59" s="36">
        <f>BU56+BU57+BU58</f>
        <v>88610.542351449432</v>
      </c>
      <c r="BV59" s="27">
        <f t="shared" ref="BV59" si="150">BU59/BG59-1</f>
        <v>0.2356758896608151</v>
      </c>
      <c r="BW59" s="36">
        <f>SUM(BW56:BW58)</f>
        <v>279070.03279875225</v>
      </c>
      <c r="BX59" s="27">
        <f>BW59/BI59-1</f>
        <v>0.25098821818398909</v>
      </c>
      <c r="BY59" s="36">
        <f>BY56+BY57+BY58</f>
        <v>200399.87209211217</v>
      </c>
      <c r="BZ59" s="27">
        <f t="shared" ref="BZ59" si="151">BY59/BK59-1</f>
        <v>0.12582871724159106</v>
      </c>
      <c r="CA59" s="36">
        <f>CA56+CA57+CA58</f>
        <v>479597.80002086452</v>
      </c>
      <c r="CB59" s="27">
        <f>CA59/BM59-1</f>
        <v>0.19576067965901278</v>
      </c>
    </row>
    <row r="60" spans="2:80" s="8" customFormat="1">
      <c r="B60" s="26" t="s">
        <v>407</v>
      </c>
      <c r="C60" s="26" t="s">
        <v>503</v>
      </c>
      <c r="D60" s="27">
        <f>D59/D9</f>
        <v>0.22366352943645273</v>
      </c>
      <c r="E60" s="27">
        <f>E59/E9</f>
        <v>0.22105922078234752</v>
      </c>
      <c r="F60" s="74">
        <f>(E60-D60)*100</f>
        <v>-0.26043086541052141</v>
      </c>
      <c r="G60" s="27">
        <f>G59/G9</f>
        <v>0.19706417195256482</v>
      </c>
      <c r="H60" s="27">
        <f>H59/H9</f>
        <v>0.22414946353956072</v>
      </c>
      <c r="I60" s="27">
        <f>I59/I9</f>
        <v>0.20577833729500772</v>
      </c>
      <c r="J60" s="27">
        <f>J59/J9</f>
        <v>0.27751198816128297</v>
      </c>
      <c r="K60" s="27">
        <f>K59/K9</f>
        <v>0.23196391277423986</v>
      </c>
      <c r="L60" s="74">
        <f>(K60-E60)*100</f>
        <v>1.0904691991892341</v>
      </c>
      <c r="M60" s="27">
        <f>M59/M9</f>
        <v>0.17694602605655782</v>
      </c>
      <c r="N60" s="27">
        <f>N59/N9</f>
        <v>0.20022445030014574</v>
      </c>
      <c r="O60" s="27">
        <f>O59/O9</f>
        <v>0.19042782971963648</v>
      </c>
      <c r="P60" s="74">
        <f>(O60-G60)*100</f>
        <v>-0.66363422329283328</v>
      </c>
      <c r="Q60" s="27">
        <f>Q59/Q9</f>
        <v>0.2229152018441003</v>
      </c>
      <c r="R60" s="74">
        <f>(Q60-H60)*100</f>
        <v>-0.12342616954604257</v>
      </c>
      <c r="S60" s="27">
        <f>S59/S9</f>
        <v>0.20064086048475763</v>
      </c>
      <c r="T60" s="74">
        <f>(S60-I60)*100</f>
        <v>-0.51374768102500912</v>
      </c>
      <c r="U60" s="27">
        <f>U59/U9</f>
        <v>0.29176301276460892</v>
      </c>
      <c r="V60" s="74">
        <f>(U60-J60)*100</f>
        <v>1.4251024603325946</v>
      </c>
      <c r="W60" s="27">
        <f>W59/W9</f>
        <v>0.23232327118947713</v>
      </c>
      <c r="X60" s="74">
        <f>(W60-K60)*100</f>
        <v>3.5935841523726531E-2</v>
      </c>
      <c r="Y60" s="27">
        <f>Y59/Y9</f>
        <v>0.144388452522933</v>
      </c>
      <c r="Z60" s="74">
        <f>(Y60-M60)*100</f>
        <v>-3.2557573533624815</v>
      </c>
      <c r="AA60" s="27">
        <f>AA59/AA9</f>
        <v>-3.0576818987398864E-3</v>
      </c>
      <c r="AB60" s="74">
        <f>(AA60-N60)*100</f>
        <v>-20.328213219888564</v>
      </c>
      <c r="AC60" s="27">
        <f>AC59/AC9</f>
        <v>8.5367490060329301E-2</v>
      </c>
      <c r="AD60" s="74">
        <f>(AC60-O60)*100</f>
        <v>-10.506033965930719</v>
      </c>
      <c r="AE60" s="27">
        <f>AE59/AE9</f>
        <v>0.20440472077358593</v>
      </c>
      <c r="AF60" s="74">
        <f>(AE60-Q60)*100</f>
        <v>-1.8510481070514366</v>
      </c>
      <c r="AG60" s="27">
        <f>AG59/AG9</f>
        <v>0.13461050801096122</v>
      </c>
      <c r="AH60" s="74">
        <f>(AG60-S60)*100</f>
        <v>-6.6030352473796405</v>
      </c>
      <c r="AI60" s="27">
        <f>AI59/AI9</f>
        <v>0.29795582601063564</v>
      </c>
      <c r="AJ60" s="74">
        <f>(AI60-U60)*100</f>
        <v>0.61928132460267182</v>
      </c>
      <c r="AK60" s="27">
        <f>AK59/AK9</f>
        <v>0.20650055665265007</v>
      </c>
      <c r="AL60" s="74">
        <f>(AK60-W60)*100</f>
        <v>-2.5822714536827052</v>
      </c>
      <c r="AM60" s="27">
        <f>AM59/AM9</f>
        <v>4.8201839676465179E-2</v>
      </c>
      <c r="AN60" s="74">
        <f>(AM60-Y60)*100</f>
        <v>-9.6186612846467821</v>
      </c>
      <c r="AO60" s="27">
        <f>AO59/AO9</f>
        <v>0.24479897478566967</v>
      </c>
      <c r="AP60" s="74">
        <f>(AO60-AA60)*100</f>
        <v>24.785665668440956</v>
      </c>
      <c r="AQ60" s="27">
        <f>AQ59/AQ9</f>
        <v>0.17096208253973227</v>
      </c>
      <c r="AR60" s="74">
        <f>(AQ60-AC60)*100</f>
        <v>8.559459247940298</v>
      </c>
      <c r="AS60" s="27">
        <f>AS59/AS9</f>
        <v>0.19777701850469728</v>
      </c>
      <c r="AT60" s="74">
        <f>(AS60-AE60)*100</f>
        <v>-0.66277022688886467</v>
      </c>
      <c r="AU60" s="27">
        <f>AU59/AU9</f>
        <v>0.18082357529917481</v>
      </c>
      <c r="AV60" s="74">
        <f>(AU60-AG60)*100</f>
        <v>4.6213067288213585</v>
      </c>
      <c r="AW60" s="27">
        <f>AW59/AW9</f>
        <v>0.24719458638811301</v>
      </c>
      <c r="AX60" s="74">
        <f>(AW60-AI60)*100</f>
        <v>-5.0761239622522627</v>
      </c>
      <c r="AY60" s="27">
        <f>AY59/AY9</f>
        <v>0.20553213482638477</v>
      </c>
      <c r="AZ60" s="74">
        <f>(AY60-AK60)*100</f>
        <v>-9.6842182626530326E-2</v>
      </c>
      <c r="BA60" s="27">
        <f>BA59/BA9</f>
        <v>0.15187535187242879</v>
      </c>
      <c r="BB60" s="74">
        <f>(BA60-AM60)*100</f>
        <v>10.36735121959636</v>
      </c>
      <c r="BC60" s="27">
        <f>BC59/BC9</f>
        <v>0.21330469270949162</v>
      </c>
      <c r="BD60" s="74">
        <f>(BC60-AO60)*100</f>
        <v>-3.1494282076178051</v>
      </c>
      <c r="BE60" s="27">
        <f>BE59/BE9</f>
        <v>0.18761386489153206</v>
      </c>
      <c r="BF60" s="74">
        <f>(BE60-AQ60)*100</f>
        <v>1.6651782351799786</v>
      </c>
      <c r="BG60" s="27">
        <f>BG59/BG9</f>
        <v>0.18252629818107838</v>
      </c>
      <c r="BH60" s="74">
        <f>(BG60-AS60)*100</f>
        <v>-1.5250720323618905</v>
      </c>
      <c r="BI60" s="27">
        <f>BI59/BI9</f>
        <v>0.1859477823551921</v>
      </c>
      <c r="BJ60" s="74">
        <f>(BI60-AU60)*100</f>
        <v>0.51242070560172936</v>
      </c>
      <c r="BK60" s="27">
        <f>BK59/BK9</f>
        <v>0.27638135175060063</v>
      </c>
      <c r="BL60" s="74">
        <f>(BK60-AW60)*100</f>
        <v>2.9186765362487628</v>
      </c>
      <c r="BM60" s="27">
        <f>BM59/BM9</f>
        <v>0.21753763011058938</v>
      </c>
      <c r="BN60" s="74">
        <f>(BM60-AY60)*100</f>
        <v>1.2005495284204608</v>
      </c>
      <c r="BO60" s="27">
        <f>BO59/BO9</f>
        <v>0.14821600533656176</v>
      </c>
      <c r="BP60" s="74">
        <f>(BO60-BA60)*100</f>
        <v>-0.36593465358670252</v>
      </c>
      <c r="BQ60" s="27">
        <f>BQ59/BQ9</f>
        <v>0.23649191932281852</v>
      </c>
      <c r="BR60" s="74">
        <f>(BQ60-BC60)*100</f>
        <v>2.3187226613326892</v>
      </c>
      <c r="BS60" s="27">
        <f>BS59/BS9</f>
        <v>0.2001598695545645</v>
      </c>
      <c r="BT60" s="74">
        <f>(BS60-BE60)*100</f>
        <v>1.2546004663032435</v>
      </c>
      <c r="BU60" s="27">
        <f>BU59/BU9</f>
        <v>0.19376444529072606</v>
      </c>
      <c r="BV60" s="74">
        <f>(BU60-BG60)*100</f>
        <v>1.1238147109647683</v>
      </c>
      <c r="BW60" s="27">
        <f>BW59/BW9</f>
        <v>0.19808392052907431</v>
      </c>
      <c r="BX60" s="74">
        <f>(BW60-BI60)*100</f>
        <v>1.2136138173882205</v>
      </c>
      <c r="BY60" s="27">
        <f>BY59/BY9</f>
        <v>0.25754126734891808</v>
      </c>
      <c r="BZ60" s="74">
        <f>(BY60-BK60)*100</f>
        <v>-1.8840084401682555</v>
      </c>
      <c r="CA60" s="27">
        <f>CA59/CA9</f>
        <v>0.21929736909529762</v>
      </c>
      <c r="CB60" s="74">
        <f>(CA60-BM60)*100</f>
        <v>0.17597389847082423</v>
      </c>
    </row>
    <row r="61" spans="2:80">
      <c r="AK61" s="81"/>
      <c r="AM61" s="81"/>
      <c r="AO61" s="81"/>
      <c r="AQ61" s="81"/>
      <c r="AS61" s="81"/>
      <c r="AU61" s="81"/>
      <c r="AW61" s="81"/>
      <c r="AY61" s="81"/>
      <c r="BA61" s="81"/>
      <c r="BC61" s="81"/>
      <c r="BE61" s="81"/>
      <c r="BG61" s="81"/>
      <c r="BI61" s="81"/>
      <c r="BK61" s="81"/>
      <c r="BM61" s="81"/>
      <c r="BO61" s="81"/>
      <c r="BQ61" s="81"/>
      <c r="BS61" s="81"/>
      <c r="BU61" s="81"/>
      <c r="BW61" s="81"/>
      <c r="BY61" s="81"/>
      <c r="CA61" s="81"/>
    </row>
    <row r="62" spans="2:80">
      <c r="D62" s="75"/>
      <c r="E62" s="75"/>
      <c r="K62" s="75"/>
      <c r="W62" s="75"/>
      <c r="AC62" s="75"/>
      <c r="AK62" s="75"/>
      <c r="AM62" s="75"/>
      <c r="AO62" s="75"/>
      <c r="AQ62" s="75"/>
      <c r="AS62" s="75"/>
      <c r="AU62" s="75"/>
      <c r="AW62" s="75"/>
      <c r="AY62" s="75"/>
      <c r="BA62" s="75"/>
      <c r="BC62" s="75"/>
      <c r="BE62" s="75"/>
      <c r="BG62" s="75"/>
      <c r="BI62" s="75"/>
      <c r="BK62" s="75"/>
      <c r="BM62" s="75"/>
      <c r="BO62" s="75"/>
      <c r="BQ62" s="75"/>
      <c r="BS62" s="75"/>
      <c r="BU62" s="75"/>
      <c r="BW62" s="75"/>
      <c r="BY62" s="75"/>
      <c r="CA62" s="75"/>
    </row>
    <row r="63" spans="2:80">
      <c r="U63" s="48"/>
      <c r="AC63" s="75"/>
      <c r="AI63" s="48"/>
      <c r="AK63" s="75"/>
      <c r="AM63" s="75"/>
      <c r="AO63" s="75"/>
      <c r="AQ63" s="75"/>
      <c r="AS63" s="75"/>
      <c r="AU63" s="75"/>
      <c r="AW63" s="75"/>
      <c r="AY63" s="75"/>
      <c r="BA63" s="75"/>
      <c r="BC63" s="75"/>
      <c r="BE63" s="75"/>
      <c r="BG63" s="75"/>
      <c r="BI63" s="75"/>
      <c r="BK63" s="75"/>
      <c r="BM63" s="75"/>
      <c r="BO63" s="75"/>
      <c r="BQ63" s="75"/>
      <c r="BS63" s="75"/>
      <c r="BU63" s="75"/>
      <c r="BW63" s="75"/>
      <c r="BY63" s="75"/>
      <c r="CA63" s="75"/>
    </row>
    <row r="64" spans="2:80">
      <c r="D64" s="75"/>
      <c r="E64" s="75"/>
      <c r="K64" s="75"/>
      <c r="U64" s="48"/>
      <c r="W64" s="75"/>
      <c r="Z64" s="77"/>
      <c r="AC64" s="78"/>
      <c r="AI64" s="48"/>
      <c r="AK64" s="75"/>
      <c r="AM64" s="75"/>
      <c r="AO64" s="75"/>
      <c r="AQ64" s="75"/>
      <c r="AS64" s="75"/>
      <c r="AU64" s="75"/>
      <c r="AW64" s="75"/>
      <c r="AY64" s="75"/>
      <c r="BA64" s="75"/>
      <c r="BC64" s="75"/>
      <c r="BE64" s="75"/>
      <c r="BG64" s="75"/>
      <c r="BI64" s="75"/>
      <c r="BK64" s="75"/>
      <c r="BM64" s="75"/>
      <c r="BO64" s="75"/>
      <c r="BQ64" s="75"/>
      <c r="BS64" s="75"/>
      <c r="BU64" s="75"/>
      <c r="BW64" s="75"/>
      <c r="BY64" s="75"/>
      <c r="CA64" s="75"/>
    </row>
    <row r="65" spans="4:79">
      <c r="U65" s="48"/>
      <c r="AC65" s="79"/>
      <c r="AI65" s="48"/>
    </row>
    <row r="66" spans="4:79">
      <c r="D66" s="76"/>
      <c r="E66" s="76"/>
      <c r="K66" s="76"/>
      <c r="W66" s="76"/>
      <c r="AC66" s="76"/>
      <c r="AK66" s="76"/>
      <c r="AM66" s="76"/>
      <c r="AO66" s="76"/>
      <c r="AQ66" s="76"/>
      <c r="AS66" s="76"/>
      <c r="AU66" s="76"/>
      <c r="AW66" s="76"/>
      <c r="AY66" s="76"/>
      <c r="BA66" s="76"/>
      <c r="BC66" s="76"/>
      <c r="BE66" s="76"/>
      <c r="BG66" s="76"/>
      <c r="BI66" s="76"/>
      <c r="BK66" s="76"/>
      <c r="BM66" s="76"/>
      <c r="BO66" s="76"/>
      <c r="BQ66" s="76"/>
      <c r="BS66" s="76"/>
      <c r="BU66" s="76"/>
      <c r="BW66" s="76"/>
      <c r="BY66" s="76"/>
      <c r="CA66" s="76"/>
    </row>
    <row r="67" spans="4:79">
      <c r="AC67" s="79"/>
    </row>
  </sheetData>
  <dataConsolidate/>
  <pageMargins left="0.511811024" right="0.511811024" top="0.78740157499999996" bottom="0.78740157499999996" header="0.31496062000000002" footer="0.31496062000000002"/>
  <pageSetup paperSize="9" orientation="portrait" r:id="rId1"/>
  <ignoredErrors>
    <ignoredError sqref="V61 AG4 AH1:AL4 AN61:AQ61 C5:AZ8 C9:C60 AZ61:BB61 AQ32 AW32 AU32 AS32 BE52:BE60 BD5:BD11 BD19:BD36 BD39 BD44 BD41:BD43 BD46 BD45 BD37:BD38 BD40 BD55 BC56:BD56 BD57:BD58 BC59:BD60 BC52:BD54 BF52:BG54 BH52:BH60 BI52:BI54 BI59:BI60 BI56 BF56:BG56 BF55 BF59:BG60 BF57 BF58 BB5:BB8 BH47:BH48 BH6 BH7:BH9 BF44:BF46 BF37 BF9 BF13 BF14 BF18 BF15 BF16:BF17 BF12 BF27 BH46 BH43 BH42 BH41 BH45 BH49:BI49 BH38 BH39 BH44 BH36 BH37 BH34 BH33 BH32 BH29:BH31 BH28 BH35 BH20:BH26 BH19 BH18 BH10:BH11 BH12:BH17 BH27 BH5 BE6:BG6 BE5:BG5 BI5 BE34:BF34 BE27 BI27 BE20:BG26 BE13 BI12:BI17 BE10:BG11 BI10:BI11 BE18 BI18 BE19:BG19 BI19 BI20:BI26 BE36:BG36 BE35:BG35 BI34:BI35 BE28:BG28 BI28 BE29:BG31 BI29:BI31 BE32:BG32 BI32 BE33:BF33 BE38:BG38 BE37 BI37 BI36 BE47:BG48 BE44 BI44 BE40 BE39:BG39 BI39 BI38 BE49:BG49 BE45 BI45 BE43:BG43 BE41:BG41 BI41 BE42:BG42 BI42 BI43 BE46 BI46 BG27 BE12 BG12 BE16:BE17 BG16:BG17 BE15 BG15 BG18 BE14 BG14 BG13 BE9 BG9 BG37 BG44 BG45 BG46 BE7:BG8 BI7:BI8 BI9 BI6 BI47:BI48 BG40 BI40 BJ52:BJ56 BJ60 BK52:BK56 BK9:BK10 BK59:BK60 BL60 BM59:BM60 BK37:BK38 BK16:BK17 BK33 BN60 BO60 BK21 BQ59:BQ60 BK27 BK40 BK44 BK46 BO46:BO48 BO40 BO33 BQ44 BQ37:BQ38 BQ33 BQ51:BQ56 BM33:BM51 BO44 BO38 BO37 BM52:BM58 BL31:BL36 BL52:BL58 BN57:BW58 BL39:BL43 BL37 BP37 BL38 BP38 BL45:BL51 BL44 BP44 BN39:BW39 BN37 BN38 BN45:BW45 BN44 BN52:BP56 BR52:BW54 BN51:BP51 BR51:BW51 BN34:BW36 BN33 BR33:BW33 BR37:BW37 BR38:BW38 BN41:BW43 BN40 BR40 BR44:BW44 BP33 BP40 BN49:BW50 BN46:BN48 BP46:BW48 BN31:BW32 BM31:BM32 BO27 BO21 BQ27 BQ16 BQ13 BQ21 BQ9:BQ10 BO16:BO18 BM14:BM30 BO9:BO10 BM6:BM12 BM5:BW5 BM13:BP13 BN6:BW8 BN11:BW12 BN9:BN10 BP9:BP10 BN14:BW15 BN19:BW20 BN16:BN18 BP17:BW18 BR9:BW10 BN22:BW26 BN21 BR21:BW21 BR13:BT13 BP16 BR16:BW16 BN28:BW30 BN27 BR27:BW27 BP21 BP27 BV13 BT40:BW40 BR56:BW56 BR55:BT55 BV55:BW55" formula="1"/>
    <ignoredError sqref="AZ25 AZ24 AZ23 AZ26 AZ19:AZ20 AZ22 AZ21 W12:X12" formulaRange="1"/>
    <ignoredError sqref="AR58:AY58 AO58 AR57:AY57 AO57 AR55:AY55 AO55 AR25:AY25 AR24:AY24 AM24:AO24 AR23:AY23 AM23:AO23 AM25:AO25 AR26:AY26 AM26:AO26 AR11 AR10 AR9:AY9 AR16:AY16 AH42:AY42 AB51:AG51 AA57 AA55 AM52:AY52 AM51:AY51 W51:Y51 O40 M40 AK27 AR60:AY60 M60:N60 AM43:AY43 AI43 AL21:AY21 AR56:AY56 AM47:AY47 AM48:AY48 AM46:AY46 AM44:AY44 AM40:AY40 AM38:AY38 AM32:AP32 AM17:AY17 AM18:AY18 AM58 AM57 AM55 AR53:AY54 AM45:AY45 AI45 AM41:AY41 AI41 AC41:AF41 AM39:AY39 AI39 AI40 AC40:AF40 AM28:AY31 AM22:AY22 AM19:AY20 AO11 AM27:AY27 AI32 AF18 AC39:AF39 AC28:AF32 AC45:AF45 AC43:AF43 AC42:AF42 AF46 AF44 AF38 AF16 AI58 AR59:AY59 AK9 AI11 AI19:AI20 AI27 AI28:AI31 AI22:AI26 AI21:AJ21 AI57 AI55 AF52 AF9 AF10 AE57:AF57 AE55:AF55 AA11 AA19:AA20 AA17 AC11:AF11 Y11 AC9:AD9 AC10:AD10 Q10 D11:W11 S9 S10 AC57 AE58:AF58 AC55 AF56 O45 O43 Y19:Y20 Y17 W19:W20 AC17:AF17 AC16:AD16 AC19:AF20 D19:U20 AC37:AY37 AC38:AD38 AA39:AA40 AA27:AF27 AA22:AA26 AA28:AA32 AA45 AA43 AB47:AG47 AB48:AG48 W48:Y48 AA41:AA42 AC22:AF26 AE53:AF54 AF59 AC18:AD18 O17:U17 O18:W18 W17 W16 Q9 O10 O51:S51 D51:M51 M39:O39 M38:O38 W23:W26 W28:W32 W22 AA16 AA9 AA10 G39:I40 S39:S40 S38 S37 S35 S36 Q39 Q38 Q37 K39:K40 K38 K35 K36 W39:W40 W37 W38 U39:U40 U37 U35 U38 U36 Y39:Y40 D39:E40 Q32:S32 K32:O32 D32:I32 U23:U26 D23:S26 U28:U32 Y27 Y22:Y26 D22:U22 Y28:Y32 D28:S31 M17 M18 M59 H59:J59 M16 M37 M46 M47:N47 AA58 Y57 Y55 AC44:AD44 AC46:AD46 Y45 Y43 M9 M10 K9 W9 W10 U9 U10 U47 U59:W59 U57 U52:U56 U58:W58 U44 U46 U45 U43 U48:U51 W47:Y47 W57 W52:W56 W44 W46 W45 W43 W49:AY50 W27 P47:S47 G18:I18 G17:K17 K18 D18:E18 D21:AF21 K27:S27 D27:I27 D33:V34 S59 M44 K43 I37 S57 S52:S56 Q58:S58 Q59 Q57 Q46 Q44 Q45 Q43 Q35 S44 S46 H46:J46 S45 S43 H9:I9 D9:E9 H52:J57 H60:J60 H16:I16 D16:E16 D17:E17 H38:I38 D37:E38 H44:I44 H47:J47 D46:E47 M58:O58 G58:K58 P60:W60 D59:E60 M45 G45:K45 D45:E45 D48:S50 M43 G43:I43 D43:E43 D44:E44 M36:Q36 M35:O35 D35:I35 G36:I36 D36:E36 D41:Y42 G10:K10 D10:E10 Q52:Q56 M52:M56 M57:O57 D52:E57 D58:E58 K52:L57 O52:O56 F10 F36 L35:L36 F43 L43 F45 L45 O59:O60 F58 L58 F46:G47 F44:G44 F37:G38 F16:G16 F59:G60 F52:G57 F9:G9 R43:R46 P35 P43:P46 P52:P59 R52:R57 H37 J43:J44 R59 J27 J18 F17:F18 O44 O46:O47 U27 V43:V57 T43:T59 T9:T10 V9:V10 J9 L9:L10 X43:X46 X52:X60 K46:L47 K44:L44 K37:L37 J16:L16 K59:L59 L17:L18 X22:X32 T23:T32 J32 P32 X37:X40 T35:T40 V35:V40 J35:J40 P37:P40 R35:R40 F39:F40 Y9:Y10 Y16 Y44 Y52:Y54 Y18 V22:V32 L38:L40 Y46 Y56 N51:N56 N37:O37 N9:N10 V16:V17 N17:N18 Y58:Y60 N59 AA18 AA59:AA60 AB52:AC54 AB22:AB26 Z22:Z32 AA37:AA38 AB16:AB20 V19:V20 X16:X20 AA44 AA46:AA48 N16:U16 O9 Y37:Y38 N43:N46 AA56:AC56 AB55 AB58:AC59 AB57 R9:R10 X9:X11 P9:P10 AB9:AB11 Z9:Z11 AD52:AD59 AE9:AE10 AE56 AE52 AG52:AG57 AG9:AG11 AG58:AG59 AE16 AE38 AE44 AE59 AE46 AB28:AB32 AE18 AH16:AH18 AH9:AJ9 AL9 AH22:AH26 AH21 AH32 AH27 AL27 AH10:AJ10 AL10:AL11 AH19:AH20 AL19:AL20 AL22:AL26 AH28:AH31 AL28:AL31 AH38 AH40 AH39 AL39 AH44 AH41 AL41 AH47:AJ48 AH45 AL45 AH56:AJ56 AH53:AJ54 AL53:AL55 AH59:AL59 AH57 AL57:AL58 AL16:AL18 AK32:AL32 AL38 AL40 AL44 AL46:AL48 AL56 AK56:AK57 AK46:AK48 AK44 AK38 AK16:AK18 AK19:AK26 AK39 AK41 AK45 AK53:AK55 AK58 AK10:AK11 AK28:AK31 AH43 AL43 AK43 AH58 AJ58 AJ32 AJ41 AJ39 AJ43 AJ40:AK40 K60:L60 AK60:AM60 AG60 AC60 AI60 AE60 AB60 AF60 AJ60 AD60 AH60 AH11 AJ11 AJ45 AH55 AJ55 AJ57 AJ16:AJ18 AJ22:AJ26 AJ27 AJ19:AJ20 AJ28:AJ31 AJ38 AJ44 AH46 AJ46 AI46 AI44 AI38 AI16:AI18 Q40 N40 AK51:AK52 Z51:Z60 AA51:AA54 AH51:AJ52 AL51:AL52 AM53:AM54 AG38:AG46 AM56 AM59 AN16:AO16 AN9:AO10 AM9:AM10 AM16 AP16:AQ16 AP11:AQ11 AP9:AQ10 AN53:AQ54 AP26:AQ26 AM11:AN11 AP23:AQ23 AP24:AQ24 AP25:AQ25 AN56:AQ56 AN55 AP55:AQ55 AN59:AQ60 AN57 AP57:AQ57 AN58 AP58:AQ58 AZ51 AZ48:BB48 AZ59:BB59 AZ37 AZ49:BB50 AZ27 AZ47:BB47 AZ41 AZ39 AZ43 AZ40 AZ42 AZ45 AZ28:AZ31 AZ46 AZ44 AZ38 AZ52:BB52 AZ53:BB54 AZ56:BB56 AZ55:BB55 AZ60:BB60 AZ57:BB57 AZ58:BB58 AZ9 AZ18 AZ17 AZ16 AZ11 AZ10 Z16:Z20 AG16:AG32 D12:J12 L12:V12 AP12:AQ12 AM12:AN12 AJ12 AH12 AK12:AL12 AG12 Z12 Y12 AA12:AF12 AI12 AO12 AR12 AY12 AX12 AZ12 Z37:Z48 AB37:AB46 AR32 AT32 AV32 AX32:AY32 AZ32 BB21 BB22 BB19:BB20 BB26 BB23 BB24 BB25 BB32 BB10 BB11 BB9 BB33 BB34 BB38 BB44 BB46 BB28:BB31 BB45 BB42 BB40 BB43 BB39 BB41 BB27 BB35 BB37 BB36 BB18 BB17 BB14 BB15 BB13 BB16 BB12 BD13 BD15 BD14 BD16 BD17 BD18 BD12 BH40 BF40 AT10:AY10 AT11:AY11 AT12:AW12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T72"/>
  <sheetViews>
    <sheetView zoomScaleNormal="10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K6" sqref="AK6"/>
    </sheetView>
  </sheetViews>
  <sheetFormatPr defaultColWidth="8.81640625" defaultRowHeight="14" outlineLevelCol="1"/>
  <cols>
    <col min="1" max="1" width="2.81640625" style="12" customWidth="1"/>
    <col min="2" max="3" width="42.453125" style="12" bestFit="1" customWidth="1"/>
    <col min="4" max="8" width="10.1796875" style="12" customWidth="1"/>
    <col min="9" max="12" width="10.1796875" style="12" hidden="1" customWidth="1" outlineLevel="1"/>
    <col min="13" max="13" width="10.1796875" style="12" customWidth="1" collapsed="1"/>
    <col min="14" max="14" width="10.1796875" style="12" customWidth="1"/>
    <col min="15" max="20" width="10.1796875" style="12" hidden="1" customWidth="1" outlineLevel="1"/>
    <col min="21" max="21" width="10.1796875" style="12" customWidth="1" collapsed="1"/>
    <col min="22" max="22" width="10.1796875" style="12" customWidth="1"/>
    <col min="23" max="23" width="10.1796875" style="12" hidden="1" customWidth="1" outlineLevel="1" collapsed="1"/>
    <col min="24" max="24" width="10.1796875" style="12" hidden="1" customWidth="1" outlineLevel="1"/>
    <col min="25" max="25" width="10.1796875" style="12" hidden="1" customWidth="1" outlineLevel="1" collapsed="1"/>
    <col min="26" max="26" width="10.1796875" style="12" hidden="1" customWidth="1" outlineLevel="1"/>
    <col min="27" max="27" width="10.1796875" style="12" hidden="1" customWidth="1" outlineLevel="1" collapsed="1"/>
    <col min="28" max="28" width="10.1796875" style="12" hidden="1" customWidth="1" outlineLevel="1"/>
    <col min="29" max="29" width="10.1796875" style="12" customWidth="1" collapsed="1"/>
    <col min="30" max="30" width="10.1796875" style="12" customWidth="1"/>
    <col min="31" max="36" width="10.1796875" style="12" hidden="1" customWidth="1" outlineLevel="1"/>
    <col min="37" max="37" width="10.1796875" style="12" customWidth="1" collapsed="1"/>
    <col min="38" max="38" width="10.1796875" style="12" customWidth="1"/>
    <col min="39" max="44" width="10.1796875" style="12" hidden="1" customWidth="1" outlineLevel="1"/>
    <col min="45" max="45" width="10.1796875" style="12" customWidth="1" collapsed="1"/>
    <col min="46" max="46" width="10.1796875" style="12" customWidth="1"/>
    <col min="47" max="16384" width="8.81640625" style="12"/>
  </cols>
  <sheetData>
    <row r="3" spans="1:46" ht="8" customHeight="1"/>
    <row r="4" spans="1:46" s="50" customFormat="1" ht="20.5">
      <c r="B4" s="51" t="s">
        <v>410</v>
      </c>
      <c r="C4" s="51" t="s">
        <v>411</v>
      </c>
      <c r="D4" s="52">
        <v>2016</v>
      </c>
      <c r="E4" s="53">
        <v>2017</v>
      </c>
      <c r="F4" s="52" t="s">
        <v>400</v>
      </c>
      <c r="G4" s="53">
        <v>2018</v>
      </c>
      <c r="H4" s="52" t="s">
        <v>400</v>
      </c>
      <c r="I4" s="53" t="s">
        <v>559</v>
      </c>
      <c r="J4" s="52" t="s">
        <v>400</v>
      </c>
      <c r="K4" s="53" t="s">
        <v>554</v>
      </c>
      <c r="L4" s="52" t="s">
        <v>400</v>
      </c>
      <c r="M4" s="53">
        <v>2019</v>
      </c>
      <c r="N4" s="52" t="s">
        <v>400</v>
      </c>
      <c r="O4" s="53" t="s">
        <v>647</v>
      </c>
      <c r="P4" s="52" t="s">
        <v>400</v>
      </c>
      <c r="Q4" s="53" t="s">
        <v>646</v>
      </c>
      <c r="R4" s="52" t="s">
        <v>400</v>
      </c>
      <c r="S4" s="53" t="s">
        <v>653</v>
      </c>
      <c r="T4" s="52" t="s">
        <v>400</v>
      </c>
      <c r="U4" s="53">
        <v>2020</v>
      </c>
      <c r="V4" s="52" t="s">
        <v>400</v>
      </c>
      <c r="W4" s="53" t="s">
        <v>724</v>
      </c>
      <c r="X4" s="52" t="s">
        <v>400</v>
      </c>
      <c r="Y4" s="53" t="s">
        <v>726</v>
      </c>
      <c r="Z4" s="52" t="s">
        <v>400</v>
      </c>
      <c r="AA4" s="53" t="s">
        <v>745</v>
      </c>
      <c r="AB4" s="52" t="s">
        <v>400</v>
      </c>
      <c r="AC4" s="53">
        <v>2021</v>
      </c>
      <c r="AD4" s="52" t="s">
        <v>400</v>
      </c>
      <c r="AE4" s="53" t="s">
        <v>879</v>
      </c>
      <c r="AF4" s="52" t="s">
        <v>400</v>
      </c>
      <c r="AG4" s="53" t="s">
        <v>784</v>
      </c>
      <c r="AH4" s="52" t="s">
        <v>400</v>
      </c>
      <c r="AI4" s="53" t="s">
        <v>797</v>
      </c>
      <c r="AJ4" s="52" t="s">
        <v>400</v>
      </c>
      <c r="AK4" s="53" t="s">
        <v>880</v>
      </c>
      <c r="AL4" s="52" t="str">
        <f>AJ4</f>
        <v>AH</v>
      </c>
      <c r="AM4" s="53" t="s">
        <v>881</v>
      </c>
      <c r="AN4" s="52" t="str">
        <f>AL4</f>
        <v>AH</v>
      </c>
      <c r="AO4" s="53" t="s">
        <v>878</v>
      </c>
      <c r="AP4" s="52" t="str">
        <f>AN4</f>
        <v>AH</v>
      </c>
      <c r="AQ4" s="53" t="s">
        <v>899</v>
      </c>
      <c r="AR4" s="52" t="str">
        <f>AP4</f>
        <v>AH</v>
      </c>
      <c r="AS4" s="53">
        <v>2023</v>
      </c>
      <c r="AT4" s="52" t="str">
        <f>AR4</f>
        <v>AH</v>
      </c>
    </row>
    <row r="5" spans="1:46" s="5" customFormat="1" ht="11.5" customHeight="1">
      <c r="B5" s="4"/>
      <c r="C5" s="4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7"/>
      <c r="AG5" s="18"/>
      <c r="AH5" s="17"/>
      <c r="AI5" s="18"/>
      <c r="AJ5" s="17"/>
      <c r="AK5" s="18"/>
      <c r="AL5" s="17"/>
      <c r="AM5" s="18"/>
      <c r="AN5" s="17"/>
      <c r="AO5" s="18"/>
      <c r="AP5" s="17"/>
      <c r="AQ5" s="18"/>
      <c r="AR5" s="17"/>
      <c r="AS5" s="18"/>
      <c r="AT5" s="17"/>
    </row>
    <row r="6" spans="1:46">
      <c r="A6" s="8"/>
      <c r="B6" s="6" t="s">
        <v>412</v>
      </c>
      <c r="C6" s="6" t="s">
        <v>521</v>
      </c>
      <c r="D6" s="125"/>
      <c r="E6" s="125"/>
      <c r="F6" s="125"/>
      <c r="G6" s="125"/>
      <c r="H6" s="125"/>
      <c r="I6" s="125"/>
      <c r="J6" s="119"/>
      <c r="K6" s="125"/>
      <c r="L6" s="119"/>
      <c r="M6" s="125"/>
      <c r="N6" s="119"/>
      <c r="O6" s="125"/>
      <c r="P6" s="119"/>
      <c r="Q6" s="125"/>
      <c r="R6" s="119"/>
      <c r="S6" s="125"/>
      <c r="T6" s="119"/>
      <c r="U6" s="125"/>
      <c r="V6" s="119"/>
      <c r="W6" s="125"/>
      <c r="X6" s="119"/>
      <c r="Y6" s="125"/>
      <c r="Z6" s="119"/>
      <c r="AA6" s="125"/>
      <c r="AB6" s="119"/>
      <c r="AC6" s="125"/>
      <c r="AD6" s="119"/>
      <c r="AE6" s="125"/>
      <c r="AF6" s="119"/>
      <c r="AG6" s="125"/>
      <c r="AH6" s="119"/>
      <c r="AI6" s="125"/>
      <c r="AJ6" s="119"/>
      <c r="AK6" s="125"/>
      <c r="AL6" s="119"/>
      <c r="AM6" s="125"/>
      <c r="AN6" s="119"/>
      <c r="AO6" s="125"/>
      <c r="AP6" s="119"/>
      <c r="AQ6" s="125"/>
      <c r="AR6" s="119"/>
      <c r="AS6" s="125"/>
      <c r="AT6" s="119"/>
    </row>
    <row r="7" spans="1:46">
      <c r="A7" s="8"/>
      <c r="B7" s="9" t="s">
        <v>413</v>
      </c>
      <c r="C7" s="9" t="s">
        <v>520</v>
      </c>
      <c r="D7" s="119">
        <v>54814</v>
      </c>
      <c r="E7" s="126">
        <v>124758</v>
      </c>
      <c r="F7" s="19">
        <f>E7/D7-1</f>
        <v>1.2760243733352792</v>
      </c>
      <c r="G7" s="126">
        <v>84780.507180000001</v>
      </c>
      <c r="H7" s="19">
        <f>G7/E7-1</f>
        <v>-0.32044031500985903</v>
      </c>
      <c r="I7" s="126">
        <v>66725</v>
      </c>
      <c r="J7" s="19">
        <f>I7/G7-1</f>
        <v>-0.21296767123208904</v>
      </c>
      <c r="K7" s="126">
        <v>87703.619000000006</v>
      </c>
      <c r="L7" s="19">
        <f>K7/I7-1</f>
        <v>0.31440418134132653</v>
      </c>
      <c r="M7" s="117">
        <v>435844.35029999999</v>
      </c>
      <c r="N7" s="19">
        <f t="shared" ref="N7:N15" si="0">M7/K7-1</f>
        <v>3.969513861223902</v>
      </c>
      <c r="O7" s="117">
        <v>472789</v>
      </c>
      <c r="P7" s="19">
        <f>O7/M7-1</f>
        <v>8.4765695998056056E-2</v>
      </c>
      <c r="Q7" s="117">
        <v>584678.89157000009</v>
      </c>
      <c r="R7" s="19">
        <f>Q7/M7-1</f>
        <v>0.3414855353007431</v>
      </c>
      <c r="S7" s="117">
        <v>519414.40205999999</v>
      </c>
      <c r="T7" s="19">
        <f>S7/M7-1</f>
        <v>0.19174288183953081</v>
      </c>
      <c r="U7" s="117">
        <v>477319.37946999999</v>
      </c>
      <c r="V7" s="19">
        <f>U7/M7-1</f>
        <v>9.5160185376848228E-2</v>
      </c>
      <c r="W7" s="117">
        <v>365925.25676999998</v>
      </c>
      <c r="X7" s="19">
        <f>W7/U7-1</f>
        <v>-0.2333743977118391</v>
      </c>
      <c r="Y7" s="117">
        <v>361167.57030999992</v>
      </c>
      <c r="Z7" s="19">
        <f>Y7/U7-1</f>
        <v>-0.24334190932907707</v>
      </c>
      <c r="AA7" s="117">
        <v>387128.36859999999</v>
      </c>
      <c r="AB7" s="19">
        <f>AA7/W7-1</f>
        <v>5.7943832620788616E-2</v>
      </c>
      <c r="AC7" s="117">
        <v>325587.60056999995</v>
      </c>
      <c r="AD7" s="19">
        <f>AC7/U7-1</f>
        <v>-0.31788313114057531</v>
      </c>
      <c r="AE7" s="117">
        <v>246371.96878999998</v>
      </c>
      <c r="AF7" s="19">
        <f>AE7/AC7-1</f>
        <v>-0.24330051771418404</v>
      </c>
      <c r="AG7" s="117">
        <v>164942.36768</v>
      </c>
      <c r="AH7" s="19">
        <f>AG7/AC7-1</f>
        <v>-0.49340095448586319</v>
      </c>
      <c r="AI7" s="117">
        <v>101668.44038</v>
      </c>
      <c r="AJ7" s="19">
        <f>AI7/AC7-1</f>
        <v>-0.68773859876109833</v>
      </c>
      <c r="AK7" s="117">
        <v>160035.97900999998</v>
      </c>
      <c r="AL7" s="19">
        <f>AK7/AC7-1</f>
        <v>-0.50847028962458007</v>
      </c>
      <c r="AM7" s="117">
        <v>121464</v>
      </c>
      <c r="AN7" s="19">
        <f>IFERROR(AM7/$AK7-1,"na")</f>
        <v>-0.24102067078047351</v>
      </c>
      <c r="AO7" s="117">
        <v>78460.473289999994</v>
      </c>
      <c r="AP7" s="19">
        <f>IFERROR(AO7/$AK7-1,"na")</f>
        <v>-0.50973228785573688</v>
      </c>
      <c r="AQ7" s="117">
        <v>69518.707189999986</v>
      </c>
      <c r="AR7" s="19">
        <f>IFERROR(AQ7/$AK7-1,"na")</f>
        <v>-0.56560576177900557</v>
      </c>
      <c r="AS7" s="117">
        <v>221495.20791</v>
      </c>
      <c r="AT7" s="19">
        <f>IFERROR(AS7/$AK7-1,"na")</f>
        <v>0.38403382339517345</v>
      </c>
    </row>
    <row r="8" spans="1:46">
      <c r="B8" s="9" t="s">
        <v>414</v>
      </c>
      <c r="C8" s="9" t="s">
        <v>522</v>
      </c>
      <c r="D8" s="119">
        <v>0</v>
      </c>
      <c r="E8" s="119">
        <v>0</v>
      </c>
      <c r="F8" s="11" t="s">
        <v>391</v>
      </c>
      <c r="G8" s="119">
        <v>590.33477000000005</v>
      </c>
      <c r="H8" s="11" t="s">
        <v>391</v>
      </c>
      <c r="I8" s="119">
        <v>608</v>
      </c>
      <c r="J8" s="19">
        <f t="shared" ref="J8:J14" si="1">I8/G8-1</f>
        <v>2.9924088665825854E-2</v>
      </c>
      <c r="K8" s="119">
        <v>616.47596999999996</v>
      </c>
      <c r="L8" s="19" t="s">
        <v>391</v>
      </c>
      <c r="M8" s="67">
        <v>0</v>
      </c>
      <c r="N8" s="19">
        <f t="shared" si="0"/>
        <v>-1</v>
      </c>
      <c r="O8" s="67">
        <v>0</v>
      </c>
      <c r="P8" s="19" t="s">
        <v>391</v>
      </c>
      <c r="Q8" s="67">
        <v>0</v>
      </c>
      <c r="R8" s="19" t="s">
        <v>391</v>
      </c>
      <c r="S8" s="67">
        <v>65815.223129999998</v>
      </c>
      <c r="T8" s="11" t="s">
        <v>391</v>
      </c>
      <c r="U8" s="67">
        <v>59725.424510000004</v>
      </c>
      <c r="V8" s="19" t="s">
        <v>391</v>
      </c>
      <c r="W8" s="67">
        <v>48845.055329999996</v>
      </c>
      <c r="X8" s="19">
        <f t="shared" ref="X8:X15" si="2">W8/U8-1</f>
        <v>-0.18217315773416187</v>
      </c>
      <c r="Y8" s="67">
        <v>68803.898450000008</v>
      </c>
      <c r="Z8" s="19">
        <f t="shared" ref="Z8:Z15" si="3">Y8/U8-1</f>
        <v>0.15200350628700798</v>
      </c>
      <c r="AA8" s="67">
        <v>78650.466520000002</v>
      </c>
      <c r="AB8" s="19">
        <f t="shared" ref="AB8:AB9" si="4">AA8/W8-1</f>
        <v>0.61020324347332466</v>
      </c>
      <c r="AC8" s="67">
        <v>141707.12711</v>
      </c>
      <c r="AD8" s="19">
        <f t="shared" ref="AD8:AD15" si="5">AC8/U8-1</f>
        <v>1.372643280020112</v>
      </c>
      <c r="AE8" s="67">
        <v>147312.73332</v>
      </c>
      <c r="AF8" s="19">
        <f t="shared" ref="AF8:AF15" si="6">AE8/AC8-1</f>
        <v>3.9557687212504522E-2</v>
      </c>
      <c r="AG8" s="67">
        <v>111433.88754000001</v>
      </c>
      <c r="AH8" s="19">
        <f t="shared" ref="AH8:AH15" si="7">AG8/AC8-1</f>
        <v>-0.21363244169434348</v>
      </c>
      <c r="AI8" s="117">
        <v>107623.20626000001</v>
      </c>
      <c r="AJ8" s="19">
        <f>AI8/AC8-1</f>
        <v>-0.2405236881525542</v>
      </c>
      <c r="AK8" s="117">
        <v>155139.21818999999</v>
      </c>
      <c r="AL8" s="19">
        <f t="shared" ref="AL8:AL14" si="8">AK8/AC8-1</f>
        <v>9.4787688904125034E-2</v>
      </c>
      <c r="AM8" s="117">
        <v>170131</v>
      </c>
      <c r="AN8" s="19">
        <f t="shared" ref="AN8:AP14" si="9">IFERROR(AM8/$AK8-1,"na")</f>
        <v>9.6634377721560361E-2</v>
      </c>
      <c r="AO8" s="117">
        <v>128666.93955999997</v>
      </c>
      <c r="AP8" s="19">
        <f t="shared" si="9"/>
        <v>-0.17063563255539449</v>
      </c>
      <c r="AQ8" s="117">
        <v>137315.36030999996</v>
      </c>
      <c r="AR8" s="19">
        <f t="shared" ref="AR8" si="10">IFERROR(AQ8/$AK8-1,"na")</f>
        <v>-0.11488943987181266</v>
      </c>
      <c r="AS8" s="117">
        <v>82994.525959999999</v>
      </c>
      <c r="AT8" s="19">
        <f>IFERROR(AS8/$AK8-1,"na")</f>
        <v>-0.46503194402877501</v>
      </c>
    </row>
    <row r="9" spans="1:46">
      <c r="B9" s="9" t="s">
        <v>415</v>
      </c>
      <c r="C9" s="9" t="s">
        <v>452</v>
      </c>
      <c r="D9" s="119">
        <v>313098</v>
      </c>
      <c r="E9" s="119">
        <v>178778</v>
      </c>
      <c r="F9" s="11">
        <f t="shared" ref="F9:F15" si="11">E9/D9-1</f>
        <v>-0.42900305974487218</v>
      </c>
      <c r="G9" s="119">
        <v>214981.47959</v>
      </c>
      <c r="H9" s="11">
        <f>G9/E9-1</f>
        <v>0.2025052276566468</v>
      </c>
      <c r="I9" s="119">
        <v>220815</v>
      </c>
      <c r="J9" s="19">
        <f t="shared" si="1"/>
        <v>2.7134990516975321E-2</v>
      </c>
      <c r="K9" s="119">
        <v>181932.36449000001</v>
      </c>
      <c r="L9" s="19">
        <f>K9/I9-1</f>
        <v>-0.17608693028100442</v>
      </c>
      <c r="M9" s="67">
        <v>425833.39451000001</v>
      </c>
      <c r="N9" s="19">
        <f t="shared" si="0"/>
        <v>1.3406137533786966</v>
      </c>
      <c r="O9" s="67">
        <v>281886</v>
      </c>
      <c r="P9" s="19">
        <f>O9/M9-1</f>
        <v>-0.33803688570652868</v>
      </c>
      <c r="Q9" s="67">
        <v>212012.11630999995</v>
      </c>
      <c r="R9" s="19">
        <f>Q9/M9-1</f>
        <v>-0.50212426023102519</v>
      </c>
      <c r="S9" s="67">
        <v>226695.60066000005</v>
      </c>
      <c r="T9" s="19">
        <f t="shared" ref="T9:T69" si="12">S9/M9-1</f>
        <v>-0.46764250154487008</v>
      </c>
      <c r="U9" s="67">
        <v>410262.58041000005</v>
      </c>
      <c r="V9" s="19">
        <f t="shared" ref="V9:V15" si="13">U9/M9-1</f>
        <v>-3.6565507310475365E-2</v>
      </c>
      <c r="W9" s="67">
        <v>285004.00906999997</v>
      </c>
      <c r="X9" s="19">
        <f t="shared" si="2"/>
        <v>-0.30531317580760509</v>
      </c>
      <c r="Y9" s="67">
        <v>366657.06044999999</v>
      </c>
      <c r="Z9" s="19">
        <f t="shared" si="3"/>
        <v>-0.10628685637481838</v>
      </c>
      <c r="AA9" s="67">
        <v>345355.94863000017</v>
      </c>
      <c r="AB9" s="19">
        <f t="shared" si="4"/>
        <v>0.21175821265439509</v>
      </c>
      <c r="AC9" s="67">
        <v>531777.24878999998</v>
      </c>
      <c r="AD9" s="19">
        <f t="shared" si="5"/>
        <v>0.29618754958973592</v>
      </c>
      <c r="AE9" s="67">
        <v>423384.10090999986</v>
      </c>
      <c r="AF9" s="19">
        <f t="shared" si="6"/>
        <v>-0.20383186404953701</v>
      </c>
      <c r="AG9" s="67">
        <v>491508.04710999987</v>
      </c>
      <c r="AH9" s="19">
        <f t="shared" si="7"/>
        <v>-7.572569486872216E-2</v>
      </c>
      <c r="AI9" s="117">
        <v>446811.96542999998</v>
      </c>
      <c r="AJ9" s="19">
        <f>AI9/AC9-1</f>
        <v>-0.15977607833604968</v>
      </c>
      <c r="AK9" s="117">
        <v>663797.20880999987</v>
      </c>
      <c r="AL9" s="19">
        <f t="shared" si="8"/>
        <v>0.24826176810007694</v>
      </c>
      <c r="AM9" s="117">
        <v>515481</v>
      </c>
      <c r="AN9" s="19">
        <f t="shared" si="9"/>
        <v>-0.22343602359505066</v>
      </c>
      <c r="AO9" s="117">
        <v>603767.48730000004</v>
      </c>
      <c r="AP9" s="19">
        <f t="shared" si="9"/>
        <v>-9.0433826345272084E-2</v>
      </c>
      <c r="AQ9" s="117">
        <v>558868.97015000007</v>
      </c>
      <c r="AR9" s="19">
        <f t="shared" ref="AR9" si="14">IFERROR(AQ9/$AK9-1,"na")</f>
        <v>-0.15807273255653842</v>
      </c>
      <c r="AS9" s="117">
        <v>830832.34941999998</v>
      </c>
      <c r="AT9" s="19">
        <f t="shared" ref="AT9:AT14" si="15">IFERROR(AS9/$AK9-1,"na")</f>
        <v>0.25163579839307659</v>
      </c>
    </row>
    <row r="10" spans="1:46" s="120" customFormat="1">
      <c r="A10" s="118"/>
      <c r="B10" s="9" t="s">
        <v>416</v>
      </c>
      <c r="C10" s="121" t="s">
        <v>523</v>
      </c>
      <c r="D10" s="119">
        <v>20607</v>
      </c>
      <c r="E10" s="119">
        <v>13190</v>
      </c>
      <c r="F10" s="11">
        <f t="shared" si="11"/>
        <v>-0.35992623865676709</v>
      </c>
      <c r="G10" s="119">
        <v>1910.5749000000358</v>
      </c>
      <c r="H10" s="11">
        <f>G10/E10-1</f>
        <v>-0.85514974222895868</v>
      </c>
      <c r="I10" s="119">
        <v>11059</v>
      </c>
      <c r="J10" s="19">
        <f t="shared" si="1"/>
        <v>4.7883101049845225</v>
      </c>
      <c r="K10" s="119">
        <v>8673.6218500000232</v>
      </c>
      <c r="L10" s="19" t="s">
        <v>391</v>
      </c>
      <c r="M10" s="67">
        <v>0</v>
      </c>
      <c r="N10" s="19">
        <f t="shared" si="0"/>
        <v>-1</v>
      </c>
      <c r="O10" s="67">
        <v>0</v>
      </c>
      <c r="P10" s="19" t="s">
        <v>391</v>
      </c>
      <c r="Q10" s="67">
        <v>0</v>
      </c>
      <c r="R10" s="19" t="s">
        <v>391</v>
      </c>
      <c r="S10" s="67">
        <v>0</v>
      </c>
      <c r="T10" s="11" t="s">
        <v>391</v>
      </c>
      <c r="U10" s="67">
        <v>0</v>
      </c>
      <c r="V10" s="19" t="s">
        <v>391</v>
      </c>
      <c r="W10" s="67">
        <v>0</v>
      </c>
      <c r="X10" s="19" t="s">
        <v>391</v>
      </c>
      <c r="Y10" s="67">
        <v>0</v>
      </c>
      <c r="Z10" s="19" t="s">
        <v>391</v>
      </c>
      <c r="AA10" s="67">
        <v>0</v>
      </c>
      <c r="AB10" s="19" t="s">
        <v>391</v>
      </c>
      <c r="AC10" s="67">
        <v>0</v>
      </c>
      <c r="AD10" s="19" t="s">
        <v>391</v>
      </c>
      <c r="AE10" s="67">
        <v>0</v>
      </c>
      <c r="AF10" s="19" t="s">
        <v>391</v>
      </c>
      <c r="AG10" s="67">
        <f>0</f>
        <v>0</v>
      </c>
      <c r="AH10" s="19" t="s">
        <v>391</v>
      </c>
      <c r="AI10" s="117">
        <v>0</v>
      </c>
      <c r="AJ10" s="19" t="s">
        <v>391</v>
      </c>
      <c r="AK10" s="117">
        <v>0</v>
      </c>
      <c r="AL10" s="19" t="s">
        <v>391</v>
      </c>
      <c r="AM10" s="117">
        <v>0</v>
      </c>
      <c r="AN10" s="19" t="str">
        <f t="shared" si="9"/>
        <v>na</v>
      </c>
      <c r="AO10" s="117">
        <v>-1.9999980926513671E-5</v>
      </c>
      <c r="AP10" s="19" t="str">
        <f t="shared" si="9"/>
        <v>na</v>
      </c>
      <c r="AQ10" s="117">
        <v>0</v>
      </c>
      <c r="AR10" s="19" t="str">
        <f t="shared" ref="AR10" si="16">IFERROR(AQ10/$AK10-1,"na")</f>
        <v>na</v>
      </c>
      <c r="AS10" s="117">
        <v>0</v>
      </c>
      <c r="AT10" s="19" t="str">
        <f t="shared" si="15"/>
        <v>na</v>
      </c>
    </row>
    <row r="11" spans="1:46">
      <c r="B11" s="9" t="s">
        <v>417</v>
      </c>
      <c r="C11" s="9" t="s">
        <v>453</v>
      </c>
      <c r="D11" s="119">
        <v>310039</v>
      </c>
      <c r="E11" s="119">
        <v>271662</v>
      </c>
      <c r="F11" s="11">
        <f t="shared" si="11"/>
        <v>-0.12378120171978368</v>
      </c>
      <c r="G11" s="119">
        <v>348289.63484999997</v>
      </c>
      <c r="H11" s="11">
        <f>G11/E11-1</f>
        <v>0.28206975892837405</v>
      </c>
      <c r="I11" s="119">
        <v>366880</v>
      </c>
      <c r="J11" s="19">
        <f t="shared" si="1"/>
        <v>5.3376165380306206E-2</v>
      </c>
      <c r="K11" s="119">
        <v>364295.02604416764</v>
      </c>
      <c r="L11" s="19">
        <f>K11/I11-1</f>
        <v>-7.0458295786970382E-3</v>
      </c>
      <c r="M11" s="67">
        <v>348034.16762999998</v>
      </c>
      <c r="N11" s="19">
        <f t="shared" si="0"/>
        <v>-4.4636509564081051E-2</v>
      </c>
      <c r="O11" s="67">
        <v>384295</v>
      </c>
      <c r="P11" s="19">
        <f>O11/M11-1</f>
        <v>0.10418756473516533</v>
      </c>
      <c r="Q11" s="67">
        <v>360530.6398943665</v>
      </c>
      <c r="R11" s="19">
        <f t="shared" ref="R11:R69" si="17">Q11/M11-1</f>
        <v>3.5905877717304246E-2</v>
      </c>
      <c r="S11" s="67">
        <v>367381.03715075139</v>
      </c>
      <c r="T11" s="19">
        <f t="shared" si="12"/>
        <v>5.5588994760190635E-2</v>
      </c>
      <c r="U11" s="67">
        <v>365184.36666768946</v>
      </c>
      <c r="V11" s="19">
        <f t="shared" si="13"/>
        <v>4.9277342953069292E-2</v>
      </c>
      <c r="W11" s="67">
        <v>410608.19970712886</v>
      </c>
      <c r="X11" s="19">
        <f t="shared" si="2"/>
        <v>0.12438602849824121</v>
      </c>
      <c r="Y11" s="67">
        <v>443718.57435759343</v>
      </c>
      <c r="Z11" s="19">
        <f t="shared" si="3"/>
        <v>0.21505358623790305</v>
      </c>
      <c r="AA11" s="67">
        <v>525699.07804680406</v>
      </c>
      <c r="AB11" s="19">
        <f t="shared" ref="AB11:AB15" si="18">AA11/W11-1</f>
        <v>0.28029366783655352</v>
      </c>
      <c r="AC11" s="67">
        <v>527139.03596740973</v>
      </c>
      <c r="AD11" s="19">
        <f t="shared" si="5"/>
        <v>0.44348741096876099</v>
      </c>
      <c r="AE11" s="67">
        <v>620107.86974823568</v>
      </c>
      <c r="AF11" s="19">
        <f t="shared" si="6"/>
        <v>0.17636491976013269</v>
      </c>
      <c r="AG11" s="67">
        <v>646090.69854793639</v>
      </c>
      <c r="AH11" s="19">
        <f t="shared" si="7"/>
        <v>0.22565519618979768</v>
      </c>
      <c r="AI11" s="117">
        <v>774751.1661011629</v>
      </c>
      <c r="AJ11" s="19">
        <f>AI11/AC11-1</f>
        <v>0.4697283130992822</v>
      </c>
      <c r="AK11" s="117">
        <v>709711.83116060286</v>
      </c>
      <c r="AL11" s="19">
        <f t="shared" si="8"/>
        <v>0.34634656653369267</v>
      </c>
      <c r="AM11" s="117">
        <v>802728</v>
      </c>
      <c r="AN11" s="19">
        <f t="shared" si="9"/>
        <v>0.13106188280289244</v>
      </c>
      <c r="AO11" s="117">
        <v>851364.87166793132</v>
      </c>
      <c r="AP11" s="19">
        <f t="shared" si="9"/>
        <v>0.19959233351891714</v>
      </c>
      <c r="AQ11" s="117">
        <v>876445.06394937949</v>
      </c>
      <c r="AR11" s="19">
        <f t="shared" ref="AR11" si="19">IFERROR(AQ11/$AK11-1,"na")</f>
        <v>0.23493089091683195</v>
      </c>
      <c r="AS11" s="117">
        <v>782706.41847149108</v>
      </c>
      <c r="AT11" s="19">
        <f t="shared" si="15"/>
        <v>0.10285102221209841</v>
      </c>
    </row>
    <row r="12" spans="1:46">
      <c r="A12" s="8"/>
      <c r="B12" s="9" t="s">
        <v>418</v>
      </c>
      <c r="C12" s="9" t="s">
        <v>455</v>
      </c>
      <c r="D12" s="119">
        <v>18949</v>
      </c>
      <c r="E12" s="119">
        <v>14221</v>
      </c>
      <c r="F12" s="11">
        <f t="shared" si="11"/>
        <v>-0.24951184759090195</v>
      </c>
      <c r="G12" s="119">
        <v>56932.640960000004</v>
      </c>
      <c r="H12" s="11">
        <f>G12/E12-1</f>
        <v>3.0034203614373114</v>
      </c>
      <c r="I12" s="119">
        <v>62398</v>
      </c>
      <c r="J12" s="19">
        <f t="shared" si="1"/>
        <v>9.5996935112141912E-2</v>
      </c>
      <c r="K12" s="119">
        <v>63122.037920000002</v>
      </c>
      <c r="L12" s="19">
        <f>K12/I12-1</f>
        <v>1.1603543703323949E-2</v>
      </c>
      <c r="M12" s="67">
        <v>95247.369649999993</v>
      </c>
      <c r="N12" s="19">
        <f t="shared" si="0"/>
        <v>0.50894002773983926</v>
      </c>
      <c r="O12" s="67">
        <v>53899</v>
      </c>
      <c r="P12" s="19">
        <f>O12/M12-1</f>
        <v>-0.43411560657202874</v>
      </c>
      <c r="Q12" s="67">
        <v>61405.715609999985</v>
      </c>
      <c r="R12" s="19">
        <f t="shared" si="17"/>
        <v>-0.35530276756571844</v>
      </c>
      <c r="S12" s="67">
        <v>93961.28628</v>
      </c>
      <c r="T12" s="19">
        <f t="shared" si="12"/>
        <v>-1.3502560487768767E-2</v>
      </c>
      <c r="U12" s="67">
        <v>101033.77791999999</v>
      </c>
      <c r="V12" s="19">
        <f t="shared" si="13"/>
        <v>6.0751370786017223E-2</v>
      </c>
      <c r="W12" s="67">
        <v>81618.906140000021</v>
      </c>
      <c r="X12" s="19">
        <f t="shared" si="2"/>
        <v>-0.19216218753467729</v>
      </c>
      <c r="Y12" s="67">
        <v>60730.440490000008</v>
      </c>
      <c r="Z12" s="19">
        <f t="shared" si="3"/>
        <v>-0.3989095356001906</v>
      </c>
      <c r="AA12" s="67">
        <v>51465.022810000009</v>
      </c>
      <c r="AB12" s="19">
        <f t="shared" si="18"/>
        <v>-0.36944728563596996</v>
      </c>
      <c r="AC12" s="67">
        <v>47627.008600000001</v>
      </c>
      <c r="AD12" s="19">
        <f t="shared" si="5"/>
        <v>-0.52860311095451906</v>
      </c>
      <c r="AE12" s="67">
        <v>44653.802889999999</v>
      </c>
      <c r="AF12" s="19">
        <f t="shared" si="6"/>
        <v>-6.2426883346186068E-2</v>
      </c>
      <c r="AG12" s="67">
        <v>44239.892580000014</v>
      </c>
      <c r="AH12" s="19">
        <f t="shared" si="7"/>
        <v>-7.1117546945830834E-2</v>
      </c>
      <c r="AI12" s="117">
        <v>54311.004110000002</v>
      </c>
      <c r="AJ12" s="19">
        <f>AI12/AC12-1</f>
        <v>0.14034044351044961</v>
      </c>
      <c r="AK12" s="117">
        <v>55869.859729999996</v>
      </c>
      <c r="AL12" s="19">
        <f t="shared" si="8"/>
        <v>0.17307093962647069</v>
      </c>
      <c r="AM12" s="117">
        <v>57103</v>
      </c>
      <c r="AN12" s="19">
        <f t="shared" si="9"/>
        <v>2.2071655020423409E-2</v>
      </c>
      <c r="AO12" s="117">
        <v>69558.850210000004</v>
      </c>
      <c r="AP12" s="19">
        <f t="shared" si="9"/>
        <v>0.24501565864232044</v>
      </c>
      <c r="AQ12" s="117">
        <v>75213.059079999992</v>
      </c>
      <c r="AR12" s="19">
        <f t="shared" ref="AR12" si="20">IFERROR(AQ12/$AK12-1,"na")</f>
        <v>0.3462188636856991</v>
      </c>
      <c r="AS12" s="117">
        <v>118353.46914</v>
      </c>
      <c r="AT12" s="19">
        <f t="shared" si="15"/>
        <v>1.1183777749212545</v>
      </c>
    </row>
    <row r="13" spans="1:46">
      <c r="A13" s="8"/>
      <c r="B13" s="9" t="s">
        <v>419</v>
      </c>
      <c r="C13" s="9" t="s">
        <v>524</v>
      </c>
      <c r="D13" s="119">
        <v>18248</v>
      </c>
      <c r="E13" s="119">
        <v>22835</v>
      </c>
      <c r="F13" s="11">
        <f t="shared" si="11"/>
        <v>0.25137001315212637</v>
      </c>
      <c r="G13" s="119">
        <v>13606.724629999999</v>
      </c>
      <c r="H13" s="11">
        <f>G13/E13-1</f>
        <v>-0.40412854696737466</v>
      </c>
      <c r="I13" s="119">
        <v>14318</v>
      </c>
      <c r="J13" s="19">
        <f t="shared" si="1"/>
        <v>5.2273812349504567E-2</v>
      </c>
      <c r="K13" s="119">
        <v>14226.1965</v>
      </c>
      <c r="L13" s="19">
        <f>K13/I13-1</f>
        <v>-6.4117544349769906E-3</v>
      </c>
      <c r="M13" s="67">
        <v>7669.3940999999995</v>
      </c>
      <c r="N13" s="19">
        <f t="shared" si="0"/>
        <v>-0.46089637521877336</v>
      </c>
      <c r="O13" s="67">
        <v>7566</v>
      </c>
      <c r="P13" s="19">
        <f>O13/M13-1</f>
        <v>-1.3481390922393643E-2</v>
      </c>
      <c r="Q13" s="67">
        <v>5329.4760400000005</v>
      </c>
      <c r="R13" s="19">
        <f t="shared" si="17"/>
        <v>-0.30509816414310997</v>
      </c>
      <c r="S13" s="67">
        <v>3106.0324699999996</v>
      </c>
      <c r="T13" s="19">
        <f t="shared" si="12"/>
        <v>-0.59500940628412879</v>
      </c>
      <c r="U13" s="67">
        <v>3261.9169099999995</v>
      </c>
      <c r="V13" s="19">
        <f t="shared" si="13"/>
        <v>-0.57468388408935722</v>
      </c>
      <c r="W13" s="67">
        <v>12910.368460000002</v>
      </c>
      <c r="X13" s="19">
        <f t="shared" si="2"/>
        <v>2.9579084373427538</v>
      </c>
      <c r="Y13" s="67">
        <v>13400.344700000001</v>
      </c>
      <c r="Z13" s="19">
        <f t="shared" si="3"/>
        <v>3.1081195719360011</v>
      </c>
      <c r="AA13" s="67">
        <v>12244.97846</v>
      </c>
      <c r="AB13" s="19">
        <f t="shared" si="18"/>
        <v>-5.1539195187307651E-2</v>
      </c>
      <c r="AC13" s="67">
        <v>8223.08547</v>
      </c>
      <c r="AD13" s="19">
        <f t="shared" si="5"/>
        <v>1.5209365219545097</v>
      </c>
      <c r="AE13" s="67">
        <v>14524.601520000002</v>
      </c>
      <c r="AF13" s="19">
        <f t="shared" si="6"/>
        <v>0.76632014503431911</v>
      </c>
      <c r="AG13" s="67">
        <v>13628.05206</v>
      </c>
      <c r="AH13" s="19">
        <f t="shared" si="7"/>
        <v>0.65729179268764182</v>
      </c>
      <c r="AI13" s="117">
        <v>14289.071650000002</v>
      </c>
      <c r="AJ13" s="19">
        <f>AI13/AC13-1</f>
        <v>0.73767762747089649</v>
      </c>
      <c r="AK13" s="117">
        <v>16464.4984</v>
      </c>
      <c r="AL13" s="19">
        <f t="shared" si="8"/>
        <v>1.0022287814065494</v>
      </c>
      <c r="AM13" s="117">
        <v>14944</v>
      </c>
      <c r="AN13" s="19">
        <f t="shared" si="9"/>
        <v>-9.2350119819016196E-2</v>
      </c>
      <c r="AO13" s="117">
        <v>18136.36506</v>
      </c>
      <c r="AP13" s="19">
        <f t="shared" si="9"/>
        <v>0.10154373485195278</v>
      </c>
      <c r="AQ13" s="117">
        <v>16300.203670000001</v>
      </c>
      <c r="AR13" s="19">
        <f t="shared" ref="AR13" si="21">IFERROR(AQ13/$AK13-1,"na")</f>
        <v>-9.9787267129862744E-3</v>
      </c>
      <c r="AS13" s="117">
        <v>20198.153100000003</v>
      </c>
      <c r="AT13" s="19">
        <f t="shared" si="15"/>
        <v>0.22677002416301995</v>
      </c>
    </row>
    <row r="14" spans="1:46" s="120" customFormat="1">
      <c r="A14" s="118"/>
      <c r="B14" s="9" t="s">
        <v>420</v>
      </c>
      <c r="C14" s="121" t="s">
        <v>525</v>
      </c>
      <c r="D14" s="119">
        <v>23723</v>
      </c>
      <c r="E14" s="119">
        <v>0</v>
      </c>
      <c r="F14" s="11">
        <f t="shared" si="11"/>
        <v>-1</v>
      </c>
      <c r="G14" s="119">
        <v>4208.0507899999993</v>
      </c>
      <c r="H14" s="11" t="s">
        <v>391</v>
      </c>
      <c r="I14" s="119">
        <v>3386</v>
      </c>
      <c r="J14" s="19">
        <f t="shared" si="1"/>
        <v>-0.19535191731846935</v>
      </c>
      <c r="K14" s="119">
        <v>8542.4585800000059</v>
      </c>
      <c r="L14" s="19">
        <f>K14/I14-1</f>
        <v>1.5228761311281764</v>
      </c>
      <c r="M14" s="67">
        <v>6796.2362900000026</v>
      </c>
      <c r="N14" s="19">
        <f t="shared" si="0"/>
        <v>-0.2044168284395711</v>
      </c>
      <c r="O14" s="67">
        <v>11900</v>
      </c>
      <c r="P14" s="19">
        <f>O14/M14-1</f>
        <v>0.75096913824342559</v>
      </c>
      <c r="Q14" s="67">
        <v>18275.769049999995</v>
      </c>
      <c r="R14" s="19">
        <f t="shared" si="17"/>
        <v>1.6891014776650723</v>
      </c>
      <c r="S14" s="67">
        <v>21411.792030000001</v>
      </c>
      <c r="T14" s="11">
        <f t="shared" si="12"/>
        <v>2.1505367259677772</v>
      </c>
      <c r="U14" s="67">
        <v>11766.857749999999</v>
      </c>
      <c r="V14" s="19">
        <f t="shared" si="13"/>
        <v>0.73137855246642625</v>
      </c>
      <c r="W14" s="67">
        <v>0</v>
      </c>
      <c r="X14" s="19">
        <f t="shared" si="2"/>
        <v>-1</v>
      </c>
      <c r="Y14" s="67">
        <v>0</v>
      </c>
      <c r="Z14" s="19">
        <f t="shared" si="3"/>
        <v>-1</v>
      </c>
      <c r="AA14" s="67">
        <v>57.760169999994574</v>
      </c>
      <c r="AB14" s="19" t="s">
        <v>391</v>
      </c>
      <c r="AC14" s="67">
        <v>1158.6773699999983</v>
      </c>
      <c r="AD14" s="19">
        <f t="shared" si="5"/>
        <v>-0.9015304344951397</v>
      </c>
      <c r="AE14" s="67">
        <v>0</v>
      </c>
      <c r="AF14" s="19">
        <f t="shared" si="6"/>
        <v>-1</v>
      </c>
      <c r="AG14" s="67">
        <v>0</v>
      </c>
      <c r="AH14" s="19">
        <f t="shared" si="7"/>
        <v>-1</v>
      </c>
      <c r="AI14" s="117">
        <v>0</v>
      </c>
      <c r="AJ14" s="19">
        <f>AI14/AC14-1</f>
        <v>-1</v>
      </c>
      <c r="AK14" s="117">
        <v>0</v>
      </c>
      <c r="AL14" s="19">
        <f t="shared" si="8"/>
        <v>-1</v>
      </c>
      <c r="AM14" s="117">
        <v>0</v>
      </c>
      <c r="AN14" s="19" t="str">
        <f t="shared" si="9"/>
        <v>na</v>
      </c>
      <c r="AO14" s="117">
        <v>0</v>
      </c>
      <c r="AP14" s="19" t="str">
        <f t="shared" si="9"/>
        <v>na</v>
      </c>
      <c r="AQ14" s="117">
        <v>0</v>
      </c>
      <c r="AR14" s="19" t="str">
        <f t="shared" ref="AR14" si="22">IFERROR(AQ14/$AK14-1,"na")</f>
        <v>na</v>
      </c>
      <c r="AS14" s="117">
        <v>0</v>
      </c>
      <c r="AT14" s="19" t="str">
        <f t="shared" si="15"/>
        <v>na</v>
      </c>
    </row>
    <row r="15" spans="1:46" s="8" customFormat="1">
      <c r="B15" s="20" t="s">
        <v>421</v>
      </c>
      <c r="C15" s="20" t="s">
        <v>526</v>
      </c>
      <c r="D15" s="127">
        <f>SUM(D7:D14)</f>
        <v>759478</v>
      </c>
      <c r="E15" s="127">
        <f>SUM(E7:E14)</f>
        <v>625444</v>
      </c>
      <c r="F15" s="7">
        <f t="shared" si="11"/>
        <v>-0.17648174140659767</v>
      </c>
      <c r="G15" s="127">
        <f>SUM(G7:G14)</f>
        <v>725299.94767000002</v>
      </c>
      <c r="H15" s="7">
        <f>G15/E15-1</f>
        <v>0.159656096580989</v>
      </c>
      <c r="I15" s="127">
        <f>SUM(I7:I14)</f>
        <v>746189</v>
      </c>
      <c r="J15" s="7">
        <f>I15/G15-1</f>
        <v>2.8800570573740192E-2</v>
      </c>
      <c r="K15" s="127">
        <f>SUM(K7:K14)</f>
        <v>729111.80035416759</v>
      </c>
      <c r="L15" s="7">
        <f>K15/I15-1</f>
        <v>-2.2885890365353045E-2</v>
      </c>
      <c r="M15" s="100">
        <f>SUM(M7:M14)</f>
        <v>1319424.9124799999</v>
      </c>
      <c r="N15" s="7">
        <f t="shared" si="0"/>
        <v>0.80963318909265558</v>
      </c>
      <c r="O15" s="100">
        <f>SUM(O7:O14)</f>
        <v>1212335</v>
      </c>
      <c r="P15" s="7">
        <f>O15/M15-1</f>
        <v>-8.1164082523432879E-2</v>
      </c>
      <c r="Q15" s="100">
        <f>SUM(Q7:Q14)</f>
        <v>1242232.6084743668</v>
      </c>
      <c r="R15" s="7">
        <f t="shared" si="17"/>
        <v>-5.8504506982926308E-2</v>
      </c>
      <c r="S15" s="100">
        <f>SUM(S7:S14)</f>
        <v>1297785.3737807514</v>
      </c>
      <c r="T15" s="7">
        <f t="shared" si="12"/>
        <v>-1.6400735270773903E-2</v>
      </c>
      <c r="U15" s="100">
        <f>SUM(U7:U14)</f>
        <v>1428554.3036376894</v>
      </c>
      <c r="V15" s="7">
        <f t="shared" si="13"/>
        <v>8.2709815560909172E-2</v>
      </c>
      <c r="W15" s="100">
        <f>SUM(W7:W14)</f>
        <v>1204911.7954771288</v>
      </c>
      <c r="X15" s="7">
        <f t="shared" si="2"/>
        <v>-0.15655163236782421</v>
      </c>
      <c r="Y15" s="100">
        <f>SUM(Y7:Y14)</f>
        <v>1314477.8887575932</v>
      </c>
      <c r="Z15" s="7">
        <f t="shared" si="3"/>
        <v>-7.9854447667554895E-2</v>
      </c>
      <c r="AA15" s="100">
        <f>SUM(AA7:AA14)</f>
        <v>1400601.623236804</v>
      </c>
      <c r="AB15" s="7">
        <f t="shared" si="18"/>
        <v>0.16241008553010694</v>
      </c>
      <c r="AC15" s="100">
        <f>SUM(AC7:AC14)</f>
        <v>1583219.7838774098</v>
      </c>
      <c r="AD15" s="7">
        <f t="shared" si="5"/>
        <v>0.10826713401505161</v>
      </c>
      <c r="AE15" s="100">
        <f>SUM(AE7:AE14)</f>
        <v>1496355.0771782354</v>
      </c>
      <c r="AF15" s="7">
        <f t="shared" si="6"/>
        <v>-5.4865854749766352E-2</v>
      </c>
      <c r="AG15" s="100">
        <f>SUM(AG7:AG14)</f>
        <v>1471842.9455179363</v>
      </c>
      <c r="AH15" s="7">
        <f t="shared" si="7"/>
        <v>-7.0348311392815166E-2</v>
      </c>
      <c r="AI15" s="100">
        <f>SUM(AI7:AI14)</f>
        <v>1499454.8539311632</v>
      </c>
      <c r="AJ15" s="7">
        <f>AI15/AC15-1</f>
        <v>-5.2907960599823167E-2</v>
      </c>
      <c r="AK15" s="100">
        <f>SUM(AK7:AK14)</f>
        <v>1761018.5953006025</v>
      </c>
      <c r="AL15" s="7">
        <f>AK15/AC15-1</f>
        <v>0.11230203995288113</v>
      </c>
      <c r="AM15" s="100">
        <f>SUM(AM7:AM14)</f>
        <v>1681851</v>
      </c>
      <c r="AN15" s="7">
        <f>IFERROR(AM15/$AK15-1,"na")</f>
        <v>-4.4955570322690819E-2</v>
      </c>
      <c r="AO15" s="100">
        <f>SUM(AO7:AO14)</f>
        <v>1749954.9870679313</v>
      </c>
      <c r="AP15" s="7">
        <f>IFERROR(AO15/$AK15-1,"na")</f>
        <v>-6.2825050582629993E-3</v>
      </c>
      <c r="AQ15" s="100">
        <f>SUM(AQ7:AQ14)</f>
        <v>1733661.3643493794</v>
      </c>
      <c r="AR15" s="7">
        <f>IFERROR(AQ15/$AK15-1,"na")</f>
        <v>-1.5534890445920158E-2</v>
      </c>
      <c r="AS15" s="100">
        <f>SUM(AS7:AS14)</f>
        <v>2056580.1240014909</v>
      </c>
      <c r="AT15" s="7">
        <f>IFERROR(AS15/$AK15-1,"na")</f>
        <v>0.16783555238406578</v>
      </c>
    </row>
    <row r="16" spans="1:46">
      <c r="D16" s="120"/>
      <c r="E16" s="128"/>
      <c r="F16" s="11"/>
      <c r="G16" s="128"/>
      <c r="H16" s="11"/>
      <c r="I16" s="128"/>
      <c r="J16" s="129"/>
      <c r="K16" s="128"/>
      <c r="L16" s="129"/>
      <c r="M16" s="128"/>
      <c r="N16" s="129"/>
      <c r="O16" s="128"/>
      <c r="P16" s="129"/>
      <c r="Q16" s="128"/>
      <c r="R16" s="129"/>
      <c r="S16" s="128"/>
      <c r="T16" s="129"/>
      <c r="U16" s="128"/>
      <c r="V16" s="129"/>
      <c r="W16" s="128"/>
      <c r="X16" s="129"/>
      <c r="Y16" s="128"/>
      <c r="Z16" s="129"/>
      <c r="AA16" s="128"/>
      <c r="AB16" s="129"/>
      <c r="AC16" s="128"/>
      <c r="AD16" s="129"/>
      <c r="AE16" s="128"/>
      <c r="AF16" s="129"/>
      <c r="AG16" s="128"/>
      <c r="AH16" s="129"/>
      <c r="AI16" s="128"/>
      <c r="AJ16" s="129"/>
      <c r="AK16" s="128"/>
      <c r="AL16" s="129"/>
      <c r="AM16" s="128"/>
      <c r="AN16" s="129"/>
      <c r="AO16" s="128"/>
      <c r="AP16" s="129"/>
      <c r="AQ16" s="128"/>
      <c r="AR16" s="129"/>
      <c r="AS16" s="128"/>
      <c r="AT16" s="129"/>
    </row>
    <row r="17" spans="1:46">
      <c r="B17" s="6" t="s">
        <v>422</v>
      </c>
      <c r="C17" s="6" t="s">
        <v>527</v>
      </c>
      <c r="D17" s="119"/>
      <c r="E17" s="119"/>
      <c r="F17" s="11"/>
      <c r="G17" s="119"/>
      <c r="H17" s="1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1:46">
      <c r="B18" s="9" t="s">
        <v>474</v>
      </c>
      <c r="C18" s="9" t="s">
        <v>522</v>
      </c>
      <c r="D18" s="119">
        <v>509</v>
      </c>
      <c r="E18" s="119">
        <v>556</v>
      </c>
      <c r="F18" s="11">
        <f t="shared" ref="F18:F29" si="23">E18/D18-1</f>
        <v>9.2337917485265208E-2</v>
      </c>
      <c r="G18" s="119">
        <v>0</v>
      </c>
      <c r="H18" s="11">
        <f>G18/E18-1</f>
        <v>-1</v>
      </c>
      <c r="I18" s="119">
        <v>0</v>
      </c>
      <c r="J18" s="11" t="s">
        <v>391</v>
      </c>
      <c r="K18" s="119">
        <v>0</v>
      </c>
      <c r="L18" s="11" t="s">
        <v>391</v>
      </c>
      <c r="M18" s="119">
        <v>0</v>
      </c>
      <c r="N18" s="11" t="s">
        <v>391</v>
      </c>
      <c r="O18" s="119">
        <v>0</v>
      </c>
      <c r="P18" s="11" t="s">
        <v>391</v>
      </c>
      <c r="Q18" s="119">
        <v>0</v>
      </c>
      <c r="R18" s="11" t="s">
        <v>391</v>
      </c>
      <c r="S18" s="67">
        <v>27015.705910000004</v>
      </c>
      <c r="T18" s="11" t="s">
        <v>391</v>
      </c>
      <c r="U18" s="67">
        <v>164876.03401000003</v>
      </c>
      <c r="V18" s="11" t="s">
        <v>391</v>
      </c>
      <c r="W18" s="67">
        <v>206013.18742000003</v>
      </c>
      <c r="X18" s="11">
        <f t="shared" ref="X18:X29" si="24">W18/U18-1</f>
        <v>0.24950353553206495</v>
      </c>
      <c r="Y18" s="67">
        <v>240893.71335999999</v>
      </c>
      <c r="Z18" s="11">
        <f t="shared" ref="Z18:Z27" si="25">Y18/U18-1</f>
        <v>0.46105960642763488</v>
      </c>
      <c r="AA18" s="67">
        <v>247738.44105999998</v>
      </c>
      <c r="AB18" s="11">
        <f t="shared" ref="AB18:AB19" si="26">AA18/W18-1</f>
        <v>0.20253680923316075</v>
      </c>
      <c r="AC18" s="67">
        <v>186405.14192000002</v>
      </c>
      <c r="AD18" s="11">
        <f t="shared" ref="AD18:AD27" si="27">AC18/U18-1</f>
        <v>0.13057754596822857</v>
      </c>
      <c r="AE18" s="67">
        <v>185920.70615000004</v>
      </c>
      <c r="AF18" s="11">
        <f t="shared" ref="AF18:AF27" si="28">AE18/AC18-1</f>
        <v>-2.5988326556350971E-3</v>
      </c>
      <c r="AG18" s="67">
        <v>144731.22812000001</v>
      </c>
      <c r="AH18" s="11">
        <f t="shared" ref="AH18:AH27" si="29">AG18/AC18-1</f>
        <v>-0.22356633175862339</v>
      </c>
      <c r="AI18" s="117">
        <v>128344.60747999999</v>
      </c>
      <c r="AJ18" s="11">
        <f>AI18/AC18-1</f>
        <v>-0.31147496169884636</v>
      </c>
      <c r="AK18" s="117">
        <v>67692</v>
      </c>
      <c r="AL18" s="11">
        <f t="shared" ref="AL18:AL29" si="30">AK18/AC18-1</f>
        <v>-0.63685551105102267</v>
      </c>
      <c r="AM18" s="117">
        <v>45252</v>
      </c>
      <c r="AN18" s="11">
        <f t="shared" ref="AN18:AP27" si="31">IFERROR(AM18/$AK18-1,"na")</f>
        <v>-0.33150150682503099</v>
      </c>
      <c r="AO18" s="117">
        <v>17441.678130000004</v>
      </c>
      <c r="AP18" s="11">
        <f t="shared" si="31"/>
        <v>-0.74233767461443001</v>
      </c>
      <c r="AQ18" s="117">
        <v>0</v>
      </c>
      <c r="AR18" s="11">
        <f t="shared" ref="AR18" si="32">IFERROR(AQ18/$AK18-1,"na")</f>
        <v>-1</v>
      </c>
      <c r="AS18" s="117">
        <v>0</v>
      </c>
      <c r="AT18" s="11">
        <f t="shared" ref="AT18:AT27" si="33">IFERROR(AS18/$AK18-1,"na")</f>
        <v>-1</v>
      </c>
    </row>
    <row r="19" spans="1:46">
      <c r="A19" s="8"/>
      <c r="B19" s="9" t="s">
        <v>423</v>
      </c>
      <c r="C19" s="9" t="s">
        <v>528</v>
      </c>
      <c r="D19" s="119">
        <v>10918</v>
      </c>
      <c r="E19" s="119">
        <v>12695</v>
      </c>
      <c r="F19" s="11">
        <f t="shared" si="23"/>
        <v>0.16275874702326432</v>
      </c>
      <c r="G19" s="119">
        <v>13309.37969</v>
      </c>
      <c r="H19" s="11">
        <f>G19/E19-1</f>
        <v>4.8395406853091849E-2</v>
      </c>
      <c r="I19" s="119">
        <v>13702</v>
      </c>
      <c r="J19" s="11">
        <f t="shared" ref="J19:J27" si="34">I19/G19-1</f>
        <v>2.9499519823226183E-2</v>
      </c>
      <c r="K19" s="119">
        <v>13352.320760000002</v>
      </c>
      <c r="L19" s="11">
        <f t="shared" ref="L19:L27" si="35">K19/I19-1</f>
        <v>-2.5520306524594805E-2</v>
      </c>
      <c r="M19" s="67">
        <v>13679.969209999999</v>
      </c>
      <c r="N19" s="11">
        <f t="shared" ref="N19:P27" si="36">M19/K19-1</f>
        <v>2.4538689257791457E-2</v>
      </c>
      <c r="O19" s="67">
        <v>13986</v>
      </c>
      <c r="P19" s="11">
        <f t="shared" si="36"/>
        <v>2.2370722134103405E-2</v>
      </c>
      <c r="Q19" s="67">
        <v>13950.271819999998</v>
      </c>
      <c r="R19" s="11">
        <f t="shared" si="17"/>
        <v>1.9759007191508138E-2</v>
      </c>
      <c r="S19" s="67">
        <v>13541.725749999998</v>
      </c>
      <c r="T19" s="11">
        <f t="shared" si="12"/>
        <v>-1.0105538826720939E-2</v>
      </c>
      <c r="U19" s="67">
        <v>13456.974819999999</v>
      </c>
      <c r="V19" s="11">
        <f t="shared" ref="V19:V27" si="37">U19/M19-1</f>
        <v>-1.6300796191631162E-2</v>
      </c>
      <c r="W19" s="67">
        <v>13522.00476</v>
      </c>
      <c r="X19" s="11">
        <f t="shared" si="24"/>
        <v>4.8324338025327318E-3</v>
      </c>
      <c r="Y19" s="67">
        <v>13586.407559999998</v>
      </c>
      <c r="Z19" s="11">
        <f t="shared" si="25"/>
        <v>9.6182642630522341E-3</v>
      </c>
      <c r="AA19" s="67">
        <v>13472.21825</v>
      </c>
      <c r="AB19" s="11">
        <f t="shared" si="26"/>
        <v>-3.6818882172912071E-3</v>
      </c>
      <c r="AC19" s="67">
        <v>15016.044620000001</v>
      </c>
      <c r="AD19" s="11">
        <f t="shared" si="27"/>
        <v>0.11585589041029376</v>
      </c>
      <c r="AE19" s="67">
        <v>14064.313179999999</v>
      </c>
      <c r="AF19" s="11">
        <f t="shared" si="28"/>
        <v>-6.3380967763799978E-2</v>
      </c>
      <c r="AG19" s="67">
        <v>21788.497080000001</v>
      </c>
      <c r="AH19" s="11">
        <f t="shared" si="29"/>
        <v>0.45101440701499462</v>
      </c>
      <c r="AI19" s="117">
        <v>24444.302039999999</v>
      </c>
      <c r="AJ19" s="11">
        <f>AI19/AC19-1</f>
        <v>0.62787888945417891</v>
      </c>
      <c r="AK19" s="117">
        <v>28213</v>
      </c>
      <c r="AL19" s="11">
        <f t="shared" si="30"/>
        <v>0.87885696359898002</v>
      </c>
      <c r="AM19" s="117">
        <v>31072</v>
      </c>
      <c r="AN19" s="11">
        <f t="shared" si="31"/>
        <v>0.1013362634246624</v>
      </c>
      <c r="AO19" s="117">
        <v>31965.928400000001</v>
      </c>
      <c r="AP19" s="11">
        <f t="shared" si="31"/>
        <v>0.13302124552511252</v>
      </c>
      <c r="AQ19" s="117">
        <v>39900.891809999994</v>
      </c>
      <c r="AR19" s="11">
        <f t="shared" ref="AR19" si="38">IFERROR(AQ19/$AK19-1,"na")</f>
        <v>0.41427327154148785</v>
      </c>
      <c r="AS19" s="117">
        <v>23898.987379999999</v>
      </c>
      <c r="AT19" s="11">
        <f t="shared" si="33"/>
        <v>-0.15290868110445544</v>
      </c>
    </row>
    <row r="20" spans="1:46">
      <c r="A20" s="8"/>
      <c r="B20" s="9" t="s">
        <v>519</v>
      </c>
      <c r="C20" s="9" t="s">
        <v>523</v>
      </c>
      <c r="D20" s="119">
        <v>0</v>
      </c>
      <c r="E20" s="119">
        <v>0</v>
      </c>
      <c r="F20" s="11" t="s">
        <v>391</v>
      </c>
      <c r="G20" s="119">
        <v>9698.0829400000002</v>
      </c>
      <c r="H20" s="11" t="s">
        <v>391</v>
      </c>
      <c r="I20" s="119">
        <v>0</v>
      </c>
      <c r="J20" s="11">
        <f t="shared" si="34"/>
        <v>-1</v>
      </c>
      <c r="K20" s="119">
        <v>9.3132257461547854E-13</v>
      </c>
      <c r="L20" s="11" t="s">
        <v>391</v>
      </c>
      <c r="M20" s="67">
        <v>0</v>
      </c>
      <c r="N20" s="11">
        <f t="shared" si="36"/>
        <v>-1</v>
      </c>
      <c r="O20" s="67">
        <v>0</v>
      </c>
      <c r="P20" s="11" t="s">
        <v>391</v>
      </c>
      <c r="Q20" s="67">
        <v>0</v>
      </c>
      <c r="R20" s="11" t="s">
        <v>391</v>
      </c>
      <c r="S20" s="67">
        <v>0</v>
      </c>
      <c r="T20" s="11" t="s">
        <v>391</v>
      </c>
      <c r="U20" s="67">
        <v>0</v>
      </c>
      <c r="V20" s="11" t="s">
        <v>391</v>
      </c>
      <c r="W20" s="67">
        <v>0</v>
      </c>
      <c r="X20" s="11" t="s">
        <v>391</v>
      </c>
      <c r="Y20" s="67">
        <v>0</v>
      </c>
      <c r="Z20" s="11" t="s">
        <v>391</v>
      </c>
      <c r="AA20" s="67">
        <v>0</v>
      </c>
      <c r="AB20" s="11" t="s">
        <v>391</v>
      </c>
      <c r="AC20" s="67">
        <v>0</v>
      </c>
      <c r="AD20" s="11" t="s">
        <v>391</v>
      </c>
      <c r="AE20" s="67">
        <v>0</v>
      </c>
      <c r="AF20" s="11" t="s">
        <v>391</v>
      </c>
      <c r="AG20" s="67">
        <v>0</v>
      </c>
      <c r="AH20" s="11" t="s">
        <v>391</v>
      </c>
      <c r="AI20" s="117">
        <v>0</v>
      </c>
      <c r="AJ20" s="11" t="s">
        <v>391</v>
      </c>
      <c r="AK20" s="117">
        <v>0</v>
      </c>
      <c r="AL20" s="11" t="s">
        <v>391</v>
      </c>
      <c r="AM20" s="117">
        <v>0</v>
      </c>
      <c r="AN20" s="11" t="str">
        <f t="shared" si="31"/>
        <v>na</v>
      </c>
      <c r="AO20" s="117">
        <v>0</v>
      </c>
      <c r="AP20" s="11" t="str">
        <f t="shared" si="31"/>
        <v>na</v>
      </c>
      <c r="AQ20" s="117">
        <v>0</v>
      </c>
      <c r="AR20" s="11" t="str">
        <f t="shared" ref="AR20" si="39">IFERROR(AQ20/$AK20-1,"na")</f>
        <v>na</v>
      </c>
      <c r="AS20" s="117">
        <v>0</v>
      </c>
      <c r="AT20" s="11" t="str">
        <f t="shared" si="33"/>
        <v>na</v>
      </c>
    </row>
    <row r="21" spans="1:46">
      <c r="A21" s="8"/>
      <c r="B21" s="9" t="s">
        <v>424</v>
      </c>
      <c r="C21" s="9" t="s">
        <v>529</v>
      </c>
      <c r="D21" s="119">
        <v>24713</v>
      </c>
      <c r="E21" s="119">
        <v>50113</v>
      </c>
      <c r="F21" s="11">
        <f t="shared" si="23"/>
        <v>1.0277991340589971</v>
      </c>
      <c r="G21" s="119">
        <v>51729.027159999998</v>
      </c>
      <c r="H21" s="11">
        <f t="shared" ref="H21:H27" si="40">G21/E21-1</f>
        <v>3.2247663480533983E-2</v>
      </c>
      <c r="I21" s="119">
        <v>36790</v>
      </c>
      <c r="J21" s="11">
        <f t="shared" si="34"/>
        <v>-0.28879389349026374</v>
      </c>
      <c r="K21" s="119">
        <v>38936.451626349997</v>
      </c>
      <c r="L21" s="11">
        <f t="shared" si="35"/>
        <v>5.8343344016036802E-2</v>
      </c>
      <c r="M21" s="67">
        <v>54199.95266635</v>
      </c>
      <c r="N21" s="11">
        <f t="shared" si="36"/>
        <v>0.39201058140774503</v>
      </c>
      <c r="O21" s="67">
        <v>59941</v>
      </c>
      <c r="P21" s="11">
        <f t="shared" si="36"/>
        <v>0.10592347504418265</v>
      </c>
      <c r="Q21" s="67">
        <v>87700.782575444333</v>
      </c>
      <c r="R21" s="11">
        <f t="shared" si="17"/>
        <v>0.61809703258086612</v>
      </c>
      <c r="S21" s="67">
        <v>92138.857473333337</v>
      </c>
      <c r="T21" s="11">
        <f t="shared" si="12"/>
        <v>0.69998040478986767</v>
      </c>
      <c r="U21" s="67">
        <v>67831.245386199997</v>
      </c>
      <c r="V21" s="11">
        <f t="shared" si="37"/>
        <v>0.25150008531857959</v>
      </c>
      <c r="W21" s="67">
        <v>77472.293935190552</v>
      </c>
      <c r="X21" s="11">
        <f t="shared" si="24"/>
        <v>0.14213285476477466</v>
      </c>
      <c r="Y21" s="67">
        <v>83181.318412632652</v>
      </c>
      <c r="Z21" s="11">
        <f t="shared" si="25"/>
        <v>0.22629796842202121</v>
      </c>
      <c r="AA21" s="67">
        <v>117125.57339550102</v>
      </c>
      <c r="AB21" s="11">
        <f t="shared" ref="AB21" si="41">AA21/W21-1</f>
        <v>0.51183819977606992</v>
      </c>
      <c r="AC21" s="67">
        <v>112318.23623749509</v>
      </c>
      <c r="AD21" s="11">
        <f t="shared" si="27"/>
        <v>0.65584806232005</v>
      </c>
      <c r="AE21" s="67">
        <v>137136.16088243379</v>
      </c>
      <c r="AF21" s="11">
        <f t="shared" si="28"/>
        <v>0.22096077606188191</v>
      </c>
      <c r="AG21" s="67">
        <v>163794.79026451605</v>
      </c>
      <c r="AH21" s="11">
        <f t="shared" si="29"/>
        <v>0.4583098502203562</v>
      </c>
      <c r="AI21" s="117">
        <v>195067.57415441907</v>
      </c>
      <c r="AJ21" s="11">
        <f>AI21/AC21-1</f>
        <v>0.73674000490848024</v>
      </c>
      <c r="AK21" s="117">
        <v>199153</v>
      </c>
      <c r="AL21" s="11">
        <f t="shared" si="30"/>
        <v>0.77311366943916582</v>
      </c>
      <c r="AM21" s="117">
        <v>220450</v>
      </c>
      <c r="AN21" s="11">
        <f t="shared" si="31"/>
        <v>0.10693788192997333</v>
      </c>
      <c r="AO21" s="117">
        <v>235947.91585180961</v>
      </c>
      <c r="AP21" s="11">
        <f t="shared" si="31"/>
        <v>0.18475702526102844</v>
      </c>
      <c r="AQ21" s="117">
        <v>245944.21388180964</v>
      </c>
      <c r="AR21" s="11">
        <f t="shared" ref="AR21" si="42">IFERROR(AQ21/$AK21-1,"na")</f>
        <v>0.23495108726360958</v>
      </c>
      <c r="AS21" s="117">
        <v>222152.14570520961</v>
      </c>
      <c r="AT21" s="11">
        <f t="shared" si="33"/>
        <v>0.11548480668234773</v>
      </c>
    </row>
    <row r="22" spans="1:46">
      <c r="B22" s="9" t="s">
        <v>420</v>
      </c>
      <c r="C22" s="9" t="s">
        <v>525</v>
      </c>
      <c r="D22" s="119">
        <v>1249</v>
      </c>
      <c r="E22" s="119">
        <v>766</v>
      </c>
      <c r="F22" s="11">
        <f t="shared" si="23"/>
        <v>-0.3867093674939952</v>
      </c>
      <c r="G22" s="119">
        <v>6490.2516799999994</v>
      </c>
      <c r="H22" s="11">
        <f t="shared" si="40"/>
        <v>7.4729134203655345</v>
      </c>
      <c r="I22" s="119">
        <v>4026</v>
      </c>
      <c r="J22" s="11">
        <f t="shared" si="34"/>
        <v>-0.37968507255176265</v>
      </c>
      <c r="K22" s="119">
        <v>4781.22966</v>
      </c>
      <c r="L22" s="11">
        <f>K22/I22-1</f>
        <v>0.18758809239940377</v>
      </c>
      <c r="M22" s="67">
        <v>2714.7026700000001</v>
      </c>
      <c r="N22" s="11">
        <f t="shared" si="36"/>
        <v>-0.4322166339945277</v>
      </c>
      <c r="O22" s="67">
        <v>0</v>
      </c>
      <c r="P22" s="11">
        <f>O22/M22-1</f>
        <v>-1</v>
      </c>
      <c r="Q22" s="67">
        <v>0</v>
      </c>
      <c r="R22" s="11">
        <f t="shared" si="17"/>
        <v>-1</v>
      </c>
      <c r="S22" s="67">
        <v>0</v>
      </c>
      <c r="T22" s="11">
        <f t="shared" si="12"/>
        <v>-1</v>
      </c>
      <c r="U22" s="67">
        <v>0</v>
      </c>
      <c r="V22" s="11">
        <f t="shared" si="37"/>
        <v>-1</v>
      </c>
      <c r="W22" s="67">
        <v>2617.2368799999954</v>
      </c>
      <c r="X22" s="11" t="s">
        <v>391</v>
      </c>
      <c r="Y22" s="67">
        <v>0</v>
      </c>
      <c r="Z22" s="11" t="s">
        <v>391</v>
      </c>
      <c r="AA22" s="67">
        <v>0</v>
      </c>
      <c r="AB22" s="11" t="s">
        <v>391</v>
      </c>
      <c r="AC22" s="67">
        <v>0</v>
      </c>
      <c r="AD22" s="11" t="s">
        <v>391</v>
      </c>
      <c r="AE22" s="67">
        <v>0</v>
      </c>
      <c r="AF22" s="11" t="s">
        <v>391</v>
      </c>
      <c r="AG22" s="67">
        <f>0</f>
        <v>0</v>
      </c>
      <c r="AH22" s="11" t="s">
        <v>391</v>
      </c>
      <c r="AI22" s="117">
        <v>0</v>
      </c>
      <c r="AJ22" s="11" t="s">
        <v>391</v>
      </c>
      <c r="AK22" s="117">
        <v>0</v>
      </c>
      <c r="AL22" s="11" t="s">
        <v>391</v>
      </c>
      <c r="AM22" s="117">
        <f>0</f>
        <v>0</v>
      </c>
      <c r="AN22" s="11" t="str">
        <f t="shared" si="31"/>
        <v>na</v>
      </c>
      <c r="AO22" s="117">
        <v>0</v>
      </c>
      <c r="AP22" s="11" t="str">
        <f t="shared" si="31"/>
        <v>na</v>
      </c>
      <c r="AQ22" s="117">
        <v>2099.0460600000024</v>
      </c>
      <c r="AR22" s="11" t="str">
        <f t="shared" ref="AR22" si="43">IFERROR(AQ22/$AK22-1,"na")</f>
        <v>na</v>
      </c>
      <c r="AS22" s="117">
        <v>0</v>
      </c>
      <c r="AT22" s="11" t="str">
        <f t="shared" si="33"/>
        <v>na</v>
      </c>
    </row>
    <row r="23" spans="1:46">
      <c r="B23" s="9" t="s">
        <v>418</v>
      </c>
      <c r="C23" s="9" t="s">
        <v>455</v>
      </c>
      <c r="D23" s="119">
        <v>20944</v>
      </c>
      <c r="E23" s="119">
        <v>127765</v>
      </c>
      <c r="F23" s="11">
        <f t="shared" si="23"/>
        <v>5.10031512605042</v>
      </c>
      <c r="G23" s="119">
        <v>33486.384769999997</v>
      </c>
      <c r="H23" s="11">
        <f t="shared" si="40"/>
        <v>-0.73790643157359215</v>
      </c>
      <c r="I23" s="119">
        <v>192455</v>
      </c>
      <c r="J23" s="11">
        <f t="shared" si="34"/>
        <v>4.7472612024818472</v>
      </c>
      <c r="K23" s="119">
        <v>197259.40966999999</v>
      </c>
      <c r="L23" s="11">
        <f t="shared" si="35"/>
        <v>2.4963808007066657E-2</v>
      </c>
      <c r="M23" s="67">
        <v>168343.85680000001</v>
      </c>
      <c r="N23" s="11">
        <f t="shared" si="36"/>
        <v>-0.14658643112829706</v>
      </c>
      <c r="O23" s="67">
        <v>211065</v>
      </c>
      <c r="P23" s="11">
        <f t="shared" si="36"/>
        <v>0.25377310471598968</v>
      </c>
      <c r="Q23" s="67">
        <v>175824.99999000001</v>
      </c>
      <c r="R23" s="11">
        <f t="shared" si="17"/>
        <v>4.4439656618346035E-2</v>
      </c>
      <c r="S23" s="67">
        <v>132062.11682</v>
      </c>
      <c r="T23" s="11">
        <f t="shared" si="12"/>
        <v>-0.21552161551760296</v>
      </c>
      <c r="U23" s="67">
        <v>116090.22998</v>
      </c>
      <c r="V23" s="11">
        <f t="shared" si="37"/>
        <v>-0.3103981803273026</v>
      </c>
      <c r="W23" s="67">
        <v>112377.83411</v>
      </c>
      <c r="X23" s="11">
        <f t="shared" si="24"/>
        <v>-3.1978538337287921E-2</v>
      </c>
      <c r="Y23" s="67">
        <v>122985.05958000002</v>
      </c>
      <c r="Z23" s="11">
        <f t="shared" si="25"/>
        <v>5.939198846610827E-2</v>
      </c>
      <c r="AA23" s="67">
        <v>143698.72918999998</v>
      </c>
      <c r="AB23" s="11">
        <f t="shared" ref="AB23" si="44">AA23/W23-1</f>
        <v>0.27871061342347825</v>
      </c>
      <c r="AC23" s="67">
        <v>156047.74441999997</v>
      </c>
      <c r="AD23" s="11">
        <f t="shared" si="27"/>
        <v>0.34419360222547435</v>
      </c>
      <c r="AE23" s="67">
        <v>168456.84505</v>
      </c>
      <c r="AF23" s="11">
        <f t="shared" si="28"/>
        <v>7.9521179086069482E-2</v>
      </c>
      <c r="AG23" s="67">
        <v>174632.95850000001</v>
      </c>
      <c r="AH23" s="11">
        <f t="shared" si="29"/>
        <v>0.11909953680572416</v>
      </c>
      <c r="AI23" s="117">
        <v>179713.43784999999</v>
      </c>
      <c r="AJ23" s="11">
        <f>AI23/AC23-1</f>
        <v>0.15165674786239891</v>
      </c>
      <c r="AK23" s="117">
        <v>181693</v>
      </c>
      <c r="AL23" s="11">
        <f t="shared" si="30"/>
        <v>0.16434236633998522</v>
      </c>
      <c r="AM23" s="117">
        <v>184187</v>
      </c>
      <c r="AN23" s="11">
        <f t="shared" si="31"/>
        <v>1.3726450661280198E-2</v>
      </c>
      <c r="AO23" s="117">
        <v>185454.28362</v>
      </c>
      <c r="AP23" s="11">
        <f t="shared" si="31"/>
        <v>2.070131276383802E-2</v>
      </c>
      <c r="AQ23" s="117">
        <v>207131.11422000002</v>
      </c>
      <c r="AR23" s="11">
        <f t="shared" ref="AR23" si="45">IFERROR(AQ23/$AK23-1,"na")</f>
        <v>0.14000602235639237</v>
      </c>
      <c r="AS23" s="117">
        <v>114021.95064</v>
      </c>
      <c r="AT23" s="11">
        <f t="shared" si="33"/>
        <v>-0.37244720137814891</v>
      </c>
    </row>
    <row r="24" spans="1:46">
      <c r="B24" s="9" t="s">
        <v>425</v>
      </c>
      <c r="C24" s="9" t="s">
        <v>530</v>
      </c>
      <c r="D24" s="119">
        <v>819</v>
      </c>
      <c r="E24" s="119">
        <v>368</v>
      </c>
      <c r="F24" s="11">
        <f t="shared" si="23"/>
        <v>-0.55067155067155071</v>
      </c>
      <c r="G24" s="119">
        <v>0</v>
      </c>
      <c r="H24" s="11">
        <f t="shared" si="40"/>
        <v>-1</v>
      </c>
      <c r="I24" s="119">
        <v>1939</v>
      </c>
      <c r="J24" s="11" t="s">
        <v>391</v>
      </c>
      <c r="K24" s="119">
        <v>1870.8124600000381</v>
      </c>
      <c r="L24" s="11" t="s">
        <v>391</v>
      </c>
      <c r="M24" s="67">
        <v>0</v>
      </c>
      <c r="N24" s="11">
        <f t="shared" si="36"/>
        <v>-1</v>
      </c>
      <c r="O24" s="67">
        <v>0</v>
      </c>
      <c r="P24" s="11" t="s">
        <v>391</v>
      </c>
      <c r="Q24" s="67">
        <v>0</v>
      </c>
      <c r="R24" s="11" t="s">
        <v>391</v>
      </c>
      <c r="S24" s="67">
        <v>0</v>
      </c>
      <c r="T24" s="11" t="s">
        <v>391</v>
      </c>
      <c r="U24" s="67">
        <v>0</v>
      </c>
      <c r="V24" s="11" t="s">
        <v>391</v>
      </c>
      <c r="W24" s="67">
        <v>0</v>
      </c>
      <c r="X24" s="11" t="s">
        <v>391</v>
      </c>
      <c r="Y24" s="67">
        <v>0</v>
      </c>
      <c r="Z24" s="11" t="s">
        <v>391</v>
      </c>
      <c r="AA24" s="67">
        <v>0</v>
      </c>
      <c r="AB24" s="11" t="s">
        <v>391</v>
      </c>
      <c r="AC24" s="67">
        <v>0</v>
      </c>
      <c r="AD24" s="11" t="s">
        <v>391</v>
      </c>
      <c r="AE24" s="67">
        <v>0</v>
      </c>
      <c r="AF24" s="11" t="s">
        <v>391</v>
      </c>
      <c r="AG24" s="67">
        <v>0</v>
      </c>
      <c r="AH24" s="11" t="s">
        <v>391</v>
      </c>
      <c r="AI24" s="117">
        <v>0</v>
      </c>
      <c r="AJ24" s="11" t="s">
        <v>391</v>
      </c>
      <c r="AK24" s="117">
        <v>0</v>
      </c>
      <c r="AL24" s="11" t="s">
        <v>391</v>
      </c>
      <c r="AM24" s="117"/>
      <c r="AN24" s="11" t="str">
        <f t="shared" si="31"/>
        <v>na</v>
      </c>
      <c r="AO24" s="117">
        <v>0</v>
      </c>
      <c r="AP24" s="11" t="str">
        <f t="shared" si="31"/>
        <v>na</v>
      </c>
      <c r="AQ24" s="117">
        <v>0</v>
      </c>
      <c r="AR24" s="11" t="str">
        <f t="shared" ref="AR24" si="46">IFERROR(AQ24/$AK24-1,"na")</f>
        <v>na</v>
      </c>
      <c r="AS24" s="117">
        <v>0</v>
      </c>
      <c r="AT24" s="11" t="str">
        <f t="shared" si="33"/>
        <v>na</v>
      </c>
    </row>
    <row r="25" spans="1:46">
      <c r="A25" s="8"/>
      <c r="B25" s="9" t="s">
        <v>426</v>
      </c>
      <c r="C25" s="9" t="s">
        <v>462</v>
      </c>
      <c r="D25" s="119">
        <v>42836</v>
      </c>
      <c r="E25" s="119">
        <v>39042</v>
      </c>
      <c r="F25" s="11">
        <f t="shared" si="23"/>
        <v>-8.8570361378280005E-2</v>
      </c>
      <c r="G25" s="119">
        <v>40823.932490000007</v>
      </c>
      <c r="H25" s="11">
        <f t="shared" si="40"/>
        <v>4.5641424363506156E-2</v>
      </c>
      <c r="I25" s="119">
        <v>264200</v>
      </c>
      <c r="J25" s="11">
        <f t="shared" si="34"/>
        <v>5.4716940256727327</v>
      </c>
      <c r="K25" s="119">
        <v>270133.95471000002</v>
      </c>
      <c r="L25" s="11">
        <f t="shared" si="35"/>
        <v>2.2460085957607845E-2</v>
      </c>
      <c r="M25" s="67">
        <v>311619.89711000002</v>
      </c>
      <c r="N25" s="11">
        <f t="shared" si="36"/>
        <v>0.15357544535464585</v>
      </c>
      <c r="O25" s="67">
        <v>323158</v>
      </c>
      <c r="P25" s="11">
        <f t="shared" si="36"/>
        <v>3.7026207238388009E-2</v>
      </c>
      <c r="Q25" s="67">
        <v>325809.07258999994</v>
      </c>
      <c r="R25" s="11">
        <f t="shared" si="17"/>
        <v>4.553359914303301E-2</v>
      </c>
      <c r="S25" s="67">
        <v>334210.93647000007</v>
      </c>
      <c r="T25" s="11">
        <f t="shared" si="12"/>
        <v>7.2495497140946608E-2</v>
      </c>
      <c r="U25" s="67">
        <v>340907.35309999995</v>
      </c>
      <c r="V25" s="11">
        <f t="shared" si="37"/>
        <v>9.3984550606733608E-2</v>
      </c>
      <c r="W25" s="67">
        <v>359070.66973000002</v>
      </c>
      <c r="X25" s="11">
        <f t="shared" si="24"/>
        <v>5.3279333709977728E-2</v>
      </c>
      <c r="Y25" s="67">
        <v>389116.45849000005</v>
      </c>
      <c r="Z25" s="11">
        <f t="shared" si="25"/>
        <v>0.14141409667939508</v>
      </c>
      <c r="AA25" s="67">
        <v>432310.02293000004</v>
      </c>
      <c r="AB25" s="11">
        <f t="shared" ref="AB25:AB27" si="47">AA25/W25-1</f>
        <v>0.20396918872563918</v>
      </c>
      <c r="AC25" s="67">
        <v>480987.95224000013</v>
      </c>
      <c r="AD25" s="11">
        <f t="shared" si="27"/>
        <v>0.410905185429983</v>
      </c>
      <c r="AE25" s="67">
        <v>508950.98746000003</v>
      </c>
      <c r="AF25" s="11">
        <f t="shared" si="28"/>
        <v>5.8136664525117121E-2</v>
      </c>
      <c r="AG25" s="67">
        <v>550425.30122000002</v>
      </c>
      <c r="AH25" s="11">
        <f t="shared" si="29"/>
        <v>0.14436400882106204</v>
      </c>
      <c r="AI25" s="117">
        <v>615824.45021000004</v>
      </c>
      <c r="AJ25" s="11">
        <f>AI25/AC25-1</f>
        <v>0.28033238117931081</v>
      </c>
      <c r="AK25" s="117">
        <v>652164</v>
      </c>
      <c r="AL25" s="11">
        <f t="shared" si="30"/>
        <v>0.35588427311498982</v>
      </c>
      <c r="AM25" s="117">
        <v>675451</v>
      </c>
      <c r="AN25" s="11">
        <f t="shared" si="31"/>
        <v>3.5707276083929873E-2</v>
      </c>
      <c r="AO25" s="117">
        <v>701404.7388500002</v>
      </c>
      <c r="AP25" s="11">
        <f t="shared" si="31"/>
        <v>7.5503613891598098E-2</v>
      </c>
      <c r="AQ25" s="117">
        <v>738277.28221000009</v>
      </c>
      <c r="AR25" s="11">
        <f t="shared" ref="AR25" si="48">IFERROR(AQ25/$AK25-1,"na")</f>
        <v>0.13204237309940448</v>
      </c>
      <c r="AS25" s="117">
        <v>765745.98271999985</v>
      </c>
      <c r="AT25" s="11">
        <f t="shared" si="33"/>
        <v>0.17416168742831539</v>
      </c>
    </row>
    <row r="26" spans="1:46">
      <c r="B26" s="9" t="s">
        <v>427</v>
      </c>
      <c r="C26" s="9" t="s">
        <v>463</v>
      </c>
      <c r="D26" s="119">
        <v>18702</v>
      </c>
      <c r="E26" s="119">
        <v>13443</v>
      </c>
      <c r="F26" s="11">
        <f t="shared" si="23"/>
        <v>-0.28119987167147897</v>
      </c>
      <c r="G26" s="119">
        <v>8809.6316499999994</v>
      </c>
      <c r="H26" s="11">
        <f t="shared" si="40"/>
        <v>-0.34466773413672547</v>
      </c>
      <c r="I26" s="119">
        <v>8458</v>
      </c>
      <c r="J26" s="11">
        <f t="shared" si="34"/>
        <v>-3.9914455447180863E-2</v>
      </c>
      <c r="K26" s="119">
        <v>9939.4221899999975</v>
      </c>
      <c r="L26" s="11">
        <f t="shared" si="35"/>
        <v>0.17515041262709841</v>
      </c>
      <c r="M26" s="67">
        <v>9545.6230700000051</v>
      </c>
      <c r="N26" s="11">
        <f t="shared" si="36"/>
        <v>-3.9619920803463993E-2</v>
      </c>
      <c r="O26" s="67">
        <v>8707</v>
      </c>
      <c r="P26" s="11">
        <f t="shared" si="36"/>
        <v>-8.7854199128774568E-2</v>
      </c>
      <c r="Q26" s="67">
        <v>8021.0140000000056</v>
      </c>
      <c r="R26" s="11">
        <f t="shared" si="17"/>
        <v>-0.1597181303744899</v>
      </c>
      <c r="S26" s="67">
        <v>13903.810509999992</v>
      </c>
      <c r="T26" s="11">
        <f t="shared" si="12"/>
        <v>0.45656395690888973</v>
      </c>
      <c r="U26" s="67">
        <v>8980.57575</v>
      </c>
      <c r="V26" s="11">
        <f t="shared" si="37"/>
        <v>-5.9194388449700708E-2</v>
      </c>
      <c r="W26" s="67">
        <v>10411.876740000009</v>
      </c>
      <c r="X26" s="11">
        <f t="shared" si="24"/>
        <v>0.15937741964929231</v>
      </c>
      <c r="Y26" s="67">
        <v>11363.135779999999</v>
      </c>
      <c r="Z26" s="11">
        <f t="shared" si="25"/>
        <v>0.26530147913957514</v>
      </c>
      <c r="AA26" s="67">
        <v>13875.597029999997</v>
      </c>
      <c r="AB26" s="11">
        <f t="shared" si="47"/>
        <v>0.33267012052622369</v>
      </c>
      <c r="AC26" s="67">
        <v>29873.930980000001</v>
      </c>
      <c r="AD26" s="11">
        <f t="shared" si="27"/>
        <v>2.3265050940637075</v>
      </c>
      <c r="AE26" s="67">
        <v>20663.176159999995</v>
      </c>
      <c r="AF26" s="11">
        <f t="shared" si="28"/>
        <v>-0.30832081744335627</v>
      </c>
      <c r="AG26" s="67">
        <v>26241.99048</v>
      </c>
      <c r="AH26" s="11">
        <f t="shared" si="29"/>
        <v>-0.12157558047621897</v>
      </c>
      <c r="AI26" s="117">
        <v>36926.722869999998</v>
      </c>
      <c r="AJ26" s="11">
        <f>AI26/AC26-1</f>
        <v>0.23608516384140077</v>
      </c>
      <c r="AK26" s="117">
        <v>42240</v>
      </c>
      <c r="AL26" s="11">
        <f t="shared" si="30"/>
        <v>0.41394180860492824</v>
      </c>
      <c r="AM26" s="117">
        <v>43895</v>
      </c>
      <c r="AN26" s="11">
        <f t="shared" si="31"/>
        <v>3.9180871212121104E-2</v>
      </c>
      <c r="AO26" s="117">
        <v>50404.08397</v>
      </c>
      <c r="AP26" s="11">
        <f t="shared" si="31"/>
        <v>0.1932785030776516</v>
      </c>
      <c r="AQ26" s="117">
        <v>55737.042790000014</v>
      </c>
      <c r="AR26" s="11">
        <f t="shared" ref="AR26" si="49">IFERROR(AQ26/$AK26-1,"na")</f>
        <v>0.31953226302083371</v>
      </c>
      <c r="AS26" s="117">
        <v>59190.864830000006</v>
      </c>
      <c r="AT26" s="11">
        <f t="shared" si="33"/>
        <v>0.40129888328598495</v>
      </c>
    </row>
    <row r="27" spans="1:46" s="8" customFormat="1">
      <c r="B27" s="20" t="s">
        <v>428</v>
      </c>
      <c r="C27" s="20" t="s">
        <v>531</v>
      </c>
      <c r="D27" s="127">
        <f>SUM(D18:D26)</f>
        <v>120690</v>
      </c>
      <c r="E27" s="127">
        <f>SUM(E18:E26)</f>
        <v>244748</v>
      </c>
      <c r="F27" s="7">
        <f t="shared" si="23"/>
        <v>1.0279062059822688</v>
      </c>
      <c r="G27" s="127">
        <f>SUM(G18:G26)</f>
        <v>164346.69037999999</v>
      </c>
      <c r="H27" s="7">
        <f t="shared" si="40"/>
        <v>-0.3285065030970632</v>
      </c>
      <c r="I27" s="127">
        <f>SUM(I18:I26)</f>
        <v>521570</v>
      </c>
      <c r="J27" s="7">
        <f t="shared" si="34"/>
        <v>2.1735960048482483</v>
      </c>
      <c r="K27" s="127">
        <f>SUM(K18:K26)</f>
        <v>536273.60107634997</v>
      </c>
      <c r="L27" s="7">
        <f t="shared" si="35"/>
        <v>2.8191040658684274E-2</v>
      </c>
      <c r="M27" s="100">
        <f>SUM(M18:M26)</f>
        <v>560104.00152634992</v>
      </c>
      <c r="N27" s="7">
        <f t="shared" si="36"/>
        <v>4.4437019465754402E-2</v>
      </c>
      <c r="O27" s="100">
        <f>SUM(O18:O26)</f>
        <v>616857</v>
      </c>
      <c r="P27" s="7">
        <f t="shared" si="36"/>
        <v>0.10132582220264696</v>
      </c>
      <c r="Q27" s="100">
        <f>SUM(Q18:Q26)</f>
        <v>611306.14097544423</v>
      </c>
      <c r="R27" s="7">
        <f t="shared" si="17"/>
        <v>9.1415414475815915E-2</v>
      </c>
      <c r="S27" s="100">
        <f>SUM(S18:S26)</f>
        <v>612873.15293333342</v>
      </c>
      <c r="T27" s="7">
        <f t="shared" si="12"/>
        <v>9.4213130531439315E-2</v>
      </c>
      <c r="U27" s="100">
        <f>SUM(U18:U26)</f>
        <v>712142.41304619994</v>
      </c>
      <c r="V27" s="7">
        <f t="shared" si="37"/>
        <v>0.27144675114894246</v>
      </c>
      <c r="W27" s="100">
        <f>SUM(W18:W26)</f>
        <v>781485.10357519053</v>
      </c>
      <c r="X27" s="7">
        <f t="shared" si="24"/>
        <v>9.7371943109491488E-2</v>
      </c>
      <c r="Y27" s="100">
        <f>SUM(Y18:Y26)</f>
        <v>861126.0931826327</v>
      </c>
      <c r="Z27" s="7">
        <f t="shared" si="25"/>
        <v>0.20920489695193534</v>
      </c>
      <c r="AA27" s="100">
        <f>SUM(AA18:AA26)</f>
        <v>968220.58185550093</v>
      </c>
      <c r="AB27" s="7">
        <f t="shared" si="47"/>
        <v>0.23894950450881325</v>
      </c>
      <c r="AC27" s="100">
        <f>SUM(AC18:AC26)</f>
        <v>980649.05041749519</v>
      </c>
      <c r="AD27" s="7">
        <f t="shared" si="27"/>
        <v>0.37704064868535792</v>
      </c>
      <c r="AE27" s="100">
        <f>SUM(AE18:AE26)</f>
        <v>1035192.1888824338</v>
      </c>
      <c r="AF27" s="7">
        <f t="shared" si="28"/>
        <v>5.561942719642432E-2</v>
      </c>
      <c r="AG27" s="100">
        <f>SUM(AG18:AG26)</f>
        <v>1081614.765664516</v>
      </c>
      <c r="AH27" s="7">
        <f t="shared" si="29"/>
        <v>0.102958051306975</v>
      </c>
      <c r="AI27" s="100">
        <f>SUM(AI18:AI26)</f>
        <v>1180321.0946044188</v>
      </c>
      <c r="AJ27" s="7">
        <f>AI27/AC27-1</f>
        <v>0.20361213229331798</v>
      </c>
      <c r="AK27" s="100">
        <f>SUM(AK18:AK26)</f>
        <v>1171155</v>
      </c>
      <c r="AL27" s="7">
        <f t="shared" si="30"/>
        <v>0.19426516499597901</v>
      </c>
      <c r="AM27" s="100">
        <f>SUM(AM18:AM26)</f>
        <v>1200307</v>
      </c>
      <c r="AN27" s="7">
        <f t="shared" si="31"/>
        <v>2.4891666773398935E-2</v>
      </c>
      <c r="AO27" s="100">
        <f>SUM(AO18:AO26)</f>
        <v>1222618.6288218098</v>
      </c>
      <c r="AP27" s="7">
        <f t="shared" si="31"/>
        <v>4.3942628278758722E-2</v>
      </c>
      <c r="AQ27" s="100">
        <f>SUM(AQ18:AQ26)</f>
        <v>1289089.5909718098</v>
      </c>
      <c r="AR27" s="7">
        <f t="shared" ref="AR27" si="50">IFERROR(AQ27/$AK27-1,"na")</f>
        <v>0.10069938733285499</v>
      </c>
      <c r="AS27" s="100">
        <f>SUM(AS18:AS26)</f>
        <v>1185009.9312752096</v>
      </c>
      <c r="AT27" s="7">
        <f t="shared" si="33"/>
        <v>1.1830143128116921E-2</v>
      </c>
    </row>
    <row r="28" spans="1:46">
      <c r="B28" s="9"/>
      <c r="C28" s="9"/>
      <c r="D28" s="119"/>
      <c r="E28" s="119"/>
      <c r="F28" s="11"/>
      <c r="G28" s="119"/>
      <c r="H28" s="11"/>
      <c r="I28" s="119"/>
      <c r="J28" s="129"/>
      <c r="K28" s="119"/>
      <c r="L28" s="129"/>
      <c r="M28" s="67"/>
      <c r="N28" s="129"/>
      <c r="O28" s="67"/>
      <c r="P28" s="129"/>
      <c r="Q28" s="67"/>
      <c r="R28" s="129"/>
      <c r="S28" s="67"/>
      <c r="T28" s="129"/>
      <c r="U28" s="67"/>
      <c r="V28" s="129"/>
      <c r="W28" s="67"/>
      <c r="X28" s="129"/>
      <c r="Y28" s="67"/>
      <c r="Z28" s="129"/>
      <c r="AA28" s="67"/>
      <c r="AB28" s="129"/>
      <c r="AC28" s="67"/>
      <c r="AD28" s="129"/>
      <c r="AE28" s="67"/>
      <c r="AF28" s="129"/>
      <c r="AG28" s="67"/>
      <c r="AH28" s="129"/>
      <c r="AI28" s="67"/>
      <c r="AJ28" s="129"/>
      <c r="AK28" s="67"/>
      <c r="AL28" s="129"/>
      <c r="AM28" s="67"/>
      <c r="AN28" s="129"/>
      <c r="AO28" s="67"/>
      <c r="AP28" s="129"/>
      <c r="AQ28" s="67"/>
      <c r="AR28" s="129"/>
      <c r="AS28" s="67"/>
      <c r="AT28" s="129"/>
    </row>
    <row r="29" spans="1:46" s="8" customFormat="1">
      <c r="B29" s="26" t="s">
        <v>429</v>
      </c>
      <c r="C29" s="26" t="s">
        <v>532</v>
      </c>
      <c r="D29" s="130">
        <f>SUM(D15,D27)</f>
        <v>880168</v>
      </c>
      <c r="E29" s="130">
        <f>SUM(E15,E27)</f>
        <v>870192</v>
      </c>
      <c r="F29" s="25">
        <f t="shared" si="23"/>
        <v>-1.1334199834577063E-2</v>
      </c>
      <c r="G29" s="130">
        <f>SUM(G15,G27)</f>
        <v>889646.63804999995</v>
      </c>
      <c r="H29" s="25">
        <f>G29/E29-1</f>
        <v>2.2356719034419825E-2</v>
      </c>
      <c r="I29" s="130">
        <f>SUM(I15,I27)</f>
        <v>1267759</v>
      </c>
      <c r="J29" s="25">
        <f>I29/G29-1</f>
        <v>0.42501409635940135</v>
      </c>
      <c r="K29" s="130">
        <f>SUM(K15,K27)</f>
        <v>1265385.4014305174</v>
      </c>
      <c r="L29" s="25">
        <f>K29/I29-1</f>
        <v>-1.8722790131898703E-3</v>
      </c>
      <c r="M29" s="123">
        <f>SUM(M15,M27)</f>
        <v>1879528.9140063499</v>
      </c>
      <c r="N29" s="25">
        <f>M29/K29-1</f>
        <v>0.48534107622985334</v>
      </c>
      <c r="O29" s="123">
        <f>SUM(O15,O27)</f>
        <v>1829192</v>
      </c>
      <c r="P29" s="25">
        <f>O29/M29-1</f>
        <v>-2.6781665145578004E-2</v>
      </c>
      <c r="Q29" s="123">
        <f>SUM(Q15,Q27)</f>
        <v>1853538.7494498109</v>
      </c>
      <c r="R29" s="25">
        <f t="shared" si="17"/>
        <v>-1.3828020608174119E-2</v>
      </c>
      <c r="S29" s="123">
        <f>SUM(S15,S27)</f>
        <v>1910658.5267140847</v>
      </c>
      <c r="T29" s="25">
        <f t="shared" si="12"/>
        <v>1.6562454812881766E-2</v>
      </c>
      <c r="U29" s="123">
        <f>SUM(U15,U27)</f>
        <v>2140696.7166838893</v>
      </c>
      <c r="V29" s="25">
        <f>U29/M29-1</f>
        <v>0.13895386271065213</v>
      </c>
      <c r="W29" s="123">
        <f>SUM(W15,W27)</f>
        <v>1986396.8990523193</v>
      </c>
      <c r="X29" s="25">
        <f t="shared" si="24"/>
        <v>-7.207925178237895E-2</v>
      </c>
      <c r="Y29" s="123">
        <f>SUM(Y15,Y27)</f>
        <v>2175603.9819402257</v>
      </c>
      <c r="Z29" s="25">
        <f t="shared" ref="Z29" si="51">Y29/U29-1</f>
        <v>1.6306497311964208E-2</v>
      </c>
      <c r="AA29" s="123">
        <f>SUM(AA15,AA27)</f>
        <v>2368822.2050923049</v>
      </c>
      <c r="AB29" s="25">
        <f t="shared" ref="AB29" si="52">AA29/W29-1</f>
        <v>0.19252210181280227</v>
      </c>
      <c r="AC29" s="123">
        <f>SUM(AC15,AC27)</f>
        <v>2563868.834294905</v>
      </c>
      <c r="AD29" s="25">
        <f>AC29/U29-1</f>
        <v>0.19767962192539978</v>
      </c>
      <c r="AE29" s="123">
        <f>SUM(AE15,AE27)</f>
        <v>2531547.266060669</v>
      </c>
      <c r="AF29" s="25">
        <f>AE29/AC29-1</f>
        <v>-1.2606560757670304E-2</v>
      </c>
      <c r="AG29" s="123">
        <f>SUM(AG15,AG27)</f>
        <v>2553457.7111824523</v>
      </c>
      <c r="AH29" s="25">
        <f>AG29/AE29-1</f>
        <v>8.6549618944615769E-3</v>
      </c>
      <c r="AI29" s="123">
        <f>SUM(AI15,AI27)</f>
        <v>2679775.9485355821</v>
      </c>
      <c r="AJ29" s="25">
        <f>AI29/AG29-1</f>
        <v>4.9469484769588901E-2</v>
      </c>
      <c r="AK29" s="123">
        <f>AK27+AK15</f>
        <v>2932173.5953006027</v>
      </c>
      <c r="AL29" s="25">
        <f t="shared" si="30"/>
        <v>0.1436519513319745</v>
      </c>
      <c r="AM29" s="123">
        <f>AM27+AM15</f>
        <v>2882158</v>
      </c>
      <c r="AN29" s="25">
        <f>IFERROR(AM29/$AK29-1,"na")</f>
        <v>-1.7057515073719665E-2</v>
      </c>
      <c r="AO29" s="123">
        <f>AO27+AO15</f>
        <v>2972573.6158897411</v>
      </c>
      <c r="AP29" s="25">
        <f>IFERROR(AO29/$AK29-1,"na")</f>
        <v>1.3778181705847103E-2</v>
      </c>
      <c r="AQ29" s="123">
        <f>AQ27+AQ15</f>
        <v>3022750.955321189</v>
      </c>
      <c r="AR29" s="25">
        <f>IFERROR(AQ29/$AK29-1,"na")</f>
        <v>3.089085863325236E-2</v>
      </c>
      <c r="AS29" s="123">
        <f>AS27+AS15</f>
        <v>3241590.0552767003</v>
      </c>
      <c r="AT29" s="25">
        <f>IFERROR(AS29/$AK29-1,"na")</f>
        <v>0.10552460484331472</v>
      </c>
    </row>
    <row r="30" spans="1:46">
      <c r="D30" s="120"/>
      <c r="E30" s="128"/>
      <c r="F30" s="11"/>
      <c r="G30" s="128"/>
      <c r="H30" s="11"/>
      <c r="I30" s="128"/>
      <c r="J30" s="129"/>
      <c r="K30" s="128"/>
      <c r="L30" s="129"/>
      <c r="M30" s="128"/>
      <c r="N30" s="129"/>
      <c r="O30" s="128"/>
      <c r="P30" s="129"/>
      <c r="Q30" s="128"/>
      <c r="R30" s="129"/>
      <c r="S30" s="128"/>
      <c r="T30" s="129"/>
      <c r="U30" s="128"/>
      <c r="V30" s="129"/>
      <c r="W30" s="128"/>
      <c r="X30" s="129"/>
      <c r="Y30" s="128"/>
      <c r="Z30" s="129"/>
      <c r="AA30" s="128"/>
      <c r="AB30" s="129"/>
      <c r="AC30" s="128"/>
      <c r="AD30" s="129"/>
      <c r="AE30" s="128"/>
      <c r="AF30" s="129"/>
      <c r="AG30" s="128"/>
      <c r="AH30" s="129"/>
      <c r="AI30" s="128"/>
      <c r="AJ30" s="129"/>
      <c r="AK30" s="128"/>
      <c r="AL30" s="129"/>
      <c r="AM30" s="128"/>
      <c r="AN30" s="129"/>
      <c r="AO30" s="128"/>
      <c r="AP30" s="129"/>
      <c r="AQ30" s="128"/>
      <c r="AR30" s="129"/>
      <c r="AS30" s="128"/>
      <c r="AT30" s="129"/>
    </row>
    <row r="31" spans="1:46">
      <c r="B31" s="6" t="s">
        <v>412</v>
      </c>
      <c r="C31" s="6" t="s">
        <v>533</v>
      </c>
      <c r="D31" s="119"/>
      <c r="E31" s="119"/>
      <c r="F31" s="11"/>
      <c r="G31" s="119"/>
      <c r="H31" s="11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</row>
    <row r="32" spans="1:46">
      <c r="A32" s="5"/>
      <c r="B32" s="9" t="s">
        <v>430</v>
      </c>
      <c r="C32" s="9" t="s">
        <v>699</v>
      </c>
      <c r="D32" s="119">
        <v>39833</v>
      </c>
      <c r="E32" s="119">
        <v>53721</v>
      </c>
      <c r="F32" s="11">
        <f t="shared" ref="F32:F47" si="53">E32/D32-1</f>
        <v>0.34865563728566773</v>
      </c>
      <c r="G32" s="119">
        <v>46203.726439999999</v>
      </c>
      <c r="H32" s="11">
        <f>G32/E32-1</f>
        <v>-0.13993175033971816</v>
      </c>
      <c r="I32" s="119">
        <v>38924</v>
      </c>
      <c r="J32" s="11">
        <f t="shared" ref="J32:J47" si="54">I32/G32-1</f>
        <v>-0.15755712798303023</v>
      </c>
      <c r="K32" s="119">
        <v>30161.33397</v>
      </c>
      <c r="L32" s="11">
        <f t="shared" ref="L32:L47" si="55">K32/I32-1</f>
        <v>-0.22512244450724495</v>
      </c>
      <c r="M32" s="67">
        <v>36421.391530000001</v>
      </c>
      <c r="N32" s="11">
        <f t="shared" ref="N32:P47" si="56">M32/K32-1</f>
        <v>0.20755241018936932</v>
      </c>
      <c r="O32" s="67">
        <v>24785</v>
      </c>
      <c r="P32" s="11">
        <f t="shared" si="56"/>
        <v>-0.31949332634408545</v>
      </c>
      <c r="Q32" s="67">
        <v>18603.76887</v>
      </c>
      <c r="R32" s="11">
        <f t="shared" si="17"/>
        <v>-0.48920763077719787</v>
      </c>
      <c r="S32" s="67">
        <v>9039.2661099999987</v>
      </c>
      <c r="T32" s="11">
        <f t="shared" si="12"/>
        <v>-0.75181436704431159</v>
      </c>
      <c r="U32" s="67">
        <v>53198.184370000003</v>
      </c>
      <c r="V32" s="11">
        <f t="shared" ref="V32:V47" si="57">U32/M32-1</f>
        <v>0.46063019932066829</v>
      </c>
      <c r="W32" s="67">
        <v>36189.601709999995</v>
      </c>
      <c r="X32" s="11">
        <f t="shared" ref="X32:X47" si="58">W32/U32-1</f>
        <v>-0.31972111194064812</v>
      </c>
      <c r="Y32" s="67">
        <v>56868.542219999981</v>
      </c>
      <c r="Z32" s="11">
        <f t="shared" ref="Z32:Z47" si="59">Y32/U32-1</f>
        <v>6.8994043564949203E-2</v>
      </c>
      <c r="AA32" s="67">
        <v>100005.99354000002</v>
      </c>
      <c r="AB32" s="11">
        <f t="shared" ref="AB32" si="60">AA32/W32-1</f>
        <v>1.7633902782733895</v>
      </c>
      <c r="AC32" s="67">
        <v>88207.200519999999</v>
      </c>
      <c r="AD32" s="11">
        <f t="shared" ref="AD32:AD47" si="61">AC32/U32-1</f>
        <v>0.65808667278018218</v>
      </c>
      <c r="AE32" s="67">
        <v>77368.648159999997</v>
      </c>
      <c r="AF32" s="11">
        <f t="shared" ref="AF32:AF46" si="62">AE32/AC32-1</f>
        <v>-0.1228760497567597</v>
      </c>
      <c r="AG32" s="67">
        <v>71888.237870000012</v>
      </c>
      <c r="AH32" s="11">
        <f t="shared" ref="AH32:AH46" si="63">AG32/AC32-1</f>
        <v>-0.18500714855245681</v>
      </c>
      <c r="AI32" s="117">
        <v>110224.31589</v>
      </c>
      <c r="AJ32" s="11">
        <f>AI32/AC32-1</f>
        <v>0.24960678085467491</v>
      </c>
      <c r="AK32" s="117">
        <v>104961</v>
      </c>
      <c r="AL32" s="11">
        <f t="shared" ref="AL32:AL46" si="64">AK32/AC32-1</f>
        <v>0.18993686888635875</v>
      </c>
      <c r="AM32" s="117">
        <v>122162</v>
      </c>
      <c r="AN32" s="11">
        <f t="shared" ref="AN32:AP47" si="65">IFERROR(AM32/$AK32-1,"na")</f>
        <v>0.16387991730261708</v>
      </c>
      <c r="AO32" s="117">
        <v>118583.73421</v>
      </c>
      <c r="AP32" s="11">
        <f t="shared" si="65"/>
        <v>0.1297885329789159</v>
      </c>
      <c r="AQ32" s="117">
        <v>73524.518989999968</v>
      </c>
      <c r="AR32" s="11">
        <f t="shared" ref="AR32" si="66">IFERROR(AQ32/$AK32-1,"na")</f>
        <v>-0.29950630243614329</v>
      </c>
      <c r="AS32" s="117">
        <v>73629.322089999987</v>
      </c>
      <c r="AT32" s="11">
        <f>IFERROR(AS32/$AK32-1,"na")</f>
        <v>-0.29850780680443223</v>
      </c>
    </row>
    <row r="33" spans="1:46">
      <c r="A33" s="5"/>
      <c r="B33" s="9" t="s">
        <v>691</v>
      </c>
      <c r="C33" s="9" t="s">
        <v>700</v>
      </c>
      <c r="D33" s="119">
        <v>0</v>
      </c>
      <c r="E33" s="119">
        <v>0</v>
      </c>
      <c r="F33" s="11" t="s">
        <v>391</v>
      </c>
      <c r="G33" s="67">
        <v>0</v>
      </c>
      <c r="H33" s="11" t="s">
        <v>391</v>
      </c>
      <c r="I33" s="67">
        <v>0</v>
      </c>
      <c r="J33" s="11" t="s">
        <v>391</v>
      </c>
      <c r="K33" s="67">
        <v>0</v>
      </c>
      <c r="L33" s="11" t="s">
        <v>391</v>
      </c>
      <c r="M33" s="67">
        <v>0</v>
      </c>
      <c r="N33" s="11" t="s">
        <v>391</v>
      </c>
      <c r="O33" s="67">
        <v>0</v>
      </c>
      <c r="P33" s="11" t="s">
        <v>391</v>
      </c>
      <c r="Q33" s="67">
        <v>0</v>
      </c>
      <c r="R33" s="11" t="s">
        <v>391</v>
      </c>
      <c r="S33" s="67">
        <v>0</v>
      </c>
      <c r="T33" s="11" t="s">
        <v>391</v>
      </c>
      <c r="U33" s="67">
        <v>0</v>
      </c>
      <c r="V33" s="11" t="s">
        <v>391</v>
      </c>
      <c r="W33" s="67">
        <v>7985.5997899999993</v>
      </c>
      <c r="X33" s="11" t="s">
        <v>391</v>
      </c>
      <c r="Y33" s="67">
        <v>67411.714730000022</v>
      </c>
      <c r="Z33" s="11" t="s">
        <v>391</v>
      </c>
      <c r="AA33" s="67">
        <v>102232.93171999998</v>
      </c>
      <c r="AB33" s="11" t="s">
        <v>391</v>
      </c>
      <c r="AC33" s="67">
        <v>69348.744129999992</v>
      </c>
      <c r="AD33" s="11" t="s">
        <v>391</v>
      </c>
      <c r="AE33" s="67">
        <v>94622.01397</v>
      </c>
      <c r="AF33" s="11">
        <f t="shared" si="62"/>
        <v>0.36443731111587496</v>
      </c>
      <c r="AG33" s="67">
        <v>95636.084100000007</v>
      </c>
      <c r="AH33" s="11">
        <f t="shared" si="63"/>
        <v>0.37906007238894213</v>
      </c>
      <c r="AI33" s="117">
        <v>77446.549620000005</v>
      </c>
      <c r="AJ33" s="11">
        <f>AI33/AC33-1</f>
        <v>0.11676931704516536</v>
      </c>
      <c r="AK33" s="117">
        <v>40247</v>
      </c>
      <c r="AL33" s="11">
        <f t="shared" si="64"/>
        <v>-0.41964341957579432</v>
      </c>
      <c r="AM33" s="117">
        <v>57558</v>
      </c>
      <c r="AN33" s="11">
        <f t="shared" si="65"/>
        <v>0.43011901508186945</v>
      </c>
      <c r="AO33" s="117">
        <v>96285.035069999998</v>
      </c>
      <c r="AP33" s="11">
        <f t="shared" si="65"/>
        <v>1.3923530963798543</v>
      </c>
      <c r="AQ33" s="117">
        <v>57493.049149999999</v>
      </c>
      <c r="AR33" s="11">
        <f t="shared" ref="AR33" si="67">IFERROR(AQ33/$AK33-1,"na")</f>
        <v>0.42850520908390677</v>
      </c>
      <c r="AS33" s="117">
        <v>29519.2906</v>
      </c>
      <c r="AT33" s="11">
        <f t="shared" ref="AT33:AT39" si="68">IFERROR(AS33/$AK33-1,"na")</f>
        <v>-0.26654680845777323</v>
      </c>
    </row>
    <row r="34" spans="1:46">
      <c r="A34" s="8"/>
      <c r="B34" s="9" t="s">
        <v>431</v>
      </c>
      <c r="C34" s="9" t="s">
        <v>534</v>
      </c>
      <c r="D34" s="119">
        <v>333191</v>
      </c>
      <c r="E34" s="119">
        <v>97827</v>
      </c>
      <c r="F34" s="11">
        <f t="shared" si="53"/>
        <v>-0.70639363008004419</v>
      </c>
      <c r="G34" s="119">
        <v>115891.83705000002</v>
      </c>
      <c r="H34" s="11">
        <f>G34/E34-1</f>
        <v>0.18466105523015131</v>
      </c>
      <c r="I34" s="119">
        <v>150408</v>
      </c>
      <c r="J34" s="11">
        <f t="shared" si="54"/>
        <v>0.29783083803485177</v>
      </c>
      <c r="K34" s="119">
        <v>177324.47186000002</v>
      </c>
      <c r="L34" s="11">
        <f t="shared" si="55"/>
        <v>0.17895638436785299</v>
      </c>
      <c r="M34" s="67">
        <v>190934.03497000004</v>
      </c>
      <c r="N34" s="11">
        <f t="shared" si="56"/>
        <v>7.674949186226776E-2</v>
      </c>
      <c r="O34" s="67">
        <v>236246</v>
      </c>
      <c r="P34" s="11">
        <f t="shared" si="56"/>
        <v>0.23731738051374385</v>
      </c>
      <c r="Q34" s="67">
        <v>302999.86989999999</v>
      </c>
      <c r="R34" s="11">
        <f t="shared" si="17"/>
        <v>0.58693482776712891</v>
      </c>
      <c r="S34" s="67">
        <v>275019.06088999996</v>
      </c>
      <c r="T34" s="11">
        <f t="shared" si="12"/>
        <v>0.44038783307130935</v>
      </c>
      <c r="U34" s="67">
        <v>277820.62114999996</v>
      </c>
      <c r="V34" s="11">
        <f t="shared" si="57"/>
        <v>0.45506075537371715</v>
      </c>
      <c r="W34" s="67">
        <v>61863.249819999997</v>
      </c>
      <c r="X34" s="11">
        <f t="shared" si="58"/>
        <v>-0.77732664492676729</v>
      </c>
      <c r="Y34" s="67">
        <v>112784.74071000001</v>
      </c>
      <c r="Z34" s="11">
        <f t="shared" si="59"/>
        <v>-0.59403754752565452</v>
      </c>
      <c r="AA34" s="67">
        <v>155022.87351999999</v>
      </c>
      <c r="AB34" s="11">
        <f t="shared" ref="AB34" si="69">AA34/W34-1</f>
        <v>1.5058960525200549</v>
      </c>
      <c r="AC34" s="67">
        <v>127176.04281</v>
      </c>
      <c r="AD34" s="11">
        <f t="shared" si="61"/>
        <v>-0.54223684950536644</v>
      </c>
      <c r="AE34" s="67">
        <v>151602.46803000002</v>
      </c>
      <c r="AF34" s="11">
        <f t="shared" si="62"/>
        <v>0.19206781938083184</v>
      </c>
      <c r="AG34" s="67">
        <v>114006.94619000002</v>
      </c>
      <c r="AH34" s="11">
        <f t="shared" si="63"/>
        <v>-0.10355013671619351</v>
      </c>
      <c r="AI34" s="117">
        <v>75366.788509999998</v>
      </c>
      <c r="AJ34" s="11">
        <f>AI34/AC34-1</f>
        <v>-0.40738218578952501</v>
      </c>
      <c r="AK34" s="117">
        <v>116970</v>
      </c>
      <c r="AL34" s="11">
        <f t="shared" si="64"/>
        <v>-8.0251300358887168E-2</v>
      </c>
      <c r="AM34" s="117">
        <v>101949</v>
      </c>
      <c r="AN34" s="11">
        <f t="shared" si="65"/>
        <v>-0.12841754295973329</v>
      </c>
      <c r="AO34" s="117">
        <v>100588.90869</v>
      </c>
      <c r="AP34" s="11">
        <f t="shared" si="65"/>
        <v>-0.14004523647088996</v>
      </c>
      <c r="AQ34" s="117">
        <v>141777.15333999999</v>
      </c>
      <c r="AR34" s="11">
        <f t="shared" ref="AR34" si="70">IFERROR(AQ34/$AK34-1,"na")</f>
        <v>0.21208133145250918</v>
      </c>
      <c r="AS34" s="117">
        <v>111463.43515999999</v>
      </c>
      <c r="AT34" s="11">
        <f t="shared" si="68"/>
        <v>-4.7076727707959343E-2</v>
      </c>
    </row>
    <row r="35" spans="1:46">
      <c r="A35" s="8"/>
      <c r="B35" s="9" t="s">
        <v>835</v>
      </c>
      <c r="C35" s="9"/>
      <c r="D35" s="119">
        <v>0</v>
      </c>
      <c r="E35" s="119">
        <v>0</v>
      </c>
      <c r="F35" s="11" t="s">
        <v>391</v>
      </c>
      <c r="G35" s="119">
        <v>0</v>
      </c>
      <c r="H35" s="11" t="s">
        <v>391</v>
      </c>
      <c r="I35" s="119"/>
      <c r="J35" s="11"/>
      <c r="K35" s="119"/>
      <c r="L35" s="11"/>
      <c r="M35" s="67">
        <v>0</v>
      </c>
      <c r="N35" s="11" t="s">
        <v>391</v>
      </c>
      <c r="O35" s="67"/>
      <c r="P35" s="11"/>
      <c r="Q35" s="67"/>
      <c r="R35" s="11"/>
      <c r="S35" s="67"/>
      <c r="T35" s="11"/>
      <c r="U35" s="67">
        <v>0</v>
      </c>
      <c r="V35" s="11" t="s">
        <v>391</v>
      </c>
      <c r="W35" s="67"/>
      <c r="X35" s="11"/>
      <c r="Y35" s="67"/>
      <c r="Z35" s="11"/>
      <c r="AA35" s="67"/>
      <c r="AB35" s="11"/>
      <c r="AC35" s="67">
        <v>0</v>
      </c>
      <c r="AD35" s="11" t="s">
        <v>391</v>
      </c>
      <c r="AE35" s="67"/>
      <c r="AF35" s="11"/>
      <c r="AG35" s="67"/>
      <c r="AH35" s="11"/>
      <c r="AI35" s="117"/>
      <c r="AJ35" s="11"/>
      <c r="AK35" s="117">
        <v>1010</v>
      </c>
      <c r="AL35" s="11" t="s">
        <v>391</v>
      </c>
      <c r="AM35" s="117">
        <v>1010</v>
      </c>
      <c r="AN35" s="11">
        <f t="shared" si="65"/>
        <v>0</v>
      </c>
      <c r="AO35" s="117">
        <v>1010.00001</v>
      </c>
      <c r="AP35" s="11">
        <f t="shared" si="65"/>
        <v>9.9009900278446139E-9</v>
      </c>
      <c r="AQ35" s="117">
        <v>0</v>
      </c>
      <c r="AR35" s="11">
        <f t="shared" ref="AR35" si="71">IFERROR(AQ35/$AK35-1,"na")</f>
        <v>-1</v>
      </c>
      <c r="AS35" s="117">
        <v>0</v>
      </c>
      <c r="AT35" s="11">
        <f t="shared" si="68"/>
        <v>-1</v>
      </c>
    </row>
    <row r="36" spans="1:46">
      <c r="B36" s="9" t="s">
        <v>432</v>
      </c>
      <c r="C36" s="9" t="s">
        <v>535</v>
      </c>
      <c r="D36" s="119">
        <v>0</v>
      </c>
      <c r="E36" s="119">
        <v>0</v>
      </c>
      <c r="F36" s="11" t="s">
        <v>391</v>
      </c>
      <c r="G36" s="119">
        <v>96.10736</v>
      </c>
      <c r="H36" s="11" t="s">
        <v>391</v>
      </c>
      <c r="I36" s="119">
        <v>0</v>
      </c>
      <c r="J36" s="11">
        <f t="shared" si="54"/>
        <v>-1</v>
      </c>
      <c r="K36" s="119">
        <v>0</v>
      </c>
      <c r="L36" s="11" t="s">
        <v>391</v>
      </c>
      <c r="M36" s="67">
        <v>0</v>
      </c>
      <c r="N36" s="11" t="s">
        <v>391</v>
      </c>
      <c r="O36" s="67">
        <v>0</v>
      </c>
      <c r="P36" s="11" t="s">
        <v>391</v>
      </c>
      <c r="Q36" s="67">
        <v>0</v>
      </c>
      <c r="R36" s="11" t="s">
        <v>391</v>
      </c>
      <c r="S36" s="67">
        <v>0</v>
      </c>
      <c r="T36" s="11" t="s">
        <v>391</v>
      </c>
      <c r="U36" s="67">
        <v>0</v>
      </c>
      <c r="V36" s="11" t="s">
        <v>391</v>
      </c>
      <c r="W36" s="67">
        <v>0</v>
      </c>
      <c r="X36" s="11" t="s">
        <v>391</v>
      </c>
      <c r="Y36" s="67">
        <v>0</v>
      </c>
      <c r="Z36" s="11" t="s">
        <v>391</v>
      </c>
      <c r="AA36" s="67">
        <v>0</v>
      </c>
      <c r="AB36" s="11" t="s">
        <v>391</v>
      </c>
      <c r="AC36" s="67">
        <v>0</v>
      </c>
      <c r="AD36" s="11" t="s">
        <v>391</v>
      </c>
      <c r="AE36" s="67">
        <v>0</v>
      </c>
      <c r="AF36" s="11" t="s">
        <v>391</v>
      </c>
      <c r="AG36" s="67">
        <v>0</v>
      </c>
      <c r="AH36" s="11" t="s">
        <v>391</v>
      </c>
      <c r="AI36" s="117">
        <v>0</v>
      </c>
      <c r="AJ36" s="11" t="s">
        <v>391</v>
      </c>
      <c r="AK36" s="117">
        <f>0</f>
        <v>0</v>
      </c>
      <c r="AL36" s="11" t="s">
        <v>391</v>
      </c>
      <c r="AM36" s="117">
        <f>0</f>
        <v>0</v>
      </c>
      <c r="AN36" s="11" t="str">
        <f t="shared" si="65"/>
        <v>na</v>
      </c>
      <c r="AO36" s="117">
        <f>0</f>
        <v>0</v>
      </c>
      <c r="AP36" s="11" t="str">
        <f t="shared" si="65"/>
        <v>na</v>
      </c>
      <c r="AQ36" s="117">
        <v>0</v>
      </c>
      <c r="AR36" s="11" t="str">
        <f t="shared" ref="AR36" si="72">IFERROR(AQ36/$AK36-1,"na")</f>
        <v>na</v>
      </c>
      <c r="AS36" s="117">
        <v>0</v>
      </c>
      <c r="AT36" s="11" t="str">
        <f t="shared" si="68"/>
        <v>na</v>
      </c>
    </row>
    <row r="37" spans="1:46">
      <c r="B37" s="9" t="s">
        <v>433</v>
      </c>
      <c r="C37" s="9" t="s">
        <v>536</v>
      </c>
      <c r="D37" s="119">
        <v>7621</v>
      </c>
      <c r="E37" s="119">
        <v>8268</v>
      </c>
      <c r="F37" s="11">
        <f t="shared" si="53"/>
        <v>8.4896995144994047E-2</v>
      </c>
      <c r="G37" s="119">
        <v>478.25487999999524</v>
      </c>
      <c r="H37" s="11">
        <f>G37/E37-1</f>
        <v>-0.94215591678761546</v>
      </c>
      <c r="I37" s="119">
        <v>691</v>
      </c>
      <c r="J37" s="11">
        <f t="shared" si="54"/>
        <v>0.44483627642232704</v>
      </c>
      <c r="K37" s="119">
        <v>351.12447000001418</v>
      </c>
      <c r="L37" s="11">
        <f t="shared" si="55"/>
        <v>-0.49186039073804022</v>
      </c>
      <c r="M37" s="67">
        <v>87.909789999961859</v>
      </c>
      <c r="N37" s="11">
        <f t="shared" si="56"/>
        <v>-0.74963354163280527</v>
      </c>
      <c r="O37" s="67">
        <v>90</v>
      </c>
      <c r="P37" s="11">
        <f t="shared" si="56"/>
        <v>2.3776760245236117E-2</v>
      </c>
      <c r="Q37" s="67">
        <v>70.294759999990461</v>
      </c>
      <c r="R37" s="11">
        <f t="shared" si="17"/>
        <v>-0.20037620383325949</v>
      </c>
      <c r="S37" s="67">
        <v>21.811989999890326</v>
      </c>
      <c r="T37" s="11">
        <f t="shared" si="12"/>
        <v>-0.75188212826012002</v>
      </c>
      <c r="U37" s="67">
        <v>0</v>
      </c>
      <c r="V37" s="11">
        <f t="shared" si="57"/>
        <v>-1</v>
      </c>
      <c r="W37" s="67">
        <v>0</v>
      </c>
      <c r="X37" s="11" t="s">
        <v>391</v>
      </c>
      <c r="Y37" s="67">
        <v>0</v>
      </c>
      <c r="Z37" s="11" t="s">
        <v>391</v>
      </c>
      <c r="AA37" s="67">
        <v>0</v>
      </c>
      <c r="AB37" s="11" t="s">
        <v>391</v>
      </c>
      <c r="AC37" s="67">
        <v>0</v>
      </c>
      <c r="AD37" s="11" t="s">
        <v>391</v>
      </c>
      <c r="AE37" s="67">
        <v>0</v>
      </c>
      <c r="AF37" s="11" t="s">
        <v>391</v>
      </c>
      <c r="AG37" s="67">
        <v>0</v>
      </c>
      <c r="AH37" s="11" t="s">
        <v>391</v>
      </c>
      <c r="AI37" s="117">
        <v>0</v>
      </c>
      <c r="AJ37" s="11" t="s">
        <v>391</v>
      </c>
      <c r="AK37" s="117">
        <v>0</v>
      </c>
      <c r="AL37" s="11" t="s">
        <v>391</v>
      </c>
      <c r="AM37" s="117">
        <v>0</v>
      </c>
      <c r="AN37" s="11" t="str">
        <f t="shared" si="65"/>
        <v>na</v>
      </c>
      <c r="AO37" s="117">
        <v>0</v>
      </c>
      <c r="AP37" s="11" t="str">
        <f t="shared" si="65"/>
        <v>na</v>
      </c>
      <c r="AQ37" s="117">
        <v>0</v>
      </c>
      <c r="AR37" s="11" t="str">
        <f t="shared" ref="AR37" si="73">IFERROR(AQ37/$AK37-1,"na")</f>
        <v>na</v>
      </c>
      <c r="AS37" s="117">
        <v>0</v>
      </c>
      <c r="AT37" s="11" t="str">
        <f t="shared" si="68"/>
        <v>na</v>
      </c>
    </row>
    <row r="38" spans="1:46">
      <c r="B38" s="9" t="s">
        <v>434</v>
      </c>
      <c r="C38" s="9" t="s">
        <v>537</v>
      </c>
      <c r="D38" s="119">
        <v>35591</v>
      </c>
      <c r="E38" s="119">
        <v>39869</v>
      </c>
      <c r="F38" s="11">
        <f t="shared" si="53"/>
        <v>0.12019892669495102</v>
      </c>
      <c r="G38" s="119">
        <v>48140.16966</v>
      </c>
      <c r="H38" s="11">
        <f>G38/E38-1</f>
        <v>0.20745866863979523</v>
      </c>
      <c r="I38" s="119">
        <v>44068</v>
      </c>
      <c r="J38" s="11">
        <f t="shared" si="54"/>
        <v>-8.4589848535236767E-2</v>
      </c>
      <c r="K38" s="119">
        <v>43696.08397</v>
      </c>
      <c r="L38" s="11">
        <f t="shared" si="55"/>
        <v>-8.4395940364890842E-3</v>
      </c>
      <c r="M38" s="67">
        <v>65174.613620000004</v>
      </c>
      <c r="N38" s="11">
        <f t="shared" si="56"/>
        <v>0.49154358236647266</v>
      </c>
      <c r="O38" s="67">
        <v>52283</v>
      </c>
      <c r="P38" s="11">
        <f t="shared" si="56"/>
        <v>-0.19780115146005228</v>
      </c>
      <c r="Q38" s="67">
        <v>47502.743029999991</v>
      </c>
      <c r="R38" s="11">
        <f t="shared" si="17"/>
        <v>-0.27114653403295486</v>
      </c>
      <c r="S38" s="67">
        <v>42977.036679999997</v>
      </c>
      <c r="T38" s="11">
        <f t="shared" si="12"/>
        <v>-0.34058624527370085</v>
      </c>
      <c r="U38" s="67">
        <v>49922.05457</v>
      </c>
      <c r="V38" s="11">
        <f t="shared" si="57"/>
        <v>-0.23402607553502219</v>
      </c>
      <c r="W38" s="67">
        <v>38218.706629999993</v>
      </c>
      <c r="X38" s="11">
        <f t="shared" si="58"/>
        <v>-0.23443241751177801</v>
      </c>
      <c r="Y38" s="67">
        <v>56608.597709999987</v>
      </c>
      <c r="Z38" s="11">
        <f t="shared" si="59"/>
        <v>0.13393966249173928</v>
      </c>
      <c r="AA38" s="67">
        <v>63466.176570000003</v>
      </c>
      <c r="AB38" s="11">
        <f t="shared" ref="AB38:AB41" si="74">AA38/W38-1</f>
        <v>0.66060503261986003</v>
      </c>
      <c r="AC38" s="67">
        <v>78046.070099999997</v>
      </c>
      <c r="AD38" s="11">
        <f t="shared" si="61"/>
        <v>0.5633585350651964</v>
      </c>
      <c r="AE38" s="67">
        <v>69046.691429999977</v>
      </c>
      <c r="AF38" s="11">
        <f t="shared" si="62"/>
        <v>-0.11530854351114883</v>
      </c>
      <c r="AG38" s="67">
        <v>74512.965110000005</v>
      </c>
      <c r="AH38" s="11">
        <f t="shared" si="63"/>
        <v>-4.5269479750524866E-2</v>
      </c>
      <c r="AI38" s="117">
        <v>80695.144949999987</v>
      </c>
      <c r="AJ38" s="11">
        <f>AI38/AC38-1</f>
        <v>3.3942450229790477E-2</v>
      </c>
      <c r="AK38" s="117">
        <v>92338</v>
      </c>
      <c r="AL38" s="11">
        <f t="shared" si="64"/>
        <v>0.18312171108279807</v>
      </c>
      <c r="AM38" s="117">
        <v>79320</v>
      </c>
      <c r="AN38" s="11">
        <f t="shared" si="65"/>
        <v>-0.14098204422881155</v>
      </c>
      <c r="AO38" s="117">
        <v>89334.226269999999</v>
      </c>
      <c r="AP38" s="11">
        <f t="shared" si="65"/>
        <v>-3.2530201325564834E-2</v>
      </c>
      <c r="AQ38" s="117">
        <v>93052.614649999974</v>
      </c>
      <c r="AR38" s="11">
        <f t="shared" ref="AR38" si="75">IFERROR(AQ38/$AK38-1,"na")</f>
        <v>7.7391176980221577E-3</v>
      </c>
      <c r="AS38" s="117">
        <v>117858.76958000001</v>
      </c>
      <c r="AT38" s="11">
        <f t="shared" si="68"/>
        <v>0.27638425761874852</v>
      </c>
    </row>
    <row r="39" spans="1:46">
      <c r="A39" s="8"/>
      <c r="B39" s="9" t="s">
        <v>435</v>
      </c>
      <c r="C39" s="9" t="s">
        <v>456</v>
      </c>
      <c r="D39" s="119">
        <v>66960</v>
      </c>
      <c r="E39" s="119">
        <v>81270</v>
      </c>
      <c r="F39" s="11">
        <f t="shared" si="53"/>
        <v>0.21370967741935476</v>
      </c>
      <c r="G39" s="119">
        <v>73608.074130000008</v>
      </c>
      <c r="H39" s="11">
        <f>G39/E39-1</f>
        <v>-9.4277419342930879E-2</v>
      </c>
      <c r="I39" s="119">
        <v>62489</v>
      </c>
      <c r="J39" s="11">
        <f t="shared" si="54"/>
        <v>-0.15105780529405632</v>
      </c>
      <c r="K39" s="119">
        <v>36734.331170000005</v>
      </c>
      <c r="L39" s="11">
        <f t="shared" si="55"/>
        <v>-0.41214723919409813</v>
      </c>
      <c r="M39" s="67">
        <v>86777.747579999996</v>
      </c>
      <c r="N39" s="11">
        <f t="shared" si="56"/>
        <v>1.3623064532850178</v>
      </c>
      <c r="O39" s="67">
        <v>34060</v>
      </c>
      <c r="P39" s="11">
        <f t="shared" si="56"/>
        <v>-0.6075030644394146</v>
      </c>
      <c r="Q39" s="67">
        <v>35774.266070000005</v>
      </c>
      <c r="R39" s="11">
        <f t="shared" si="17"/>
        <v>-0.58774839094527231</v>
      </c>
      <c r="S39" s="67">
        <v>42098.665029999989</v>
      </c>
      <c r="T39" s="11">
        <f t="shared" si="12"/>
        <v>-0.51486796783715283</v>
      </c>
      <c r="U39" s="67">
        <v>92176.907849999989</v>
      </c>
      <c r="V39" s="11">
        <f t="shared" si="57"/>
        <v>6.2218257797282961E-2</v>
      </c>
      <c r="W39" s="67">
        <v>35477.378200000006</v>
      </c>
      <c r="X39" s="11">
        <f t="shared" si="58"/>
        <v>-0.61511642093991103</v>
      </c>
      <c r="Y39" s="67">
        <v>58588.566690000007</v>
      </c>
      <c r="Z39" s="11">
        <f t="shared" si="59"/>
        <v>-0.364389975140612</v>
      </c>
      <c r="AA39" s="67">
        <v>50344.673769999987</v>
      </c>
      <c r="AB39" s="11">
        <f t="shared" si="74"/>
        <v>0.41906410012000195</v>
      </c>
      <c r="AC39" s="67">
        <v>113490.88735999998</v>
      </c>
      <c r="AD39" s="11">
        <f t="shared" si="61"/>
        <v>0.23122905733271448</v>
      </c>
      <c r="AE39" s="67">
        <v>50448.206789999989</v>
      </c>
      <c r="AF39" s="11">
        <f t="shared" si="62"/>
        <v>-0.55548671824218609</v>
      </c>
      <c r="AG39" s="67">
        <v>66429.045159999994</v>
      </c>
      <c r="AH39" s="11">
        <f t="shared" si="63"/>
        <v>-0.41467507475483001</v>
      </c>
      <c r="AI39" s="117">
        <v>63332.547180000001</v>
      </c>
      <c r="AJ39" s="11">
        <f>AI39/AC39-1</f>
        <v>-0.44195918585863792</v>
      </c>
      <c r="AK39" s="117">
        <v>111609.66567</v>
      </c>
      <c r="AL39" s="11">
        <f t="shared" si="64"/>
        <v>-1.657597128510091E-2</v>
      </c>
      <c r="AM39" s="117">
        <v>57734</v>
      </c>
      <c r="AN39" s="11">
        <f t="shared" si="65"/>
        <v>-0.48271505291751315</v>
      </c>
      <c r="AO39" s="117">
        <v>65775.630579999997</v>
      </c>
      <c r="AP39" s="11">
        <f t="shared" si="65"/>
        <v>-0.4106636715991876</v>
      </c>
      <c r="AQ39" s="117">
        <v>58278.842809999987</v>
      </c>
      <c r="AR39" s="11">
        <f t="shared" ref="AR39" si="76">IFERROR(AQ39/$AK39-1,"na")</f>
        <v>-0.47783337168740414</v>
      </c>
      <c r="AS39" s="117">
        <v>85080.82577000001</v>
      </c>
      <c r="AT39" s="11">
        <f t="shared" si="68"/>
        <v>-0.2376930325948533</v>
      </c>
    </row>
    <row r="40" spans="1:46">
      <c r="B40" s="9" t="s">
        <v>436</v>
      </c>
      <c r="C40" s="9" t="s">
        <v>538</v>
      </c>
      <c r="D40" s="119">
        <v>2936</v>
      </c>
      <c r="E40" s="119">
        <v>1972</v>
      </c>
      <c r="F40" s="11">
        <f t="shared" si="53"/>
        <v>-0.32833787465940056</v>
      </c>
      <c r="G40" s="119">
        <v>1224.21262</v>
      </c>
      <c r="H40" s="11">
        <f>G40/E40-1</f>
        <v>-0.37920252535496957</v>
      </c>
      <c r="I40" s="119">
        <v>827</v>
      </c>
      <c r="J40" s="11">
        <f t="shared" si="54"/>
        <v>-0.32446375205640343</v>
      </c>
      <c r="K40" s="119">
        <v>653.58046000000002</v>
      </c>
      <c r="L40" s="11">
        <f t="shared" si="55"/>
        <v>-0.20969714631197101</v>
      </c>
      <c r="M40" s="67">
        <v>457.07051000000001</v>
      </c>
      <c r="N40" s="11">
        <f t="shared" si="56"/>
        <v>-0.3006668069605386</v>
      </c>
      <c r="O40" s="67">
        <v>458</v>
      </c>
      <c r="P40" s="11">
        <f t="shared" si="56"/>
        <v>2.0335812082910021E-3</v>
      </c>
      <c r="Q40" s="67">
        <v>457.93883</v>
      </c>
      <c r="R40" s="11">
        <f t="shared" si="17"/>
        <v>1.8997506533509068E-3</v>
      </c>
      <c r="S40" s="67">
        <v>353.47971000000001</v>
      </c>
      <c r="T40" s="11">
        <f t="shared" si="12"/>
        <v>-0.22664074302234027</v>
      </c>
      <c r="U40" s="67">
        <v>327.08570999999995</v>
      </c>
      <c r="V40" s="11">
        <f t="shared" si="57"/>
        <v>-0.28438675687040071</v>
      </c>
      <c r="W40" s="67">
        <v>263.28212000000002</v>
      </c>
      <c r="X40" s="11">
        <f t="shared" si="58"/>
        <v>-0.19506688323375532</v>
      </c>
      <c r="Y40" s="67">
        <v>258.81587000000002</v>
      </c>
      <c r="Z40" s="11">
        <f t="shared" si="59"/>
        <v>-0.20872156108562478</v>
      </c>
      <c r="AA40" s="67">
        <v>256.13418000000001</v>
      </c>
      <c r="AB40" s="11">
        <f t="shared" si="74"/>
        <v>-2.7149355983611789E-2</v>
      </c>
      <c r="AC40" s="67">
        <v>266.976</v>
      </c>
      <c r="AD40" s="11">
        <f t="shared" si="61"/>
        <v>-0.18377357421086959</v>
      </c>
      <c r="AE40" s="67">
        <v>254.89506</v>
      </c>
      <c r="AF40" s="11">
        <f t="shared" si="62"/>
        <v>-4.5251033800791096E-2</v>
      </c>
      <c r="AG40" s="67">
        <v>275.45652000000001</v>
      </c>
      <c r="AH40" s="11">
        <f t="shared" si="63"/>
        <v>3.1765102481121854E-2</v>
      </c>
      <c r="AI40" s="117">
        <v>263.22848999999997</v>
      </c>
      <c r="AJ40" s="11">
        <f>AI40/AC40-1</f>
        <v>-1.4036879719525497E-2</v>
      </c>
      <c r="AK40" s="117">
        <v>260.33432999999997</v>
      </c>
      <c r="AL40" s="11">
        <f t="shared" si="64"/>
        <v>-2.48774047105359E-2</v>
      </c>
      <c r="AM40" s="117">
        <f>0</f>
        <v>0</v>
      </c>
      <c r="AN40" s="11">
        <f t="shared" si="65"/>
        <v>-1</v>
      </c>
      <c r="AO40" s="117">
        <v>0</v>
      </c>
      <c r="AP40" s="11">
        <f>IFERROR(AO40/$AK40-1,"na")</f>
        <v>-1</v>
      </c>
      <c r="AQ40" s="117">
        <v>0</v>
      </c>
      <c r="AR40" s="11">
        <f>IFERROR(AQ40/$AK40-1,"na")</f>
        <v>-1</v>
      </c>
      <c r="AS40" s="117">
        <v>0</v>
      </c>
      <c r="AT40" s="11">
        <f>IFERROR(AS40/$AK40-1,"na")</f>
        <v>-1</v>
      </c>
    </row>
    <row r="41" spans="1:46">
      <c r="B41" s="9" t="s">
        <v>437</v>
      </c>
      <c r="C41" s="9" t="s">
        <v>539</v>
      </c>
      <c r="D41" s="119">
        <v>11694</v>
      </c>
      <c r="E41" s="119">
        <v>11888</v>
      </c>
      <c r="F41" s="11">
        <f t="shared" si="53"/>
        <v>1.6589704121771742E-2</v>
      </c>
      <c r="G41" s="119">
        <v>13223.884320000001</v>
      </c>
      <c r="H41" s="11">
        <f>G41/E41-1</f>
        <v>0.11237250336473759</v>
      </c>
      <c r="I41" s="119">
        <v>9162</v>
      </c>
      <c r="J41" s="11">
        <f t="shared" si="54"/>
        <v>-0.30716272327463923</v>
      </c>
      <c r="K41" s="119">
        <v>8298.6576600000008</v>
      </c>
      <c r="L41" s="11">
        <f t="shared" si="55"/>
        <v>-9.4230772757039838E-2</v>
      </c>
      <c r="M41" s="67">
        <v>14855.7315</v>
      </c>
      <c r="N41" s="11">
        <f t="shared" si="56"/>
        <v>0.7901366833825989</v>
      </c>
      <c r="O41" s="67">
        <v>8705</v>
      </c>
      <c r="P41" s="11">
        <f t="shared" si="56"/>
        <v>-0.41403087421174778</v>
      </c>
      <c r="Q41" s="67">
        <v>13758.36794</v>
      </c>
      <c r="R41" s="11">
        <f t="shared" si="17"/>
        <v>-7.3868025953484628E-2</v>
      </c>
      <c r="S41" s="67">
        <v>21225.571110000004</v>
      </c>
      <c r="T41" s="11">
        <f t="shared" si="12"/>
        <v>0.4287799365517615</v>
      </c>
      <c r="U41" s="67">
        <v>10367.300170000002</v>
      </c>
      <c r="V41" s="11">
        <f t="shared" si="57"/>
        <v>-0.30213465624361868</v>
      </c>
      <c r="W41" s="67">
        <v>12883.785619999997</v>
      </c>
      <c r="X41" s="11">
        <f t="shared" si="58"/>
        <v>0.24273295927921357</v>
      </c>
      <c r="Y41" s="67">
        <v>23968.343890000004</v>
      </c>
      <c r="Z41" s="11">
        <f t="shared" si="59"/>
        <v>1.3119176156737051</v>
      </c>
      <c r="AA41" s="67">
        <v>21783.623150000003</v>
      </c>
      <c r="AB41" s="11">
        <f t="shared" si="74"/>
        <v>0.690778144909866</v>
      </c>
      <c r="AC41" s="67">
        <v>17140.91461</v>
      </c>
      <c r="AD41" s="11">
        <f t="shared" si="61"/>
        <v>0.65336339538049626</v>
      </c>
      <c r="AE41" s="67">
        <v>14876.5879</v>
      </c>
      <c r="AF41" s="11">
        <f t="shared" si="62"/>
        <v>-0.13210069366304367</v>
      </c>
      <c r="AG41" s="67">
        <v>17745.509569999998</v>
      </c>
      <c r="AH41" s="11">
        <f t="shared" si="63"/>
        <v>3.5272036163535692E-2</v>
      </c>
      <c r="AI41" s="117">
        <v>14202.359039999999</v>
      </c>
      <c r="AJ41" s="11">
        <f>AI41/AC41-1</f>
        <v>-0.17143516765935285</v>
      </c>
      <c r="AK41" s="117">
        <v>19766</v>
      </c>
      <c r="AL41" s="11">
        <f t="shared" si="64"/>
        <v>0.15314733488424981</v>
      </c>
      <c r="AM41" s="117">
        <v>18955</v>
      </c>
      <c r="AN41" s="11">
        <f t="shared" si="65"/>
        <v>-4.1030051603764051E-2</v>
      </c>
      <c r="AO41" s="117">
        <v>19937.70206</v>
      </c>
      <c r="AP41" s="11">
        <f t="shared" si="65"/>
        <v>8.6867378326418443E-3</v>
      </c>
      <c r="AQ41" s="117">
        <v>18942.496780000001</v>
      </c>
      <c r="AR41" s="11">
        <f t="shared" ref="AR41" si="77">IFERROR(AQ41/$AK41-1,"na")</f>
        <v>-4.1662613578872798E-2</v>
      </c>
      <c r="AS41" s="117">
        <v>17662.576720000001</v>
      </c>
      <c r="AT41" s="11">
        <f t="shared" ref="AT41:AT47" si="78">IFERROR(AS41/$AK41-1,"na")</f>
        <v>-0.10641623393706356</v>
      </c>
    </row>
    <row r="42" spans="1:46">
      <c r="A42" s="8"/>
      <c r="B42" s="9" t="s">
        <v>438</v>
      </c>
      <c r="C42" s="9" t="s">
        <v>525</v>
      </c>
      <c r="D42" s="119">
        <v>3814</v>
      </c>
      <c r="E42" s="119">
        <v>0</v>
      </c>
      <c r="F42" s="11">
        <f t="shared" si="53"/>
        <v>-1</v>
      </c>
      <c r="G42" s="119">
        <f>0</f>
        <v>0</v>
      </c>
      <c r="H42" s="11" t="s">
        <v>391</v>
      </c>
      <c r="I42" s="119">
        <v>0</v>
      </c>
      <c r="J42" s="11" t="s">
        <v>391</v>
      </c>
      <c r="K42" s="119">
        <v>0</v>
      </c>
      <c r="L42" s="11" t="s">
        <v>391</v>
      </c>
      <c r="M42" s="67">
        <v>0</v>
      </c>
      <c r="N42" s="11" t="s">
        <v>391</v>
      </c>
      <c r="O42" s="67">
        <v>0</v>
      </c>
      <c r="P42" s="11" t="s">
        <v>391</v>
      </c>
      <c r="Q42" s="67">
        <v>0</v>
      </c>
      <c r="R42" s="11" t="s">
        <v>391</v>
      </c>
      <c r="S42" s="67">
        <v>0</v>
      </c>
      <c r="T42" s="11" t="s">
        <v>391</v>
      </c>
      <c r="U42" s="67">
        <v>0</v>
      </c>
      <c r="V42" s="11" t="s">
        <v>391</v>
      </c>
      <c r="W42" s="67">
        <v>0</v>
      </c>
      <c r="X42" s="11" t="s">
        <v>391</v>
      </c>
      <c r="Y42" s="67">
        <v>664.78315999999995</v>
      </c>
      <c r="Z42" s="11" t="s">
        <v>391</v>
      </c>
      <c r="AA42" s="67">
        <v>0</v>
      </c>
      <c r="AB42" s="11" t="s">
        <v>391</v>
      </c>
      <c r="AC42" s="67">
        <v>0</v>
      </c>
      <c r="AD42" s="11" t="s">
        <v>391</v>
      </c>
      <c r="AE42" s="67">
        <v>484.71535999999998</v>
      </c>
      <c r="AF42" s="11" t="s">
        <v>391</v>
      </c>
      <c r="AG42" s="67">
        <v>590.6578300000001</v>
      </c>
      <c r="AH42" s="11" t="s">
        <v>391</v>
      </c>
      <c r="AI42" s="117">
        <v>660.13782000000003</v>
      </c>
      <c r="AJ42" s="11" t="s">
        <v>391</v>
      </c>
      <c r="AK42" s="117">
        <v>672</v>
      </c>
      <c r="AL42" s="11" t="s">
        <v>391</v>
      </c>
      <c r="AM42" s="117">
        <v>3318</v>
      </c>
      <c r="AN42" s="11">
        <f t="shared" si="65"/>
        <v>3.9375</v>
      </c>
      <c r="AO42" s="117">
        <v>5825.0683100000024</v>
      </c>
      <c r="AP42" s="11">
        <f t="shared" si="65"/>
        <v>7.6682564136904805</v>
      </c>
      <c r="AQ42" s="117">
        <v>4086.4643500000016</v>
      </c>
      <c r="AR42" s="11">
        <f t="shared" ref="AR42" si="79">IFERROR(AQ42/$AK42-1,"na")</f>
        <v>5.0810481398809548</v>
      </c>
      <c r="AS42" s="117">
        <v>7215.8774200000007</v>
      </c>
      <c r="AT42" s="11">
        <f t="shared" si="78"/>
        <v>9.7379128273809528</v>
      </c>
    </row>
    <row r="43" spans="1:46">
      <c r="A43" s="8"/>
      <c r="B43" s="9" t="s">
        <v>439</v>
      </c>
      <c r="C43" s="9" t="s">
        <v>552</v>
      </c>
      <c r="D43" s="119">
        <f>0</f>
        <v>0</v>
      </c>
      <c r="E43" s="119">
        <v>0</v>
      </c>
      <c r="F43" s="11" t="s">
        <v>391</v>
      </c>
      <c r="G43" s="119">
        <v>0</v>
      </c>
      <c r="H43" s="11" t="s">
        <v>391</v>
      </c>
      <c r="I43" s="119">
        <v>18751</v>
      </c>
      <c r="J43" s="11" t="s">
        <v>391</v>
      </c>
      <c r="K43" s="119">
        <v>19709.597000000002</v>
      </c>
      <c r="L43" s="11">
        <f t="shared" si="55"/>
        <v>5.1122446802837285E-2</v>
      </c>
      <c r="M43" s="67">
        <v>24118.71587</v>
      </c>
      <c r="N43" s="11">
        <f t="shared" si="56"/>
        <v>0.22370416148031835</v>
      </c>
      <c r="O43" s="67">
        <v>25919</v>
      </c>
      <c r="P43" s="11">
        <f t="shared" si="56"/>
        <v>7.4642619437267799E-2</v>
      </c>
      <c r="Q43" s="67">
        <v>26919.000580000004</v>
      </c>
      <c r="R43" s="11">
        <f t="shared" si="17"/>
        <v>0.11610422068461479</v>
      </c>
      <c r="S43" s="67">
        <v>28806.027640000004</v>
      </c>
      <c r="T43" s="11">
        <f t="shared" si="12"/>
        <v>0.19434333881059995</v>
      </c>
      <c r="U43" s="67">
        <v>39954.979800000001</v>
      </c>
      <c r="V43" s="11">
        <f t="shared" si="57"/>
        <v>0.65659647948744637</v>
      </c>
      <c r="W43" s="67">
        <v>44635.46011</v>
      </c>
      <c r="X43" s="11">
        <f t="shared" si="58"/>
        <v>0.1171438537431071</v>
      </c>
      <c r="Y43" s="67">
        <v>56668.88564</v>
      </c>
      <c r="Z43" s="11">
        <f t="shared" si="59"/>
        <v>0.41831846552454022</v>
      </c>
      <c r="AA43" s="67">
        <v>47536.807479999996</v>
      </c>
      <c r="AB43" s="11">
        <f t="shared" ref="AB43:AB47" si="80">AA43/W43-1</f>
        <v>6.5000951325468348E-2</v>
      </c>
      <c r="AC43" s="67">
        <v>59919.744709999992</v>
      </c>
      <c r="AD43" s="11">
        <f t="shared" si="61"/>
        <v>0.49968151679556083</v>
      </c>
      <c r="AE43" s="67">
        <v>56445.086280000003</v>
      </c>
      <c r="AF43" s="11">
        <f t="shared" si="62"/>
        <v>-5.7988538616388752E-2</v>
      </c>
      <c r="AG43" s="67">
        <v>60841.67654</v>
      </c>
      <c r="AH43" s="11">
        <f t="shared" si="63"/>
        <v>1.5386110779710194E-2</v>
      </c>
      <c r="AI43" s="117">
        <v>64583.813759999997</v>
      </c>
      <c r="AJ43" s="11">
        <f>AI43/AC43-1</f>
        <v>7.7838600157146942E-2</v>
      </c>
      <c r="AK43" s="117">
        <v>59546</v>
      </c>
      <c r="AL43" s="11">
        <f t="shared" si="64"/>
        <v>-6.2374216013243444E-3</v>
      </c>
      <c r="AM43" s="117">
        <v>67470</v>
      </c>
      <c r="AN43" s="11">
        <f t="shared" si="65"/>
        <v>0.13307359016558618</v>
      </c>
      <c r="AO43" s="117">
        <v>68007.824769999992</v>
      </c>
      <c r="AP43" s="11">
        <f t="shared" si="65"/>
        <v>0.14210567913881689</v>
      </c>
      <c r="AQ43" s="117">
        <v>70192.885210000008</v>
      </c>
      <c r="AR43" s="11">
        <f t="shared" ref="AR43" si="81">IFERROR(AQ43/$AK43-1,"na")</f>
        <v>0.17880101450979091</v>
      </c>
      <c r="AS43" s="117">
        <v>70059.085330000002</v>
      </c>
      <c r="AT43" s="11">
        <f t="shared" si="78"/>
        <v>0.1765540142075035</v>
      </c>
    </row>
    <row r="44" spans="1:46">
      <c r="A44" s="8"/>
      <c r="B44" s="9" t="s">
        <v>449</v>
      </c>
      <c r="C44" s="9" t="s">
        <v>540</v>
      </c>
      <c r="D44" s="119">
        <v>6253</v>
      </c>
      <c r="E44" s="119">
        <v>8849</v>
      </c>
      <c r="F44" s="11">
        <f t="shared" si="53"/>
        <v>0.41516072285303052</v>
      </c>
      <c r="G44" s="119">
        <v>0</v>
      </c>
      <c r="H44" s="11">
        <f>G44/E44-1</f>
        <v>-1</v>
      </c>
      <c r="I44" s="119">
        <v>0</v>
      </c>
      <c r="J44" s="11" t="s">
        <v>391</v>
      </c>
      <c r="K44" s="119">
        <v>0</v>
      </c>
      <c r="L44" s="11" t="s">
        <v>391</v>
      </c>
      <c r="M44" s="67">
        <v>8124.0056299999951</v>
      </c>
      <c r="N44" s="11" t="s">
        <v>391</v>
      </c>
      <c r="O44" s="67">
        <v>8124</v>
      </c>
      <c r="P44" s="11">
        <f t="shared" si="56"/>
        <v>-6.9300788940740432E-7</v>
      </c>
      <c r="Q44" s="67">
        <v>35563.005629999992</v>
      </c>
      <c r="R44" s="11">
        <f t="shared" si="17"/>
        <v>3.3775210468434906</v>
      </c>
      <c r="S44" s="67">
        <v>35563.005629999992</v>
      </c>
      <c r="T44" s="11">
        <f t="shared" si="12"/>
        <v>3.3775210468434906</v>
      </c>
      <c r="U44" s="67">
        <v>22353.025280000002</v>
      </c>
      <c r="V44" s="11">
        <f t="shared" si="57"/>
        <v>1.751478309844551</v>
      </c>
      <c r="W44" s="67">
        <v>22353.025280000002</v>
      </c>
      <c r="X44" s="11">
        <f t="shared" si="58"/>
        <v>0</v>
      </c>
      <c r="Y44" s="67">
        <v>2.0314200000000002</v>
      </c>
      <c r="Z44" s="11">
        <f t="shared" si="59"/>
        <v>-0.99990912102614504</v>
      </c>
      <c r="AA44" s="67">
        <v>0.67301</v>
      </c>
      <c r="AB44" s="11">
        <f t="shared" si="80"/>
        <v>-0.99996989177117779</v>
      </c>
      <c r="AC44" s="67">
        <v>58182.904060000001</v>
      </c>
      <c r="AD44" s="11">
        <f t="shared" si="61"/>
        <v>1.6029095986420319</v>
      </c>
      <c r="AE44" s="67">
        <v>58182.904060000001</v>
      </c>
      <c r="AF44" s="11">
        <f t="shared" si="62"/>
        <v>0</v>
      </c>
      <c r="AG44" s="67">
        <v>1.87737</v>
      </c>
      <c r="AH44" s="11">
        <f t="shared" si="63"/>
        <v>-0.9999677333053355</v>
      </c>
      <c r="AI44" s="117">
        <v>1.87737</v>
      </c>
      <c r="AJ44" s="11">
        <f>AI44/AC44-1</f>
        <v>-0.9999677333053355</v>
      </c>
      <c r="AK44" s="117">
        <v>2</v>
      </c>
      <c r="AL44" s="11">
        <f t="shared" si="64"/>
        <v>-0.9999656256415469</v>
      </c>
      <c r="AM44" s="117">
        <v>2</v>
      </c>
      <c r="AN44" s="11">
        <f t="shared" si="65"/>
        <v>0</v>
      </c>
      <c r="AO44" s="117">
        <v>1.87737</v>
      </c>
      <c r="AP44" s="11">
        <f t="shared" si="65"/>
        <v>-6.1315000000000008E-2</v>
      </c>
      <c r="AQ44" s="117">
        <v>1.87737</v>
      </c>
      <c r="AR44" s="11">
        <f t="shared" ref="AR44" si="82">IFERROR(AQ44/$AK44-1,"na")</f>
        <v>-6.1315000000000008E-2</v>
      </c>
      <c r="AS44" s="117">
        <v>1.87737</v>
      </c>
      <c r="AT44" s="11">
        <f t="shared" si="78"/>
        <v>-6.1315000000000008E-2</v>
      </c>
    </row>
    <row r="45" spans="1:46">
      <c r="A45" s="8"/>
      <c r="B45" s="9" t="s">
        <v>660</v>
      </c>
      <c r="C45" s="9" t="s">
        <v>661</v>
      </c>
      <c r="D45" s="67" t="s">
        <v>41</v>
      </c>
      <c r="E45" s="67" t="s">
        <v>41</v>
      </c>
      <c r="F45" s="11" t="s">
        <v>391</v>
      </c>
      <c r="G45" s="67" t="s">
        <v>41</v>
      </c>
      <c r="H45" s="11" t="s">
        <v>391</v>
      </c>
      <c r="I45" s="67" t="s">
        <v>41</v>
      </c>
      <c r="J45" s="11" t="s">
        <v>391</v>
      </c>
      <c r="K45" s="67" t="s">
        <v>41</v>
      </c>
      <c r="L45" s="11" t="s">
        <v>391</v>
      </c>
      <c r="M45" s="67" t="s">
        <v>41</v>
      </c>
      <c r="N45" s="11" t="s">
        <v>391</v>
      </c>
      <c r="O45" s="67" t="s">
        <v>41</v>
      </c>
      <c r="P45" s="11" t="s">
        <v>391</v>
      </c>
      <c r="Q45" s="67" t="s">
        <v>41</v>
      </c>
      <c r="R45" s="11" t="s">
        <v>391</v>
      </c>
      <c r="S45" s="67" t="s">
        <v>41</v>
      </c>
      <c r="T45" s="11" t="s">
        <v>391</v>
      </c>
      <c r="U45" s="67">
        <v>12481.63089</v>
      </c>
      <c r="V45" s="11" t="s">
        <v>391</v>
      </c>
      <c r="W45" s="67">
        <v>12481.63089</v>
      </c>
      <c r="X45" s="11">
        <f t="shared" si="58"/>
        <v>0</v>
      </c>
      <c r="Y45" s="67">
        <v>1.49014</v>
      </c>
      <c r="Z45" s="11">
        <f t="shared" si="59"/>
        <v>-0.99988061335789113</v>
      </c>
      <c r="AA45" s="67">
        <v>0.47666000000000003</v>
      </c>
      <c r="AB45" s="11">
        <f t="shared" si="80"/>
        <v>-0.99996181108028259</v>
      </c>
      <c r="AC45" s="67">
        <v>12709.32668</v>
      </c>
      <c r="AD45" s="11">
        <f t="shared" si="61"/>
        <v>1.8242471036571395E-2</v>
      </c>
      <c r="AE45" s="67">
        <v>12709.32668</v>
      </c>
      <c r="AF45" s="11">
        <f t="shared" si="62"/>
        <v>0</v>
      </c>
      <c r="AG45" s="67">
        <v>1.0493299999999999</v>
      </c>
      <c r="AH45" s="11">
        <f t="shared" si="63"/>
        <v>-0.99991743622408802</v>
      </c>
      <c r="AI45" s="117">
        <v>1.0493299999999999</v>
      </c>
      <c r="AJ45" s="11">
        <f>AI45/AC45-1</f>
        <v>-0.99991743622408802</v>
      </c>
      <c r="AK45" s="117">
        <v>85703.973499999993</v>
      </c>
      <c r="AL45" s="11">
        <f t="shared" si="64"/>
        <v>5.7433921290942846</v>
      </c>
      <c r="AM45" s="117">
        <v>85704</v>
      </c>
      <c r="AN45" s="11">
        <f t="shared" si="65"/>
        <v>3.0920386673294331E-7</v>
      </c>
      <c r="AO45" s="117">
        <v>3.4650500000000002</v>
      </c>
      <c r="AP45" s="11">
        <f t="shared" si="65"/>
        <v>-0.99995956955251319</v>
      </c>
      <c r="AQ45" s="117">
        <v>3.4650500000000002</v>
      </c>
      <c r="AR45" s="11">
        <f t="shared" ref="AR45" si="83">IFERROR(AQ45/$AK45-1,"na")</f>
        <v>-0.99995956955251319</v>
      </c>
      <c r="AS45" s="117">
        <v>87699.046359999993</v>
      </c>
      <c r="AT45" s="11">
        <f t="shared" si="78"/>
        <v>2.3278650668396406E-2</v>
      </c>
    </row>
    <row r="46" spans="1:46">
      <c r="B46" s="9" t="s">
        <v>440</v>
      </c>
      <c r="C46" s="9" t="s">
        <v>541</v>
      </c>
      <c r="D46" s="119">
        <v>3418</v>
      </c>
      <c r="E46" s="119">
        <v>9666</v>
      </c>
      <c r="F46" s="11">
        <f t="shared" si="53"/>
        <v>1.8279695728496197</v>
      </c>
      <c r="G46" s="119">
        <v>17642.924300000002</v>
      </c>
      <c r="H46" s="11">
        <f>G46/E46-1</f>
        <v>0.82525597972273967</v>
      </c>
      <c r="I46" s="119">
        <v>14522</v>
      </c>
      <c r="J46" s="11">
        <f t="shared" si="54"/>
        <v>-0.17689382139444998</v>
      </c>
      <c r="K46" s="119">
        <v>16650.712169999999</v>
      </c>
      <c r="L46" s="11">
        <f t="shared" si="55"/>
        <v>0.14658533053298428</v>
      </c>
      <c r="M46" s="67">
        <v>31861.771659999999</v>
      </c>
      <c r="N46" s="11">
        <f t="shared" si="56"/>
        <v>0.91353807180729141</v>
      </c>
      <c r="O46" s="67">
        <v>12876</v>
      </c>
      <c r="P46" s="11">
        <f t="shared" si="56"/>
        <v>-0.59587934602629689</v>
      </c>
      <c r="Q46" s="67">
        <v>25175.788929999995</v>
      </c>
      <c r="R46" s="11">
        <f t="shared" si="17"/>
        <v>-0.20984340737064977</v>
      </c>
      <c r="S46" s="67">
        <v>22337.643320000003</v>
      </c>
      <c r="T46" s="11">
        <f t="shared" si="12"/>
        <v>-0.29892023713034155</v>
      </c>
      <c r="U46" s="67">
        <v>30441.119569999999</v>
      </c>
      <c r="V46" s="11">
        <f t="shared" si="57"/>
        <v>-4.4587981646466934E-2</v>
      </c>
      <c r="W46" s="67">
        <v>29697.870869999999</v>
      </c>
      <c r="X46" s="11">
        <f t="shared" si="58"/>
        <v>-2.4415944961908687E-2</v>
      </c>
      <c r="Y46" s="67">
        <v>23885.581169999998</v>
      </c>
      <c r="Z46" s="11">
        <f t="shared" si="59"/>
        <v>-0.21535142243784433</v>
      </c>
      <c r="AA46" s="67">
        <v>25038.73144</v>
      </c>
      <c r="AB46" s="11">
        <f t="shared" si="80"/>
        <v>-0.15688462820769211</v>
      </c>
      <c r="AC46" s="67">
        <v>49807.056140000001</v>
      </c>
      <c r="AD46" s="11">
        <f t="shared" si="61"/>
        <v>0.63617688322755739</v>
      </c>
      <c r="AE46" s="67">
        <v>26632.03683999999</v>
      </c>
      <c r="AF46" s="11">
        <f t="shared" si="62"/>
        <v>-0.46529590576199853</v>
      </c>
      <c r="AG46" s="67">
        <v>40997.699630000003</v>
      </c>
      <c r="AH46" s="11">
        <f t="shared" si="63"/>
        <v>-0.17686964845379027</v>
      </c>
      <c r="AI46" s="117">
        <v>42643.743599999994</v>
      </c>
      <c r="AJ46" s="11">
        <f>AI46/AC46-1</f>
        <v>-0.14382123930121538</v>
      </c>
      <c r="AK46" s="117">
        <v>93169</v>
      </c>
      <c r="AL46" s="11">
        <f t="shared" si="64"/>
        <v>0.87059840955298018</v>
      </c>
      <c r="AM46" s="117">
        <v>53098</v>
      </c>
      <c r="AN46" s="11">
        <f t="shared" si="65"/>
        <v>-0.43008940742092328</v>
      </c>
      <c r="AO46" s="117">
        <v>56334.87399</v>
      </c>
      <c r="AP46" s="11">
        <f t="shared" si="65"/>
        <v>-0.39534744399961363</v>
      </c>
      <c r="AQ46" s="117">
        <v>59393.659</v>
      </c>
      <c r="AR46" s="11">
        <f t="shared" ref="AR46" si="84">IFERROR(AQ46/$AK46-1,"na")</f>
        <v>-0.3625169423306035</v>
      </c>
      <c r="AS46" s="117">
        <v>95397.053880000065</v>
      </c>
      <c r="AT46" s="11">
        <f t="shared" si="78"/>
        <v>2.3914111775376723E-2</v>
      </c>
    </row>
    <row r="47" spans="1:46" s="8" customFormat="1">
      <c r="B47" s="20" t="s">
        <v>441</v>
      </c>
      <c r="C47" s="20" t="s">
        <v>542</v>
      </c>
      <c r="D47" s="127">
        <f>SUM(D32:D46)</f>
        <v>511311</v>
      </c>
      <c r="E47" s="127">
        <f>SUM(E32:E46)</f>
        <v>313330</v>
      </c>
      <c r="F47" s="7">
        <f t="shared" si="53"/>
        <v>-0.38720270050908356</v>
      </c>
      <c r="G47" s="127">
        <f>SUM(G32:G46)</f>
        <v>316509.19076000008</v>
      </c>
      <c r="H47" s="7">
        <f>G47/E47-1</f>
        <v>1.0146461430440956E-2</v>
      </c>
      <c r="I47" s="127">
        <f>SUM(I32:I46)</f>
        <v>339842</v>
      </c>
      <c r="J47" s="7">
        <f t="shared" si="54"/>
        <v>7.3719215495680501E-2</v>
      </c>
      <c r="K47" s="127">
        <f>SUM(K32:K46)</f>
        <v>333579.89273000014</v>
      </c>
      <c r="L47" s="7">
        <f t="shared" si="55"/>
        <v>-1.8426525473602018E-2</v>
      </c>
      <c r="M47" s="100">
        <f>SUM(M32:M46)</f>
        <v>458812.99265999999</v>
      </c>
      <c r="N47" s="7">
        <f t="shared" si="56"/>
        <v>0.37542160861405294</v>
      </c>
      <c r="O47" s="100">
        <f>SUM(O32:O46)</f>
        <v>403546</v>
      </c>
      <c r="P47" s="7">
        <f t="shared" si="56"/>
        <v>-0.1204564681997905</v>
      </c>
      <c r="Q47" s="100">
        <f>SUM(Q32:Q46)</f>
        <v>506825.04453999997</v>
      </c>
      <c r="R47" s="7">
        <f t="shared" si="17"/>
        <v>0.10464405465426507</v>
      </c>
      <c r="S47" s="100">
        <f>SUM(S32:S46)</f>
        <v>477441.56810999988</v>
      </c>
      <c r="T47" s="7">
        <f t="shared" si="12"/>
        <v>4.0601673771266666E-2</v>
      </c>
      <c r="U47" s="100">
        <f>SUM(U32:U46)</f>
        <v>589042.90935999993</v>
      </c>
      <c r="V47" s="7">
        <f t="shared" si="57"/>
        <v>0.28384095216001404</v>
      </c>
      <c r="W47" s="100">
        <f>SUM(W32:W46)</f>
        <v>302049.59103999997</v>
      </c>
      <c r="X47" s="7">
        <f t="shared" si="58"/>
        <v>-0.48721971482828075</v>
      </c>
      <c r="Y47" s="100">
        <f>SUM(Y32:Y46)</f>
        <v>457712.09335000004</v>
      </c>
      <c r="Z47" s="7">
        <f t="shared" si="59"/>
        <v>-0.22295628030340253</v>
      </c>
      <c r="AA47" s="100">
        <f>SUM(AA32:AA46)</f>
        <v>565689.09504000004</v>
      </c>
      <c r="AB47" s="7">
        <f t="shared" si="80"/>
        <v>0.87283516290239471</v>
      </c>
      <c r="AC47" s="100">
        <f>SUM(AC32:AC46)</f>
        <v>674295.86711999995</v>
      </c>
      <c r="AD47" s="7">
        <f t="shared" si="61"/>
        <v>0.14473131991798027</v>
      </c>
      <c r="AE47" s="100">
        <f>SUM(AE32:AE46)</f>
        <v>612673.58056000003</v>
      </c>
      <c r="AF47" s="7">
        <f>AE47/AC47-1</f>
        <v>-9.1387608266377596E-2</v>
      </c>
      <c r="AG47" s="100">
        <f>SUM(AG32:AG46)</f>
        <v>542927.20522</v>
      </c>
      <c r="AH47" s="7">
        <f>AG47/AC47-1</f>
        <v>-0.1948234718701326</v>
      </c>
      <c r="AI47" s="100">
        <f>SUM(AI32:AI46)</f>
        <v>529421.55556000001</v>
      </c>
      <c r="AJ47" s="7">
        <f>AI47/AC47-1</f>
        <v>-0.21485273545984473</v>
      </c>
      <c r="AK47" s="100">
        <f>SUM(AK32:AK46)</f>
        <v>726254.97349999996</v>
      </c>
      <c r="AL47" s="7">
        <f>AK47/AC47-1</f>
        <v>7.7056836492152447E-2</v>
      </c>
      <c r="AM47" s="100">
        <f>SUM(AM32:AM46)</f>
        <v>648280</v>
      </c>
      <c r="AN47" s="7">
        <f t="shared" si="65"/>
        <v>-0.10736583754355522</v>
      </c>
      <c r="AO47" s="100">
        <f>SUM(AO32:AO46)</f>
        <v>621688.34638</v>
      </c>
      <c r="AP47" s="7">
        <f t="shared" si="65"/>
        <v>-0.14398060038896243</v>
      </c>
      <c r="AQ47" s="100">
        <f>SUM(AQ32:AQ46)</f>
        <v>576747.02669999993</v>
      </c>
      <c r="AR47" s="7">
        <f t="shared" ref="AR47" si="85">IFERROR(AQ47/$AK47-1,"na")</f>
        <v>-0.20586151180415979</v>
      </c>
      <c r="AS47" s="100">
        <f>SUM(AS32:AS46)</f>
        <v>695587.16028000007</v>
      </c>
      <c r="AT47" s="7">
        <f t="shared" si="78"/>
        <v>-4.222733659530653E-2</v>
      </c>
    </row>
    <row r="48" spans="1:46">
      <c r="D48" s="120"/>
      <c r="E48" s="128"/>
      <c r="F48" s="11"/>
      <c r="G48" s="128"/>
      <c r="H48" s="11"/>
      <c r="I48" s="128"/>
      <c r="J48" s="129"/>
      <c r="K48" s="128"/>
      <c r="L48" s="129"/>
      <c r="M48" s="128"/>
      <c r="N48" s="129"/>
      <c r="O48" s="128"/>
      <c r="P48" s="129"/>
      <c r="Q48" s="128"/>
      <c r="R48" s="129"/>
      <c r="S48" s="128"/>
      <c r="T48" s="129"/>
      <c r="U48" s="128"/>
      <c r="V48" s="129"/>
      <c r="W48" s="128"/>
      <c r="X48" s="129"/>
      <c r="Y48" s="128"/>
      <c r="Z48" s="129"/>
      <c r="AA48" s="128"/>
      <c r="AB48" s="129"/>
      <c r="AC48" s="128"/>
      <c r="AD48" s="129"/>
      <c r="AE48" s="128"/>
      <c r="AF48" s="129"/>
      <c r="AG48" s="128"/>
      <c r="AH48" s="129"/>
      <c r="AI48" s="128"/>
      <c r="AJ48" s="129"/>
      <c r="AK48" s="128"/>
      <c r="AL48" s="129"/>
      <c r="AM48" s="128"/>
      <c r="AN48" s="129"/>
      <c r="AO48" s="128"/>
      <c r="AP48" s="129"/>
      <c r="AQ48" s="128"/>
      <c r="AR48" s="129"/>
      <c r="AS48" s="128"/>
      <c r="AT48" s="129"/>
    </row>
    <row r="49" spans="2:46">
      <c r="B49" s="6" t="s">
        <v>422</v>
      </c>
      <c r="C49" s="6" t="s">
        <v>543</v>
      </c>
      <c r="D49" s="119"/>
      <c r="E49" s="119"/>
      <c r="F49" s="11"/>
      <c r="G49" s="119"/>
      <c r="H49" s="11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</row>
    <row r="50" spans="2:46">
      <c r="B50" s="9" t="s">
        <v>434</v>
      </c>
      <c r="C50" s="9" t="s">
        <v>728</v>
      </c>
      <c r="D50" s="119" t="s">
        <v>41</v>
      </c>
      <c r="E50" s="119" t="s">
        <v>41</v>
      </c>
      <c r="F50" s="80" t="s">
        <v>391</v>
      </c>
      <c r="G50" s="119" t="s">
        <v>41</v>
      </c>
      <c r="H50" s="80" t="s">
        <v>391</v>
      </c>
      <c r="I50" s="119" t="s">
        <v>41</v>
      </c>
      <c r="J50" s="80" t="s">
        <v>391</v>
      </c>
      <c r="K50" s="119" t="s">
        <v>41</v>
      </c>
      <c r="L50" s="80" t="s">
        <v>391</v>
      </c>
      <c r="M50" s="67">
        <v>9192.6260299999994</v>
      </c>
      <c r="N50" s="80" t="s">
        <v>391</v>
      </c>
      <c r="O50" s="67">
        <v>9193</v>
      </c>
      <c r="P50" s="80" t="s">
        <v>391</v>
      </c>
      <c r="Q50" s="67">
        <v>6953.6260300000004</v>
      </c>
      <c r="R50" s="80" t="s">
        <v>391</v>
      </c>
      <c r="S50" s="67">
        <v>6953.6260300000004</v>
      </c>
      <c r="T50" s="11" t="s">
        <v>391</v>
      </c>
      <c r="U50" s="67">
        <v>6953.6260300000004</v>
      </c>
      <c r="V50" s="80" t="s">
        <v>391</v>
      </c>
      <c r="W50" s="67">
        <v>6953.6260300000004</v>
      </c>
      <c r="X50" s="11">
        <f t="shared" ref="X50:X58" si="86">W50/U50-1</f>
        <v>0</v>
      </c>
      <c r="Y50" s="101">
        <v>3890.9575800000002</v>
      </c>
      <c r="Z50" s="11">
        <f t="shared" ref="Z50:Z58" si="87">Y50/U50-1</f>
        <v>-0.44044192724583431</v>
      </c>
      <c r="AA50" s="101">
        <v>3890.9575800000002</v>
      </c>
      <c r="AB50" s="11">
        <f t="shared" ref="AB50:AB51" si="88">AA50/W50-1</f>
        <v>-0.44044192724583431</v>
      </c>
      <c r="AC50" s="101">
        <v>1265.9342099999999</v>
      </c>
      <c r="AD50" s="11">
        <f t="shared" ref="AD50:AD58" si="89">AC50/U50-1</f>
        <v>-0.81794617591766006</v>
      </c>
      <c r="AE50" s="101">
        <v>1265.9342099999999</v>
      </c>
      <c r="AF50" s="11">
        <f t="shared" ref="AF50:AF58" si="90">AE50/AC50-1</f>
        <v>0</v>
      </c>
      <c r="AG50" s="101">
        <v>1265.9342099999999</v>
      </c>
      <c r="AH50" s="11">
        <f t="shared" ref="AH50:AH58" si="91">AG50/AC50-1</f>
        <v>0</v>
      </c>
      <c r="AI50" s="117">
        <v>0</v>
      </c>
      <c r="AJ50" s="11">
        <f>AI50/AC50-1</f>
        <v>-1</v>
      </c>
      <c r="AK50" s="117">
        <v>0</v>
      </c>
      <c r="AL50" s="11">
        <f t="shared" ref="AL50:AL58" si="92">AK50/AC50-1</f>
        <v>-1</v>
      </c>
      <c r="AM50" s="117">
        <v>0</v>
      </c>
      <c r="AN50" s="11" t="str">
        <f t="shared" ref="AN50:AP58" si="93">IFERROR(AM50/$AK50-1,"na")</f>
        <v>na</v>
      </c>
      <c r="AO50" s="117">
        <v>0</v>
      </c>
      <c r="AP50" s="11" t="str">
        <f t="shared" si="93"/>
        <v>na</v>
      </c>
      <c r="AQ50" s="117">
        <v>0</v>
      </c>
      <c r="AR50" s="11" t="str">
        <f t="shared" ref="AR50" si="94">IFERROR(AQ50/$AK50-1,"na")</f>
        <v>na</v>
      </c>
      <c r="AS50" s="117">
        <v>0</v>
      </c>
      <c r="AT50" s="11" t="str">
        <f t="shared" ref="AT50:AT58" si="95">IFERROR(AS50/$AK50-1,"na")</f>
        <v>na</v>
      </c>
    </row>
    <row r="51" spans="2:46">
      <c r="B51" s="9" t="s">
        <v>431</v>
      </c>
      <c r="C51" s="9" t="s">
        <v>534</v>
      </c>
      <c r="D51" s="119">
        <v>80231</v>
      </c>
      <c r="E51" s="119">
        <v>196253</v>
      </c>
      <c r="F51" s="11">
        <f t="shared" ref="F51:F58" si="96">E51/D51-1</f>
        <v>1.4460993880171005</v>
      </c>
      <c r="G51" s="119">
        <v>99553.217709999997</v>
      </c>
      <c r="H51" s="11">
        <f>G51/E51-1</f>
        <v>-0.49273021197128197</v>
      </c>
      <c r="I51" s="119">
        <v>137340</v>
      </c>
      <c r="J51" s="11">
        <f t="shared" ref="J51:J58" si="97">I51/G51-1</f>
        <v>0.37956364604982906</v>
      </c>
      <c r="K51" s="119">
        <v>103088.92129000001</v>
      </c>
      <c r="L51" s="11">
        <f t="shared" ref="L51:L58" si="98">K51/I51-1</f>
        <v>-0.24938895230814029</v>
      </c>
      <c r="M51" s="67">
        <v>79419.832049999997</v>
      </c>
      <c r="N51" s="11">
        <f t="shared" ref="N51:P58" si="99">M51/K51-1</f>
        <v>-0.22959876719843031</v>
      </c>
      <c r="O51" s="67">
        <v>62667</v>
      </c>
      <c r="P51" s="11">
        <f t="shared" si="99"/>
        <v>-0.21094015962477719</v>
      </c>
      <c r="Q51" s="67">
        <v>17500</v>
      </c>
      <c r="R51" s="11">
        <f t="shared" si="17"/>
        <v>-0.77965201451216115</v>
      </c>
      <c r="S51" s="67">
        <v>55000</v>
      </c>
      <c r="T51" s="11">
        <f t="shared" si="12"/>
        <v>-0.30747775989536352</v>
      </c>
      <c r="U51" s="67">
        <v>112500</v>
      </c>
      <c r="V51" s="11">
        <f t="shared" ref="V51:V58" si="100">U51/M51-1</f>
        <v>0.41652276385039277</v>
      </c>
      <c r="W51" s="67">
        <v>233358.78586999999</v>
      </c>
      <c r="X51" s="11">
        <f t="shared" si="86"/>
        <v>1.0743003188444442</v>
      </c>
      <c r="Y51" s="101">
        <v>174012.85183</v>
      </c>
      <c r="Z51" s="11">
        <f t="shared" si="87"/>
        <v>0.54678090515555544</v>
      </c>
      <c r="AA51" s="101">
        <v>135882.55549</v>
      </c>
      <c r="AB51" s="11">
        <f t="shared" si="88"/>
        <v>-0.41770970832142684</v>
      </c>
      <c r="AC51" s="101">
        <v>164036.72818000001</v>
      </c>
      <c r="AD51" s="11">
        <f t="shared" si="89"/>
        <v>0.45810425048888903</v>
      </c>
      <c r="AE51" s="101">
        <v>133864.16949</v>
      </c>
      <c r="AF51" s="11">
        <f t="shared" si="90"/>
        <v>-0.18393782310075824</v>
      </c>
      <c r="AG51" s="101">
        <v>118270.25729000001</v>
      </c>
      <c r="AH51" s="11">
        <f t="shared" si="91"/>
        <v>-0.27900136388833452</v>
      </c>
      <c r="AI51" s="117">
        <v>159792.20918999999</v>
      </c>
      <c r="AJ51" s="11">
        <f>AI51/AC51-1</f>
        <v>-2.587541849373165E-2</v>
      </c>
      <c r="AK51" s="117">
        <v>108186</v>
      </c>
      <c r="AL51" s="11">
        <f t="shared" si="92"/>
        <v>-0.34047697000341381</v>
      </c>
      <c r="AM51" s="117">
        <v>120000</v>
      </c>
      <c r="AN51" s="11">
        <f t="shared" si="93"/>
        <v>0.10920082080860749</v>
      </c>
      <c r="AO51" s="117">
        <v>119999.99997</v>
      </c>
      <c r="AP51" s="11">
        <f t="shared" si="93"/>
        <v>0.10920082053130731</v>
      </c>
      <c r="AQ51" s="117">
        <v>132604.42724000002</v>
      </c>
      <c r="AR51" s="11">
        <f t="shared" ref="AR51" si="101">IFERROR(AQ51/$AK51-1,"na")</f>
        <v>0.22570782947886059</v>
      </c>
      <c r="AS51" s="117">
        <v>160000.00048000002</v>
      </c>
      <c r="AT51" s="11">
        <f t="shared" si="95"/>
        <v>0.47893443218161336</v>
      </c>
    </row>
    <row r="52" spans="2:46">
      <c r="B52" s="9" t="s">
        <v>723</v>
      </c>
      <c r="C52" s="9" t="s">
        <v>725</v>
      </c>
      <c r="D52" s="119"/>
      <c r="E52" s="67" t="s">
        <v>41</v>
      </c>
      <c r="F52" s="11" t="s">
        <v>391</v>
      </c>
      <c r="G52" s="67" t="s">
        <v>41</v>
      </c>
      <c r="H52" s="11" t="s">
        <v>391</v>
      </c>
      <c r="I52" s="67" t="s">
        <v>41</v>
      </c>
      <c r="J52" s="11" t="s">
        <v>391</v>
      </c>
      <c r="K52" s="67" t="s">
        <v>41</v>
      </c>
      <c r="L52" s="11" t="s">
        <v>391</v>
      </c>
      <c r="M52" s="67" t="s">
        <v>41</v>
      </c>
      <c r="N52" s="11" t="s">
        <v>391</v>
      </c>
      <c r="O52" s="67" t="s">
        <v>41</v>
      </c>
      <c r="P52" s="11" t="s">
        <v>391</v>
      </c>
      <c r="Q52" s="67" t="s">
        <v>41</v>
      </c>
      <c r="R52" s="11" t="s">
        <v>391</v>
      </c>
      <c r="S52" s="67" t="s">
        <v>41</v>
      </c>
      <c r="T52" s="11" t="s">
        <v>391</v>
      </c>
      <c r="U52" s="67" t="s">
        <v>41</v>
      </c>
      <c r="V52" s="11" t="s">
        <v>391</v>
      </c>
      <c r="W52" s="67" t="s">
        <v>41</v>
      </c>
      <c r="X52" s="11" t="s">
        <v>391</v>
      </c>
      <c r="Y52" s="101">
        <v>3228.8428100000024</v>
      </c>
      <c r="Z52" s="11" t="s">
        <v>391</v>
      </c>
      <c r="AA52" s="101">
        <v>0</v>
      </c>
      <c r="AB52" s="11" t="s">
        <v>391</v>
      </c>
      <c r="AC52" s="101">
        <v>0</v>
      </c>
      <c r="AD52" s="11" t="s">
        <v>391</v>
      </c>
      <c r="AE52" s="101">
        <v>6245.7287400000023</v>
      </c>
      <c r="AF52" s="11" t="s">
        <v>391</v>
      </c>
      <c r="AG52" s="101">
        <v>1729.7427100000009</v>
      </c>
      <c r="AH52" s="11" t="s">
        <v>391</v>
      </c>
      <c r="AI52" s="117">
        <v>207.79077000000299</v>
      </c>
      <c r="AJ52" s="11" t="s">
        <v>391</v>
      </c>
      <c r="AK52" s="117">
        <v>1814</v>
      </c>
      <c r="AL52" s="11" t="s">
        <v>391</v>
      </c>
      <c r="AM52" s="117"/>
      <c r="AN52" s="11">
        <f t="shared" si="93"/>
        <v>-1</v>
      </c>
      <c r="AO52" s="117">
        <v>0</v>
      </c>
      <c r="AP52" s="11">
        <f t="shared" si="93"/>
        <v>-1</v>
      </c>
      <c r="AQ52" s="117">
        <v>0</v>
      </c>
      <c r="AR52" s="11">
        <f t="shared" ref="AR52" si="102">IFERROR(AQ52/$AK52-1,"na")</f>
        <v>-1</v>
      </c>
      <c r="AS52" s="117">
        <v>0</v>
      </c>
      <c r="AT52" s="11">
        <f t="shared" si="95"/>
        <v>-1</v>
      </c>
    </row>
    <row r="53" spans="2:46">
      <c r="B53" s="9" t="s">
        <v>436</v>
      </c>
      <c r="C53" s="9" t="s">
        <v>538</v>
      </c>
      <c r="D53" s="119">
        <v>5938</v>
      </c>
      <c r="E53" s="119">
        <v>4750</v>
      </c>
      <c r="F53" s="11">
        <f t="shared" si="96"/>
        <v>-0.20006736274840009</v>
      </c>
      <c r="G53" s="119">
        <v>2110.0793399999998</v>
      </c>
      <c r="H53" s="11">
        <f>G53/E53-1</f>
        <v>-0.5557727705263158</v>
      </c>
      <c r="I53" s="119">
        <v>2156</v>
      </c>
      <c r="J53" s="11">
        <f t="shared" si="97"/>
        <v>2.1762527659268116E-2</v>
      </c>
      <c r="K53" s="119">
        <v>2045.4844399999999</v>
      </c>
      <c r="L53" s="11">
        <f t="shared" si="98"/>
        <v>-5.1259536178107634E-2</v>
      </c>
      <c r="M53" s="67">
        <v>1864.54375</v>
      </c>
      <c r="N53" s="11">
        <f t="shared" si="99"/>
        <v>-8.8458600056620318E-2</v>
      </c>
      <c r="O53" s="67">
        <v>1741</v>
      </c>
      <c r="P53" s="11">
        <f t="shared" si="99"/>
        <v>-6.6259507185068789E-2</v>
      </c>
      <c r="Q53" s="67">
        <v>1674.4523100000001</v>
      </c>
      <c r="R53" s="11">
        <f t="shared" si="17"/>
        <v>-0.10195064610310156</v>
      </c>
      <c r="S53" s="67">
        <v>1621.5348300000001</v>
      </c>
      <c r="T53" s="11">
        <f t="shared" si="12"/>
        <v>-0.13033157307250098</v>
      </c>
      <c r="U53" s="67">
        <v>814.54139999999995</v>
      </c>
      <c r="V53" s="11">
        <f t="shared" si="100"/>
        <v>-0.56314170691891785</v>
      </c>
      <c r="W53" s="67">
        <v>821.12529000000006</v>
      </c>
      <c r="X53" s="11">
        <f t="shared" si="86"/>
        <v>8.0829409039246958E-3</v>
      </c>
      <c r="Y53" s="101">
        <v>765.00570999999991</v>
      </c>
      <c r="Z53" s="11">
        <f t="shared" si="87"/>
        <v>-6.0814207847507906E-2</v>
      </c>
      <c r="AA53" s="101">
        <v>710.4513300000001</v>
      </c>
      <c r="AB53" s="11">
        <f t="shared" ref="AB53:AB56" si="103">AA53/W53-1</f>
        <v>-0.13478328014961027</v>
      </c>
      <c r="AC53" s="101">
        <v>632.86828000000003</v>
      </c>
      <c r="AD53" s="11">
        <f t="shared" si="89"/>
        <v>-0.22303730663659327</v>
      </c>
      <c r="AE53" s="101">
        <v>589.67448999999999</v>
      </c>
      <c r="AF53" s="11">
        <f t="shared" si="90"/>
        <v>-6.8250837283233778E-2</v>
      </c>
      <c r="AG53" s="101">
        <v>511.01307000000003</v>
      </c>
      <c r="AH53" s="11">
        <f t="shared" si="91"/>
        <v>-0.19254434745884241</v>
      </c>
      <c r="AI53" s="117">
        <v>466.69126</v>
      </c>
      <c r="AJ53" s="11">
        <f>AI53/AC53-1</f>
        <v>-0.26257757775441048</v>
      </c>
      <c r="AK53" s="117">
        <v>415</v>
      </c>
      <c r="AL53" s="11">
        <f t="shared" si="92"/>
        <v>-0.34425533224701987</v>
      </c>
      <c r="AM53" s="117">
        <f>0</f>
        <v>0</v>
      </c>
      <c r="AN53" s="11">
        <f t="shared" si="93"/>
        <v>-1</v>
      </c>
      <c r="AO53" s="117">
        <f>0</f>
        <v>0</v>
      </c>
      <c r="AP53" s="11">
        <f t="shared" si="93"/>
        <v>-1</v>
      </c>
      <c r="AQ53" s="117">
        <v>0</v>
      </c>
      <c r="AR53" s="11">
        <f t="shared" ref="AR53" si="104">IFERROR(AQ53/$AK53-1,"na")</f>
        <v>-1</v>
      </c>
      <c r="AS53" s="117">
        <v>0</v>
      </c>
      <c r="AT53" s="11">
        <f t="shared" si="95"/>
        <v>-1</v>
      </c>
    </row>
    <row r="54" spans="2:46">
      <c r="B54" s="9" t="s">
        <v>888</v>
      </c>
      <c r="C54" s="9"/>
      <c r="D54" s="119"/>
      <c r="E54" s="119"/>
      <c r="F54" s="11"/>
      <c r="G54" s="119"/>
      <c r="H54" s="11"/>
      <c r="I54" s="119"/>
      <c r="J54" s="11"/>
      <c r="K54" s="119"/>
      <c r="L54" s="11"/>
      <c r="M54" s="67"/>
      <c r="N54" s="11"/>
      <c r="O54" s="67"/>
      <c r="P54" s="11"/>
      <c r="Q54" s="67"/>
      <c r="R54" s="11"/>
      <c r="S54" s="67"/>
      <c r="T54" s="11"/>
      <c r="U54" s="67"/>
      <c r="V54" s="11"/>
      <c r="W54" s="67"/>
      <c r="X54" s="11"/>
      <c r="Y54" s="101"/>
      <c r="Z54" s="11"/>
      <c r="AA54" s="101"/>
      <c r="AB54" s="11"/>
      <c r="AC54" s="101"/>
      <c r="AD54" s="11"/>
      <c r="AE54" s="101"/>
      <c r="AF54" s="11"/>
      <c r="AG54" s="101"/>
      <c r="AH54" s="11"/>
      <c r="AI54" s="117"/>
      <c r="AJ54" s="11"/>
      <c r="AK54" s="117">
        <v>2693</v>
      </c>
      <c r="AL54" s="11" t="s">
        <v>391</v>
      </c>
      <c r="AM54" s="117">
        <v>2441</v>
      </c>
      <c r="AN54" s="11">
        <f t="shared" si="93"/>
        <v>-9.3575937616041549E-2</v>
      </c>
      <c r="AO54" s="117">
        <v>2188.3334699999996</v>
      </c>
      <c r="AP54" s="11">
        <f t="shared" si="93"/>
        <v>-0.18739937987374689</v>
      </c>
      <c r="AQ54" s="117" t="s">
        <v>41</v>
      </c>
      <c r="AR54" s="11" t="str">
        <f t="shared" ref="AR54" si="105">IFERROR(AQ54/$AK54-1,"na")</f>
        <v>na</v>
      </c>
      <c r="AS54" s="117">
        <v>0</v>
      </c>
      <c r="AT54" s="11">
        <f t="shared" si="95"/>
        <v>-1</v>
      </c>
    </row>
    <row r="55" spans="2:46">
      <c r="B55" s="9" t="s">
        <v>442</v>
      </c>
      <c r="C55" s="9" t="s">
        <v>544</v>
      </c>
      <c r="D55" s="119">
        <v>27489</v>
      </c>
      <c r="E55" s="119">
        <v>29439</v>
      </c>
      <c r="F55" s="11">
        <f t="shared" si="96"/>
        <v>7.0937465895449137E-2</v>
      </c>
      <c r="G55" s="119">
        <v>19766.213889999999</v>
      </c>
      <c r="H55" s="11">
        <f>G55/E55-1</f>
        <v>-0.32857047148340635</v>
      </c>
      <c r="I55" s="119">
        <v>15855</v>
      </c>
      <c r="J55" s="11">
        <f t="shared" si="97"/>
        <v>-0.19787370063716336</v>
      </c>
      <c r="K55" s="119">
        <v>14956.651229999999</v>
      </c>
      <c r="L55" s="11">
        <f t="shared" si="98"/>
        <v>-5.6660281929990619E-2</v>
      </c>
      <c r="M55" s="67">
        <v>15233.79664</v>
      </c>
      <c r="N55" s="11">
        <f t="shared" si="99"/>
        <v>1.8529910588815701E-2</v>
      </c>
      <c r="O55" s="67">
        <v>14559</v>
      </c>
      <c r="P55" s="11">
        <f t="shared" si="99"/>
        <v>-4.4296025209379475E-2</v>
      </c>
      <c r="Q55" s="67">
        <v>15299.708849999999</v>
      </c>
      <c r="R55" s="11">
        <f t="shared" si="17"/>
        <v>4.3267093264807155E-3</v>
      </c>
      <c r="S55" s="67">
        <v>17194.816930000001</v>
      </c>
      <c r="T55" s="11">
        <f t="shared" si="12"/>
        <v>0.1287282701969954</v>
      </c>
      <c r="U55" s="67">
        <v>24636.362080000003</v>
      </c>
      <c r="V55" s="11">
        <f t="shared" si="100"/>
        <v>0.61721747127116711</v>
      </c>
      <c r="W55" s="67">
        <v>25173.40466</v>
      </c>
      <c r="X55" s="11">
        <f t="shared" si="86"/>
        <v>2.1798777687066506E-2</v>
      </c>
      <c r="Y55" s="101">
        <v>26009.290049999996</v>
      </c>
      <c r="Z55" s="11">
        <f t="shared" si="87"/>
        <v>5.5727707099846091E-2</v>
      </c>
      <c r="AA55" s="101">
        <v>24480.2526</v>
      </c>
      <c r="AB55" s="11">
        <f t="shared" si="103"/>
        <v>-2.7535093856470017E-2</v>
      </c>
      <c r="AC55" s="101">
        <v>17054.38593</v>
      </c>
      <c r="AD55" s="11">
        <f t="shared" si="89"/>
        <v>-0.30775550892536652</v>
      </c>
      <c r="AE55" s="101">
        <v>16464.939190000001</v>
      </c>
      <c r="AF55" s="11">
        <f t="shared" si="90"/>
        <v>-3.4562765403538642E-2</v>
      </c>
      <c r="AG55" s="101">
        <v>20338.447219999998</v>
      </c>
      <c r="AH55" s="11">
        <f t="shared" si="91"/>
        <v>0.19256403036025338</v>
      </c>
      <c r="AI55" s="117">
        <v>18821.881879999997</v>
      </c>
      <c r="AJ55" s="11">
        <f>AI55/AC55-1</f>
        <v>0.10363879164308298</v>
      </c>
      <c r="AK55" s="117">
        <v>18254</v>
      </c>
      <c r="AL55" s="11">
        <f t="shared" si="92"/>
        <v>7.0340502139674577E-2</v>
      </c>
      <c r="AM55" s="117">
        <v>17533</v>
      </c>
      <c r="AN55" s="11">
        <f t="shared" si="93"/>
        <v>-3.9498192177057079E-2</v>
      </c>
      <c r="AO55" s="117">
        <v>19062.542410000002</v>
      </c>
      <c r="AP55" s="11">
        <f t="shared" si="93"/>
        <v>4.4293985427851457E-2</v>
      </c>
      <c r="AQ55" s="117">
        <v>15583.571390000001</v>
      </c>
      <c r="AR55" s="11">
        <f t="shared" ref="AR55" si="106">IFERROR(AQ55/$AK55-1,"na")</f>
        <v>-0.1462927911690588</v>
      </c>
      <c r="AS55" s="117">
        <v>14573.94443</v>
      </c>
      <c r="AT55" s="11">
        <f t="shared" si="95"/>
        <v>-0.20160269365618499</v>
      </c>
    </row>
    <row r="56" spans="2:46">
      <c r="B56" s="9" t="s">
        <v>439</v>
      </c>
      <c r="C56" s="9" t="s">
        <v>552</v>
      </c>
      <c r="D56" s="119">
        <v>0</v>
      </c>
      <c r="E56" s="119">
        <v>0</v>
      </c>
      <c r="F56" s="11" t="s">
        <v>391</v>
      </c>
      <c r="G56" s="119">
        <v>0</v>
      </c>
      <c r="H56" s="11" t="s">
        <v>391</v>
      </c>
      <c r="I56" s="119">
        <v>207695</v>
      </c>
      <c r="J56" s="11" t="s">
        <v>391</v>
      </c>
      <c r="K56" s="119">
        <v>207190.53879999998</v>
      </c>
      <c r="L56" s="11">
        <f t="shared" si="98"/>
        <v>-2.4288557740919092E-3</v>
      </c>
      <c r="M56" s="67">
        <v>225280.78821999999</v>
      </c>
      <c r="N56" s="11">
        <f t="shared" si="99"/>
        <v>8.7312140432543872E-2</v>
      </c>
      <c r="O56" s="67">
        <v>228751</v>
      </c>
      <c r="P56" s="11">
        <f t="shared" si="99"/>
        <v>1.5403940155834128E-2</v>
      </c>
      <c r="Q56" s="67">
        <v>225657.29671</v>
      </c>
      <c r="R56" s="11">
        <f t="shared" si="17"/>
        <v>1.6712853900009428E-3</v>
      </c>
      <c r="S56" s="67">
        <v>236671.66187000001</v>
      </c>
      <c r="T56" s="11">
        <f t="shared" si="12"/>
        <v>5.0563005127965743E-2</v>
      </c>
      <c r="U56" s="67">
        <v>235273.46437</v>
      </c>
      <c r="V56" s="11">
        <f t="shared" si="100"/>
        <v>4.4356539361188663E-2</v>
      </c>
      <c r="W56" s="67">
        <v>242651.89661</v>
      </c>
      <c r="X56" s="11">
        <f t="shared" si="86"/>
        <v>3.1361089784423868E-2</v>
      </c>
      <c r="Y56" s="67">
        <v>252938.96289</v>
      </c>
      <c r="Z56" s="11">
        <f t="shared" si="87"/>
        <v>7.508495939949511E-2</v>
      </c>
      <c r="AA56" s="67">
        <v>291375.04025000002</v>
      </c>
      <c r="AB56" s="11">
        <f t="shared" si="103"/>
        <v>0.20079440680535798</v>
      </c>
      <c r="AC56" s="67">
        <v>310148.35356999998</v>
      </c>
      <c r="AD56" s="11">
        <f t="shared" si="89"/>
        <v>0.31824621361569649</v>
      </c>
      <c r="AE56" s="67">
        <v>319742.82631999999</v>
      </c>
      <c r="AF56" s="11">
        <f t="shared" si="90"/>
        <v>3.0935107794581862E-2</v>
      </c>
      <c r="AG56" s="67">
        <v>346374.87757000001</v>
      </c>
      <c r="AH56" s="11">
        <f t="shared" si="91"/>
        <v>0.11680385719611364</v>
      </c>
      <c r="AI56" s="117">
        <v>383750.32793000003</v>
      </c>
      <c r="AJ56" s="11">
        <f>AI56/AC56-1</f>
        <v>0.23731215565968888</v>
      </c>
      <c r="AK56" s="117">
        <v>415097</v>
      </c>
      <c r="AL56" s="11">
        <f t="shared" si="92"/>
        <v>0.3383820846442549</v>
      </c>
      <c r="AM56" s="117">
        <v>399860</v>
      </c>
      <c r="AN56" s="11">
        <f t="shared" si="93"/>
        <v>-3.6707082922786682E-2</v>
      </c>
      <c r="AO56" s="117">
        <v>403925.11687999999</v>
      </c>
      <c r="AP56" s="11">
        <f t="shared" si="93"/>
        <v>-2.6913909568125116E-2</v>
      </c>
      <c r="AQ56" s="117">
        <v>416521.85172000004</v>
      </c>
      <c r="AR56" s="11">
        <f t="shared" ref="AR56" si="107">IFERROR(AQ56/$AK56-1,"na")</f>
        <v>3.4325753257673508E-3</v>
      </c>
      <c r="AS56" s="117">
        <v>432624.56005999999</v>
      </c>
      <c r="AT56" s="11">
        <f t="shared" si="95"/>
        <v>4.2225214973849567E-2</v>
      </c>
    </row>
    <row r="57" spans="2:46">
      <c r="B57" s="9" t="s">
        <v>440</v>
      </c>
      <c r="C57" s="9" t="s">
        <v>541</v>
      </c>
      <c r="D57" s="119">
        <v>1972</v>
      </c>
      <c r="E57" s="119">
        <v>1346</v>
      </c>
      <c r="F57" s="11">
        <f t="shared" si="96"/>
        <v>-0.31744421906693709</v>
      </c>
      <c r="G57" s="119">
        <v>692.01288</v>
      </c>
      <c r="H57" s="11">
        <f>G57/E57-1</f>
        <v>-0.4858745319465082</v>
      </c>
      <c r="I57" s="119">
        <v>0</v>
      </c>
      <c r="J57" s="11">
        <f t="shared" si="97"/>
        <v>-1</v>
      </c>
      <c r="K57" s="119">
        <v>0</v>
      </c>
      <c r="L57" s="11" t="s">
        <v>391</v>
      </c>
      <c r="M57" s="67">
        <v>0</v>
      </c>
      <c r="N57" s="11" t="s">
        <v>391</v>
      </c>
      <c r="O57" s="67">
        <v>0</v>
      </c>
      <c r="P57" s="11" t="s">
        <v>391</v>
      </c>
      <c r="Q57" s="67">
        <v>0</v>
      </c>
      <c r="R57" s="11" t="s">
        <v>391</v>
      </c>
      <c r="S57" s="67">
        <v>0</v>
      </c>
      <c r="T57" s="11" t="s">
        <v>391</v>
      </c>
      <c r="U57" s="67">
        <v>0</v>
      </c>
      <c r="V57" s="11" t="s">
        <v>391</v>
      </c>
      <c r="W57" s="67">
        <v>0</v>
      </c>
      <c r="X57" s="11" t="s">
        <v>391</v>
      </c>
      <c r="Y57" s="67">
        <v>0</v>
      </c>
      <c r="Z57" s="11" t="s">
        <v>391</v>
      </c>
      <c r="AA57" s="67">
        <v>3955.8333299999999</v>
      </c>
      <c r="AB57" s="11" t="s">
        <v>391</v>
      </c>
      <c r="AC57" s="67">
        <v>3703.3333499999999</v>
      </c>
      <c r="AD57" s="11" t="s">
        <v>391</v>
      </c>
      <c r="AE57" s="67">
        <v>3450.8333700000003</v>
      </c>
      <c r="AF57" s="11">
        <f t="shared" si="90"/>
        <v>-6.8181812474429226E-2</v>
      </c>
      <c r="AG57" s="67">
        <v>3198.3333900000002</v>
      </c>
      <c r="AH57" s="11">
        <f t="shared" si="91"/>
        <v>-0.13636362494885845</v>
      </c>
      <c r="AI57" s="117">
        <v>2945.8334100000002</v>
      </c>
      <c r="AJ57" s="11">
        <f>AI57/AC57-1</f>
        <v>-0.20454543742328779</v>
      </c>
      <c r="AK57" s="117">
        <v>1508</v>
      </c>
      <c r="AL57" s="11">
        <f t="shared" si="92"/>
        <v>-0.59279928176057928</v>
      </c>
      <c r="AM57" s="117">
        <v>1955</v>
      </c>
      <c r="AN57" s="11">
        <f t="shared" si="93"/>
        <v>0.29641909814323597</v>
      </c>
      <c r="AO57" s="117">
        <v>2293.4048399999997</v>
      </c>
      <c r="AP57" s="11">
        <f t="shared" si="93"/>
        <v>0.52082549071618023</v>
      </c>
      <c r="AQ57" s="117">
        <v>4694.0396000000001</v>
      </c>
      <c r="AR57" s="11">
        <f t="shared" ref="AR57" si="108">IFERROR(AQ57/$AK57-1,"na")</f>
        <v>2.1127583554376659</v>
      </c>
      <c r="AS57" s="117">
        <v>5082.30933</v>
      </c>
      <c r="AT57" s="11">
        <f t="shared" si="95"/>
        <v>2.3702316511936341</v>
      </c>
    </row>
    <row r="58" spans="2:46" s="8" customFormat="1">
      <c r="B58" s="20" t="s">
        <v>443</v>
      </c>
      <c r="C58" s="20" t="s">
        <v>545</v>
      </c>
      <c r="D58" s="127">
        <f>SUM(D51:D57)</f>
        <v>115630</v>
      </c>
      <c r="E58" s="127">
        <f>SUM(E51:E57)</f>
        <v>231788</v>
      </c>
      <c r="F58" s="7">
        <f t="shared" si="96"/>
        <v>1.0045662890253393</v>
      </c>
      <c r="G58" s="127">
        <f>SUM(G51:G57)</f>
        <v>122121.52381999999</v>
      </c>
      <c r="H58" s="7">
        <f>G58/E58-1</f>
        <v>-0.47313267373634538</v>
      </c>
      <c r="I58" s="127">
        <f>SUM(I51:I57)</f>
        <v>363046</v>
      </c>
      <c r="J58" s="7">
        <f t="shared" si="97"/>
        <v>1.9728256628627454</v>
      </c>
      <c r="K58" s="127">
        <f>SUM(K51:K57)</f>
        <v>327281.59576</v>
      </c>
      <c r="L58" s="7">
        <f t="shared" si="98"/>
        <v>-9.8512045966626882E-2</v>
      </c>
      <c r="M58" s="100">
        <f>SUM(M50:M57)</f>
        <v>330991.58668999997</v>
      </c>
      <c r="N58" s="7">
        <f t="shared" si="99"/>
        <v>1.1335776218594829E-2</v>
      </c>
      <c r="O58" s="100">
        <f>SUM(O50:O57)</f>
        <v>316911</v>
      </c>
      <c r="P58" s="7">
        <f t="shared" si="99"/>
        <v>-4.2540618119056739E-2</v>
      </c>
      <c r="Q58" s="100">
        <f>SUM(Q50:Q57)</f>
        <v>267085.08389999997</v>
      </c>
      <c r="R58" s="7">
        <f t="shared" si="17"/>
        <v>-0.19307591298341231</v>
      </c>
      <c r="S58" s="100">
        <f>SUM(S50:S57)</f>
        <v>317441.63965999999</v>
      </c>
      <c r="T58" s="7">
        <f t="shared" si="12"/>
        <v>-4.0937436402849081E-2</v>
      </c>
      <c r="U58" s="100">
        <f>SUM(U50:U57)</f>
        <v>380177.99387999997</v>
      </c>
      <c r="V58" s="7">
        <f t="shared" si="100"/>
        <v>0.14860319466689953</v>
      </c>
      <c r="W58" s="100">
        <f>SUM(W50:W57)</f>
        <v>508958.83846</v>
      </c>
      <c r="X58" s="7">
        <f t="shared" si="86"/>
        <v>0.33873829272887535</v>
      </c>
      <c r="Y58" s="100">
        <f>SUM(Y50:Y57)</f>
        <v>460845.91087000002</v>
      </c>
      <c r="Z58" s="7">
        <f t="shared" si="87"/>
        <v>0.21218460376079062</v>
      </c>
      <c r="AA58" s="100">
        <f>SUM(AA50:AA57)</f>
        <v>460295.09058000002</v>
      </c>
      <c r="AB58" s="7">
        <f t="shared" ref="AB58" si="109">AA58/W58-1</f>
        <v>-9.5614309454269408E-2</v>
      </c>
      <c r="AC58" s="100">
        <f>SUM(AC50:AC57)</f>
        <v>496841.60351999995</v>
      </c>
      <c r="AD58" s="7">
        <f t="shared" si="89"/>
        <v>0.30686576161171475</v>
      </c>
      <c r="AE58" s="100">
        <f>SUM(AE50:AE57)</f>
        <v>481624.10580999998</v>
      </c>
      <c r="AF58" s="7">
        <f t="shared" si="90"/>
        <v>-3.0628469118100687E-2</v>
      </c>
      <c r="AG58" s="100">
        <f>SUM(AG50:AG57)</f>
        <v>491688.60546000005</v>
      </c>
      <c r="AH58" s="7">
        <f t="shared" si="91"/>
        <v>-1.0371510806446493E-2</v>
      </c>
      <c r="AI58" s="100">
        <f>SUM(AI50:AI57)</f>
        <v>565984.73444000003</v>
      </c>
      <c r="AJ58" s="7">
        <f>AI58/AC58-1</f>
        <v>0.13916534048303952</v>
      </c>
      <c r="AK58" s="100">
        <f>SUM(AK50:AK57)</f>
        <v>547967</v>
      </c>
      <c r="AL58" s="7">
        <f t="shared" si="92"/>
        <v>0.1029007959836481</v>
      </c>
      <c r="AM58" s="100">
        <f>SUM(AM50:AM57)</f>
        <v>541789</v>
      </c>
      <c r="AN58" s="7">
        <f t="shared" si="93"/>
        <v>-1.1274401560677938E-2</v>
      </c>
      <c r="AO58" s="100">
        <f>SUM(AO50:AO57)</f>
        <v>547469.39757000003</v>
      </c>
      <c r="AP58" s="7">
        <f t="shared" si="93"/>
        <v>-9.0808831553723657E-4</v>
      </c>
      <c r="AQ58" s="100">
        <f>SUM(AQ50:AQ57)</f>
        <v>569403.8899500001</v>
      </c>
      <c r="AR58" s="7">
        <f t="shared" ref="AR58" si="110">IFERROR(AQ58/$AK58-1,"na")</f>
        <v>3.9120768130197714E-2</v>
      </c>
      <c r="AS58" s="100">
        <f>SUM(AS50:AS57)</f>
        <v>612280.81429999997</v>
      </c>
      <c r="AT58" s="7">
        <f t="shared" si="95"/>
        <v>0.11736804278359814</v>
      </c>
    </row>
    <row r="59" spans="2:46">
      <c r="D59" s="120"/>
      <c r="E59" s="128"/>
      <c r="F59" s="11"/>
      <c r="G59" s="128"/>
      <c r="H59" s="11"/>
      <c r="I59" s="128"/>
      <c r="J59" s="129"/>
      <c r="K59" s="128"/>
      <c r="L59" s="129"/>
      <c r="M59" s="128"/>
      <c r="N59" s="129"/>
      <c r="O59" s="128"/>
      <c r="P59" s="129"/>
      <c r="Q59" s="128"/>
      <c r="R59" s="129"/>
      <c r="S59" s="128"/>
      <c r="T59" s="129"/>
      <c r="U59" s="128"/>
      <c r="V59" s="129"/>
      <c r="W59" s="128"/>
      <c r="X59" s="129"/>
      <c r="Y59" s="128"/>
      <c r="Z59" s="129"/>
      <c r="AA59" s="128"/>
      <c r="AB59" s="129"/>
      <c r="AC59" s="128"/>
      <c r="AD59" s="129"/>
      <c r="AE59" s="128"/>
      <c r="AF59" s="129"/>
      <c r="AG59" s="128"/>
      <c r="AH59" s="129"/>
      <c r="AI59" s="128"/>
      <c r="AJ59" s="129"/>
      <c r="AK59" s="128"/>
      <c r="AL59" s="129"/>
      <c r="AM59" s="128"/>
      <c r="AN59" s="129"/>
      <c r="AO59" s="128"/>
      <c r="AP59" s="129"/>
      <c r="AQ59" s="128"/>
      <c r="AR59" s="129"/>
      <c r="AS59" s="128"/>
      <c r="AT59" s="129"/>
    </row>
    <row r="60" spans="2:46">
      <c r="B60" s="6" t="s">
        <v>444</v>
      </c>
      <c r="C60" s="6" t="s">
        <v>546</v>
      </c>
      <c r="D60" s="119"/>
      <c r="E60" s="119"/>
      <c r="F60" s="11"/>
      <c r="G60" s="119"/>
      <c r="H60" s="11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</row>
    <row r="61" spans="2:46">
      <c r="B61" s="9" t="s">
        <v>445</v>
      </c>
      <c r="C61" s="9" t="s">
        <v>547</v>
      </c>
      <c r="D61" s="119">
        <v>147712</v>
      </c>
      <c r="E61" s="119">
        <v>147712</v>
      </c>
      <c r="F61" s="11">
        <f t="shared" ref="F61:F69" si="111">E61/D61-1</f>
        <v>0</v>
      </c>
      <c r="G61" s="119">
        <v>147712.58199999999</v>
      </c>
      <c r="H61" s="11">
        <f>G61/E61-1</f>
        <v>3.9400996534322275E-6</v>
      </c>
      <c r="I61" s="119">
        <v>147712</v>
      </c>
      <c r="J61" s="11">
        <f>I61/G61-1</f>
        <v>-3.9400841290726518E-6</v>
      </c>
      <c r="K61" s="119">
        <v>651909.321</v>
      </c>
      <c r="L61" s="11">
        <f>K61/I61-1</f>
        <v>3.4133809101494803</v>
      </c>
      <c r="M61" s="67">
        <v>1052340.08228</v>
      </c>
      <c r="N61" s="11">
        <f>M61/K61-1</f>
        <v>0.61424303715393558</v>
      </c>
      <c r="O61" s="67">
        <v>1052340</v>
      </c>
      <c r="P61" s="11">
        <f>O61/M61-1</f>
        <v>-7.8187651797456681E-8</v>
      </c>
      <c r="Q61" s="67">
        <v>1052340.08228</v>
      </c>
      <c r="R61" s="11">
        <f t="shared" si="17"/>
        <v>0</v>
      </c>
      <c r="S61" s="67">
        <v>1052340.08228</v>
      </c>
      <c r="T61" s="11">
        <f t="shared" si="12"/>
        <v>0</v>
      </c>
      <c r="U61" s="67">
        <v>1105381.209</v>
      </c>
      <c r="V61" s="11">
        <f t="shared" ref="V61:V69" si="112">U61/M61-1</f>
        <v>5.040302808297592E-2</v>
      </c>
      <c r="W61" s="67">
        <v>1105381.209</v>
      </c>
      <c r="X61" s="11">
        <f>W61/U61-1</f>
        <v>0</v>
      </c>
      <c r="Y61" s="67">
        <v>1105381.209</v>
      </c>
      <c r="Z61" s="11">
        <f t="shared" ref="Z61:Z67" si="113">Y61/U61-1</f>
        <v>0</v>
      </c>
      <c r="AA61" s="67">
        <v>1105381.209</v>
      </c>
      <c r="AB61" s="11">
        <f t="shared" ref="AB61:AB62" si="114">AA61/W61-1</f>
        <v>0</v>
      </c>
      <c r="AC61" s="67">
        <v>1105381.209</v>
      </c>
      <c r="AD61" s="11">
        <f t="shared" ref="AD61:AD67" si="115">AC61/U61-1</f>
        <v>0</v>
      </c>
      <c r="AE61" s="67">
        <v>1105381.209</v>
      </c>
      <c r="AF61" s="11">
        <f t="shared" ref="AF61:AF67" si="116">AE61/AC61-1</f>
        <v>0</v>
      </c>
      <c r="AG61" s="67">
        <v>1105381.209</v>
      </c>
      <c r="AH61" s="11">
        <f>AG61/AC61-1</f>
        <v>0</v>
      </c>
      <c r="AI61" s="117">
        <v>1105381.209</v>
      </c>
      <c r="AJ61" s="11">
        <f>AI61/AC61-1</f>
        <v>0</v>
      </c>
      <c r="AK61" s="117">
        <v>1105381</v>
      </c>
      <c r="AL61" s="11">
        <f t="shared" ref="AL61:AL67" si="117">AK61/AC61-1</f>
        <v>-1.8907504339971126E-7</v>
      </c>
      <c r="AM61" s="117">
        <v>1105381</v>
      </c>
      <c r="AN61" s="11">
        <f t="shared" ref="AN61:AP67" si="118">IFERROR(AM61/$AK61-1,"na")</f>
        <v>0</v>
      </c>
      <c r="AO61" s="117">
        <v>1105381.209</v>
      </c>
      <c r="AP61" s="11">
        <f t="shared" si="118"/>
        <v>1.8907507914889266E-7</v>
      </c>
      <c r="AQ61" s="117">
        <v>1105381.209</v>
      </c>
      <c r="AR61" s="11">
        <f t="shared" ref="AR61" si="119">IFERROR(AQ61/$AK61-1,"na")</f>
        <v>1.8907507914889266E-7</v>
      </c>
      <c r="AS61" s="117">
        <v>1105381.209</v>
      </c>
      <c r="AT61" s="11">
        <f t="shared" ref="AT61:AT67" si="120">IFERROR(AS61/$AK61-1,"na")</f>
        <v>1.8907507914889266E-7</v>
      </c>
    </row>
    <row r="62" spans="2:46">
      <c r="B62" s="9" t="s">
        <v>446</v>
      </c>
      <c r="C62" s="9" t="s">
        <v>548</v>
      </c>
      <c r="D62" s="119">
        <v>89409</v>
      </c>
      <c r="E62" s="119">
        <v>207782</v>
      </c>
      <c r="F62" s="11">
        <f t="shared" si="111"/>
        <v>1.3239494905434577</v>
      </c>
      <c r="G62" s="119">
        <v>293208.31955000001</v>
      </c>
      <c r="H62" s="11">
        <f>G62/E62-1</f>
        <v>0.41113435980980073</v>
      </c>
      <c r="I62" s="119">
        <v>366722</v>
      </c>
      <c r="J62" s="11">
        <f>I62/G62-1</f>
        <v>0.25072167311904625</v>
      </c>
      <c r="K62" s="119">
        <v>39615.378140000001</v>
      </c>
      <c r="L62" s="11">
        <f>K62/I62-1</f>
        <v>-0.89197436166905719</v>
      </c>
      <c r="M62" s="67">
        <v>37384.253370000006</v>
      </c>
      <c r="N62" s="11">
        <f>M62/K62-1</f>
        <v>-5.6319663594153857E-2</v>
      </c>
      <c r="O62" s="67">
        <v>37384</v>
      </c>
      <c r="P62" s="11">
        <f>O62/M62-1</f>
        <v>-6.7774524610264564E-6</v>
      </c>
      <c r="Q62" s="67">
        <v>9945.253370000064</v>
      </c>
      <c r="R62" s="11">
        <f t="shared" si="17"/>
        <v>-0.73397212800882361</v>
      </c>
      <c r="S62" s="67">
        <v>9945.253370000004</v>
      </c>
      <c r="T62" s="11">
        <f t="shared" si="12"/>
        <v>-0.73397212800882528</v>
      </c>
      <c r="U62" s="67">
        <v>119135.73115000004</v>
      </c>
      <c r="V62" s="11">
        <f t="shared" si="112"/>
        <v>2.1867890999691246</v>
      </c>
      <c r="W62" s="67">
        <v>119135.73115000004</v>
      </c>
      <c r="X62" s="11">
        <f>W62/U62-1</f>
        <v>0</v>
      </c>
      <c r="Y62" s="67">
        <v>119135.73114999998</v>
      </c>
      <c r="Z62" s="11">
        <f t="shared" si="113"/>
        <v>0</v>
      </c>
      <c r="AA62" s="67">
        <v>119136.30442999983</v>
      </c>
      <c r="AB62" s="11">
        <f t="shared" si="114"/>
        <v>4.8119904436649819E-6</v>
      </c>
      <c r="AC62" s="67">
        <v>339917.78960000002</v>
      </c>
      <c r="AD62" s="11">
        <f t="shared" si="115"/>
        <v>1.8531976621860009</v>
      </c>
      <c r="AE62" s="67">
        <v>339917.7895999999</v>
      </c>
      <c r="AF62" s="11">
        <f t="shared" si="116"/>
        <v>0</v>
      </c>
      <c r="AG62" s="67">
        <v>339917.7895999999</v>
      </c>
      <c r="AH62" s="11">
        <f>AG62/AC62-1</f>
        <v>0</v>
      </c>
      <c r="AI62" s="117">
        <v>339917.78960000002</v>
      </c>
      <c r="AJ62" s="11">
        <f>AI62/AC62-1</f>
        <v>0</v>
      </c>
      <c r="AK62" s="117">
        <v>615068</v>
      </c>
      <c r="AL62" s="11">
        <f t="shared" si="117"/>
        <v>0.80946104857819989</v>
      </c>
      <c r="AM62" s="117">
        <v>653640</v>
      </c>
      <c r="AN62" s="11">
        <f t="shared" si="118"/>
        <v>6.271176520319699E-2</v>
      </c>
      <c r="AO62" s="117">
        <v>763624.75616971473</v>
      </c>
      <c r="AP62" s="11">
        <f t="shared" si="118"/>
        <v>0.24152899544394235</v>
      </c>
      <c r="AQ62" s="117">
        <v>840163.60367116379</v>
      </c>
      <c r="AR62" s="11">
        <f t="shared" ref="AR62" si="121">IFERROR(AQ62/$AK62-1,"na")</f>
        <v>0.36596864683443742</v>
      </c>
      <c r="AS62" s="117">
        <v>896618.25457667571</v>
      </c>
      <c r="AT62" s="11">
        <f>IFERROR(AS62/$AK62-1,"na")</f>
        <v>0.4577546784691704</v>
      </c>
    </row>
    <row r="63" spans="2:46">
      <c r="B63" s="9" t="s">
        <v>625</v>
      </c>
      <c r="C63" s="9" t="s">
        <v>549</v>
      </c>
      <c r="D63" s="119">
        <v>16106</v>
      </c>
      <c r="E63" s="119">
        <v>-30420</v>
      </c>
      <c r="F63" s="11">
        <f t="shared" si="111"/>
        <v>-2.8887371166025084</v>
      </c>
      <c r="G63" s="119">
        <v>10095.021906549691</v>
      </c>
      <c r="H63" s="11">
        <f>G63/E63-1</f>
        <v>-1.3318547635289182</v>
      </c>
      <c r="I63" s="119">
        <v>55202</v>
      </c>
      <c r="J63" s="11">
        <f>I63/G63-1</f>
        <v>4.4682397434110293</v>
      </c>
      <c r="K63" s="119">
        <v>-82323.219379482238</v>
      </c>
      <c r="L63" s="11">
        <f>K63/I63-1</f>
        <v>-2.4913086369965263</v>
      </c>
      <c r="M63" s="67">
        <v>0</v>
      </c>
      <c r="N63" s="11">
        <f>M63/K63-1</f>
        <v>-1</v>
      </c>
      <c r="O63" s="67">
        <v>19011</v>
      </c>
      <c r="P63" s="11" t="s">
        <v>391</v>
      </c>
      <c r="Q63" s="67">
        <v>17343.285359812035</v>
      </c>
      <c r="R63" s="11" t="s">
        <v>391</v>
      </c>
      <c r="S63" s="67">
        <v>53489.983294085709</v>
      </c>
      <c r="T63" s="11" t="s">
        <v>391</v>
      </c>
      <c r="U63" s="67">
        <v>1.388949155807495E-5</v>
      </c>
      <c r="V63" s="11" t="s">
        <v>391</v>
      </c>
      <c r="W63" s="67">
        <v>3912.6561207488885</v>
      </c>
      <c r="X63" s="11" t="s">
        <v>391</v>
      </c>
      <c r="Y63" s="67">
        <v>85570.16429022573</v>
      </c>
      <c r="Z63" s="11" t="s">
        <v>391</v>
      </c>
      <c r="AA63" s="67">
        <v>171361.63276230491</v>
      </c>
      <c r="AB63" s="11" t="s">
        <v>391</v>
      </c>
      <c r="AC63" s="67">
        <v>1.4905273914337158E-5</v>
      </c>
      <c r="AD63" s="11">
        <f t="shared" si="115"/>
        <v>7.3133156243696984E-2</v>
      </c>
      <c r="AE63" s="67">
        <v>45921.659700669217</v>
      </c>
      <c r="AF63" s="11" t="s">
        <v>391</v>
      </c>
      <c r="AG63" s="67">
        <v>134973.69286754733</v>
      </c>
      <c r="AH63" s="11" t="s">
        <v>391</v>
      </c>
      <c r="AI63" s="117">
        <v>203101.08580558057</v>
      </c>
      <c r="AJ63" s="11" t="s">
        <v>391</v>
      </c>
      <c r="AK63" s="117">
        <v>0</v>
      </c>
      <c r="AL63" s="11">
        <f t="shared" si="117"/>
        <v>-1</v>
      </c>
      <c r="AM63" s="117">
        <f>0</f>
        <v>0</v>
      </c>
      <c r="AN63" s="11" t="str">
        <f t="shared" si="118"/>
        <v>na</v>
      </c>
      <c r="AO63" s="117">
        <v>0</v>
      </c>
      <c r="AP63" s="11" t="str">
        <f t="shared" si="118"/>
        <v>na</v>
      </c>
      <c r="AQ63" s="117">
        <v>0</v>
      </c>
      <c r="AR63" s="11" t="str">
        <f t="shared" ref="AR63" si="122">IFERROR(AQ63/$AK63-1,"na")</f>
        <v>na</v>
      </c>
      <c r="AS63" s="117">
        <v>0</v>
      </c>
      <c r="AT63" s="11" t="str">
        <f t="shared" si="120"/>
        <v>na</v>
      </c>
    </row>
    <row r="64" spans="2:46">
      <c r="B64" s="9" t="s">
        <v>764</v>
      </c>
      <c r="C64" s="9" t="s">
        <v>765</v>
      </c>
      <c r="D64" s="119">
        <v>0</v>
      </c>
      <c r="E64" s="119">
        <v>0</v>
      </c>
      <c r="F64" s="11" t="s">
        <v>391</v>
      </c>
      <c r="G64" s="119">
        <v>0</v>
      </c>
      <c r="H64" s="11" t="s">
        <v>391</v>
      </c>
      <c r="I64" s="119">
        <v>0</v>
      </c>
      <c r="J64" s="11" t="s">
        <v>391</v>
      </c>
      <c r="K64" s="119">
        <v>0</v>
      </c>
      <c r="L64" s="11" t="s">
        <v>391</v>
      </c>
      <c r="M64" s="119">
        <v>0</v>
      </c>
      <c r="N64" s="11" t="s">
        <v>391</v>
      </c>
      <c r="O64" s="119">
        <v>0</v>
      </c>
      <c r="P64" s="11" t="s">
        <v>391</v>
      </c>
      <c r="Q64" s="119">
        <v>0</v>
      </c>
      <c r="R64" s="11" t="s">
        <v>391</v>
      </c>
      <c r="S64" s="119">
        <v>0</v>
      </c>
      <c r="T64" s="11" t="s">
        <v>391</v>
      </c>
      <c r="U64" s="119">
        <v>0</v>
      </c>
      <c r="V64" s="11" t="s">
        <v>391</v>
      </c>
      <c r="W64" s="119">
        <v>0</v>
      </c>
      <c r="X64" s="11" t="s">
        <v>391</v>
      </c>
      <c r="Y64" s="119">
        <v>0</v>
      </c>
      <c r="Z64" s="11" t="s">
        <v>391</v>
      </c>
      <c r="AA64" s="119">
        <v>0</v>
      </c>
      <c r="AB64" s="11" t="s">
        <v>391</v>
      </c>
      <c r="AC64" s="119">
        <v>0</v>
      </c>
      <c r="AD64" s="11" t="s">
        <v>391</v>
      </c>
      <c r="AE64" s="119">
        <v>-1907.6291000000001</v>
      </c>
      <c r="AF64" s="11" t="s">
        <v>391</v>
      </c>
      <c r="AG64" s="119">
        <v>-10730.82394</v>
      </c>
      <c r="AH64" s="11" t="s">
        <v>391</v>
      </c>
      <c r="AI64" s="117">
        <v>-14693.94131</v>
      </c>
      <c r="AJ64" s="11" t="s">
        <v>391</v>
      </c>
      <c r="AK64" s="117">
        <v>-14694</v>
      </c>
      <c r="AL64" s="11" t="s">
        <v>391</v>
      </c>
      <c r="AM64" s="117">
        <v>-20613</v>
      </c>
      <c r="AN64" s="11">
        <f t="shared" si="118"/>
        <v>0.40281747652102906</v>
      </c>
      <c r="AO64" s="117">
        <v>-19549.938149999998</v>
      </c>
      <c r="AP64" s="11">
        <f t="shared" si="118"/>
        <v>0.33047081461821137</v>
      </c>
      <c r="AQ64" s="117">
        <v>-24176.047480000001</v>
      </c>
      <c r="AR64" s="11">
        <f t="shared" ref="AR64" si="123">IFERROR(AQ64/$AK64-1,"na")</f>
        <v>0.64530063155029271</v>
      </c>
      <c r="AS64" s="117">
        <v>-24176.047480000001</v>
      </c>
      <c r="AT64" s="11">
        <f t="shared" si="120"/>
        <v>0.64530063155029271</v>
      </c>
    </row>
    <row r="65" spans="2:46">
      <c r="B65" s="9" t="s">
        <v>761</v>
      </c>
      <c r="C65" s="9" t="s">
        <v>762</v>
      </c>
      <c r="D65" s="119">
        <v>0</v>
      </c>
      <c r="E65" s="119">
        <v>0</v>
      </c>
      <c r="F65" s="11" t="s">
        <v>391</v>
      </c>
      <c r="G65" s="119">
        <v>0</v>
      </c>
      <c r="H65" s="11" t="s">
        <v>391</v>
      </c>
      <c r="I65" s="119">
        <v>0</v>
      </c>
      <c r="J65" s="11" t="s">
        <v>391</v>
      </c>
      <c r="K65" s="119">
        <v>0</v>
      </c>
      <c r="L65" s="11" t="s">
        <v>391</v>
      </c>
      <c r="M65" s="119">
        <v>0</v>
      </c>
      <c r="N65" s="11" t="s">
        <v>391</v>
      </c>
      <c r="O65" s="119">
        <v>0</v>
      </c>
      <c r="P65" s="11" t="s">
        <v>391</v>
      </c>
      <c r="Q65" s="119">
        <v>0</v>
      </c>
      <c r="R65" s="11" t="s">
        <v>391</v>
      </c>
      <c r="S65" s="119">
        <v>0</v>
      </c>
      <c r="T65" s="11" t="s">
        <v>391</v>
      </c>
      <c r="U65" s="119">
        <v>0</v>
      </c>
      <c r="V65" s="11" t="s">
        <v>391</v>
      </c>
      <c r="W65" s="119">
        <v>0</v>
      </c>
      <c r="X65" s="11" t="s">
        <v>391</v>
      </c>
      <c r="Y65" s="119">
        <v>0</v>
      </c>
      <c r="Z65" s="11" t="s">
        <v>391</v>
      </c>
      <c r="AA65" s="119">
        <v>0</v>
      </c>
      <c r="AB65" s="11" t="s">
        <v>391</v>
      </c>
      <c r="AC65" s="67">
        <v>473.49176</v>
      </c>
      <c r="AD65" s="11" t="s">
        <v>391</v>
      </c>
      <c r="AE65" s="67">
        <v>977.67720999999995</v>
      </c>
      <c r="AF65" s="11">
        <f t="shared" si="116"/>
        <v>1.0648241270344387</v>
      </c>
      <c r="AG65" s="67">
        <v>2341.15969</v>
      </c>
      <c r="AH65" s="11">
        <f t="shared" ref="AH65:AH67" si="124">AG65/AC65-1</f>
        <v>3.9444570904465159</v>
      </c>
      <c r="AI65" s="117">
        <v>3704.6421700000001</v>
      </c>
      <c r="AJ65" s="11">
        <f>AI65/AC65-1</f>
        <v>6.8240900538585931</v>
      </c>
      <c r="AK65" s="117">
        <v>5238</v>
      </c>
      <c r="AL65" s="11">
        <f t="shared" si="117"/>
        <v>10.062494519440001</v>
      </c>
      <c r="AM65" s="117">
        <v>6722</v>
      </c>
      <c r="AN65" s="11">
        <f t="shared" si="118"/>
        <v>0.28331424207712863</v>
      </c>
      <c r="AO65" s="117">
        <v>7000.9716399999998</v>
      </c>
      <c r="AP65" s="11">
        <f t="shared" si="118"/>
        <v>0.33657343260786554</v>
      </c>
      <c r="AQ65" s="117">
        <v>8272.4002</v>
      </c>
      <c r="AR65" s="11">
        <f t="shared" ref="AR65" si="125">IFERROR(AQ65/$AK65-1,"na")</f>
        <v>0.57930511645666294</v>
      </c>
      <c r="AS65" s="117">
        <v>8939.7913200000003</v>
      </c>
      <c r="AT65" s="11">
        <f t="shared" si="120"/>
        <v>0.70671846506300118</v>
      </c>
    </row>
    <row r="66" spans="2:46">
      <c r="B66" s="9" t="s">
        <v>662</v>
      </c>
      <c r="C66" s="9" t="s">
        <v>663</v>
      </c>
      <c r="D66" s="119">
        <v>0</v>
      </c>
      <c r="E66" s="119">
        <v>0</v>
      </c>
      <c r="F66" s="11" t="s">
        <v>391</v>
      </c>
      <c r="G66" s="119">
        <v>0</v>
      </c>
      <c r="H66" s="11" t="s">
        <v>391</v>
      </c>
      <c r="I66" s="119">
        <v>-4765</v>
      </c>
      <c r="J66" s="11" t="s">
        <v>391</v>
      </c>
      <c r="K66" s="119">
        <v>-4677.56682</v>
      </c>
      <c r="L66" s="11" t="s">
        <v>391</v>
      </c>
      <c r="M66" s="67">
        <v>0</v>
      </c>
      <c r="N66" s="11">
        <f>M66/K66-1</f>
        <v>-1</v>
      </c>
      <c r="O66" s="67">
        <v>0</v>
      </c>
      <c r="P66" s="11" t="s">
        <v>391</v>
      </c>
      <c r="Q66" s="67">
        <v>0</v>
      </c>
      <c r="R66" s="11" t="s">
        <v>391</v>
      </c>
      <c r="S66" s="67">
        <v>0</v>
      </c>
      <c r="T66" s="11" t="s">
        <v>391</v>
      </c>
      <c r="U66" s="67">
        <v>-53041.12672</v>
      </c>
      <c r="V66" s="11" t="s">
        <v>391</v>
      </c>
      <c r="W66" s="67">
        <v>-53041.12672</v>
      </c>
      <c r="X66" s="11">
        <f>W66/U66-1</f>
        <v>0</v>
      </c>
      <c r="Y66" s="67">
        <v>-53041.12672</v>
      </c>
      <c r="Z66" s="11">
        <f t="shared" si="113"/>
        <v>0</v>
      </c>
      <c r="AA66" s="67">
        <v>-53041.12672</v>
      </c>
      <c r="AB66" s="11">
        <f t="shared" ref="AB66:AB67" si="126">AA66/W66-1</f>
        <v>0</v>
      </c>
      <c r="AC66" s="67">
        <v>-53041.12672</v>
      </c>
      <c r="AD66" s="11">
        <f t="shared" si="115"/>
        <v>0</v>
      </c>
      <c r="AE66" s="67">
        <v>-53041.12672</v>
      </c>
      <c r="AF66" s="11">
        <f t="shared" si="116"/>
        <v>0</v>
      </c>
      <c r="AG66" s="67">
        <v>-53041.12672</v>
      </c>
      <c r="AH66" s="11">
        <f t="shared" si="124"/>
        <v>0</v>
      </c>
      <c r="AI66" s="117">
        <v>-53041.12672</v>
      </c>
      <c r="AJ66" s="11">
        <f>AI66/AC66-1</f>
        <v>0</v>
      </c>
      <c r="AK66" s="117">
        <v>-53041</v>
      </c>
      <c r="AL66" s="11">
        <f t="shared" si="117"/>
        <v>-2.3890895204381479E-6</v>
      </c>
      <c r="AM66" s="117">
        <v>-53041</v>
      </c>
      <c r="AN66" s="11">
        <f t="shared" si="118"/>
        <v>0</v>
      </c>
      <c r="AO66" s="117">
        <v>-53041.12672</v>
      </c>
      <c r="AP66" s="11">
        <f t="shared" si="118"/>
        <v>2.3890952283167621E-6</v>
      </c>
      <c r="AQ66" s="117">
        <v>-53041.12672</v>
      </c>
      <c r="AR66" s="11">
        <f t="shared" ref="AR66" si="127">IFERROR(AQ66/$AK66-1,"na")</f>
        <v>2.3890952283167621E-6</v>
      </c>
      <c r="AS66" s="117">
        <v>-53041.12672</v>
      </c>
      <c r="AT66" s="11">
        <f t="shared" si="120"/>
        <v>2.3890952283167621E-6</v>
      </c>
    </row>
    <row r="67" spans="2:46" s="8" customFormat="1">
      <c r="B67" s="20" t="s">
        <v>447</v>
      </c>
      <c r="C67" s="20" t="s">
        <v>550</v>
      </c>
      <c r="D67" s="127">
        <f>SUM(D61:D66)</f>
        <v>253227</v>
      </c>
      <c r="E67" s="127">
        <f>SUM(E61:E66)</f>
        <v>325074</v>
      </c>
      <c r="F67" s="7">
        <f t="shared" si="111"/>
        <v>0.28372566906372554</v>
      </c>
      <c r="G67" s="127">
        <f>SUM(G61:G66)</f>
        <v>451015.9234565497</v>
      </c>
      <c r="H67" s="7">
        <f>G67/E67-1</f>
        <v>0.38742539685286959</v>
      </c>
      <c r="I67" s="127">
        <f>SUM(I61:I66)</f>
        <v>564871</v>
      </c>
      <c r="J67" s="7">
        <f>I67/G67-1</f>
        <v>0.25244136763703184</v>
      </c>
      <c r="K67" s="127">
        <f>SUM(K61:K66)</f>
        <v>604523.91294051788</v>
      </c>
      <c r="L67" s="7">
        <f>K67/I67-1</f>
        <v>7.0198174345147635E-2</v>
      </c>
      <c r="M67" s="100">
        <f>SUM(M61:M66)</f>
        <v>1089724.33565</v>
      </c>
      <c r="N67" s="7">
        <f>M67/K67-1</f>
        <v>0.80261576477492191</v>
      </c>
      <c r="O67" s="100">
        <f>SUM(O61:O66)</f>
        <v>1108735</v>
      </c>
      <c r="P67" s="7">
        <f>O67/M67-1</f>
        <v>1.7445388460248124E-2</v>
      </c>
      <c r="Q67" s="100">
        <f>SUM(Q61:Q66)</f>
        <v>1079628.621009812</v>
      </c>
      <c r="R67" s="7">
        <f t="shared" si="17"/>
        <v>-9.2644665351684363E-3</v>
      </c>
      <c r="S67" s="100">
        <f>SUM(S61:S66)</f>
        <v>1115775.3189440856</v>
      </c>
      <c r="T67" s="7">
        <f t="shared" si="12"/>
        <v>2.3906030582079962E-2</v>
      </c>
      <c r="U67" s="100">
        <f>SUM(U61:U66)</f>
        <v>1171475.8134438896</v>
      </c>
      <c r="V67" s="7">
        <f t="shared" si="112"/>
        <v>7.5020328645892143E-2</v>
      </c>
      <c r="W67" s="100">
        <f>SUM(W61:W66)</f>
        <v>1175388.4695507491</v>
      </c>
      <c r="X67" s="7">
        <f>W67/U67-1</f>
        <v>3.339937591504416E-3</v>
      </c>
      <c r="Y67" s="100">
        <f>SUM(Y61:Y66)</f>
        <v>1257045.9777202257</v>
      </c>
      <c r="Z67" s="7">
        <f t="shared" si="113"/>
        <v>7.3044755422459806E-2</v>
      </c>
      <c r="AA67" s="100">
        <f>SUM(AA61:AA66)</f>
        <v>1342838.0194723047</v>
      </c>
      <c r="AB67" s="7">
        <f t="shared" si="126"/>
        <v>0.14246315516907981</v>
      </c>
      <c r="AC67" s="100">
        <f>SUM(AC61:AC66)</f>
        <v>1392731.3636549052</v>
      </c>
      <c r="AD67" s="7">
        <f t="shared" si="115"/>
        <v>0.18886907238876005</v>
      </c>
      <c r="AE67" s="100">
        <f>SUM(AE61:AE66)</f>
        <v>1437249.5796906692</v>
      </c>
      <c r="AF67" s="7">
        <f t="shared" si="116"/>
        <v>3.1964682635519992E-2</v>
      </c>
      <c r="AG67" s="100">
        <f>SUM(AG61:AG66)</f>
        <v>1518841.9004975471</v>
      </c>
      <c r="AH67" s="7">
        <f t="shared" si="124"/>
        <v>9.0549075100666565E-2</v>
      </c>
      <c r="AI67" s="100">
        <f>SUM(AI61:AI66)</f>
        <v>1584369.6585455805</v>
      </c>
      <c r="AJ67" s="7">
        <f>AI67/AC67-1</f>
        <v>0.13759889372187639</v>
      </c>
      <c r="AK67" s="100">
        <f>SUM(AK61:AK66)</f>
        <v>1657952</v>
      </c>
      <c r="AL67" s="7">
        <f t="shared" si="117"/>
        <v>0.19043201242275742</v>
      </c>
      <c r="AM67" s="100">
        <f>SUM(AM61:AM66)</f>
        <v>1692089</v>
      </c>
      <c r="AN67" s="7">
        <f t="shared" si="118"/>
        <v>2.0589860261334358E-2</v>
      </c>
      <c r="AO67" s="100">
        <f>SUM(AO61:AO66)</f>
        <v>1803415.8719397145</v>
      </c>
      <c r="AP67" s="7">
        <f t="shared" si="118"/>
        <v>8.7737082822491042E-2</v>
      </c>
      <c r="AQ67" s="100">
        <f>SUM(AQ61:AQ66)</f>
        <v>1876600.0386711638</v>
      </c>
      <c r="AR67" s="7">
        <f t="shared" ref="AR67" si="128">IFERROR(AQ67/$AK67-1,"na")</f>
        <v>0.13187838892269732</v>
      </c>
      <c r="AS67" s="100">
        <f>SUM(AS61:AS66)</f>
        <v>1933722.0806966759</v>
      </c>
      <c r="AT67" s="7">
        <f t="shared" si="120"/>
        <v>0.16633176394532279</v>
      </c>
    </row>
    <row r="68" spans="2:46">
      <c r="D68" s="120"/>
      <c r="E68" s="128"/>
      <c r="F68" s="11"/>
      <c r="G68" s="128"/>
      <c r="H68" s="11"/>
      <c r="I68" s="128"/>
      <c r="J68" s="129"/>
      <c r="K68" s="128"/>
      <c r="L68" s="129"/>
      <c r="M68" s="131"/>
      <c r="N68" s="129"/>
      <c r="O68" s="131"/>
      <c r="P68" s="129"/>
      <c r="Q68" s="131"/>
      <c r="R68" s="129"/>
      <c r="S68" s="131"/>
      <c r="T68" s="129"/>
      <c r="U68" s="131"/>
      <c r="V68" s="129"/>
      <c r="W68" s="131"/>
      <c r="X68" s="129"/>
      <c r="Y68" s="131"/>
      <c r="Z68" s="129"/>
      <c r="AA68" s="131"/>
      <c r="AB68" s="129"/>
      <c r="AC68" s="131"/>
      <c r="AD68" s="129"/>
      <c r="AE68" s="131"/>
      <c r="AF68" s="129"/>
      <c r="AG68" s="131"/>
      <c r="AH68" s="129"/>
      <c r="AI68" s="131"/>
      <c r="AJ68" s="129"/>
      <c r="AK68" s="131"/>
      <c r="AL68" s="129"/>
      <c r="AM68" s="131"/>
      <c r="AN68" s="129"/>
      <c r="AO68" s="131"/>
      <c r="AP68" s="129"/>
      <c r="AQ68" s="131"/>
      <c r="AR68" s="129"/>
      <c r="AS68" s="131"/>
      <c r="AT68" s="129"/>
    </row>
    <row r="69" spans="2:46">
      <c r="B69" s="26" t="s">
        <v>448</v>
      </c>
      <c r="C69" s="26" t="s">
        <v>551</v>
      </c>
      <c r="D69" s="130">
        <f>SUM(D67,D58,D47)</f>
        <v>880168</v>
      </c>
      <c r="E69" s="130">
        <f>SUM(E67,E58,E47)</f>
        <v>870192</v>
      </c>
      <c r="F69" s="25">
        <f t="shared" si="111"/>
        <v>-1.1334199834577063E-2</v>
      </c>
      <c r="G69" s="130">
        <f>SUM(G67,G58,G47)</f>
        <v>889646.63803654979</v>
      </c>
      <c r="H69" s="25">
        <f>G69/E69-1</f>
        <v>2.23567190189633E-2</v>
      </c>
      <c r="I69" s="130">
        <f>SUM(I67,I58,I47)</f>
        <v>1267759</v>
      </c>
      <c r="J69" s="27">
        <f>I69/G69-1</f>
        <v>0.42501409638094545</v>
      </c>
      <c r="K69" s="130">
        <f>SUM(K67,K58,K47)</f>
        <v>1265385.4014305181</v>
      </c>
      <c r="L69" s="27">
        <f>K69/I69-1</f>
        <v>-1.8722790131893152E-3</v>
      </c>
      <c r="M69" s="123">
        <f>SUM(M67,M58,M47)</f>
        <v>1879528.915</v>
      </c>
      <c r="N69" s="27">
        <f>M69/K69-1</f>
        <v>0.48534107701510765</v>
      </c>
      <c r="O69" s="123">
        <f>SUM(O67,O58,O47)</f>
        <v>1829192</v>
      </c>
      <c r="P69" s="27">
        <f>O69/M69-1</f>
        <v>-2.6781665660089105E-2</v>
      </c>
      <c r="Q69" s="123">
        <f>SUM(Q67,Q58,Q47)</f>
        <v>1853538.7494498119</v>
      </c>
      <c r="R69" s="27">
        <f t="shared" si="17"/>
        <v>-1.3828021129532964E-2</v>
      </c>
      <c r="S69" s="123">
        <f>SUM(S67,S58,S47)</f>
        <v>1910658.5267140856</v>
      </c>
      <c r="T69" s="27">
        <f t="shared" si="12"/>
        <v>1.6562454275456329E-2</v>
      </c>
      <c r="U69" s="123">
        <f>SUM(U67,U58,U47)</f>
        <v>2140696.7166838897</v>
      </c>
      <c r="V69" s="27">
        <f t="shared" si="112"/>
        <v>0.13895386210852179</v>
      </c>
      <c r="W69" s="123">
        <f>SUM(W67,W58,W47)</f>
        <v>1986396.8990507489</v>
      </c>
      <c r="X69" s="27">
        <f>W69/U69-1</f>
        <v>-7.2079251783112697E-2</v>
      </c>
      <c r="Y69" s="123">
        <f>SUM(Y67,Y58,Y47)</f>
        <v>2175603.9819402257</v>
      </c>
      <c r="Z69" s="27">
        <f t="shared" ref="Z69" si="129">Y69/U69-1</f>
        <v>1.6306497311963986E-2</v>
      </c>
      <c r="AA69" s="123">
        <f>SUM(AA67,AA58,AA47)</f>
        <v>2368822.2050923049</v>
      </c>
      <c r="AB69" s="27">
        <f t="shared" ref="AB69" si="130">AA69/W69-1</f>
        <v>0.19252210181374507</v>
      </c>
      <c r="AC69" s="123">
        <f>SUM(AC67,AC58,AC47)</f>
        <v>2563868.834294905</v>
      </c>
      <c r="AD69" s="27">
        <f>AC69/U69-1</f>
        <v>0.19767962192539934</v>
      </c>
      <c r="AE69" s="123">
        <f>SUM(AE67,AE58,AE47)</f>
        <v>2531547.2660606694</v>
      </c>
      <c r="AF69" s="27">
        <f>AE69/AC69-1</f>
        <v>-1.2606560757670082E-2</v>
      </c>
      <c r="AG69" s="123">
        <f>SUM(AG67,AG58,AG47)</f>
        <v>2553457.711177547</v>
      </c>
      <c r="AH69" s="27">
        <f>AG69/AC69-1</f>
        <v>-4.0607081680998913E-3</v>
      </c>
      <c r="AI69" s="123">
        <f>SUM(AI67,AI58,AI47)</f>
        <v>2679775.9485455807</v>
      </c>
      <c r="AJ69" s="27">
        <f>AI69/AC69-1</f>
        <v>4.5207895466521153E-2</v>
      </c>
      <c r="AK69" s="123">
        <f>AK67+AK58+AK47</f>
        <v>2932173.9734999998</v>
      </c>
      <c r="AL69" s="27">
        <f t="shared" ref="AL69" si="131">AK69/AC69-1</f>
        <v>0.14365209884318575</v>
      </c>
      <c r="AM69" s="123">
        <f>AM67+AM58+AM47</f>
        <v>2882158</v>
      </c>
      <c r="AN69" s="27">
        <f>IFERROR(AM69/$AK69-1,"na")</f>
        <v>-1.705764185618841E-2</v>
      </c>
      <c r="AO69" s="123">
        <f>AO67+AO58+AO47</f>
        <v>2972573.6158897146</v>
      </c>
      <c r="AP69" s="27">
        <f>IFERROR(AO69/$AK69-1,"na")</f>
        <v>1.3778050946101184E-2</v>
      </c>
      <c r="AQ69" s="123">
        <f>AQ67+AQ58+AQ47</f>
        <v>3022750.9553211639</v>
      </c>
      <c r="AR69" s="27">
        <f>IFERROR(AQ69/$AK69-1,"na")</f>
        <v>3.0890725666269603E-2</v>
      </c>
      <c r="AS69" s="123">
        <f>AS67+AS58+AS47</f>
        <v>3241590.0552766756</v>
      </c>
      <c r="AT69" s="27">
        <f>IFERROR(AS69/$AK69-1,"na")</f>
        <v>0.1055244622498781</v>
      </c>
    </row>
    <row r="70" spans="2:46">
      <c r="AM70" s="75"/>
      <c r="AO70" s="75"/>
      <c r="AQ70" s="75"/>
      <c r="AS70" s="75"/>
    </row>
    <row r="71" spans="2:46">
      <c r="AG71" s="75"/>
      <c r="AI71" s="75"/>
      <c r="AK71" s="105"/>
      <c r="AM71" s="105"/>
      <c r="AO71" s="105"/>
      <c r="AQ71" s="105"/>
      <c r="AS71" s="105"/>
    </row>
    <row r="72" spans="2:46">
      <c r="D72" s="21">
        <f>D69-D29</f>
        <v>0</v>
      </c>
      <c r="E72" s="21">
        <f>E69-E29</f>
        <v>0</v>
      </c>
      <c r="F72" s="22"/>
      <c r="G72" s="21">
        <f>G69-G29</f>
        <v>-1.3450160622596741E-5</v>
      </c>
      <c r="H72" s="22"/>
      <c r="I72" s="21">
        <f>I69-I29</f>
        <v>0</v>
      </c>
      <c r="J72" s="22"/>
      <c r="K72" s="21"/>
      <c r="L72" s="22"/>
      <c r="M72" s="21"/>
      <c r="N72" s="22"/>
      <c r="O72" s="21"/>
      <c r="P72" s="22"/>
      <c r="Q72" s="21"/>
      <c r="R72" s="22"/>
      <c r="S72" s="21"/>
      <c r="T72" s="22"/>
      <c r="U72" s="21"/>
      <c r="V72" s="22"/>
      <c r="W72" s="21"/>
      <c r="X72" s="22"/>
      <c r="Y72" s="21"/>
      <c r="Z72" s="22"/>
      <c r="AA72" s="21"/>
      <c r="AB72" s="22"/>
      <c r="AC72" s="21"/>
      <c r="AD72" s="22"/>
      <c r="AE72" s="21"/>
      <c r="AF72" s="22"/>
      <c r="AG72" s="21"/>
      <c r="AH72" s="22"/>
      <c r="AI72" s="21"/>
      <c r="AJ72" s="22"/>
      <c r="AK72" s="21"/>
      <c r="AL72" s="22"/>
      <c r="AM72" s="21"/>
      <c r="AN72" s="22"/>
      <c r="AO72" s="21"/>
      <c r="AP72" s="22"/>
      <c r="AQ72" s="21"/>
      <c r="AR72" s="22"/>
      <c r="AS72" s="21"/>
      <c r="AT72" s="2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5 F27:F29 F47 F58 F67:F69 H7 H19 I27 H9:H13 H29:I29 H21:H27 H15:L15 H69:M69 J27:L32 J48:L49 K36:L43 K55:L58 J58 K46:L47 K44 J47 J50 L50 N66:N69 P66:P69 O66:O72 J66:M68 Q1 Q67:Q69 R66:R72 T67:T69 R55:R62 Q15:Q18 P55:P62 M46:M49 M45:T45 N55:O63 M55:M61 M2:U6 M7:S7 R18:T18 M20:M31 Q20:U20 M36:M37 S36:U36 S42:U42 Q55:Q63 S46:T46 M8:O11 M12:M18 N36:R44 Q19:T19 Q8:S14 S47:U49 S57:U60 S63 T7:T14 Q21:T26 S32:T32 S37:T41 S43:T44 M39:M43 S55:T56 S61:T62 Q27:R32 N12:O32 P8:P32 S50:T51 J51:M51 N46:R51 J59:L63 V55:AF69 V36:V51 V18:AF26 V1:AF3 V52:AB52 V32:AF34 W36:AF46 W51:AB51 AD51:AE52 R15:AH17 S27:AH31 AG48:AH49 AG59:AH60 AG58 AG68:AH68 AG67 AG69 AI29 AJ15 AJ27 K34:T34 AG47 V53:AF53 K53:T53 AH67:AJ67 AH69:AJ69 AI68:AJ68 AH58:AJ58 AL67:AL69 AM10 V5:AF14 V4:X4 Z4:AD4 AF4 AM14:AM17 AM20 AM22 AM24 AM27:AM31 AM36:AM37 AM40 AM48:AM49 AM52:AM53 AM58:AM60 AM63 AM67:AM69 AI47 W48:AF50 W47:AE47 AP15:AQ15" formula="1"/>
    <ignoredError sqref="H46 H36:H44 H32 H34 AL11:AL14 AL21 AL23 AL25:AL26 AL38:AL41 AL43:AL46 AL53 AL55:AL57 AL16:AL19 AL30:AL34 AL59:AL60 AL48:AL51" evalError="1"/>
    <ignoredError sqref="H66:H68 I58:I60 I67:I68 H47:I49 H51 H55:H63 H53 AL15 AL27:AL29 AL58" evalError="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3:AS41"/>
  <sheetViews>
    <sheetView zoomScaleNormal="10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AO6" sqref="AO6"/>
    </sheetView>
  </sheetViews>
  <sheetFormatPr defaultColWidth="8.81640625" defaultRowHeight="14.5" outlineLevelCol="1"/>
  <cols>
    <col min="1" max="1" width="2.81640625" style="1" customWidth="1"/>
    <col min="2" max="2" width="44.1796875" style="3" bestFit="1" customWidth="1"/>
    <col min="3" max="3" width="44.1796875" style="3" customWidth="1"/>
    <col min="4" max="5" width="9.1796875" style="3" customWidth="1"/>
    <col min="6" max="9" width="9.1796875" style="3" hidden="1" customWidth="1" outlineLevel="1"/>
    <col min="10" max="10" width="9.1796875" style="3" customWidth="1" collapsed="1"/>
    <col min="11" max="16" width="9.1796875" style="3" hidden="1" customWidth="1" outlineLevel="1"/>
    <col min="17" max="17" width="9.1796875" style="3" customWidth="1" collapsed="1"/>
    <col min="18" max="23" width="9.1796875" style="3" hidden="1" customWidth="1" outlineLevel="1"/>
    <col min="24" max="24" width="9.1796875" style="3" customWidth="1" collapsed="1"/>
    <col min="25" max="26" width="9.1796875" style="3" hidden="1" customWidth="1" outlineLevel="1" collapsed="1"/>
    <col min="27" max="27" width="9.1796875" style="3" hidden="1" customWidth="1" outlineLevel="1"/>
    <col min="28" max="28" width="9.1796875" style="3" hidden="1" customWidth="1" outlineLevel="1" collapsed="1"/>
    <col min="29" max="30" width="9.1796875" style="3" hidden="1" customWidth="1" outlineLevel="1"/>
    <col min="31" max="31" width="9.1796875" style="3" customWidth="1" collapsed="1"/>
    <col min="32" max="35" width="9.1796875" style="3" hidden="1" customWidth="1" outlineLevel="1" collapsed="1"/>
    <col min="36" max="37" width="9.1796875" style="3" hidden="1" customWidth="1" outlineLevel="1"/>
    <col min="38" max="38" width="9.1796875" style="3" customWidth="1" collapsed="1"/>
    <col min="39" max="40" width="9.1796875" style="3" customWidth="1"/>
    <col min="41" max="41" width="9.1796875" style="3" customWidth="1" collapsed="1"/>
    <col min="42" max="45" width="9.1796875" style="3" customWidth="1"/>
    <col min="46" max="16384" width="8.81640625" style="3"/>
  </cols>
  <sheetData>
    <row r="3" spans="1:45" ht="8" customHeight="1"/>
    <row r="4" spans="1:45" s="50" customFormat="1" ht="20.5">
      <c r="B4" s="55" t="s">
        <v>491</v>
      </c>
      <c r="C4" s="56" t="s">
        <v>490</v>
      </c>
      <c r="D4" s="52">
        <v>2016</v>
      </c>
      <c r="E4" s="52">
        <v>2017</v>
      </c>
      <c r="F4" s="53" t="s">
        <v>555</v>
      </c>
      <c r="G4" s="53" t="s">
        <v>556</v>
      </c>
      <c r="H4" s="53" t="s">
        <v>561</v>
      </c>
      <c r="I4" s="53" t="s">
        <v>558</v>
      </c>
      <c r="J4" s="52">
        <v>2018</v>
      </c>
      <c r="K4" s="53" t="s">
        <v>624</v>
      </c>
      <c r="L4" s="53" t="s">
        <v>633</v>
      </c>
      <c r="M4" s="53" t="s">
        <v>559</v>
      </c>
      <c r="N4" s="53" t="s">
        <v>560</v>
      </c>
      <c r="O4" s="53" t="s">
        <v>554</v>
      </c>
      <c r="P4" s="53" t="s">
        <v>611</v>
      </c>
      <c r="Q4" s="53">
        <v>2019</v>
      </c>
      <c r="R4" s="53" t="s">
        <v>623</v>
      </c>
      <c r="S4" s="53" t="s">
        <v>645</v>
      </c>
      <c r="T4" s="53" t="s">
        <v>646</v>
      </c>
      <c r="U4" s="53" t="s">
        <v>652</v>
      </c>
      <c r="V4" s="53" t="s">
        <v>653</v>
      </c>
      <c r="W4" s="53" t="s">
        <v>659</v>
      </c>
      <c r="X4" s="53">
        <v>2020</v>
      </c>
      <c r="Y4" s="53" t="s">
        <v>690</v>
      </c>
      <c r="Z4" s="53" t="s">
        <v>722</v>
      </c>
      <c r="AA4" s="53" t="s">
        <v>726</v>
      </c>
      <c r="AB4" s="53" t="s">
        <v>741</v>
      </c>
      <c r="AC4" s="53" t="s">
        <v>745</v>
      </c>
      <c r="AD4" s="53" t="s">
        <v>756</v>
      </c>
      <c r="AE4" s="53">
        <v>2021</v>
      </c>
      <c r="AF4" s="53" t="s">
        <v>763</v>
      </c>
      <c r="AG4" s="53" t="s">
        <v>783</v>
      </c>
      <c r="AH4" s="53" t="s">
        <v>784</v>
      </c>
      <c r="AI4" s="53" t="s">
        <v>796</v>
      </c>
      <c r="AJ4" s="53" t="s">
        <v>797</v>
      </c>
      <c r="AK4" s="53" t="s">
        <v>836</v>
      </c>
      <c r="AL4" s="53">
        <v>2022</v>
      </c>
      <c r="AM4" s="53" t="s">
        <v>838</v>
      </c>
      <c r="AN4" s="53" t="s">
        <v>857</v>
      </c>
      <c r="AO4" s="53" t="s">
        <v>878</v>
      </c>
      <c r="AP4" s="53" t="s">
        <v>898</v>
      </c>
      <c r="AQ4" s="53" t="s">
        <v>899</v>
      </c>
      <c r="AR4" s="53" t="s">
        <v>910</v>
      </c>
      <c r="AS4" s="53">
        <v>2023</v>
      </c>
    </row>
    <row r="5" spans="1:45" s="28" customFormat="1">
      <c r="A5" s="2"/>
      <c r="B5" s="29" t="s">
        <v>475</v>
      </c>
      <c r="C5" s="29" t="s">
        <v>450</v>
      </c>
      <c r="D5" s="36">
        <v>207983</v>
      </c>
      <c r="E5" s="36">
        <v>210439</v>
      </c>
      <c r="F5" s="36">
        <v>114662</v>
      </c>
      <c r="G5" s="36">
        <v>49210.528530259522</v>
      </c>
      <c r="H5" s="36">
        <v>163872.32789000028</v>
      </c>
      <c r="I5" s="36">
        <v>90860.129029419128</v>
      </c>
      <c r="J5" s="36">
        <v>254622.85764941934</v>
      </c>
      <c r="K5" s="36">
        <v>44407.666859999947</v>
      </c>
      <c r="L5" s="36">
        <f>M5-K5</f>
        <v>58023.333140000053</v>
      </c>
      <c r="M5" s="36">
        <v>102431</v>
      </c>
      <c r="N5" s="36">
        <v>60177.440229256994</v>
      </c>
      <c r="O5" s="36">
        <v>162604.26393999998</v>
      </c>
      <c r="P5" s="36">
        <v>121126.12166999927</v>
      </c>
      <c r="Q5" s="36">
        <v>283730.38560999924</v>
      </c>
      <c r="R5" s="36">
        <v>42868</v>
      </c>
      <c r="S5" s="36">
        <v>6349.1630443675494</v>
      </c>
      <c r="T5" s="36">
        <v>49218.054844367536</v>
      </c>
      <c r="U5" s="36">
        <v>58844.326786607438</v>
      </c>
      <c r="V5" s="36">
        <f>T5+U5</f>
        <v>108062.38163097497</v>
      </c>
      <c r="W5" s="36">
        <v>138231.30204010001</v>
      </c>
      <c r="X5" s="36">
        <f>V5+W5</f>
        <v>246293.68367107498</v>
      </c>
      <c r="Y5" s="36">
        <v>28517.574089438884</v>
      </c>
      <c r="Z5" s="36">
        <v>106272.16317355934</v>
      </c>
      <c r="AA5" s="36">
        <f>SUM(Y5:Z5)</f>
        <v>134789.73726299821</v>
      </c>
      <c r="AB5" s="36">
        <v>96203.548591043873</v>
      </c>
      <c r="AC5" s="36">
        <f>SUM(AA5:AB5)</f>
        <v>230993.2858540421</v>
      </c>
      <c r="AD5" s="36">
        <v>156001.22772147643</v>
      </c>
      <c r="AE5" s="36">
        <v>388843.91935551859</v>
      </c>
      <c r="AF5" s="36">
        <v>81875</v>
      </c>
      <c r="AG5" s="36">
        <f>AH5-AF5</f>
        <v>126621.58965004908</v>
      </c>
      <c r="AH5" s="36">
        <v>208496.58965004908</v>
      </c>
      <c r="AI5" s="36">
        <v>101296</v>
      </c>
      <c r="AJ5" s="36">
        <v>307765.51916357345</v>
      </c>
      <c r="AK5" s="36">
        <f>AL5-AJ5</f>
        <v>218735.25370577461</v>
      </c>
      <c r="AL5" s="36">
        <v>526500.77286934806</v>
      </c>
      <c r="AM5" s="36">
        <v>87776</v>
      </c>
      <c r="AN5" s="36">
        <f>AO5-AM5</f>
        <v>172509.72528730251</v>
      </c>
      <c r="AO5" s="36">
        <v>260285.72528730251</v>
      </c>
      <c r="AP5" s="36">
        <f>AQ5-AO5</f>
        <v>112788.39593644906</v>
      </c>
      <c r="AQ5" s="36">
        <v>373074.12122375157</v>
      </c>
      <c r="AR5" s="36">
        <v>218514.29869211192</v>
      </c>
      <c r="AS5" s="36">
        <v>591588.41991586355</v>
      </c>
    </row>
    <row r="6" spans="1:45">
      <c r="A6" s="2"/>
      <c r="B6" s="4"/>
      <c r="C6" s="4"/>
      <c r="D6" s="17"/>
      <c r="E6" s="18"/>
      <c r="F6" s="18"/>
      <c r="G6" s="18"/>
      <c r="H6" s="18"/>
      <c r="I6" s="1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>
      <c r="B7" s="31" t="s">
        <v>476</v>
      </c>
      <c r="C7" s="31" t="s">
        <v>451</v>
      </c>
      <c r="D7" s="37"/>
      <c r="E7" s="37"/>
      <c r="F7" s="37"/>
      <c r="G7" s="37"/>
      <c r="H7" s="37"/>
      <c r="I7" s="37"/>
      <c r="J7" s="37"/>
      <c r="K7" s="37"/>
      <c r="L7" s="37">
        <f t="shared" ref="L7:L33" si="0">M7-K7</f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45">
      <c r="B8" s="9" t="s">
        <v>415</v>
      </c>
      <c r="C8" s="9" t="s">
        <v>452</v>
      </c>
      <c r="D8" s="37">
        <v>596</v>
      </c>
      <c r="E8" s="37">
        <v>134388.00301999997</v>
      </c>
      <c r="F8" s="37">
        <v>35663</v>
      </c>
      <c r="G8" s="37">
        <v>-28354.138879999988</v>
      </c>
      <c r="H8" s="37">
        <v>7308.6271300000253</v>
      </c>
      <c r="I8" s="37">
        <f>J8-H8</f>
        <v>-42762.93028</v>
      </c>
      <c r="J8" s="37">
        <v>-35454.303149999978</v>
      </c>
      <c r="K8" s="37">
        <v>33830.667930000047</v>
      </c>
      <c r="L8" s="37">
        <f t="shared" si="0"/>
        <v>-44562.667930000047</v>
      </c>
      <c r="M8" s="37">
        <v>-10732</v>
      </c>
      <c r="N8" s="47">
        <v>38071.725190000012</v>
      </c>
      <c r="O8" s="47">
        <v>27339.982219999991</v>
      </c>
      <c r="P8" s="47">
        <f>Q8-O8</f>
        <v>-239257.90694000002</v>
      </c>
      <c r="Q8" s="47">
        <v>-211917.92472000001</v>
      </c>
      <c r="R8" s="47">
        <v>143949</v>
      </c>
      <c r="S8" s="47">
        <v>69854.646579999986</v>
      </c>
      <c r="T8" s="47">
        <v>213803.66317000007</v>
      </c>
      <c r="U8" s="47">
        <v>-14289.12780000022</v>
      </c>
      <c r="V8" s="47">
        <f>T8+U8</f>
        <v>199514.53536999985</v>
      </c>
      <c r="W8" s="47">
        <v>-183809.57585999987</v>
      </c>
      <c r="X8" s="47">
        <f>V8+W8</f>
        <v>15704.959509999986</v>
      </c>
      <c r="Y8" s="47">
        <v>125268.16334000003</v>
      </c>
      <c r="Z8" s="47">
        <v>-81881.444370000012</v>
      </c>
      <c r="AA8" s="47">
        <f>SUM(Y8:Z8)</f>
        <v>43386.718970000016</v>
      </c>
      <c r="AB8" s="47">
        <v>21224.95368999982</v>
      </c>
      <c r="AC8" s="47">
        <f>SUM(AA8:AB8)</f>
        <v>64611.672659999836</v>
      </c>
      <c r="AD8" s="47">
        <v>-186407.67753999977</v>
      </c>
      <c r="AE8" s="47">
        <v>-121796.00487999993</v>
      </c>
      <c r="AF8" s="47">
        <v>108434.25292000013</v>
      </c>
      <c r="AG8" s="47">
        <f t="shared" ref="AG8:AG33" si="1">AH8-AF8</f>
        <v>-68067.839750000043</v>
      </c>
      <c r="AH8" s="47">
        <v>40366.41317000008</v>
      </c>
      <c r="AI8" s="47">
        <v>44919</v>
      </c>
      <c r="AJ8" s="47">
        <v>85285.102759999936</v>
      </c>
      <c r="AK8" s="47">
        <f>AL8-AJ8</f>
        <v>-216900.77769999974</v>
      </c>
      <c r="AL8" s="47">
        <v>-131615.67493999982</v>
      </c>
      <c r="AM8" s="47">
        <v>148262</v>
      </c>
      <c r="AN8" s="47">
        <f>AO8-AM8</f>
        <v>-88334.279700000276</v>
      </c>
      <c r="AO8" s="47">
        <v>59927.720299999717</v>
      </c>
      <c r="AP8" s="47">
        <f>AQ8-AO8</f>
        <v>44432.116830000035</v>
      </c>
      <c r="AQ8" s="47">
        <v>104359.83712999975</v>
      </c>
      <c r="AR8" s="47">
        <v>-272034.93186999991</v>
      </c>
      <c r="AS8" s="47">
        <v>-167675.09474000012</v>
      </c>
    </row>
    <row r="9" spans="1:45">
      <c r="A9" s="2"/>
      <c r="B9" s="9" t="s">
        <v>417</v>
      </c>
      <c r="C9" s="9" t="s">
        <v>453</v>
      </c>
      <c r="D9" s="37">
        <v>-23834</v>
      </c>
      <c r="E9" s="37">
        <v>38745.140800000008</v>
      </c>
      <c r="F9" s="37">
        <v>-85415</v>
      </c>
      <c r="G9" s="37">
        <v>-67663.626930259183</v>
      </c>
      <c r="H9" s="37">
        <v>-153078.15848000001</v>
      </c>
      <c r="I9" s="37">
        <f t="shared" ref="I9:I16" si="2">J9-H9</f>
        <v>75181.347528522456</v>
      </c>
      <c r="J9" s="37">
        <v>-77896.810951477557</v>
      </c>
      <c r="K9" s="37">
        <v>-11455.965819999987</v>
      </c>
      <c r="L9" s="37">
        <f t="shared" si="0"/>
        <v>-6314.0341800000133</v>
      </c>
      <c r="M9" s="37">
        <v>-17770</v>
      </c>
      <c r="N9" s="47">
        <v>1171.8942358875238</v>
      </c>
      <c r="O9" s="47">
        <v>-16597.639084167658</v>
      </c>
      <c r="P9" s="47">
        <f t="shared" ref="P9:P16" si="3">Q9-O9</f>
        <v>18251.285814167626</v>
      </c>
      <c r="Q9" s="47">
        <v>1653.646729999969</v>
      </c>
      <c r="R9" s="47">
        <v>-35630</v>
      </c>
      <c r="S9" s="47">
        <v>24276.868665633501</v>
      </c>
      <c r="T9" s="47">
        <v>-11352.688024366498</v>
      </c>
      <c r="U9" s="47">
        <v>-7340.9084463849067</v>
      </c>
      <c r="V9" s="47">
        <f t="shared" ref="V9:V13" si="4">T9+U9</f>
        <v>-18693.596470751407</v>
      </c>
      <c r="W9" s="47">
        <v>100.68899306195975</v>
      </c>
      <c r="X9" s="47">
        <f t="shared" ref="X9:X13" si="5">V9+W9</f>
        <v>-18592.907477689449</v>
      </c>
      <c r="Y9" s="47">
        <v>-47520.553799439433</v>
      </c>
      <c r="Z9" s="47">
        <v>-31013.653890464546</v>
      </c>
      <c r="AA9" s="47">
        <f t="shared" ref="AA9:AA17" si="6">SUM(Y9:Z9)</f>
        <v>-78534.207689903982</v>
      </c>
      <c r="AB9" s="47">
        <v>-85166.607899210634</v>
      </c>
      <c r="AC9" s="47">
        <f t="shared" ref="AC9:AC13" si="7">SUM(AA9:AB9)</f>
        <v>-163700.81558911462</v>
      </c>
      <c r="AD9" s="47">
        <v>5387.8851593942645</v>
      </c>
      <c r="AE9" s="47">
        <v>-160163.19726972032</v>
      </c>
      <c r="AF9" s="47">
        <v>-92630</v>
      </c>
      <c r="AG9" s="47">
        <f t="shared" si="1"/>
        <v>-25982.362580526707</v>
      </c>
      <c r="AH9" s="47">
        <v>-118612.36258052671</v>
      </c>
      <c r="AI9" s="47">
        <v>-128690</v>
      </c>
      <c r="AJ9" s="47">
        <v>-247302.23013375318</v>
      </c>
      <c r="AK9" s="47">
        <f t="shared" ref="AK9:AK18" si="8">AL9-AJ9</f>
        <v>64684.334940560104</v>
      </c>
      <c r="AL9" s="47">
        <v>-182617.89519319308</v>
      </c>
      <c r="AM9" s="47">
        <v>-93235</v>
      </c>
      <c r="AN9" s="47">
        <f t="shared" ref="AN9:AP13" si="9">AO9-AM9</f>
        <v>-48773.040507328522</v>
      </c>
      <c r="AO9" s="47">
        <v>-142008.04050732852</v>
      </c>
      <c r="AP9" s="47">
        <f t="shared" si="9"/>
        <v>-24199.753281448124</v>
      </c>
      <c r="AQ9" s="47">
        <v>-166207.79378877665</v>
      </c>
      <c r="AR9" s="47">
        <v>92660.137857888345</v>
      </c>
      <c r="AS9" s="47">
        <v>-73547.655930888301</v>
      </c>
    </row>
    <row r="10" spans="1:45">
      <c r="B10" s="9" t="s">
        <v>430</v>
      </c>
      <c r="C10" s="9" t="s">
        <v>454</v>
      </c>
      <c r="D10" s="37">
        <v>36880</v>
      </c>
      <c r="E10" s="37">
        <v>13888.965229999996</v>
      </c>
      <c r="F10" s="37">
        <v>-17964</v>
      </c>
      <c r="G10" s="37">
        <v>44223.700720000008</v>
      </c>
      <c r="H10" s="37">
        <v>26259.588400000004</v>
      </c>
      <c r="I10" s="37">
        <f t="shared" si="2"/>
        <v>-33778.794760000004</v>
      </c>
      <c r="J10" s="37">
        <v>-7519.2063599999992</v>
      </c>
      <c r="K10" s="37">
        <v>-9857.1983799999944</v>
      </c>
      <c r="L10" s="37">
        <f t="shared" si="0"/>
        <v>2577.3500999999933</v>
      </c>
      <c r="M10" s="37">
        <v>-7279.8482800000011</v>
      </c>
      <c r="N10" s="47">
        <v>-8761.5441899999969</v>
      </c>
      <c r="O10" s="47">
        <v>-16041.392469999999</v>
      </c>
      <c r="P10" s="47">
        <f t="shared" si="3"/>
        <v>6193.218640000001</v>
      </c>
      <c r="Q10" s="47">
        <v>-9848.1738299999979</v>
      </c>
      <c r="R10" s="47">
        <v>-11636</v>
      </c>
      <c r="S10" s="47">
        <v>-6181.359669999998</v>
      </c>
      <c r="T10" s="47">
        <v>-17817.622660000001</v>
      </c>
      <c r="U10" s="47">
        <v>-9564.5027600000012</v>
      </c>
      <c r="V10" s="47">
        <f t="shared" si="4"/>
        <v>-27382.125420000004</v>
      </c>
      <c r="W10" s="47">
        <v>44158.918260000006</v>
      </c>
      <c r="X10" s="47">
        <f t="shared" si="5"/>
        <v>16776.792840000002</v>
      </c>
      <c r="Y10" s="47">
        <v>-9022.9828700000126</v>
      </c>
      <c r="Z10" s="47">
        <v>80105.055450000014</v>
      </c>
      <c r="AA10" s="47">
        <f t="shared" si="6"/>
        <v>71082.072580000007</v>
      </c>
      <c r="AB10" s="47">
        <v>77958.668309999994</v>
      </c>
      <c r="AC10" s="47">
        <f t="shared" si="7"/>
        <v>149040.74089000002</v>
      </c>
      <c r="AD10" s="47">
        <v>-44682.980609999999</v>
      </c>
      <c r="AE10" s="47">
        <v>104357.76027999999</v>
      </c>
      <c r="AF10" s="47">
        <v>14434.717480000005</v>
      </c>
      <c r="AG10" s="47">
        <f t="shared" si="1"/>
        <v>-4466.3401599999816</v>
      </c>
      <c r="AH10" s="47">
        <v>9968.3773200000232</v>
      </c>
      <c r="AI10" s="47">
        <v>20147</v>
      </c>
      <c r="AJ10" s="47">
        <v>30114.920860000013</v>
      </c>
      <c r="AK10" s="47">
        <f t="shared" si="8"/>
        <v>-42462.948119999986</v>
      </c>
      <c r="AL10" s="47">
        <v>-12348.027259999975</v>
      </c>
      <c r="AM10" s="47">
        <v>34512</v>
      </c>
      <c r="AN10" s="47">
        <f t="shared" si="9"/>
        <v>35148.851889999976</v>
      </c>
      <c r="AO10" s="47">
        <v>69660.851889999976</v>
      </c>
      <c r="AP10" s="47">
        <f t="shared" si="9"/>
        <v>-83851.201140000034</v>
      </c>
      <c r="AQ10" s="47">
        <v>-14190.349250000052</v>
      </c>
      <c r="AR10" s="47">
        <v>-27868.955449999972</v>
      </c>
      <c r="AS10" s="47">
        <v>-42059.304700000022</v>
      </c>
    </row>
    <row r="11" spans="1:45">
      <c r="A11" s="2"/>
      <c r="B11" s="9" t="s">
        <v>477</v>
      </c>
      <c r="C11" s="9" t="s">
        <v>455</v>
      </c>
      <c r="D11" s="37">
        <v>-12347</v>
      </c>
      <c r="E11" s="37">
        <v>-79468.079336533905</v>
      </c>
      <c r="F11" s="37">
        <v>29503</v>
      </c>
      <c r="G11" s="37">
        <v>10780.126911938165</v>
      </c>
      <c r="H11" s="37">
        <v>40284.583303626168</v>
      </c>
      <c r="I11" s="37">
        <f t="shared" si="2"/>
        <v>14064.336316897592</v>
      </c>
      <c r="J11" s="37">
        <v>54348.91962052376</v>
      </c>
      <c r="K11" s="37">
        <v>10080.685789999994</v>
      </c>
      <c r="L11" s="37">
        <f t="shared" si="0"/>
        <v>-21386.685789999996</v>
      </c>
      <c r="M11" s="37">
        <v>-11306</v>
      </c>
      <c r="N11" s="47">
        <v>-107.59558114018664</v>
      </c>
      <c r="O11" s="47">
        <v>-11413.205939999971</v>
      </c>
      <c r="P11" s="47">
        <f t="shared" si="3"/>
        <v>-812.39002000000801</v>
      </c>
      <c r="Q11" s="47">
        <v>-12225.595959999979</v>
      </c>
      <c r="R11" s="47">
        <v>666</v>
      </c>
      <c r="S11" s="47">
        <v>16431.237730000033</v>
      </c>
      <c r="T11" s="47">
        <v>17096.770438789012</v>
      </c>
      <c r="U11" s="47">
        <v>11984.560741210982</v>
      </c>
      <c r="V11" s="47">
        <f t="shared" si="4"/>
        <v>29081.331179999994</v>
      </c>
      <c r="W11" s="47">
        <v>9223.2416500000218</v>
      </c>
      <c r="X11" s="47">
        <f t="shared" si="5"/>
        <v>38304.572830000019</v>
      </c>
      <c r="Y11" s="47">
        <v>23817.387649999975</v>
      </c>
      <c r="Z11" s="47">
        <v>10281.240179999992</v>
      </c>
      <c r="AA11" s="47">
        <f t="shared" si="6"/>
        <v>34098.627829999969</v>
      </c>
      <c r="AB11" s="47">
        <v>-11173.651119999982</v>
      </c>
      <c r="AC11" s="47">
        <f t="shared" si="7"/>
        <v>22924.976709999988</v>
      </c>
      <c r="AD11" s="47">
        <v>-7279.1878099999803</v>
      </c>
      <c r="AE11" s="47">
        <v>15786.837440000005</v>
      </c>
      <c r="AF11" s="47">
        <v>-9212</v>
      </c>
      <c r="AG11" s="47">
        <f t="shared" si="1"/>
        <v>-5762.1147600000277</v>
      </c>
      <c r="AH11" s="47">
        <v>-14974.114760000028</v>
      </c>
      <c r="AI11" s="47">
        <v>-14997</v>
      </c>
      <c r="AJ11" s="47">
        <v>-28582.836640000009</v>
      </c>
      <c r="AK11" s="47">
        <f t="shared" si="8"/>
        <v>-4926.7924599999824</v>
      </c>
      <c r="AL11" s="47">
        <v>-33509.629099999991</v>
      </c>
      <c r="AM11" s="47">
        <v>-3467</v>
      </c>
      <c r="AN11" s="47">
        <f t="shared" si="9"/>
        <v>-13722.605830000037</v>
      </c>
      <c r="AO11" s="47">
        <v>-17189.605830000037</v>
      </c>
      <c r="AP11" s="47">
        <f t="shared" si="9"/>
        <v>-9959.0169600000227</v>
      </c>
      <c r="AQ11" s="47">
        <v>-27148.622790000059</v>
      </c>
      <c r="AR11" s="47">
        <v>56499.436120000049</v>
      </c>
      <c r="AS11" s="47">
        <v>29350.81332999999</v>
      </c>
    </row>
    <row r="12" spans="1:45">
      <c r="A12" s="2"/>
      <c r="B12" s="9" t="s">
        <v>478</v>
      </c>
      <c r="C12" s="9" t="s">
        <v>456</v>
      </c>
      <c r="D12" s="37">
        <v>-3123</v>
      </c>
      <c r="E12" s="37">
        <v>68411.67889000001</v>
      </c>
      <c r="F12" s="37">
        <v>-40948</v>
      </c>
      <c r="G12" s="37">
        <v>-12658.638741938099</v>
      </c>
      <c r="H12" s="37">
        <v>-53606.638070000001</v>
      </c>
      <c r="I12" s="37">
        <f t="shared" si="2"/>
        <v>36437.638070000001</v>
      </c>
      <c r="J12" s="37">
        <v>-17169</v>
      </c>
      <c r="K12" s="37">
        <v>-44410.481980000004</v>
      </c>
      <c r="L12" s="37">
        <f t="shared" si="0"/>
        <v>30620.481980000004</v>
      </c>
      <c r="M12" s="37">
        <v>-13790</v>
      </c>
      <c r="N12" s="47">
        <v>-16504.024360050018</v>
      </c>
      <c r="O12" s="47">
        <v>-30294.33644000001</v>
      </c>
      <c r="P12" s="47">
        <f t="shared" si="3"/>
        <v>44464.681820000005</v>
      </c>
      <c r="Q12" s="47">
        <v>14170.345379999995</v>
      </c>
      <c r="R12" s="47">
        <v>-50206</v>
      </c>
      <c r="S12" s="47">
        <v>-6555.8698399999885</v>
      </c>
      <c r="T12" s="47">
        <v>-56761.742298788988</v>
      </c>
      <c r="U12" s="47">
        <v>8125.1475599999803</v>
      </c>
      <c r="V12" s="47">
        <f t="shared" si="4"/>
        <v>-48636.594738789005</v>
      </c>
      <c r="W12" s="47">
        <v>67989.12086604214</v>
      </c>
      <c r="X12" s="47">
        <f t="shared" si="5"/>
        <v>19352.526127253135</v>
      </c>
      <c r="Y12" s="47">
        <v>-60263.612429999994</v>
      </c>
      <c r="Z12" s="47">
        <v>24927.604120000004</v>
      </c>
      <c r="AA12" s="47">
        <f t="shared" si="6"/>
        <v>-35336.00830999999</v>
      </c>
      <c r="AB12" s="47">
        <v>-4744.0908499999941</v>
      </c>
      <c r="AC12" s="47">
        <f t="shared" si="7"/>
        <v>-40080.099159999983</v>
      </c>
      <c r="AD12" s="47">
        <v>90788.175149999981</v>
      </c>
      <c r="AE12" s="47">
        <v>50708.07598999999</v>
      </c>
      <c r="AF12" s="47">
        <v>-70636</v>
      </c>
      <c r="AG12" s="47">
        <f t="shared" si="1"/>
        <v>13461.361400000009</v>
      </c>
      <c r="AH12" s="47">
        <v>-57174.638599999991</v>
      </c>
      <c r="AI12" s="47">
        <v>-5785</v>
      </c>
      <c r="AJ12" s="47">
        <v>-62959.900619999979</v>
      </c>
      <c r="AK12" s="47">
        <f t="shared" si="8"/>
        <v>47503.409720000018</v>
      </c>
      <c r="AL12" s="47">
        <v>-15456.490899999961</v>
      </c>
      <c r="AM12" s="47">
        <v>-65451</v>
      </c>
      <c r="AN12" s="47">
        <f t="shared" si="9"/>
        <v>-72.329480000022158</v>
      </c>
      <c r="AO12" s="47">
        <v>-65523.329480000022</v>
      </c>
      <c r="AP12" s="47">
        <f t="shared" si="9"/>
        <v>-7369.7208300000275</v>
      </c>
      <c r="AQ12" s="47">
        <v>-72893.05031000005</v>
      </c>
      <c r="AR12" s="47">
        <v>34524.884090000014</v>
      </c>
      <c r="AS12" s="47">
        <v>-38368.166220000036</v>
      </c>
    </row>
    <row r="13" spans="1:45">
      <c r="B13" s="32" t="s">
        <v>479</v>
      </c>
      <c r="C13" s="32" t="s">
        <v>457</v>
      </c>
      <c r="D13" s="37">
        <f>-7259+1047-5400+594+206+1793-5903</f>
        <v>-14922</v>
      </c>
      <c r="E13" s="37">
        <v>-524.12811000000079</v>
      </c>
      <c r="F13" s="37">
        <f>-29191-221+7374-1550-3708-1010-1301-105</f>
        <v>-29712</v>
      </c>
      <c r="G13" s="37">
        <v>32204.845289999939</v>
      </c>
      <c r="H13" s="37">
        <v>2492.6805599999652</v>
      </c>
      <c r="I13" s="37">
        <f t="shared" si="2"/>
        <v>16234.358610000043</v>
      </c>
      <c r="J13" s="37">
        <v>18727.039170000007</v>
      </c>
      <c r="K13" s="37">
        <v>-25992.898779999996</v>
      </c>
      <c r="L13" s="37">
        <f t="shared" si="0"/>
        <v>13687.898779999996</v>
      </c>
      <c r="M13" s="37">
        <v>-12305</v>
      </c>
      <c r="N13" s="47">
        <v>853.53159999997797</v>
      </c>
      <c r="O13" s="47">
        <v>-11452.405250000014</v>
      </c>
      <c r="P13" s="47">
        <v>58064.23246999993</v>
      </c>
      <c r="Q13" s="47">
        <v>45347.772429999946</v>
      </c>
      <c r="R13" s="47">
        <v>-38402</v>
      </c>
      <c r="S13" s="47">
        <v>12333.905269999994</v>
      </c>
      <c r="T13" s="47">
        <v>-26068.748809999986</v>
      </c>
      <c r="U13" s="47">
        <v>2092.8450300000181</v>
      </c>
      <c r="V13" s="47">
        <f t="shared" si="4"/>
        <v>-23975.903779999968</v>
      </c>
      <c r="W13" s="47">
        <v>2550</v>
      </c>
      <c r="X13" s="47">
        <f t="shared" si="5"/>
        <v>-21425.903779999968</v>
      </c>
      <c r="Y13" s="47">
        <v>-19988.330620000008</v>
      </c>
      <c r="Z13" s="47">
        <v>19737.364619999997</v>
      </c>
      <c r="AA13" s="47">
        <f t="shared" si="6"/>
        <v>-250.96600000001126</v>
      </c>
      <c r="AB13" s="47">
        <v>7847.3482000000158</v>
      </c>
      <c r="AC13" s="47">
        <f t="shared" si="7"/>
        <v>7596.3822000000046</v>
      </c>
      <c r="AD13" s="47">
        <v>19611.92825999999</v>
      </c>
      <c r="AE13" s="47">
        <v>27541.614739999994</v>
      </c>
      <c r="AF13" s="47">
        <v>-42121</v>
      </c>
      <c r="AG13" s="47">
        <f t="shared" si="1"/>
        <v>14480.535389999994</v>
      </c>
      <c r="AH13" s="47">
        <v>-27640.464610000006</v>
      </c>
      <c r="AI13" s="47">
        <v>-5242</v>
      </c>
      <c r="AJ13" s="47">
        <v>-32272.909960000019</v>
      </c>
      <c r="AK13" s="47">
        <f t="shared" si="8"/>
        <v>90219.338619999704</v>
      </c>
      <c r="AL13" s="47">
        <v>57946.428659999678</v>
      </c>
      <c r="AM13" s="47">
        <v>-56600</v>
      </c>
      <c r="AN13" s="47">
        <f t="shared" si="9"/>
        <v>8944.253519999962</v>
      </c>
      <c r="AO13" s="47">
        <v>-47655.746480000038</v>
      </c>
      <c r="AP13" s="47">
        <f t="shared" si="9"/>
        <v>-858.31430999998702</v>
      </c>
      <c r="AQ13" s="47">
        <v>-48514.060790000025</v>
      </c>
      <c r="AR13" s="47">
        <v>71487.568740000104</v>
      </c>
      <c r="AS13" s="47">
        <v>22973.507960000068</v>
      </c>
    </row>
    <row r="14" spans="1:45" s="28" customFormat="1">
      <c r="A14" s="2"/>
      <c r="B14" s="33" t="s">
        <v>562</v>
      </c>
      <c r="C14" s="33" t="s">
        <v>458</v>
      </c>
      <c r="D14" s="35">
        <f t="shared" ref="D14:P14" si="10">SUM(D5,D8:D13)</f>
        <v>191233</v>
      </c>
      <c r="E14" s="35">
        <f t="shared" si="10"/>
        <v>385880.58049346606</v>
      </c>
      <c r="F14" s="35">
        <f t="shared" si="10"/>
        <v>5789</v>
      </c>
      <c r="G14" s="35">
        <f t="shared" si="10"/>
        <v>27742.796900000361</v>
      </c>
      <c r="H14" s="35">
        <f t="shared" si="10"/>
        <v>33533.010733626434</v>
      </c>
      <c r="I14" s="35">
        <f t="shared" si="10"/>
        <v>156236.08451483923</v>
      </c>
      <c r="J14" s="35">
        <f t="shared" si="10"/>
        <v>189659.49597846554</v>
      </c>
      <c r="K14" s="35">
        <f t="shared" si="10"/>
        <v>-3397.524379999988</v>
      </c>
      <c r="L14" s="35">
        <f t="shared" si="0"/>
        <v>32645.676099999982</v>
      </c>
      <c r="M14" s="35">
        <f t="shared" si="10"/>
        <v>29248.151719999994</v>
      </c>
      <c r="N14" s="35">
        <f t="shared" si="10"/>
        <v>74901.427123954301</v>
      </c>
      <c r="O14" s="35">
        <f t="shared" si="10"/>
        <v>104145.26697583232</v>
      </c>
      <c r="P14" s="35">
        <f t="shared" si="10"/>
        <v>8029.2434541668117</v>
      </c>
      <c r="Q14" s="35">
        <f t="shared" ref="Q14:V14" si="11">SUM(Q5,Q8:Q13)</f>
        <v>110910.45563999916</v>
      </c>
      <c r="R14" s="35">
        <f t="shared" si="11"/>
        <v>51609</v>
      </c>
      <c r="S14" s="35">
        <f t="shared" si="11"/>
        <v>116508.59178000109</v>
      </c>
      <c r="T14" s="35">
        <f t="shared" si="11"/>
        <v>168117.68666000114</v>
      </c>
      <c r="U14" s="35">
        <f t="shared" si="11"/>
        <v>49852.341111433292</v>
      </c>
      <c r="V14" s="35">
        <f t="shared" si="11"/>
        <v>217970.02777143443</v>
      </c>
      <c r="W14" s="35">
        <f t="shared" ref="W14:X14" si="12">SUM(W5,W8:W13)</f>
        <v>78443.695949204266</v>
      </c>
      <c r="X14" s="35">
        <f t="shared" si="12"/>
        <v>296413.72372063866</v>
      </c>
      <c r="Y14" s="35">
        <f t="shared" ref="Y14:AA14" si="13">SUM(Y5,Y8:Y13)</f>
        <v>40807.645359999457</v>
      </c>
      <c r="Z14" s="35">
        <f t="shared" si="13"/>
        <v>128428.32928309479</v>
      </c>
      <c r="AA14" s="35">
        <f t="shared" si="13"/>
        <v>169235.97464309417</v>
      </c>
      <c r="AB14" s="35">
        <f t="shared" ref="AB14:AD14" si="14">SUM(AB5,AB8:AB13)</f>
        <v>102150.1689218331</v>
      </c>
      <c r="AC14" s="35">
        <f t="shared" si="14"/>
        <v>271386.14356492739</v>
      </c>
      <c r="AD14" s="35">
        <f t="shared" si="14"/>
        <v>33419.370330870923</v>
      </c>
      <c r="AE14" s="35">
        <f t="shared" ref="AE14:AF14" si="15">SUM(AE5,AE8:AE13)</f>
        <v>305279.0056557983</v>
      </c>
      <c r="AF14" s="35">
        <f t="shared" si="15"/>
        <v>-9855.029599999878</v>
      </c>
      <c r="AG14" s="35">
        <f t="shared" si="1"/>
        <v>50284.829189522323</v>
      </c>
      <c r="AH14" s="35">
        <f>SUM(AH5,AH8:AH13)</f>
        <v>40429.799589522445</v>
      </c>
      <c r="AI14" s="35">
        <f t="shared" ref="AI14:AN14" si="16">SUM(AI5,AI8:AI13)</f>
        <v>11648</v>
      </c>
      <c r="AJ14" s="35">
        <f t="shared" si="16"/>
        <v>52047.66542982019</v>
      </c>
      <c r="AK14" s="35">
        <f t="shared" si="8"/>
        <v>156851.81870633474</v>
      </c>
      <c r="AL14" s="35">
        <f t="shared" si="16"/>
        <v>208899.48413615493</v>
      </c>
      <c r="AM14" s="35">
        <f>SUM(AM5,AM8:AM13)</f>
        <v>51797</v>
      </c>
      <c r="AN14" s="35">
        <f t="shared" si="16"/>
        <v>65700.575179973588</v>
      </c>
      <c r="AO14" s="35">
        <f>SUM(AO5,AO8:AO13)</f>
        <v>117497.57517997359</v>
      </c>
      <c r="AP14" s="35">
        <f t="shared" ref="AP14" si="17">SUM(AP5,AP8:AP13)</f>
        <v>30982.506245000906</v>
      </c>
      <c r="AQ14" s="35">
        <f t="shared" ref="AQ14:AR14" si="18">SUM(AQ5,AQ8:AQ13)</f>
        <v>148480.08142497457</v>
      </c>
      <c r="AR14" s="35">
        <f t="shared" si="18"/>
        <v>173782.43818000055</v>
      </c>
      <c r="AS14" s="35">
        <f t="shared" ref="AS14" si="19">SUM(AS5,AS8:AS13)</f>
        <v>322262.51961497514</v>
      </c>
    </row>
    <row r="15" spans="1:45">
      <c r="B15" s="9" t="s">
        <v>2</v>
      </c>
      <c r="C15" s="9" t="s">
        <v>459</v>
      </c>
      <c r="D15" s="37">
        <v>-24702</v>
      </c>
      <c r="E15" s="37">
        <v>-24471.280499999997</v>
      </c>
      <c r="F15" s="37">
        <v>-8207</v>
      </c>
      <c r="G15" s="37">
        <v>-2488.119070000002</v>
      </c>
      <c r="H15" s="37">
        <v>-10695.383130000002</v>
      </c>
      <c r="I15" s="37">
        <f t="shared" si="2"/>
        <v>-4413.8736299999982</v>
      </c>
      <c r="J15" s="37">
        <v>-15109.25676</v>
      </c>
      <c r="K15" s="37">
        <v>-4171.2326700000003</v>
      </c>
      <c r="L15" s="37">
        <f t="shared" si="0"/>
        <v>-10938.024089999999</v>
      </c>
      <c r="M15" s="37">
        <v>-15109.256759999998</v>
      </c>
      <c r="N15" s="47">
        <v>-11086.207400000001</v>
      </c>
      <c r="O15" s="47">
        <v>-26195.46416</v>
      </c>
      <c r="P15" s="47">
        <f t="shared" si="3"/>
        <v>-22627.202830000006</v>
      </c>
      <c r="Q15" s="47">
        <v>-48822.666990000005</v>
      </c>
      <c r="R15" s="47">
        <v>-3491</v>
      </c>
      <c r="S15" s="47">
        <v>0</v>
      </c>
      <c r="T15" s="47">
        <v>-3491.5191000000004</v>
      </c>
      <c r="U15" s="47">
        <v>-5635.8741800000007</v>
      </c>
      <c r="V15" s="47">
        <f t="shared" ref="V15:V17" si="20">T15+U15</f>
        <v>-9127.3932800000002</v>
      </c>
      <c r="W15" s="47">
        <v>-7949.7725</v>
      </c>
      <c r="X15" s="47">
        <f t="shared" ref="X15:X17" si="21">V15+W15</f>
        <v>-17077.165779999999</v>
      </c>
      <c r="Y15" s="47">
        <v>-2534.6439599999999</v>
      </c>
      <c r="Z15" s="47">
        <v>-7298.319590000001</v>
      </c>
      <c r="AA15" s="47">
        <f t="shared" si="6"/>
        <v>-9832.9635500000004</v>
      </c>
      <c r="AB15" s="47">
        <v>-12582.041569999999</v>
      </c>
      <c r="AC15" s="47">
        <f t="shared" ref="AC15:AC17" si="22">SUM(AA15:AB15)</f>
        <v>-22415.005120000002</v>
      </c>
      <c r="AD15" s="47">
        <v>-16152.792559999998</v>
      </c>
      <c r="AE15" s="47">
        <v>-38567.797680000003</v>
      </c>
      <c r="AF15" s="47">
        <v>-6074</v>
      </c>
      <c r="AG15" s="47">
        <f t="shared" si="1"/>
        <v>-13057.090129999997</v>
      </c>
      <c r="AH15" s="47">
        <v>-19131.090129999997</v>
      </c>
      <c r="AI15" s="47">
        <v>-10792</v>
      </c>
      <c r="AJ15" s="47">
        <v>-29923</v>
      </c>
      <c r="AK15" s="47">
        <f t="shared" si="8"/>
        <v>-13516.348909999993</v>
      </c>
      <c r="AL15" s="47">
        <v>-43439.348909999993</v>
      </c>
      <c r="AM15" s="47">
        <v>-6066</v>
      </c>
      <c r="AN15" s="47">
        <f t="shared" ref="AN15:AP17" si="23">AO15-AM15</f>
        <v>-14059.986920000003</v>
      </c>
      <c r="AO15" s="47">
        <v>-20125.986920000003</v>
      </c>
      <c r="AP15" s="47">
        <f t="shared" si="23"/>
        <v>-11504.009969999999</v>
      </c>
      <c r="AQ15" s="47">
        <v>-31629.996890000002</v>
      </c>
      <c r="AR15" s="47">
        <v>-11588.764829999991</v>
      </c>
      <c r="AS15" s="47">
        <v>-43218.761719999995</v>
      </c>
    </row>
    <row r="16" spans="1:45">
      <c r="B16" s="32" t="s">
        <v>480</v>
      </c>
      <c r="C16" s="32" t="s">
        <v>460</v>
      </c>
      <c r="D16" s="37">
        <v>-23735</v>
      </c>
      <c r="E16" s="37">
        <v>-22814.111318447009</v>
      </c>
      <c r="F16" s="37">
        <v>-18810</v>
      </c>
      <c r="G16" s="37">
        <v>3062.3912399999986</v>
      </c>
      <c r="H16" s="37">
        <v>-15748.063300000002</v>
      </c>
      <c r="I16" s="37">
        <f t="shared" si="2"/>
        <v>-3062.3912399999972</v>
      </c>
      <c r="J16" s="37">
        <v>-18810.454539999999</v>
      </c>
      <c r="K16" s="37">
        <v>-3503.0175799999997</v>
      </c>
      <c r="L16" s="37">
        <f t="shared" si="0"/>
        <v>-3340.4991600000003</v>
      </c>
      <c r="M16" s="37">
        <v>-6843.51674</v>
      </c>
      <c r="N16" s="47">
        <v>-7581.4832599999982</v>
      </c>
      <c r="O16" s="47">
        <v>-14424.999999999998</v>
      </c>
      <c r="P16" s="47">
        <f t="shared" si="3"/>
        <v>-3134.7509399999999</v>
      </c>
      <c r="Q16" s="47">
        <v>-17559.750939999998</v>
      </c>
      <c r="R16" s="47">
        <v>-3602</v>
      </c>
      <c r="S16" s="47">
        <v>-1761.0526799999998</v>
      </c>
      <c r="T16" s="47">
        <v>-5363.21947</v>
      </c>
      <c r="U16" s="47">
        <v>-2146.7681600000001</v>
      </c>
      <c r="V16" s="47">
        <f t="shared" si="20"/>
        <v>-7509.9876299999996</v>
      </c>
      <c r="W16" s="47">
        <v>-1731.4495900000009</v>
      </c>
      <c r="X16" s="47">
        <f t="shared" si="21"/>
        <v>-9241.4372199999998</v>
      </c>
      <c r="Y16" s="47">
        <v>-4927.299649999999</v>
      </c>
      <c r="Z16" s="47">
        <v>-2806.2998999999995</v>
      </c>
      <c r="AA16" s="47">
        <f t="shared" si="6"/>
        <v>-7733.599549999999</v>
      </c>
      <c r="AB16" s="47">
        <v>-1855.6435800000002</v>
      </c>
      <c r="AC16" s="47">
        <f t="shared" si="22"/>
        <v>-9589.2431299999989</v>
      </c>
      <c r="AD16" s="47">
        <v>-4366.6237900000033</v>
      </c>
      <c r="AE16" s="47">
        <v>-13955.866920000002</v>
      </c>
      <c r="AF16" s="47">
        <v>-2786</v>
      </c>
      <c r="AG16" s="47">
        <f t="shared" si="1"/>
        <v>-11579.292729999999</v>
      </c>
      <c r="AH16" s="47">
        <v>-14365.292729999999</v>
      </c>
      <c r="AI16" s="47">
        <v>-3452</v>
      </c>
      <c r="AJ16" s="47">
        <v>-17817</v>
      </c>
      <c r="AK16" s="47">
        <f t="shared" si="8"/>
        <v>-12738.343869999997</v>
      </c>
      <c r="AL16" s="47">
        <v>-30555.343869999997</v>
      </c>
      <c r="AM16" s="47">
        <v>-6471</v>
      </c>
      <c r="AN16" s="47">
        <f t="shared" si="23"/>
        <v>-5377.5453999999991</v>
      </c>
      <c r="AO16" s="47">
        <v>-11848.545399999999</v>
      </c>
      <c r="AP16" s="47">
        <f t="shared" si="23"/>
        <v>-7702.9514399999971</v>
      </c>
      <c r="AQ16" s="47">
        <v>-19551.496839999996</v>
      </c>
      <c r="AR16" s="47">
        <v>-5220.6102100000007</v>
      </c>
      <c r="AS16" s="47">
        <v>-24772.107049999999</v>
      </c>
    </row>
    <row r="17" spans="1:45">
      <c r="B17" s="32" t="s">
        <v>628</v>
      </c>
      <c r="C17" s="68" t="s">
        <v>727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f t="shared" si="0"/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47">
        <v>-6885</v>
      </c>
      <c r="S17" s="47">
        <v>-2180.0649091205055</v>
      </c>
      <c r="T17" s="47">
        <v>-9065.5809391205039</v>
      </c>
      <c r="U17" s="47">
        <v>-7482.5008699999971</v>
      </c>
      <c r="V17" s="47">
        <f t="shared" si="20"/>
        <v>-16548.0818091205</v>
      </c>
      <c r="W17" s="47">
        <v>-1453.6517195171248</v>
      </c>
      <c r="X17" s="47">
        <f t="shared" si="21"/>
        <v>-18001.733528637626</v>
      </c>
      <c r="Y17" s="47">
        <v>-8203.0122199999987</v>
      </c>
      <c r="Z17" s="47">
        <v>-8824.5955084185007</v>
      </c>
      <c r="AA17" s="47">
        <f t="shared" si="6"/>
        <v>-17027.607728418501</v>
      </c>
      <c r="AB17" s="47">
        <v>-7743.4668000000156</v>
      </c>
      <c r="AC17" s="47">
        <f t="shared" si="22"/>
        <v>-24771.074528418518</v>
      </c>
      <c r="AD17" s="47">
        <v>-8212.811260999988</v>
      </c>
      <c r="AE17" s="47">
        <v>-32983.885789418506</v>
      </c>
      <c r="AF17" s="47">
        <v>-9626</v>
      </c>
      <c r="AG17" s="47">
        <f t="shared" si="1"/>
        <v>-10070.673629999987</v>
      </c>
      <c r="AH17" s="47">
        <v>-19696.673629999987</v>
      </c>
      <c r="AI17" s="47">
        <v>-10235</v>
      </c>
      <c r="AJ17" s="47">
        <v>-29932</v>
      </c>
      <c r="AK17" s="47">
        <f t="shared" si="8"/>
        <v>-12882.72769</v>
      </c>
      <c r="AL17" s="47">
        <v>-42814.72769</v>
      </c>
      <c r="AM17" s="47">
        <v>-12579</v>
      </c>
      <c r="AN17" s="47">
        <f t="shared" si="23"/>
        <v>-8651.5676000000058</v>
      </c>
      <c r="AO17" s="47">
        <v>-21230.567600000006</v>
      </c>
      <c r="AP17" s="47">
        <f t="shared" si="23"/>
        <v>-15624.746665844734</v>
      </c>
      <c r="AQ17" s="47">
        <v>-36855.31426584474</v>
      </c>
      <c r="AR17" s="47">
        <v>-15947.495274155244</v>
      </c>
      <c r="AS17" s="47">
        <v>-52802.809539999987</v>
      </c>
    </row>
    <row r="18" spans="1:45" s="28" customFormat="1">
      <c r="A18" s="2"/>
      <c r="B18" s="29" t="s">
        <v>486</v>
      </c>
      <c r="C18" s="29" t="s">
        <v>461</v>
      </c>
      <c r="D18" s="36">
        <f t="shared" ref="D18:I18" si="24">SUM(D14,D15:D16)</f>
        <v>142796</v>
      </c>
      <c r="E18" s="36">
        <f t="shared" si="24"/>
        <v>338595.18867501908</v>
      </c>
      <c r="F18" s="36">
        <f t="shared" si="24"/>
        <v>-21228</v>
      </c>
      <c r="G18" s="36">
        <f t="shared" si="24"/>
        <v>28317.069070000358</v>
      </c>
      <c r="H18" s="36">
        <f t="shared" si="24"/>
        <v>7089.56430362643</v>
      </c>
      <c r="I18" s="36">
        <f t="shared" si="24"/>
        <v>148759.81964483924</v>
      </c>
      <c r="J18" s="36">
        <f>SUM(J14:J16)</f>
        <v>155739.78467846554</v>
      </c>
      <c r="K18" s="36">
        <f>SUM(K14,K15:K17)</f>
        <v>-11071.774629999989</v>
      </c>
      <c r="L18" s="36">
        <f t="shared" si="0"/>
        <v>18367.152849999984</v>
      </c>
      <c r="M18" s="36">
        <f>SUM(M14,M15:M16)</f>
        <v>7295.378219999996</v>
      </c>
      <c r="N18" s="36">
        <f>SUM(N14,N15:N16)</f>
        <v>56233.736463954301</v>
      </c>
      <c r="O18" s="36">
        <f>SUM(O14,O15:O16)</f>
        <v>63524.802815832314</v>
      </c>
      <c r="P18" s="36">
        <f>SUM(P14,P15:P16)</f>
        <v>-17732.710315833196</v>
      </c>
      <c r="Q18" s="36">
        <f>SUM(Q14,Q15:Q16)</f>
        <v>44528.037709999153</v>
      </c>
      <c r="R18" s="36">
        <f t="shared" ref="R18:X18" si="25">SUM(R14,R15:R17)</f>
        <v>37631</v>
      </c>
      <c r="S18" s="36">
        <f t="shared" si="25"/>
        <v>112567.47419088059</v>
      </c>
      <c r="T18" s="36">
        <f t="shared" si="25"/>
        <v>150197.36715088063</v>
      </c>
      <c r="U18" s="36">
        <f t="shared" si="25"/>
        <v>34587.197901433297</v>
      </c>
      <c r="V18" s="36">
        <f t="shared" si="25"/>
        <v>184784.56505231396</v>
      </c>
      <c r="W18" s="36">
        <f>SUM(W14,W15:W17)</f>
        <v>67308.822139687138</v>
      </c>
      <c r="X18" s="36">
        <f t="shared" si="25"/>
        <v>252093.38719200104</v>
      </c>
      <c r="Y18" s="36">
        <f t="shared" ref="Y18:AA18" si="26">SUM(Y14,Y15:Y17)</f>
        <v>25142.689529999458</v>
      </c>
      <c r="Z18" s="36">
        <f t="shared" si="26"/>
        <v>109499.1142846763</v>
      </c>
      <c r="AA18" s="36">
        <f t="shared" si="26"/>
        <v>134641.80381467572</v>
      </c>
      <c r="AB18" s="36">
        <f t="shared" ref="AB18:AD18" si="27">SUM(AB14,AB15:AB17)</f>
        <v>79969.016971833087</v>
      </c>
      <c r="AC18" s="36">
        <f t="shared" si="27"/>
        <v>214610.82078650891</v>
      </c>
      <c r="AD18" s="36">
        <f t="shared" si="27"/>
        <v>4687.1427198709334</v>
      </c>
      <c r="AE18" s="36">
        <f t="shared" ref="AE18:AF18" si="28">SUM(AE14,AE15:AE17)</f>
        <v>219771.45526637978</v>
      </c>
      <c r="AF18" s="36">
        <f t="shared" si="28"/>
        <v>-28341.029599999878</v>
      </c>
      <c r="AG18" s="36">
        <f t="shared" si="1"/>
        <v>15577.77269952234</v>
      </c>
      <c r="AH18" s="36">
        <f>SUM(AH14:AH17)</f>
        <v>-12763.256900477538</v>
      </c>
      <c r="AI18" s="36">
        <f>SUM(AI14:AI17)</f>
        <v>-12831</v>
      </c>
      <c r="AJ18" s="36">
        <f t="shared" ref="AJ18:AO18" si="29">SUM(AJ14,AJ15:AJ17)</f>
        <v>-25624.33457017981</v>
      </c>
      <c r="AK18" s="36">
        <f t="shared" si="8"/>
        <v>117714.39823633476</v>
      </c>
      <c r="AL18" s="36">
        <f t="shared" si="29"/>
        <v>92090.063666154951</v>
      </c>
      <c r="AM18" s="36">
        <f t="shared" si="29"/>
        <v>26681</v>
      </c>
      <c r="AN18" s="36">
        <f t="shared" si="29"/>
        <v>37611.47525997358</v>
      </c>
      <c r="AO18" s="36">
        <f t="shared" si="29"/>
        <v>64292.47525997358</v>
      </c>
      <c r="AP18" s="36">
        <f t="shared" ref="AP18" si="30">SUM(AP14,AP15:AP17)</f>
        <v>-3849.2018308438237</v>
      </c>
      <c r="AQ18" s="36">
        <f t="shared" ref="AQ18" si="31">SUM(AQ14,AQ15:AQ17)</f>
        <v>60443.273429129833</v>
      </c>
      <c r="AR18" s="36">
        <f>SUM(AR14,AR15:AR17)</f>
        <v>141025.56786584528</v>
      </c>
      <c r="AS18" s="36">
        <f>SUM(AS14,AS15:AS17)</f>
        <v>201468.84130497515</v>
      </c>
    </row>
    <row r="19" spans="1:45">
      <c r="A19" s="2"/>
      <c r="B19" s="4"/>
      <c r="C19" s="4"/>
      <c r="D19" s="17"/>
      <c r="E19" s="18"/>
      <c r="F19" s="18"/>
      <c r="G19" s="18"/>
      <c r="H19" s="18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>
      <c r="B20" s="9" t="s">
        <v>837</v>
      </c>
      <c r="C20" s="32" t="s">
        <v>882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>
        <v>-1908</v>
      </c>
      <c r="AG20" s="47"/>
      <c r="AH20" s="47"/>
      <c r="AI20" s="47"/>
      <c r="AJ20" s="47"/>
      <c r="AK20" s="47"/>
      <c r="AL20" s="47"/>
      <c r="AM20" s="47">
        <v>-6117</v>
      </c>
      <c r="AN20" s="47">
        <v>0</v>
      </c>
      <c r="AO20" s="47">
        <v>-6117.4050099999995</v>
      </c>
      <c r="AP20" s="47">
        <f t="shared" ref="AP20" si="32">AQ20-AO20</f>
        <v>-4995.0269700000017</v>
      </c>
      <c r="AQ20" s="47">
        <v>-11112.431980000001</v>
      </c>
      <c r="AR20" s="47">
        <v>0</v>
      </c>
      <c r="AS20" s="47">
        <v>-11112.431980000001</v>
      </c>
    </row>
    <row r="21" spans="1:45">
      <c r="B21" s="9" t="s">
        <v>426</v>
      </c>
      <c r="C21" s="9" t="s">
        <v>462</v>
      </c>
      <c r="D21" s="37">
        <f>2212-6645</f>
        <v>-4433</v>
      </c>
      <c r="E21" s="37">
        <v>-6214.5320300000094</v>
      </c>
      <c r="F21" s="37">
        <f>-4735+1064</f>
        <v>-3671</v>
      </c>
      <c r="G21" s="37">
        <v>-3803.4107200000112</v>
      </c>
      <c r="H21" s="37">
        <v>-7474.9827300000106</v>
      </c>
      <c r="I21" s="37">
        <f>J21-H21</f>
        <v>-5232.2379099999889</v>
      </c>
      <c r="J21" s="37">
        <v>-12707.22064</v>
      </c>
      <c r="K21" s="37">
        <v>-3501.7099599999788</v>
      </c>
      <c r="L21" s="37">
        <f t="shared" si="0"/>
        <v>-3955.948750000261</v>
      </c>
      <c r="M21" s="37">
        <v>-7457.6587100002398</v>
      </c>
      <c r="N21" s="47">
        <v>-11493.855139999941</v>
      </c>
      <c r="O21" s="47">
        <v>-18951.513850000181</v>
      </c>
      <c r="P21" s="47">
        <v>-18587.36924000004</v>
      </c>
      <c r="Q21" s="47">
        <v>-40917.374290000262</v>
      </c>
      <c r="R21" s="47">
        <v>-13827</v>
      </c>
      <c r="S21" s="47">
        <v>-11669.809929999999</v>
      </c>
      <c r="T21" s="47">
        <v>-25496.618949999996</v>
      </c>
      <c r="U21" s="47">
        <v>-8219.0618490970355</v>
      </c>
      <c r="V21" s="47">
        <f t="shared" ref="V21:V23" si="33">T21+U21</f>
        <v>-33715.680799097034</v>
      </c>
      <c r="W21" s="47">
        <v>-5671.6167409029531</v>
      </c>
      <c r="X21" s="47">
        <f t="shared" ref="X21:X23" si="34">V21+W21</f>
        <v>-39387.297539999985</v>
      </c>
      <c r="Y21" s="47">
        <v>-10919.889449999999</v>
      </c>
      <c r="Z21" s="47">
        <v>-17716.205550000002</v>
      </c>
      <c r="AA21" s="47">
        <f t="shared" ref="AA21:AA23" si="35">SUM(Y21:Z21)</f>
        <v>-28636.095000000001</v>
      </c>
      <c r="AB21" s="47">
        <v>-22940.590255000108</v>
      </c>
      <c r="AC21" s="47">
        <f t="shared" ref="AC21:AC23" si="36">SUM(AA21:AB21)</f>
        <v>-51576.685255000106</v>
      </c>
      <c r="AD21" s="47">
        <v>-29127.502490000166</v>
      </c>
      <c r="AE21" s="47">
        <v>-80704.187745000279</v>
      </c>
      <c r="AF21" s="47">
        <v>-19632</v>
      </c>
      <c r="AG21" s="47">
        <f t="shared" si="1"/>
        <v>-24882.711162250118</v>
      </c>
      <c r="AH21" s="47">
        <v>-44514.711162250118</v>
      </c>
      <c r="AI21" s="47">
        <v>-36251</v>
      </c>
      <c r="AJ21" s="47">
        <v>-80735.945999999996</v>
      </c>
      <c r="AK21" s="47">
        <f>AL21-AJ21</f>
        <v>-28270.204057483803</v>
      </c>
      <c r="AL21" s="47">
        <v>-109006.1500574838</v>
      </c>
      <c r="AM21" s="47">
        <v>-40002</v>
      </c>
      <c r="AN21" s="47">
        <f t="shared" ref="AN21:AP23" si="37">AO21-AM21</f>
        <v>-38353.88257999999</v>
      </c>
      <c r="AO21" s="47">
        <v>-78355.88257999999</v>
      </c>
      <c r="AP21" s="47">
        <f t="shared" si="37"/>
        <v>-40350.695070000045</v>
      </c>
      <c r="AQ21" s="47">
        <v>-118706.57765000004</v>
      </c>
      <c r="AR21" s="47">
        <v>-32872.140609999951</v>
      </c>
      <c r="AS21" s="47">
        <v>-151578.71825999999</v>
      </c>
    </row>
    <row r="22" spans="1:45">
      <c r="B22" s="9" t="s">
        <v>553</v>
      </c>
      <c r="C22" s="9" t="s">
        <v>463</v>
      </c>
      <c r="D22" s="37">
        <v>-7342.9488700000056</v>
      </c>
      <c r="E22" s="37">
        <v>-652.93192000000204</v>
      </c>
      <c r="F22" s="37">
        <v>-0.88644000000000001</v>
      </c>
      <c r="G22" s="37">
        <v>-442.52690999999999</v>
      </c>
      <c r="H22" s="37">
        <v>-443.41334999999998</v>
      </c>
      <c r="I22" s="37">
        <f>J22-H22</f>
        <v>-98.192470000000014</v>
      </c>
      <c r="J22" s="37">
        <v>-541.60581999999999</v>
      </c>
      <c r="K22" s="37">
        <v>-670.44710000000009</v>
      </c>
      <c r="L22" s="37">
        <f t="shared" si="0"/>
        <v>-1359.7453</v>
      </c>
      <c r="M22" s="37">
        <v>-2030.1924000000001</v>
      </c>
      <c r="N22" s="47">
        <v>-2736.6273999999994</v>
      </c>
      <c r="O22" s="47">
        <v>-4766.8198000000002</v>
      </c>
      <c r="P22" s="47">
        <v>-2522.8314500000001</v>
      </c>
      <c r="Q22" s="47">
        <v>-5582.1412499999997</v>
      </c>
      <c r="R22" s="47">
        <v>-361</v>
      </c>
      <c r="S22" s="47">
        <v>-506.94</v>
      </c>
      <c r="T22" s="47">
        <v>-868.44</v>
      </c>
      <c r="U22" s="47">
        <v>-3158.0697</v>
      </c>
      <c r="V22" s="47">
        <f t="shared" si="33"/>
        <v>-4026.5097000000001</v>
      </c>
      <c r="W22" s="47">
        <v>-1297.7109599999999</v>
      </c>
      <c r="X22" s="47">
        <f t="shared" si="34"/>
        <v>-5324.22066</v>
      </c>
      <c r="Y22" s="47">
        <v>-2029.7177799999999</v>
      </c>
      <c r="Z22" s="47">
        <v>-1922.7317599999963</v>
      </c>
      <c r="AA22" s="47">
        <f t="shared" si="35"/>
        <v>-3952.449539999996</v>
      </c>
      <c r="AB22" s="47">
        <v>-2680.7383900000054</v>
      </c>
      <c r="AC22" s="47">
        <f t="shared" si="36"/>
        <v>-6633.1879300000019</v>
      </c>
      <c r="AD22" s="47">
        <v>-16740.494889999998</v>
      </c>
      <c r="AE22" s="47">
        <v>-23373.682820000002</v>
      </c>
      <c r="AF22" s="47">
        <v>-4237</v>
      </c>
      <c r="AG22" s="47">
        <f t="shared" si="1"/>
        <v>-6178.5934499999985</v>
      </c>
      <c r="AH22" s="47">
        <v>-10415.593449999998</v>
      </c>
      <c r="AI22" s="47">
        <v>-15264</v>
      </c>
      <c r="AJ22" s="47">
        <v>-25680.446079999991</v>
      </c>
      <c r="AK22" s="47">
        <f t="shared" ref="AK22:AK23" si="38">AL22-AJ22</f>
        <v>-3044.5516900000039</v>
      </c>
      <c r="AL22" s="47">
        <v>-28724.997769999994</v>
      </c>
      <c r="AM22" s="47">
        <v>-4034</v>
      </c>
      <c r="AN22" s="47">
        <f t="shared" si="37"/>
        <v>-8902.9850100000003</v>
      </c>
      <c r="AO22" s="47">
        <v>-12936.98501</v>
      </c>
      <c r="AP22" s="47">
        <f t="shared" si="37"/>
        <v>-7746.9736299999749</v>
      </c>
      <c r="AQ22" s="47">
        <v>-20683.958639999975</v>
      </c>
      <c r="AR22" s="47">
        <v>-5923.0420499999973</v>
      </c>
      <c r="AS22" s="47">
        <v>-26607.000689999972</v>
      </c>
    </row>
    <row r="23" spans="1:45">
      <c r="B23" s="32" t="s">
        <v>481</v>
      </c>
      <c r="C23" s="32" t="s">
        <v>464</v>
      </c>
      <c r="D23" s="37">
        <v>-59.565449999999949</v>
      </c>
      <c r="E23" s="37">
        <v>-47.189839999999968</v>
      </c>
      <c r="F23" s="37">
        <v>-16.772869999999994</v>
      </c>
      <c r="G23" s="37">
        <v>-8.6307500000000008</v>
      </c>
      <c r="H23" s="37">
        <v>-25.403619999999997</v>
      </c>
      <c r="I23" s="37">
        <f>J23-H23</f>
        <v>2108.6642599999996</v>
      </c>
      <c r="J23" s="37">
        <v>2083.2606399999995</v>
      </c>
      <c r="K23" s="37">
        <v>-14512.013180000005</v>
      </c>
      <c r="L23" s="37">
        <f t="shared" si="0"/>
        <v>12494.535550000006</v>
      </c>
      <c r="M23" s="37">
        <v>-2017.4776299999996</v>
      </c>
      <c r="N23" s="47">
        <v>1991.3364300000001</v>
      </c>
      <c r="O23" s="47">
        <v>-26.141199999999955</v>
      </c>
      <c r="P23" s="47">
        <v>11160.910280000035</v>
      </c>
      <c r="Q23" s="47">
        <v>14069.805070000073</v>
      </c>
      <c r="R23" s="47" t="s">
        <v>41</v>
      </c>
      <c r="S23" s="47">
        <v>0</v>
      </c>
      <c r="T23" s="47">
        <v>0</v>
      </c>
      <c r="U23" s="47">
        <v>-92830.929039999988</v>
      </c>
      <c r="V23" s="47">
        <f t="shared" si="33"/>
        <v>-92830.929039999988</v>
      </c>
      <c r="W23" s="47">
        <v>-131770.52948000006</v>
      </c>
      <c r="X23" s="47">
        <f t="shared" si="34"/>
        <v>-224601.45852000004</v>
      </c>
      <c r="Y23" s="47">
        <v>-30256.78422999999</v>
      </c>
      <c r="Z23" s="47">
        <v>-54839.369059999975</v>
      </c>
      <c r="AA23" s="47">
        <f t="shared" si="35"/>
        <v>-85096.153289999958</v>
      </c>
      <c r="AB23" s="47">
        <v>-16691.295769999982</v>
      </c>
      <c r="AC23" s="47">
        <f t="shared" si="36"/>
        <v>-101787.44905999994</v>
      </c>
      <c r="AD23" s="47">
        <v>-1723.3614500000626</v>
      </c>
      <c r="AE23" s="47">
        <v>-103510.81051000001</v>
      </c>
      <c r="AF23" s="47">
        <v>-5121</v>
      </c>
      <c r="AG23" s="47">
        <f t="shared" si="1"/>
        <v>66337.329430000013</v>
      </c>
      <c r="AH23" s="47">
        <v>61216.32943000002</v>
      </c>
      <c r="AI23" s="47">
        <v>20197</v>
      </c>
      <c r="AJ23" s="47">
        <v>92144.455290000042</v>
      </c>
      <c r="AK23" s="47">
        <f t="shared" si="38"/>
        <v>13136.856809999997</v>
      </c>
      <c r="AL23" s="47">
        <v>105281.31210000004</v>
      </c>
      <c r="AM23" s="47">
        <v>7447</v>
      </c>
      <c r="AN23" s="47">
        <f t="shared" si="37"/>
        <v>69275.339240000016</v>
      </c>
      <c r="AO23" s="47">
        <v>76722.339240000016</v>
      </c>
      <c r="AP23" s="47">
        <f t="shared" si="37"/>
        <v>8793.25738000001</v>
      </c>
      <c r="AQ23" s="47">
        <v>85515.596620000026</v>
      </c>
      <c r="AR23" s="47">
        <v>65978.157629999987</v>
      </c>
      <c r="AS23" s="47">
        <v>151493.75425</v>
      </c>
    </row>
    <row r="24" spans="1:45" s="28" customFormat="1">
      <c r="A24" s="2"/>
      <c r="B24" s="29" t="s">
        <v>563</v>
      </c>
      <c r="C24" s="29" t="s">
        <v>465</v>
      </c>
      <c r="D24" s="36">
        <f>SUM(D20:D23)</f>
        <v>-11835.514320000006</v>
      </c>
      <c r="E24" s="36">
        <f>SUM(E20:E23)</f>
        <v>-6914.6537900000112</v>
      </c>
      <c r="F24" s="36">
        <f t="shared" ref="F24:P24" si="39">SUM(F21:F23)</f>
        <v>-3688.65931</v>
      </c>
      <c r="G24" s="36">
        <f t="shared" si="39"/>
        <v>-4254.5683800000115</v>
      </c>
      <c r="H24" s="36">
        <f t="shared" si="39"/>
        <v>-7943.7997000000105</v>
      </c>
      <c r="I24" s="36">
        <f t="shared" si="39"/>
        <v>-3221.7661199999893</v>
      </c>
      <c r="J24" s="36">
        <f>SUM(J20:J23)</f>
        <v>-11165.56582</v>
      </c>
      <c r="K24" s="36">
        <f>SUM(K21:K23)</f>
        <v>-18684.170239999985</v>
      </c>
      <c r="L24" s="36">
        <f t="shared" si="0"/>
        <v>7178.8414999997458</v>
      </c>
      <c r="M24" s="36">
        <f t="shared" si="39"/>
        <v>-11505.328740000239</v>
      </c>
      <c r="N24" s="36">
        <f t="shared" si="39"/>
        <v>-12239.146109999941</v>
      </c>
      <c r="O24" s="36">
        <f t="shared" si="39"/>
        <v>-23744.474850000181</v>
      </c>
      <c r="P24" s="36">
        <f t="shared" si="39"/>
        <v>-9949.2904100000069</v>
      </c>
      <c r="Q24" s="36">
        <f>SUM(Q20:Q23)</f>
        <v>-32429.710470000187</v>
      </c>
      <c r="R24" s="36">
        <f t="shared" ref="R24:V24" si="40">SUM(R21:R23)</f>
        <v>-14188</v>
      </c>
      <c r="S24" s="36">
        <f t="shared" si="40"/>
        <v>-12176.74993</v>
      </c>
      <c r="T24" s="36">
        <f t="shared" si="40"/>
        <v>-26365.058949999995</v>
      </c>
      <c r="U24" s="36">
        <f t="shared" si="40"/>
        <v>-104208.06058909702</v>
      </c>
      <c r="V24" s="36">
        <f t="shared" si="40"/>
        <v>-130573.11953909702</v>
      </c>
      <c r="W24" s="36">
        <f t="shared" ref="W24" si="41">SUM(W21:W23)</f>
        <v>-138739.857180903</v>
      </c>
      <c r="X24" s="36">
        <f>SUM(X20:X23)</f>
        <v>-269312.97672000004</v>
      </c>
      <c r="Y24" s="36">
        <f t="shared" ref="Y24:AA24" si="42">SUM(Y21:Y23)</f>
        <v>-43206.391459999984</v>
      </c>
      <c r="Z24" s="36">
        <f t="shared" si="42"/>
        <v>-74478.306369999977</v>
      </c>
      <c r="AA24" s="36">
        <f t="shared" si="42"/>
        <v>-117684.69782999996</v>
      </c>
      <c r="AB24" s="36">
        <f t="shared" ref="AB24:AD24" si="43">SUM(AB21:AB23)</f>
        <v>-42312.6244150001</v>
      </c>
      <c r="AC24" s="36">
        <f t="shared" si="43"/>
        <v>-159997.32224500005</v>
      </c>
      <c r="AD24" s="36">
        <f t="shared" si="43"/>
        <v>-47591.358830000223</v>
      </c>
      <c r="AE24" s="36">
        <f>SUM(AE20:AE23)</f>
        <v>-207588.68107500029</v>
      </c>
      <c r="AF24" s="36">
        <f>SUM(AF20:AF23)</f>
        <v>-30898</v>
      </c>
      <c r="AG24" s="36">
        <f t="shared" si="1"/>
        <v>37184.024817749902</v>
      </c>
      <c r="AH24" s="36">
        <f>SUM(AH20:AH23)</f>
        <v>6286.0248177499016</v>
      </c>
      <c r="AI24" s="36">
        <f>SUM(AI20:AI23)</f>
        <v>-31318</v>
      </c>
      <c r="AJ24" s="36">
        <f>SUM(AJ20:AJ23)</f>
        <v>-14271.936789999949</v>
      </c>
      <c r="AK24" s="36">
        <f>AL24-AJ24</f>
        <v>-18177.898937483813</v>
      </c>
      <c r="AL24" s="36">
        <f t="shared" ref="AL24:AQ24" si="44">SUM(AL20:AL23)</f>
        <v>-32449.835727483762</v>
      </c>
      <c r="AM24" s="36">
        <f t="shared" si="44"/>
        <v>-42706</v>
      </c>
      <c r="AN24" s="36">
        <f t="shared" si="44"/>
        <v>22018.471650000021</v>
      </c>
      <c r="AO24" s="36">
        <f t="shared" si="44"/>
        <v>-20687.933359999981</v>
      </c>
      <c r="AP24" s="36">
        <f t="shared" si="44"/>
        <v>-44299.438290000006</v>
      </c>
      <c r="AQ24" s="36">
        <f t="shared" si="44"/>
        <v>-64987.371649999986</v>
      </c>
      <c r="AR24" s="36">
        <f t="shared" ref="AR24" si="45">SUM(AR20:AR23)</f>
        <v>27182.974970000039</v>
      </c>
      <c r="AS24" s="36">
        <f t="shared" ref="AS24" si="46">SUM(AS20:AS23)</f>
        <v>-37804.396679999947</v>
      </c>
    </row>
    <row r="25" spans="1:45">
      <c r="B25" s="4"/>
      <c r="C25" s="4"/>
      <c r="D25" s="17"/>
      <c r="E25" s="18"/>
      <c r="F25" s="18"/>
      <c r="G25" s="18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>
      <c r="A26" s="2"/>
      <c r="B26" s="9" t="s">
        <v>482</v>
      </c>
      <c r="C26" s="9" t="s">
        <v>466</v>
      </c>
      <c r="D26" s="37">
        <v>1000</v>
      </c>
      <c r="E26" s="37">
        <v>0</v>
      </c>
      <c r="F26" s="37">
        <v>0</v>
      </c>
      <c r="G26" s="37">
        <v>0</v>
      </c>
      <c r="H26" s="37">
        <v>0</v>
      </c>
      <c r="I26" s="37">
        <f>J26-H26</f>
        <v>0</v>
      </c>
      <c r="J26" s="37">
        <v>0</v>
      </c>
      <c r="K26" s="37">
        <v>0</v>
      </c>
      <c r="L26" s="37">
        <f t="shared" si="0"/>
        <v>0</v>
      </c>
      <c r="M26" s="37">
        <v>0</v>
      </c>
      <c r="N26" s="47">
        <v>0.50273999999999996</v>
      </c>
      <c r="O26" s="47">
        <v>0.50273999999999996</v>
      </c>
      <c r="P26" s="47">
        <f>Q26-O26</f>
        <v>400430.76127999998</v>
      </c>
      <c r="Q26" s="47">
        <v>400431.26402</v>
      </c>
      <c r="R26" s="47">
        <v>0</v>
      </c>
      <c r="S26" s="47">
        <v>0</v>
      </c>
      <c r="T26" s="47">
        <v>0</v>
      </c>
      <c r="U26" s="47">
        <v>0</v>
      </c>
      <c r="V26" s="47">
        <f t="shared" ref="V26:V27" si="47">T26+U26</f>
        <v>0</v>
      </c>
      <c r="W26" s="47">
        <v>0</v>
      </c>
      <c r="X26" s="47">
        <f t="shared" ref="X26:Z27" si="48">V26+W26</f>
        <v>0</v>
      </c>
      <c r="Y26" s="47">
        <f t="shared" si="48"/>
        <v>0</v>
      </c>
      <c r="Z26" s="47">
        <f t="shared" si="48"/>
        <v>0</v>
      </c>
      <c r="AA26" s="47">
        <f t="shared" ref="AA26:AA30" si="49">SUM(Y26:Z26)</f>
        <v>0</v>
      </c>
      <c r="AB26" s="47">
        <v>0</v>
      </c>
      <c r="AC26" s="47">
        <f t="shared" ref="AC26:AC30" si="50">SUM(AA26:AB26)</f>
        <v>0</v>
      </c>
      <c r="AD26" s="47"/>
      <c r="AE26" s="47">
        <f>SUM(AB26:AC26)</f>
        <v>0</v>
      </c>
      <c r="AF26" s="47">
        <f>SUM(AC26:AD26)</f>
        <v>0</v>
      </c>
      <c r="AG26" s="47">
        <f>AH26-AF26</f>
        <v>0</v>
      </c>
      <c r="AH26" s="47">
        <v>0</v>
      </c>
      <c r="AI26" s="47">
        <v>0</v>
      </c>
      <c r="AJ26" s="47">
        <v>0</v>
      </c>
      <c r="AK26" s="47">
        <f>AL26-AJ26</f>
        <v>0</v>
      </c>
      <c r="AL26" s="47">
        <v>0</v>
      </c>
      <c r="AM26" s="47">
        <v>0</v>
      </c>
      <c r="AN26" s="47">
        <f t="shared" ref="AN26:AP30" si="51">AO26-AM26</f>
        <v>0</v>
      </c>
      <c r="AO26" s="47">
        <v>0</v>
      </c>
      <c r="AP26" s="47">
        <f t="shared" si="51"/>
        <v>0</v>
      </c>
      <c r="AQ26" s="47">
        <v>0</v>
      </c>
      <c r="AR26" s="47">
        <v>0</v>
      </c>
      <c r="AS26" s="47">
        <v>0</v>
      </c>
    </row>
    <row r="27" spans="1:45">
      <c r="B27" s="9" t="s">
        <v>483</v>
      </c>
      <c r="C27" s="9" t="s">
        <v>467</v>
      </c>
      <c r="D27" s="37">
        <f>-9169-48084</f>
        <v>-57253</v>
      </c>
      <c r="E27" s="37">
        <v>-149881.65568999999</v>
      </c>
      <c r="F27" s="37">
        <f>-7290-27469</f>
        <v>-34759</v>
      </c>
      <c r="G27" s="37">
        <v>-8063.938619999999</v>
      </c>
      <c r="H27" s="37">
        <v>-42822.122290000007</v>
      </c>
      <c r="I27" s="37">
        <f>J27-H27</f>
        <v>-38519.447929999988</v>
      </c>
      <c r="J27" s="37">
        <v>-81341.570219999994</v>
      </c>
      <c r="K27" s="37">
        <v>-56924.368969999996</v>
      </c>
      <c r="L27" s="37">
        <f t="shared" si="0"/>
        <v>-10493.24599000001</v>
      </c>
      <c r="M27" s="37">
        <v>-67417.614960000006</v>
      </c>
      <c r="N27" s="47">
        <v>0</v>
      </c>
      <c r="O27" s="47">
        <v>-67417.614959999992</v>
      </c>
      <c r="P27" s="47">
        <f>Q27-O27</f>
        <v>0</v>
      </c>
      <c r="Q27" s="47">
        <v>-67417.614959999992</v>
      </c>
      <c r="R27" s="47" t="s">
        <v>41</v>
      </c>
      <c r="S27" s="47">
        <v>0</v>
      </c>
      <c r="T27" s="47">
        <f>SUM(R27:S27)</f>
        <v>0</v>
      </c>
      <c r="U27" s="47">
        <v>0</v>
      </c>
      <c r="V27" s="47">
        <f t="shared" si="47"/>
        <v>0</v>
      </c>
      <c r="W27" s="47">
        <v>-35563.005629999992</v>
      </c>
      <c r="X27" s="47">
        <f t="shared" si="48"/>
        <v>-35563.005629999992</v>
      </c>
      <c r="Y27" s="47">
        <v>0</v>
      </c>
      <c r="Z27" s="47">
        <v>-34830.561330000055</v>
      </c>
      <c r="AA27" s="47">
        <f t="shared" si="49"/>
        <v>-34830.561330000055</v>
      </c>
      <c r="AB27" s="47">
        <v>-2.3718900000602008</v>
      </c>
      <c r="AC27" s="47">
        <f t="shared" si="50"/>
        <v>-34832.933220000115</v>
      </c>
      <c r="AD27" s="47">
        <v>-6817.704382491037</v>
      </c>
      <c r="AE27" s="47">
        <v>-41650.637602491246</v>
      </c>
      <c r="AF27" s="47">
        <v>0</v>
      </c>
      <c r="AG27" s="47">
        <f t="shared" si="1"/>
        <v>-70889.304040000119</v>
      </c>
      <c r="AH27" s="47">
        <v>-70889.304040000119</v>
      </c>
      <c r="AI27" s="47">
        <v>-3825</v>
      </c>
      <c r="AJ27" s="47">
        <v>-70889.304037531387</v>
      </c>
      <c r="AK27" s="47">
        <v>0</v>
      </c>
      <c r="AL27" s="47">
        <v>-70889.304034634915</v>
      </c>
      <c r="AM27" s="47">
        <f>0</f>
        <v>0</v>
      </c>
      <c r="AN27" s="47">
        <f t="shared" si="51"/>
        <v>-85700.508450000008</v>
      </c>
      <c r="AO27" s="47">
        <v>-85700.508450000008</v>
      </c>
      <c r="AP27" s="47">
        <f t="shared" si="51"/>
        <v>0</v>
      </c>
      <c r="AQ27" s="47">
        <v>-85700.508450000008</v>
      </c>
      <c r="AR27" s="47">
        <v>0</v>
      </c>
      <c r="AS27" s="47">
        <v>-85700.50845137499</v>
      </c>
    </row>
    <row r="28" spans="1:45">
      <c r="B28" s="9" t="s">
        <v>431</v>
      </c>
      <c r="C28" s="9" t="s">
        <v>468</v>
      </c>
      <c r="D28" s="37">
        <f>174940-295614+1484</f>
        <v>-119190</v>
      </c>
      <c r="E28" s="37">
        <v>-111854.67743155301</v>
      </c>
      <c r="F28" s="37">
        <f>-41350-625</f>
        <v>-41975</v>
      </c>
      <c r="G28" s="37">
        <v>-25844.14134000002</v>
      </c>
      <c r="H28" s="37">
        <v>-67194.404769999994</v>
      </c>
      <c r="I28" s="37">
        <f>J28-H28</f>
        <v>-37001.477109999978</v>
      </c>
      <c r="J28" s="37">
        <v>-104195.88187999997</v>
      </c>
      <c r="K28" s="37">
        <v>29134.19039</v>
      </c>
      <c r="L28" s="37">
        <f t="shared" si="0"/>
        <v>44281.309110000002</v>
      </c>
      <c r="M28" s="37">
        <v>73415.499500000005</v>
      </c>
      <c r="N28" s="47">
        <v>-14550.648129999996</v>
      </c>
      <c r="O28" s="47">
        <v>57541.510420000013</v>
      </c>
      <c r="P28" s="47">
        <f>Q28-O28</f>
        <v>-8094.2235099999889</v>
      </c>
      <c r="Q28" s="47">
        <v>49447.286910000024</v>
      </c>
      <c r="R28" s="47">
        <v>18261</v>
      </c>
      <c r="S28" s="47">
        <v>12980.390769999996</v>
      </c>
      <c r="T28" s="47">
        <f>SUM(R28:S28)-T30</f>
        <v>9629.3907699999982</v>
      </c>
      <c r="U28" s="47">
        <v>6655.8079399999979</v>
      </c>
      <c r="V28" s="47">
        <f>T28+U28</f>
        <v>16285.198709999997</v>
      </c>
      <c r="W28" s="47">
        <v>68900</v>
      </c>
      <c r="X28" s="47">
        <f>V28+W28</f>
        <v>85185.198709999997</v>
      </c>
      <c r="Y28" s="47">
        <v>-103319.23814000004</v>
      </c>
      <c r="Z28" s="47">
        <v>-2500.0000099999011</v>
      </c>
      <c r="AA28" s="47">
        <f t="shared" si="49"/>
        <v>-105819.23814999995</v>
      </c>
      <c r="AB28" s="47">
        <v>-2500.00000000003</v>
      </c>
      <c r="AC28" s="47">
        <f t="shared" si="50"/>
        <v>-108319.23814999998</v>
      </c>
      <c r="AD28" s="47">
        <v>-2499.9999800000191</v>
      </c>
      <c r="AE28" s="47">
        <v>-110819.23813</v>
      </c>
      <c r="AF28" s="47">
        <v>-2500</v>
      </c>
      <c r="AG28" s="47">
        <f t="shared" si="1"/>
        <v>-54802.497100000001</v>
      </c>
      <c r="AH28" s="47">
        <v>-57302.497100000001</v>
      </c>
      <c r="AI28" s="47">
        <v>-11337</v>
      </c>
      <c r="AJ28" s="47">
        <v>-57843.414240000013</v>
      </c>
      <c r="AK28" s="47">
        <f t="shared" ref="AK28:AK31" si="52">AL28-AJ28</f>
        <v>-2500.0000200000359</v>
      </c>
      <c r="AL28" s="47">
        <v>-60343.414260000049</v>
      </c>
      <c r="AM28" s="47">
        <v>-2500</v>
      </c>
      <c r="AN28" s="47">
        <f t="shared" si="51"/>
        <v>-2.000000313273631E-5</v>
      </c>
      <c r="AO28" s="47">
        <v>-2500.0000200000031</v>
      </c>
      <c r="AP28" s="47">
        <f t="shared" si="51"/>
        <v>50000.000020000007</v>
      </c>
      <c r="AQ28" s="47">
        <v>47500.000000000007</v>
      </c>
      <c r="AR28" s="47">
        <v>-7.4505805969238283E-12</v>
      </c>
      <c r="AS28" s="47">
        <v>47500</v>
      </c>
    </row>
    <row r="29" spans="1:45">
      <c r="B29" s="9" t="s">
        <v>484</v>
      </c>
      <c r="C29" s="9" t="s">
        <v>469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f>J29-H29</f>
        <v>0</v>
      </c>
      <c r="J29" s="37">
        <v>0</v>
      </c>
      <c r="K29" s="37">
        <v>-9394.4208200000048</v>
      </c>
      <c r="L29" s="37">
        <f t="shared" si="0"/>
        <v>-10449.330390000008</v>
      </c>
      <c r="M29" s="37">
        <v>-19843.751210000013</v>
      </c>
      <c r="N29" s="47">
        <v>-9742.6967800000057</v>
      </c>
      <c r="O29" s="47">
        <v>-29586.447990000019</v>
      </c>
      <c r="P29" s="47">
        <f>Q29-O29</f>
        <v>-18053.249229999976</v>
      </c>
      <c r="Q29" s="47">
        <v>-47639.697219999995</v>
      </c>
      <c r="R29" s="47">
        <v>-4759</v>
      </c>
      <c r="S29" s="47">
        <v>-1481.0042345063891</v>
      </c>
      <c r="T29" s="47">
        <f>SUM(R29:S29)</f>
        <v>-6240.0042345063894</v>
      </c>
      <c r="U29" s="47">
        <v>-2299.4347629339418</v>
      </c>
      <c r="V29" s="47">
        <f>T29+U29</f>
        <v>-8539.4389974403311</v>
      </c>
      <c r="W29" s="47">
        <v>-4000.6106425596772</v>
      </c>
      <c r="X29" s="47">
        <f>V29+W29</f>
        <v>-12540.049640000008</v>
      </c>
      <c r="Y29" s="47">
        <v>-9125.7299200000016</v>
      </c>
      <c r="Z29" s="47">
        <v>-2381.289774676025</v>
      </c>
      <c r="AA29" s="47">
        <f t="shared" si="49"/>
        <v>-11507.019694676026</v>
      </c>
      <c r="AB29" s="47">
        <v>-8942.6967400000103</v>
      </c>
      <c r="AC29" s="47">
        <f t="shared" si="50"/>
        <v>-20449.716434676036</v>
      </c>
      <c r="AD29" s="47">
        <v>-9345.6127199999846</v>
      </c>
      <c r="AE29" s="47">
        <v>-29795.329154676019</v>
      </c>
      <c r="AF29" s="47">
        <v>-15648</v>
      </c>
      <c r="AG29" s="47">
        <f t="shared" si="1"/>
        <v>-10327.153589999973</v>
      </c>
      <c r="AH29" s="47">
        <v>-25975.153589999973</v>
      </c>
      <c r="AI29" s="47">
        <v>-3963</v>
      </c>
      <c r="AJ29" s="47">
        <v>-37311.882880000012</v>
      </c>
      <c r="AK29" s="47">
        <f t="shared" si="52"/>
        <v>-8568.1638989999701</v>
      </c>
      <c r="AL29" s="47">
        <v>-45880.046778999982</v>
      </c>
      <c r="AM29" s="47">
        <v>-18641</v>
      </c>
      <c r="AN29" s="47">
        <f t="shared" si="51"/>
        <v>-15616.205170000016</v>
      </c>
      <c r="AO29" s="47">
        <v>-34257.205170000016</v>
      </c>
      <c r="AP29" s="47">
        <f t="shared" si="51"/>
        <v>-9378.3599141552331</v>
      </c>
      <c r="AQ29" s="47">
        <v>-43635.565084155249</v>
      </c>
      <c r="AR29" s="47">
        <v>-14968.793745845183</v>
      </c>
      <c r="AS29" s="47">
        <v>-58604.358830000434</v>
      </c>
    </row>
    <row r="30" spans="1:45">
      <c r="B30" s="32" t="s">
        <v>481</v>
      </c>
      <c r="C30" s="32" t="s">
        <v>464</v>
      </c>
      <c r="D30" s="37">
        <f>7700-616</f>
        <v>7084</v>
      </c>
      <c r="E30" s="37">
        <v>0</v>
      </c>
      <c r="F30" s="37">
        <v>-2600</v>
      </c>
      <c r="G30" s="37">
        <v>3630.1757799999973</v>
      </c>
      <c r="H30" s="37">
        <v>404.9621199999973</v>
      </c>
      <c r="I30" s="37">
        <f>J30-H30</f>
        <v>580.98345000000302</v>
      </c>
      <c r="J30" s="37">
        <v>985.94557000000032</v>
      </c>
      <c r="K30" s="37">
        <v>0</v>
      </c>
      <c r="L30" s="37">
        <f t="shared" si="0"/>
        <v>0</v>
      </c>
      <c r="M30" s="37">
        <v>0</v>
      </c>
      <c r="N30" s="47">
        <v>1281.9922500000018</v>
      </c>
      <c r="O30" s="47">
        <v>2604.8332000000028</v>
      </c>
      <c r="P30" s="47">
        <f>Q30-O30</f>
        <v>1539.4439300000004</v>
      </c>
      <c r="Q30" s="47">
        <v>4144.2771300000031</v>
      </c>
      <c r="R30" s="47">
        <v>0</v>
      </c>
      <c r="S30" s="47">
        <v>0</v>
      </c>
      <c r="T30" s="47">
        <v>21612</v>
      </c>
      <c r="U30" s="47">
        <v>0</v>
      </c>
      <c r="V30" s="47">
        <f>T30+U30</f>
        <v>21612</v>
      </c>
      <c r="W30" s="47">
        <v>0</v>
      </c>
      <c r="X30" s="47">
        <f>V30+W30</f>
        <v>21612</v>
      </c>
      <c r="Y30" s="47">
        <v>19114.547289999999</v>
      </c>
      <c r="Z30" s="47">
        <v>-66.643219999998806</v>
      </c>
      <c r="AA30" s="47">
        <f t="shared" si="49"/>
        <v>19047.904070000001</v>
      </c>
      <c r="AB30" s="47">
        <v>-250.52569000000133</v>
      </c>
      <c r="AC30" s="47">
        <f t="shared" si="50"/>
        <v>18797.378379999998</v>
      </c>
      <c r="AD30" s="47">
        <v>-446.72716999999807</v>
      </c>
      <c r="AE30" s="47">
        <v>18350.65121</v>
      </c>
      <c r="AF30" s="47">
        <v>-877</v>
      </c>
      <c r="AG30" s="47">
        <f>AH30-AF30</f>
        <v>877</v>
      </c>
      <c r="AH30" s="47">
        <f>0</f>
        <v>0</v>
      </c>
      <c r="AI30" s="47">
        <v>0</v>
      </c>
      <c r="AJ30" s="47">
        <v>-17977.931840000001</v>
      </c>
      <c r="AK30" s="47">
        <f t="shared" si="52"/>
        <v>-1320.1593300000022</v>
      </c>
      <c r="AL30" s="47">
        <v>-19298.091170000003</v>
      </c>
      <c r="AM30" s="47">
        <v>-1406</v>
      </c>
      <c r="AN30" s="47">
        <f t="shared" si="51"/>
        <v>-1316.3346100000003</v>
      </c>
      <c r="AO30" s="47">
        <v>-2722.3346100000003</v>
      </c>
      <c r="AP30" s="47">
        <f t="shared" si="51"/>
        <v>-1414.7658299999998</v>
      </c>
      <c r="AQ30" s="47">
        <v>-4137.1004400000002</v>
      </c>
      <c r="AR30" s="47">
        <v>-1263.2488299999995</v>
      </c>
      <c r="AS30" s="47">
        <v>-5400.3492699999997</v>
      </c>
    </row>
    <row r="31" spans="1:45" s="28" customFormat="1" ht="14.15" customHeight="1">
      <c r="B31" s="29" t="s">
        <v>485</v>
      </c>
      <c r="C31" s="29" t="s">
        <v>470</v>
      </c>
      <c r="D31" s="36">
        <f t="shared" ref="D31:K31" si="53">SUM(D26:D30)</f>
        <v>-168359</v>
      </c>
      <c r="E31" s="36">
        <f t="shared" si="53"/>
        <v>-261736.33312155301</v>
      </c>
      <c r="F31" s="36">
        <f t="shared" si="53"/>
        <v>-79334</v>
      </c>
      <c r="G31" s="36">
        <f t="shared" si="53"/>
        <v>-30277.90418000002</v>
      </c>
      <c r="H31" s="36">
        <f t="shared" si="53"/>
        <v>-109611.56494</v>
      </c>
      <c r="I31" s="36">
        <f t="shared" si="53"/>
        <v>-74939.941589999973</v>
      </c>
      <c r="J31" s="36">
        <f t="shared" si="53"/>
        <v>-184551.50652999996</v>
      </c>
      <c r="K31" s="36">
        <f t="shared" si="53"/>
        <v>-37184.599399999999</v>
      </c>
      <c r="L31" s="36">
        <f t="shared" si="0"/>
        <v>23338.732729999985</v>
      </c>
      <c r="M31" s="36">
        <f t="shared" ref="M31:AF31" si="54">SUM(M26:M30)</f>
        <v>-13845.866670000014</v>
      </c>
      <c r="N31" s="36">
        <f t="shared" si="54"/>
        <v>-23010.849920000001</v>
      </c>
      <c r="O31" s="36">
        <f t="shared" si="54"/>
        <v>-36857.216590000004</v>
      </c>
      <c r="P31" s="36">
        <f t="shared" si="54"/>
        <v>375822.73247000005</v>
      </c>
      <c r="Q31" s="36">
        <f t="shared" si="54"/>
        <v>338965.51588000008</v>
      </c>
      <c r="R31" s="36">
        <f t="shared" si="54"/>
        <v>13502</v>
      </c>
      <c r="S31" s="36">
        <f t="shared" si="54"/>
        <v>11499.386535493608</v>
      </c>
      <c r="T31" s="36">
        <f t="shared" si="54"/>
        <v>25001.38653549361</v>
      </c>
      <c r="U31" s="36">
        <f t="shared" si="54"/>
        <v>4356.3731770660561</v>
      </c>
      <c r="V31" s="36">
        <f t="shared" si="54"/>
        <v>29357.759712559666</v>
      </c>
      <c r="W31" s="36">
        <f t="shared" si="54"/>
        <v>29336.38372744033</v>
      </c>
      <c r="X31" s="36">
        <f t="shared" si="54"/>
        <v>58694.14344</v>
      </c>
      <c r="Y31" s="36">
        <f t="shared" si="54"/>
        <v>-93330.420770000041</v>
      </c>
      <c r="Z31" s="36">
        <f t="shared" si="54"/>
        <v>-39778.494334675983</v>
      </c>
      <c r="AA31" s="36">
        <f t="shared" si="54"/>
        <v>-133108.91510467604</v>
      </c>
      <c r="AB31" s="36">
        <f t="shared" si="54"/>
        <v>-11695.594320000102</v>
      </c>
      <c r="AC31" s="36">
        <f t="shared" si="54"/>
        <v>-144804.5094246761</v>
      </c>
      <c r="AD31" s="36">
        <f t="shared" si="54"/>
        <v>-19110.04425249104</v>
      </c>
      <c r="AE31" s="36">
        <f t="shared" si="54"/>
        <v>-163914.55367716728</v>
      </c>
      <c r="AF31" s="36">
        <f t="shared" si="54"/>
        <v>-19025</v>
      </c>
      <c r="AG31" s="36">
        <f t="shared" si="1"/>
        <v>-135141.95473000008</v>
      </c>
      <c r="AH31" s="36">
        <f>SUM(AH26:AH30)</f>
        <v>-154166.95473000008</v>
      </c>
      <c r="AI31" s="36">
        <f>SUM(AI26:AI30)</f>
        <v>-19125</v>
      </c>
      <c r="AJ31" s="36">
        <f>SUM(AJ26:AJ30)</f>
        <v>-184022.53299753141</v>
      </c>
      <c r="AK31" s="36">
        <f t="shared" si="52"/>
        <v>-12388.323246103508</v>
      </c>
      <c r="AL31" s="36">
        <f t="shared" ref="AL31:AQ31" si="55">SUM(AL26:AL30)</f>
        <v>-196410.85624363492</v>
      </c>
      <c r="AM31" s="36">
        <f t="shared" si="55"/>
        <v>-22547</v>
      </c>
      <c r="AN31" s="36">
        <f t="shared" si="55"/>
        <v>-102633.04825000004</v>
      </c>
      <c r="AO31" s="36">
        <f t="shared" si="55"/>
        <v>-125180.04825000004</v>
      </c>
      <c r="AP31" s="36">
        <f t="shared" si="55"/>
        <v>39206.874275844777</v>
      </c>
      <c r="AQ31" s="36">
        <f t="shared" si="55"/>
        <v>-85973.173974155245</v>
      </c>
      <c r="AR31" s="36">
        <f t="shared" ref="AR31" si="56">SUM(AR26:AR30)</f>
        <v>-16232.042575845189</v>
      </c>
      <c r="AS31" s="36">
        <f t="shared" ref="AS31" si="57">SUM(AS26:AS30)</f>
        <v>-102205.21655137543</v>
      </c>
    </row>
    <row r="32" spans="1:45" ht="14.15" customHeight="1">
      <c r="A32" s="2"/>
      <c r="B32" s="4"/>
      <c r="C32" s="4"/>
      <c r="D32" s="17"/>
      <c r="E32" s="18"/>
      <c r="F32" s="18"/>
      <c r="G32" s="18"/>
      <c r="H32" s="18"/>
      <c r="I32" s="1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s="28" customFormat="1" ht="21">
      <c r="A33" s="2"/>
      <c r="B33" s="29" t="s">
        <v>487</v>
      </c>
      <c r="C33" s="29" t="s">
        <v>471</v>
      </c>
      <c r="D33" s="36">
        <f t="shared" ref="D33:K33" si="58">SUM(D18,D24,D31)</f>
        <v>-37398.514320000002</v>
      </c>
      <c r="E33" s="36">
        <f t="shared" si="58"/>
        <v>69944.201763466059</v>
      </c>
      <c r="F33" s="36">
        <f t="shared" si="58"/>
        <v>-104250.65931</v>
      </c>
      <c r="G33" s="36">
        <f t="shared" si="58"/>
        <v>-6215.4034899996732</v>
      </c>
      <c r="H33" s="36">
        <f t="shared" si="58"/>
        <v>-110465.80033637358</v>
      </c>
      <c r="I33" s="36">
        <f t="shared" si="58"/>
        <v>70598.111934839282</v>
      </c>
      <c r="J33" s="36">
        <f t="shared" si="58"/>
        <v>-39977.287671534403</v>
      </c>
      <c r="K33" s="36">
        <f t="shared" si="58"/>
        <v>-66940.544269999969</v>
      </c>
      <c r="L33" s="36">
        <f t="shared" si="0"/>
        <v>48884.727079999713</v>
      </c>
      <c r="M33" s="36">
        <f t="shared" ref="M33:AF33" si="59">SUM(M18,M24,M31)</f>
        <v>-18055.817190000256</v>
      </c>
      <c r="N33" s="36">
        <f t="shared" si="59"/>
        <v>20983.740433954357</v>
      </c>
      <c r="O33" s="36">
        <f t="shared" si="59"/>
        <v>2923.1113758321299</v>
      </c>
      <c r="P33" s="36">
        <f t="shared" si="59"/>
        <v>348140.73174416681</v>
      </c>
      <c r="Q33" s="36">
        <f t="shared" si="59"/>
        <v>351063.84311999904</v>
      </c>
      <c r="R33" s="36">
        <f t="shared" si="59"/>
        <v>36945</v>
      </c>
      <c r="S33" s="36">
        <f t="shared" si="59"/>
        <v>111890.1107963742</v>
      </c>
      <c r="T33" s="36">
        <f t="shared" si="59"/>
        <v>148833.69473637425</v>
      </c>
      <c r="U33" s="36">
        <f t="shared" si="59"/>
        <v>-65264.489510597676</v>
      </c>
      <c r="V33" s="36">
        <f t="shared" si="59"/>
        <v>83569.205225776604</v>
      </c>
      <c r="W33" s="36">
        <f t="shared" si="59"/>
        <v>-42094.651313775525</v>
      </c>
      <c r="X33" s="36">
        <f t="shared" si="59"/>
        <v>41474.553912001007</v>
      </c>
      <c r="Y33" s="36">
        <f t="shared" si="59"/>
        <v>-111394.12270000056</v>
      </c>
      <c r="Z33" s="36">
        <f t="shared" si="59"/>
        <v>-4757.6864199996635</v>
      </c>
      <c r="AA33" s="36">
        <f t="shared" si="59"/>
        <v>-116151.80912000028</v>
      </c>
      <c r="AB33" s="36">
        <f t="shared" si="59"/>
        <v>25960.798236832885</v>
      </c>
      <c r="AC33" s="36">
        <f t="shared" si="59"/>
        <v>-90191.010883167241</v>
      </c>
      <c r="AD33" s="36">
        <f t="shared" si="59"/>
        <v>-62014.260362620327</v>
      </c>
      <c r="AE33" s="36">
        <f t="shared" si="59"/>
        <v>-151731.77948578779</v>
      </c>
      <c r="AF33" s="36">
        <f t="shared" si="59"/>
        <v>-78264.029599999878</v>
      </c>
      <c r="AG33" s="36">
        <f t="shared" si="1"/>
        <v>-82380.157212727834</v>
      </c>
      <c r="AH33" s="36">
        <f t="shared" ref="AH33:AO33" si="60">SUM(AH18,AH24,AH31)</f>
        <v>-160644.18681272771</v>
      </c>
      <c r="AI33" s="36">
        <f t="shared" si="60"/>
        <v>-63274</v>
      </c>
      <c r="AJ33" s="36">
        <f t="shared" si="60"/>
        <v>-223918.80435771117</v>
      </c>
      <c r="AK33" s="36">
        <f t="shared" si="60"/>
        <v>87148.17605274744</v>
      </c>
      <c r="AL33" s="36">
        <f t="shared" si="60"/>
        <v>-136770.62830496373</v>
      </c>
      <c r="AM33" s="36">
        <f t="shared" si="60"/>
        <v>-38572</v>
      </c>
      <c r="AN33" s="36">
        <f t="shared" si="60"/>
        <v>-43003.101340026435</v>
      </c>
      <c r="AO33" s="36">
        <f t="shared" si="60"/>
        <v>-81575.506350026437</v>
      </c>
      <c r="AP33" s="36">
        <f t="shared" ref="AP33" si="61">SUM(AP18,AP24,AP31)</f>
        <v>-8941.7658449990558</v>
      </c>
      <c r="AQ33" s="36">
        <f t="shared" ref="AQ33:AR33" si="62">SUM(AQ18,AQ24,AQ31)</f>
        <v>-90517.272195025405</v>
      </c>
      <c r="AR33" s="36">
        <f t="shared" si="62"/>
        <v>151976.50026000012</v>
      </c>
      <c r="AS33" s="36">
        <f>SUM(AS18,AS24,AS31)</f>
        <v>61459.228073599777</v>
      </c>
    </row>
    <row r="34" spans="1:45">
      <c r="B34" s="4"/>
      <c r="C34" s="4"/>
      <c r="D34" s="17"/>
      <c r="E34" s="18"/>
      <c r="F34" s="18"/>
      <c r="G34" s="18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s="28" customFormat="1">
      <c r="A35" s="2"/>
      <c r="B35" s="30" t="s">
        <v>488</v>
      </c>
      <c r="C35" s="30" t="s">
        <v>472</v>
      </c>
      <c r="D35" s="35">
        <v>92213</v>
      </c>
      <c r="E35" s="35">
        <f>D36</f>
        <v>54814</v>
      </c>
      <c r="F35" s="35">
        <v>124758</v>
      </c>
      <c r="G35" s="35">
        <v>20506.968399999998</v>
      </c>
      <c r="H35" s="35">
        <v>124757.36525</v>
      </c>
      <c r="I35" s="35">
        <v>14291.564969999999</v>
      </c>
      <c r="J35" s="35">
        <v>124758</v>
      </c>
      <c r="K35" s="35">
        <f>J36</f>
        <v>84781</v>
      </c>
      <c r="L35" s="35">
        <f>K36</f>
        <v>17840.455730000031</v>
      </c>
      <c r="M35" s="35">
        <v>84781</v>
      </c>
      <c r="N35" s="35">
        <v>66725.878120000008</v>
      </c>
      <c r="O35" s="35">
        <v>87703.619000000006</v>
      </c>
      <c r="P35" s="35">
        <v>87703.619000000006</v>
      </c>
      <c r="Q35" s="35">
        <v>84780.507180000001</v>
      </c>
      <c r="R35" s="35">
        <v>435844</v>
      </c>
      <c r="S35" s="35">
        <v>472788.78017000004</v>
      </c>
      <c r="T35" s="35">
        <v>435844.35029999999</v>
      </c>
      <c r="U35" s="35">
        <v>584678.89157000009</v>
      </c>
      <c r="V35" s="35">
        <v>435844.35029999999</v>
      </c>
      <c r="W35" s="35">
        <f>V36</f>
        <v>519414.40205999999</v>
      </c>
      <c r="X35" s="35">
        <v>435844.35029999999</v>
      </c>
      <c r="Y35" s="35">
        <v>477319.37946999999</v>
      </c>
      <c r="Z35" s="35">
        <f>Y36</f>
        <v>365925.25676999998</v>
      </c>
      <c r="AA35" s="35">
        <v>477319.37946999999</v>
      </c>
      <c r="AB35" s="35">
        <f>AA36</f>
        <v>361167.57030999992</v>
      </c>
      <c r="AC35" s="35">
        <v>477319.37946999999</v>
      </c>
      <c r="AD35" s="35">
        <v>361168</v>
      </c>
      <c r="AE35" s="35">
        <v>477319.37946999999</v>
      </c>
      <c r="AF35" s="35">
        <v>325587.60056999995</v>
      </c>
      <c r="AG35" s="35">
        <f>AF36</f>
        <v>247323.57097000006</v>
      </c>
      <c r="AH35" s="35">
        <f>AG35</f>
        <v>247323.57097000006</v>
      </c>
      <c r="AI35" s="35">
        <f>AH36</f>
        <v>86679.384157272347</v>
      </c>
      <c r="AJ35" s="35">
        <v>325587.60056999995</v>
      </c>
      <c r="AK35" s="35">
        <f>AJ36</f>
        <v>101668.44038</v>
      </c>
      <c r="AL35" s="35">
        <f>AE36</f>
        <v>325587.60056999995</v>
      </c>
      <c r="AM35" s="35">
        <v>160036</v>
      </c>
      <c r="AN35" s="35">
        <f>AM36</f>
        <v>121464</v>
      </c>
      <c r="AO35" s="35">
        <v>160035.97900999998</v>
      </c>
      <c r="AP35" s="35">
        <f>AO36</f>
        <v>78460.473289999994</v>
      </c>
      <c r="AQ35" s="35">
        <v>160035.97900999998</v>
      </c>
      <c r="AR35" s="35">
        <v>69518.707189999986</v>
      </c>
      <c r="AS35" s="35">
        <v>160035.97900999998</v>
      </c>
    </row>
    <row r="36" spans="1:45" s="28" customFormat="1">
      <c r="A36" s="2"/>
      <c r="B36" s="30" t="s">
        <v>489</v>
      </c>
      <c r="C36" s="30" t="s">
        <v>473</v>
      </c>
      <c r="D36" s="35">
        <v>54814</v>
      </c>
      <c r="E36" s="35">
        <v>124758</v>
      </c>
      <c r="F36" s="35">
        <v>20507</v>
      </c>
      <c r="G36" s="35">
        <v>14291.564969999999</v>
      </c>
      <c r="H36" s="35">
        <v>14291.564969999999</v>
      </c>
      <c r="I36" s="35">
        <v>84780.507180000001</v>
      </c>
      <c r="J36" s="35">
        <v>84781</v>
      </c>
      <c r="K36" s="35">
        <f>K33+K35</f>
        <v>17840.455730000031</v>
      </c>
      <c r="L36" s="35">
        <f>L33+L35</f>
        <v>66725.182809999736</v>
      </c>
      <c r="M36" s="35">
        <v>66725</v>
      </c>
      <c r="N36" s="35">
        <v>87703.619000000006</v>
      </c>
      <c r="O36" s="35">
        <v>84780.507180000001</v>
      </c>
      <c r="P36" s="35">
        <v>435844.35029999999</v>
      </c>
      <c r="Q36" s="35">
        <v>435844.35029999999</v>
      </c>
      <c r="R36" s="35">
        <v>472789</v>
      </c>
      <c r="S36" s="35">
        <v>584678.89157000009</v>
      </c>
      <c r="T36" s="35">
        <v>584678.89157000009</v>
      </c>
      <c r="U36" s="35">
        <v>519414.40205999999</v>
      </c>
      <c r="V36" s="35">
        <v>519414.40205999999</v>
      </c>
      <c r="W36" s="35">
        <v>477319</v>
      </c>
      <c r="X36" s="35">
        <v>477319.37946999999</v>
      </c>
      <c r="Y36" s="35">
        <v>365925.25676999998</v>
      </c>
      <c r="Z36" s="35">
        <v>361167.57030999992</v>
      </c>
      <c r="AA36" s="35">
        <v>361167.57030999992</v>
      </c>
      <c r="AB36" s="35">
        <v>387128.7982368329</v>
      </c>
      <c r="AC36" s="35">
        <v>361167.57030999992</v>
      </c>
      <c r="AD36" s="35">
        <v>299153.73963737965</v>
      </c>
      <c r="AE36" s="35">
        <v>325587.60056999995</v>
      </c>
      <c r="AF36" s="35">
        <f>AF35+AF33</f>
        <v>247323.57097000006</v>
      </c>
      <c r="AG36" s="35">
        <f>AG35+AG33</f>
        <v>164943.41375727224</v>
      </c>
      <c r="AH36" s="35">
        <f>AH35+AH33</f>
        <v>86679.384157272347</v>
      </c>
      <c r="AI36" s="35">
        <f>AI35+AI33</f>
        <v>23405.384157272347</v>
      </c>
      <c r="AJ36" s="35">
        <v>101668.44038</v>
      </c>
      <c r="AK36" s="35">
        <v>160035.97900999998</v>
      </c>
      <c r="AL36" s="35">
        <v>160035.97900999998</v>
      </c>
      <c r="AM36" s="35">
        <v>121464</v>
      </c>
      <c r="AN36" s="35">
        <f>AO36</f>
        <v>78460.473289999994</v>
      </c>
      <c r="AO36" s="35">
        <v>78460.473289999994</v>
      </c>
      <c r="AP36" s="35">
        <f>AQ36</f>
        <v>69518.707189999986</v>
      </c>
      <c r="AQ36" s="35">
        <v>69518.707189999986</v>
      </c>
      <c r="AR36" s="35">
        <v>221495.20791</v>
      </c>
      <c r="AS36" s="35">
        <v>221495.20791</v>
      </c>
    </row>
    <row r="37" spans="1:45" s="28" customFormat="1">
      <c r="A37" s="2"/>
      <c r="D37" s="34"/>
      <c r="E37" s="34"/>
      <c r="F37" s="34"/>
      <c r="G37" s="34"/>
      <c r="H37" s="34"/>
      <c r="I37" s="34"/>
      <c r="J37" s="34"/>
      <c r="K37" s="34"/>
      <c r="L37" s="34"/>
      <c r="M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>
      <c r="D38" s="38"/>
      <c r="E38" s="38"/>
      <c r="F38" s="38"/>
      <c r="G38" s="38"/>
      <c r="H38" s="38"/>
      <c r="I38" s="38"/>
      <c r="J38" s="38"/>
      <c r="K38" s="38"/>
      <c r="L38" s="38"/>
      <c r="M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>
      <c r="A39" s="2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>
      <c r="A40" s="2"/>
    </row>
    <row r="41" spans="1:45"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M30:M34 L14:M14 O6:O7 O31:O34 O24:O25 O19 O14:P14 K24 Q31 L31:L33 W6:X7 X37 X5 V14:X14 X8:X13 W19:X19 X15:X17 W25:X26 X21:X23 W31:X34 X27:X29 I14 AG14 AG31:AG33 AG24 AK14 AK31 AH35 AK21:AK23 M21:M29 M19 AK18:AK19 W24 X35 X18" formula="1"/>
    <ignoredError sqref="M18 J18 O18 T28" formula="1" formulaRange="1"/>
    <ignoredError sqref="D18:I18 P18:Q18 K18 N18 T29 AH6:AH7 AH25 AH19 AH32:AH3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B1:Q517"/>
  <sheetViews>
    <sheetView showGridLines="0" zoomScaleNormal="100" workbookViewId="0">
      <selection activeCell="C6" sqref="C6"/>
    </sheetView>
  </sheetViews>
  <sheetFormatPr defaultColWidth="8.81640625" defaultRowHeight="12" customHeight="1"/>
  <cols>
    <col min="1" max="1" width="2.1796875" style="5" customWidth="1"/>
    <col min="2" max="2" width="6.1796875" style="5" customWidth="1"/>
    <col min="3" max="3" width="15.08984375" style="5" customWidth="1"/>
    <col min="4" max="4" width="10.1796875" style="5" customWidth="1"/>
    <col min="5" max="5" width="12.08984375" style="5" bestFit="1" customWidth="1"/>
    <col min="6" max="6" width="9.81640625" style="5" customWidth="1"/>
    <col min="7" max="7" width="17" style="5" bestFit="1" customWidth="1"/>
    <col min="8" max="8" width="32.54296875" style="5" bestFit="1" customWidth="1"/>
    <col min="9" max="9" width="10.26953125" style="107" customWidth="1"/>
    <col min="10" max="10" width="18.36328125" style="5" customWidth="1"/>
    <col min="11" max="11" width="11.26953125" style="5" customWidth="1"/>
    <col min="12" max="12" width="8.453125" style="5" bestFit="1" customWidth="1"/>
    <col min="13" max="13" width="9.81640625" style="5" bestFit="1" customWidth="1"/>
    <col min="14" max="14" width="26.81640625" style="5" customWidth="1"/>
    <col min="15" max="15" width="8.81640625" style="5"/>
    <col min="16" max="16" width="31.26953125" style="5" customWidth="1"/>
    <col min="17" max="16384" width="8.81640625" style="5"/>
  </cols>
  <sheetData>
    <row r="1" spans="2:17" ht="10"/>
    <row r="2" spans="2:17" ht="10.4" customHeight="1">
      <c r="D2" s="65"/>
      <c r="E2" s="39" t="s">
        <v>792</v>
      </c>
    </row>
    <row r="3" spans="2:17" ht="8" customHeight="1"/>
    <row r="4" spans="2:17" s="60" customFormat="1" ht="23">
      <c r="B4" s="57" t="s">
        <v>279</v>
      </c>
      <c r="C4" s="58" t="s">
        <v>35</v>
      </c>
      <c r="D4" s="58" t="s">
        <v>36</v>
      </c>
      <c r="E4" s="58" t="s">
        <v>37</v>
      </c>
      <c r="F4" s="58" t="s">
        <v>38</v>
      </c>
      <c r="G4" s="66" t="s">
        <v>39</v>
      </c>
      <c r="H4" s="58" t="s">
        <v>40</v>
      </c>
      <c r="I4" s="108" t="s">
        <v>845</v>
      </c>
      <c r="J4" s="58" t="s">
        <v>846</v>
      </c>
      <c r="K4" s="112" t="s">
        <v>909</v>
      </c>
      <c r="L4" s="58" t="s">
        <v>280</v>
      </c>
      <c r="M4" s="59" t="s">
        <v>315</v>
      </c>
      <c r="N4" s="59" t="s">
        <v>844</v>
      </c>
    </row>
    <row r="5" spans="2:17" s="60" customFormat="1" ht="11.5" customHeight="1">
      <c r="B5" s="88">
        <f t="shared" ref="B5:B10" si="0">B6+1</f>
        <v>513</v>
      </c>
      <c r="C5" s="94">
        <v>45405</v>
      </c>
      <c r="D5" s="95" t="s">
        <v>281</v>
      </c>
      <c r="E5" s="46" t="s">
        <v>508</v>
      </c>
      <c r="F5" s="88" t="s">
        <v>47</v>
      </c>
      <c r="G5" s="88" t="s">
        <v>137</v>
      </c>
      <c r="H5" s="88" t="s">
        <v>939</v>
      </c>
      <c r="I5" s="124">
        <v>53.03</v>
      </c>
      <c r="J5" s="88">
        <f>COUNTIFS(L5:$L$518,L5,M5:$M$518,"Aberto")</f>
        <v>137</v>
      </c>
      <c r="K5" s="88">
        <f>COUNTIF(M5:$M$517,"Aberto")</f>
        <v>412</v>
      </c>
      <c r="L5" s="88" t="s">
        <v>869</v>
      </c>
      <c r="M5" s="40" t="s">
        <v>314</v>
      </c>
      <c r="N5" s="40"/>
      <c r="P5" s="114"/>
      <c r="Q5" s="113"/>
    </row>
    <row r="6" spans="2:17" s="60" customFormat="1" ht="11.5" customHeight="1">
      <c r="B6" s="88">
        <f t="shared" si="0"/>
        <v>512</v>
      </c>
      <c r="C6" s="94">
        <v>45399</v>
      </c>
      <c r="D6" s="95" t="s">
        <v>281</v>
      </c>
      <c r="E6" s="46" t="s">
        <v>45</v>
      </c>
      <c r="F6" s="88" t="s">
        <v>57</v>
      </c>
      <c r="G6" s="88" t="s">
        <v>90</v>
      </c>
      <c r="H6" s="88" t="s">
        <v>940</v>
      </c>
      <c r="I6" s="124">
        <v>53.8</v>
      </c>
      <c r="J6" s="88">
        <f>COUNTIFS(L6:$L$518,L6,M6:$M$518,"Aberto")</f>
        <v>136</v>
      </c>
      <c r="K6" s="88">
        <f>COUNTIF(M6:$M$517,"Aberto")</f>
        <v>411</v>
      </c>
      <c r="L6" s="88" t="s">
        <v>869</v>
      </c>
      <c r="M6" s="40" t="s">
        <v>314</v>
      </c>
      <c r="N6" s="40"/>
      <c r="P6" s="114"/>
      <c r="Q6" s="113"/>
    </row>
    <row r="7" spans="2:17" s="60" customFormat="1" ht="11.5" customHeight="1">
      <c r="B7" s="88">
        <f t="shared" si="0"/>
        <v>511</v>
      </c>
      <c r="C7" s="94">
        <v>45398</v>
      </c>
      <c r="D7" s="95" t="s">
        <v>281</v>
      </c>
      <c r="E7" s="46" t="s">
        <v>44</v>
      </c>
      <c r="F7" s="88" t="s">
        <v>56</v>
      </c>
      <c r="G7" s="88" t="s">
        <v>941</v>
      </c>
      <c r="H7" s="88" t="s">
        <v>218</v>
      </c>
      <c r="I7" s="124">
        <v>60.06</v>
      </c>
      <c r="J7" s="88">
        <f>COUNTIFS(L7:$L$518,L7,M7:$M$518,"Aberto")</f>
        <v>135</v>
      </c>
      <c r="K7" s="88">
        <f>COUNTIF(M7:$M$517,"Aberto")</f>
        <v>410</v>
      </c>
      <c r="L7" s="88" t="s">
        <v>869</v>
      </c>
      <c r="M7" s="40" t="s">
        <v>314</v>
      </c>
      <c r="N7" s="40"/>
      <c r="P7" s="114"/>
      <c r="Q7" s="113"/>
    </row>
    <row r="8" spans="2:17" s="60" customFormat="1" ht="11.5" customHeight="1">
      <c r="B8" s="88">
        <f t="shared" si="0"/>
        <v>510</v>
      </c>
      <c r="C8" s="94">
        <v>45387</v>
      </c>
      <c r="D8" s="95" t="s">
        <v>281</v>
      </c>
      <c r="E8" s="46" t="s">
        <v>44</v>
      </c>
      <c r="F8" s="88" t="s">
        <v>56</v>
      </c>
      <c r="G8" s="88" t="s">
        <v>512</v>
      </c>
      <c r="H8" s="88" t="s">
        <v>942</v>
      </c>
      <c r="I8" s="124">
        <v>82.74</v>
      </c>
      <c r="J8" s="88">
        <f>COUNTIFS(L8:$L$518,L8,M8:$M$518,"Aberto")</f>
        <v>134</v>
      </c>
      <c r="K8" s="88">
        <f>COUNTIF(M8:$M$517,"Aberto")</f>
        <v>409</v>
      </c>
      <c r="L8" s="88" t="s">
        <v>869</v>
      </c>
      <c r="M8" s="40" t="s">
        <v>314</v>
      </c>
      <c r="N8" s="40"/>
      <c r="P8" s="114"/>
      <c r="Q8" s="113"/>
    </row>
    <row r="9" spans="2:17" s="60" customFormat="1" ht="11.5" customHeight="1">
      <c r="B9" s="88">
        <f t="shared" si="0"/>
        <v>509</v>
      </c>
      <c r="C9" s="94">
        <v>45384</v>
      </c>
      <c r="D9" s="95" t="s">
        <v>281</v>
      </c>
      <c r="E9" s="46" t="s">
        <v>508</v>
      </c>
      <c r="F9" s="88" t="s">
        <v>47</v>
      </c>
      <c r="G9" s="88" t="s">
        <v>943</v>
      </c>
      <c r="H9" s="88" t="s">
        <v>944</v>
      </c>
      <c r="I9" s="124">
        <v>80.400000000000006</v>
      </c>
      <c r="J9" s="88">
        <f>COUNTIFS(L9:$L$518,L9,M9:$M$518,"Aberto")</f>
        <v>133</v>
      </c>
      <c r="K9" s="88">
        <f>COUNTIF(M9:$M$517,"Aberto")</f>
        <v>408</v>
      </c>
      <c r="L9" s="88" t="s">
        <v>869</v>
      </c>
      <c r="M9" s="40" t="s">
        <v>314</v>
      </c>
      <c r="N9" s="40"/>
      <c r="P9" s="114"/>
      <c r="Q9" s="113"/>
    </row>
    <row r="10" spans="2:17" s="60" customFormat="1" ht="11.5" customHeight="1">
      <c r="B10" s="88">
        <f t="shared" si="0"/>
        <v>508</v>
      </c>
      <c r="C10" s="94">
        <v>45384</v>
      </c>
      <c r="D10" s="95" t="s">
        <v>281</v>
      </c>
      <c r="E10" s="46" t="s">
        <v>710</v>
      </c>
      <c r="F10" s="88" t="s">
        <v>620</v>
      </c>
      <c r="G10" s="88" t="s">
        <v>603</v>
      </c>
      <c r="H10" s="88" t="s">
        <v>604</v>
      </c>
      <c r="I10" s="124">
        <v>83.16</v>
      </c>
      <c r="J10" s="88">
        <f>COUNTIFS(L10:$L$518,L10,M10:$M$518,"Aberto")</f>
        <v>132</v>
      </c>
      <c r="K10" s="88">
        <f>COUNTIF(M10:$M$517,"Aberto")</f>
        <v>407</v>
      </c>
      <c r="L10" s="88" t="s">
        <v>869</v>
      </c>
      <c r="M10" s="40" t="s">
        <v>314</v>
      </c>
      <c r="N10" s="40"/>
      <c r="P10" s="114"/>
      <c r="Q10" s="113"/>
    </row>
    <row r="11" spans="2:17" s="60" customFormat="1" ht="11.5" customHeight="1">
      <c r="B11" s="88">
        <f>B12+1</f>
        <v>507</v>
      </c>
      <c r="C11" s="94">
        <v>45382</v>
      </c>
      <c r="D11" s="95" t="s">
        <v>282</v>
      </c>
      <c r="E11" s="46" t="s">
        <v>508</v>
      </c>
      <c r="F11" s="88" t="s">
        <v>47</v>
      </c>
      <c r="G11" s="88" t="s">
        <v>142</v>
      </c>
      <c r="H11" s="88" t="s">
        <v>930</v>
      </c>
      <c r="I11" s="124">
        <v>66.95</v>
      </c>
      <c r="J11" s="88">
        <f>COUNTIFS(L11:$L$518,L11,M11:$M$518,"Aberto")</f>
        <v>131</v>
      </c>
      <c r="K11" s="88">
        <f>COUNTIF(M11:$M$517,"Aberto")</f>
        <v>406</v>
      </c>
      <c r="L11" s="88" t="s">
        <v>869</v>
      </c>
      <c r="M11" s="40" t="s">
        <v>314</v>
      </c>
      <c r="N11" s="40"/>
      <c r="P11" s="114"/>
      <c r="Q11" s="113"/>
    </row>
    <row r="12" spans="2:17" s="60" customFormat="1" ht="11.5" customHeight="1">
      <c r="B12" s="88">
        <f t="shared" ref="B12:B18" si="1">B13+1</f>
        <v>506</v>
      </c>
      <c r="C12" s="94">
        <v>45380</v>
      </c>
      <c r="D12" s="95" t="s">
        <v>282</v>
      </c>
      <c r="E12" s="46" t="s">
        <v>710</v>
      </c>
      <c r="F12" s="88" t="s">
        <v>55</v>
      </c>
      <c r="G12" s="88" t="s">
        <v>931</v>
      </c>
      <c r="H12" s="88" t="s">
        <v>932</v>
      </c>
      <c r="I12" s="124">
        <v>80.319999999999993</v>
      </c>
      <c r="J12" s="88">
        <f>COUNTIFS(L12:$L$518,L12,M12:$M$518,"Aberto")</f>
        <v>130</v>
      </c>
      <c r="K12" s="88">
        <f>COUNTIF(M12:$M$517,"Aberto")</f>
        <v>405</v>
      </c>
      <c r="L12" s="88" t="s">
        <v>869</v>
      </c>
      <c r="M12" s="40" t="s">
        <v>314</v>
      </c>
      <c r="N12" s="40"/>
      <c r="P12" s="114"/>
      <c r="Q12" s="113"/>
    </row>
    <row r="13" spans="2:17" s="60" customFormat="1" ht="11.5" customHeight="1">
      <c r="B13" s="88">
        <f t="shared" si="1"/>
        <v>505</v>
      </c>
      <c r="C13" s="94">
        <v>45370</v>
      </c>
      <c r="D13" s="95" t="s">
        <v>282</v>
      </c>
      <c r="E13" s="46" t="s">
        <v>43</v>
      </c>
      <c r="F13" s="88" t="s">
        <v>48</v>
      </c>
      <c r="G13" s="88" t="s">
        <v>77</v>
      </c>
      <c r="H13" s="88" t="s">
        <v>933</v>
      </c>
      <c r="I13" s="124">
        <v>80</v>
      </c>
      <c r="J13" s="88">
        <f>COUNTIFS(L13:$L$518,L13,M13:$M$518,"Aberto")</f>
        <v>129</v>
      </c>
      <c r="K13" s="88">
        <f>COUNTIF(M13:$M$517,"Aberto")</f>
        <v>404</v>
      </c>
      <c r="L13" s="88" t="s">
        <v>869</v>
      </c>
      <c r="M13" s="40" t="s">
        <v>314</v>
      </c>
      <c r="N13" s="40"/>
      <c r="P13" s="114"/>
      <c r="Q13" s="113"/>
    </row>
    <row r="14" spans="2:17" s="60" customFormat="1" ht="11.5" customHeight="1">
      <c r="B14" s="88">
        <f t="shared" si="1"/>
        <v>504</v>
      </c>
      <c r="C14" s="94">
        <v>45370</v>
      </c>
      <c r="D14" s="95" t="s">
        <v>282</v>
      </c>
      <c r="E14" s="46" t="s">
        <v>508</v>
      </c>
      <c r="F14" s="88" t="s">
        <v>47</v>
      </c>
      <c r="G14" s="88" t="s">
        <v>934</v>
      </c>
      <c r="H14" s="88" t="s">
        <v>935</v>
      </c>
      <c r="I14" s="124">
        <v>60</v>
      </c>
      <c r="J14" s="88">
        <f>COUNTIFS(L14:$L$518,L14,M14:$M$518,"Aberto")</f>
        <v>128</v>
      </c>
      <c r="K14" s="88">
        <f>COUNTIF(M14:$M$517,"Aberto")</f>
        <v>403</v>
      </c>
      <c r="L14" s="88" t="s">
        <v>869</v>
      </c>
      <c r="M14" s="40" t="s">
        <v>314</v>
      </c>
      <c r="N14" s="40"/>
      <c r="P14" s="114"/>
      <c r="Q14" s="113"/>
    </row>
    <row r="15" spans="2:17" s="60" customFormat="1" ht="11.5" customHeight="1">
      <c r="B15" s="88">
        <f t="shared" si="1"/>
        <v>503</v>
      </c>
      <c r="C15" s="94">
        <v>45365</v>
      </c>
      <c r="D15" s="95" t="s">
        <v>282</v>
      </c>
      <c r="E15" s="46" t="s">
        <v>508</v>
      </c>
      <c r="F15" s="88" t="s">
        <v>70</v>
      </c>
      <c r="G15" s="88" t="s">
        <v>145</v>
      </c>
      <c r="H15" s="88" t="s">
        <v>252</v>
      </c>
      <c r="I15" s="124">
        <v>75.33</v>
      </c>
      <c r="J15" s="88">
        <f>COUNTIFS(L15:$L$518,L15,M15:$M$518,"Aberto")</f>
        <v>127</v>
      </c>
      <c r="K15" s="88">
        <f>COUNTIF(M15:$M$517,"Aberto")</f>
        <v>402</v>
      </c>
      <c r="L15" s="88" t="s">
        <v>869</v>
      </c>
      <c r="M15" s="40" t="s">
        <v>314</v>
      </c>
      <c r="N15" s="40"/>
      <c r="P15" s="114"/>
      <c r="Q15" s="113"/>
    </row>
    <row r="16" spans="2:17" s="60" customFormat="1" ht="11.5" customHeight="1">
      <c r="B16" s="88">
        <f t="shared" si="1"/>
        <v>502</v>
      </c>
      <c r="C16" s="94">
        <v>45363</v>
      </c>
      <c r="D16" s="95" t="s">
        <v>282</v>
      </c>
      <c r="E16" s="46" t="s">
        <v>43</v>
      </c>
      <c r="F16" s="88" t="s">
        <v>51</v>
      </c>
      <c r="G16" s="88" t="s">
        <v>936</v>
      </c>
      <c r="H16" s="88" t="s">
        <v>639</v>
      </c>
      <c r="I16" s="124">
        <v>100.03</v>
      </c>
      <c r="J16" s="88">
        <f>COUNTIFS(L16:$L$518,L16,M16:$M$518,"Aberto")</f>
        <v>126</v>
      </c>
      <c r="K16" s="88">
        <f>COUNTIF(M16:$M$517,"Aberto")</f>
        <v>401</v>
      </c>
      <c r="L16" s="88" t="s">
        <v>869</v>
      </c>
      <c r="M16" s="40" t="s">
        <v>314</v>
      </c>
      <c r="N16" s="40"/>
      <c r="P16" s="114"/>
      <c r="Q16" s="113"/>
    </row>
    <row r="17" spans="2:17" s="60" customFormat="1" ht="11.5" customHeight="1">
      <c r="B17" s="88">
        <f t="shared" si="1"/>
        <v>501</v>
      </c>
      <c r="C17" s="94">
        <v>45362</v>
      </c>
      <c r="D17" s="95" t="s">
        <v>282</v>
      </c>
      <c r="E17" s="46" t="s">
        <v>43</v>
      </c>
      <c r="F17" s="88" t="s">
        <v>48</v>
      </c>
      <c r="G17" s="88" t="s">
        <v>937</v>
      </c>
      <c r="H17" s="88" t="s">
        <v>938</v>
      </c>
      <c r="I17" s="124">
        <v>72.400000000000006</v>
      </c>
      <c r="J17" s="88">
        <f>COUNTIFS(L17:$L$518,L17,M17:$M$518,"Aberto")</f>
        <v>125</v>
      </c>
      <c r="K17" s="88">
        <f>COUNTIF(M17:$M$517,"Aberto")</f>
        <v>400</v>
      </c>
      <c r="L17" s="88" t="s">
        <v>869</v>
      </c>
      <c r="M17" s="40" t="s">
        <v>314</v>
      </c>
      <c r="N17" s="40"/>
      <c r="P17" s="114"/>
      <c r="Q17" s="113"/>
    </row>
    <row r="18" spans="2:17" s="60" customFormat="1" ht="11.5" customHeight="1">
      <c r="B18" s="88">
        <f t="shared" si="1"/>
        <v>500</v>
      </c>
      <c r="C18" s="94">
        <v>45359</v>
      </c>
      <c r="D18" s="95" t="s">
        <v>282</v>
      </c>
      <c r="E18" s="46" t="s">
        <v>43</v>
      </c>
      <c r="F18" s="88" t="s">
        <v>48</v>
      </c>
      <c r="G18" s="88" t="s">
        <v>77</v>
      </c>
      <c r="H18" s="88" t="s">
        <v>504</v>
      </c>
      <c r="I18" s="124">
        <v>87.37</v>
      </c>
      <c r="J18" s="88">
        <f>COUNTIFS(L18:$L$518,L18,M18:$M$518,"Aberto")</f>
        <v>124</v>
      </c>
      <c r="K18" s="88">
        <f>COUNTIF(M18:$M$517,"Aberto")</f>
        <v>399</v>
      </c>
      <c r="L18" s="88" t="s">
        <v>869</v>
      </c>
      <c r="M18" s="40" t="s">
        <v>314</v>
      </c>
      <c r="N18" s="40"/>
      <c r="P18" s="114"/>
      <c r="Q18" s="113"/>
    </row>
    <row r="19" spans="2:17" s="60" customFormat="1" ht="11.5" customHeight="1">
      <c r="B19" s="88">
        <f t="shared" ref="B19:B28" si="2">B20+1</f>
        <v>499</v>
      </c>
      <c r="C19" s="94">
        <v>45349</v>
      </c>
      <c r="D19" s="95" t="s">
        <v>282</v>
      </c>
      <c r="E19" s="46" t="s">
        <v>508</v>
      </c>
      <c r="F19" s="88" t="s">
        <v>47</v>
      </c>
      <c r="G19" s="88" t="s">
        <v>705</v>
      </c>
      <c r="H19" s="88" t="s">
        <v>921</v>
      </c>
      <c r="I19" s="124">
        <v>113.4</v>
      </c>
      <c r="J19" s="88">
        <f>COUNTIFS(L19:$L$518,L19,M19:$M$518,"Aberto")</f>
        <v>261</v>
      </c>
      <c r="K19" s="88">
        <f>COUNTIF(M19:$M$517,"Aberto")</f>
        <v>398</v>
      </c>
      <c r="L19" s="88" t="s">
        <v>870</v>
      </c>
      <c r="M19" s="40" t="s">
        <v>314</v>
      </c>
      <c r="N19" s="40"/>
      <c r="P19" s="114"/>
      <c r="Q19" s="113"/>
    </row>
    <row r="20" spans="2:17" s="60" customFormat="1" ht="12" customHeight="1">
      <c r="B20" s="88">
        <f t="shared" si="2"/>
        <v>498</v>
      </c>
      <c r="C20" s="94">
        <v>45349</v>
      </c>
      <c r="D20" s="95" t="s">
        <v>282</v>
      </c>
      <c r="E20" s="46" t="s">
        <v>508</v>
      </c>
      <c r="F20" s="88" t="s">
        <v>47</v>
      </c>
      <c r="G20" s="88" t="s">
        <v>95</v>
      </c>
      <c r="H20" s="88" t="s">
        <v>289</v>
      </c>
      <c r="I20" s="124">
        <v>86.08</v>
      </c>
      <c r="J20" s="88">
        <f>COUNTIFS(L20:$L$518,L20,M20:$M$518,"Aberto")</f>
        <v>123</v>
      </c>
      <c r="K20" s="88">
        <f>COUNTIF(M20:$M$517,"Aberto")</f>
        <v>397</v>
      </c>
      <c r="L20" s="88" t="s">
        <v>869</v>
      </c>
      <c r="M20" s="40" t="s">
        <v>314</v>
      </c>
      <c r="N20" s="40"/>
      <c r="P20" s="114"/>
      <c r="Q20" s="113"/>
    </row>
    <row r="21" spans="2:17" s="60" customFormat="1" ht="12" customHeight="1">
      <c r="B21" s="88">
        <f t="shared" si="2"/>
        <v>497</v>
      </c>
      <c r="C21" s="94">
        <v>45345</v>
      </c>
      <c r="D21" s="95" t="s">
        <v>282</v>
      </c>
      <c r="E21" s="46" t="s">
        <v>508</v>
      </c>
      <c r="F21" s="88" t="s">
        <v>70</v>
      </c>
      <c r="G21" s="88" t="s">
        <v>714</v>
      </c>
      <c r="H21" s="88" t="s">
        <v>715</v>
      </c>
      <c r="I21" s="124">
        <v>66.52</v>
      </c>
      <c r="J21" s="88">
        <f>COUNTIFS(L21:$L$518,L21,M21:$M$518,"Aberto")</f>
        <v>122</v>
      </c>
      <c r="K21" s="88">
        <f>COUNTIF(M21:$M$517,"Aberto")</f>
        <v>396</v>
      </c>
      <c r="L21" s="88" t="s">
        <v>869</v>
      </c>
      <c r="M21" s="40" t="s">
        <v>314</v>
      </c>
      <c r="N21" s="40"/>
      <c r="P21" s="114"/>
      <c r="Q21" s="113"/>
    </row>
    <row r="22" spans="2:17" s="60" customFormat="1" ht="12" customHeight="1">
      <c r="B22" s="88">
        <f t="shared" si="2"/>
        <v>496</v>
      </c>
      <c r="C22" s="94">
        <v>45345</v>
      </c>
      <c r="D22" s="95" t="s">
        <v>282</v>
      </c>
      <c r="E22" s="46" t="s">
        <v>43</v>
      </c>
      <c r="F22" s="88" t="s">
        <v>48</v>
      </c>
      <c r="G22" s="88" t="s">
        <v>127</v>
      </c>
      <c r="H22" s="88" t="s">
        <v>922</v>
      </c>
      <c r="I22" s="124">
        <v>66.87</v>
      </c>
      <c r="J22" s="88">
        <f>COUNTIFS(L22:$L$518,L22,M22:$M$518,"Aberto")</f>
        <v>260</v>
      </c>
      <c r="K22" s="88">
        <f>COUNTIF(M22:$M$517,"Aberto")</f>
        <v>395</v>
      </c>
      <c r="L22" s="88" t="s">
        <v>870</v>
      </c>
      <c r="M22" s="40" t="s">
        <v>314</v>
      </c>
      <c r="N22" s="40"/>
      <c r="P22" s="114"/>
      <c r="Q22" s="113"/>
    </row>
    <row r="23" spans="2:17" s="60" customFormat="1" ht="12" customHeight="1">
      <c r="B23" s="88">
        <f t="shared" si="2"/>
        <v>495</v>
      </c>
      <c r="C23" s="94">
        <v>45338</v>
      </c>
      <c r="D23" s="95" t="s">
        <v>282</v>
      </c>
      <c r="E23" s="46" t="s">
        <v>45</v>
      </c>
      <c r="F23" s="88" t="s">
        <v>73</v>
      </c>
      <c r="G23" s="88" t="s">
        <v>133</v>
      </c>
      <c r="H23" s="88" t="s">
        <v>923</v>
      </c>
      <c r="I23" s="124">
        <v>84</v>
      </c>
      <c r="J23" s="88">
        <f>COUNTIFS(L23:$L$518,L23,M23:$M$518,"Aberto")</f>
        <v>121</v>
      </c>
      <c r="K23" s="88">
        <f>COUNTIF(M23:$M$517,"Aberto")</f>
        <v>394</v>
      </c>
      <c r="L23" s="88" t="s">
        <v>869</v>
      </c>
      <c r="M23" s="40" t="s">
        <v>314</v>
      </c>
      <c r="N23" s="40"/>
      <c r="P23" s="114"/>
      <c r="Q23" s="113"/>
    </row>
    <row r="24" spans="2:17" s="60" customFormat="1" ht="12" customHeight="1">
      <c r="B24" s="88">
        <f t="shared" si="2"/>
        <v>494</v>
      </c>
      <c r="C24" s="94">
        <v>45332</v>
      </c>
      <c r="D24" s="95" t="s">
        <v>282</v>
      </c>
      <c r="E24" s="46" t="s">
        <v>508</v>
      </c>
      <c r="F24" s="88" t="s">
        <v>70</v>
      </c>
      <c r="G24" s="88" t="s">
        <v>924</v>
      </c>
      <c r="H24" s="88" t="s">
        <v>925</v>
      </c>
      <c r="I24" s="124">
        <v>65.709999999999994</v>
      </c>
      <c r="J24" s="88">
        <f>COUNTIFS(L24:$L$518,L24,M24:$M$518,"Aberto")</f>
        <v>259</v>
      </c>
      <c r="K24" s="88">
        <f>COUNTIF(M24:$M$517,"Aberto")</f>
        <v>393</v>
      </c>
      <c r="L24" s="88" t="s">
        <v>870</v>
      </c>
      <c r="M24" s="40" t="s">
        <v>314</v>
      </c>
      <c r="N24" s="40"/>
      <c r="P24" s="114"/>
      <c r="Q24" s="113"/>
    </row>
    <row r="25" spans="2:17" s="60" customFormat="1" ht="12" customHeight="1">
      <c r="B25" s="88">
        <f t="shared" si="2"/>
        <v>493</v>
      </c>
      <c r="C25" s="94">
        <v>45329</v>
      </c>
      <c r="D25" s="95" t="s">
        <v>282</v>
      </c>
      <c r="E25" s="46" t="s">
        <v>508</v>
      </c>
      <c r="F25" s="88" t="s">
        <v>59</v>
      </c>
      <c r="G25" s="88" t="s">
        <v>94</v>
      </c>
      <c r="H25" s="88" t="s">
        <v>266</v>
      </c>
      <c r="I25" s="124">
        <v>42.78</v>
      </c>
      <c r="J25" s="88">
        <f>COUNTIFS(L25:$L$518,L25,M25:$M$518,"Aberto")</f>
        <v>120</v>
      </c>
      <c r="K25" s="88">
        <f>COUNTIF(M25:$M$517,"Aberto")</f>
        <v>392</v>
      </c>
      <c r="L25" s="88" t="s">
        <v>869</v>
      </c>
      <c r="M25" s="40" t="s">
        <v>314</v>
      </c>
      <c r="N25" s="40"/>
      <c r="P25" s="114"/>
      <c r="Q25" s="113"/>
    </row>
    <row r="26" spans="2:17" s="60" customFormat="1" ht="12" customHeight="1">
      <c r="B26" s="88">
        <f t="shared" si="2"/>
        <v>492</v>
      </c>
      <c r="C26" s="94">
        <v>45328</v>
      </c>
      <c r="D26" s="95" t="s">
        <v>282</v>
      </c>
      <c r="E26" s="46" t="s">
        <v>508</v>
      </c>
      <c r="F26" s="88" t="s">
        <v>47</v>
      </c>
      <c r="G26" s="88" t="s">
        <v>131</v>
      </c>
      <c r="H26" s="88" t="s">
        <v>240</v>
      </c>
      <c r="I26" s="124">
        <v>73.150000000000006</v>
      </c>
      <c r="J26" s="88">
        <f>COUNTIFS(L26:$L$518,L26,M26:$M$518,"Aberto")</f>
        <v>119</v>
      </c>
      <c r="K26" s="88">
        <f>COUNTIF(M26:$M$517,"Aberto")</f>
        <v>391</v>
      </c>
      <c r="L26" s="88" t="s">
        <v>869</v>
      </c>
      <c r="M26" s="40" t="s">
        <v>314</v>
      </c>
      <c r="N26" s="40"/>
      <c r="P26" s="114"/>
      <c r="Q26" s="113"/>
    </row>
    <row r="27" spans="2:17" s="60" customFormat="1" ht="12" customHeight="1">
      <c r="B27" s="88">
        <f t="shared" si="2"/>
        <v>491</v>
      </c>
      <c r="C27" s="94">
        <v>45314</v>
      </c>
      <c r="D27" s="95" t="s">
        <v>282</v>
      </c>
      <c r="E27" s="46" t="s">
        <v>508</v>
      </c>
      <c r="F27" s="88" t="s">
        <v>47</v>
      </c>
      <c r="G27" s="88" t="s">
        <v>75</v>
      </c>
      <c r="H27" s="88" t="s">
        <v>914</v>
      </c>
      <c r="I27" s="124">
        <v>88.14</v>
      </c>
      <c r="J27" s="88">
        <f>COUNTIFS(L27:$L$518,L27,M27:$M$518,"Aberto")</f>
        <v>258</v>
      </c>
      <c r="K27" s="88">
        <f>COUNTIF(M27:$M$517,"Aberto")</f>
        <v>390</v>
      </c>
      <c r="L27" s="88" t="s">
        <v>870</v>
      </c>
      <c r="M27" s="40" t="s">
        <v>314</v>
      </c>
      <c r="N27" s="40"/>
      <c r="P27" s="114"/>
      <c r="Q27" s="113"/>
    </row>
    <row r="28" spans="2:17" s="60" customFormat="1" ht="11" customHeight="1">
      <c r="B28" s="88">
        <f t="shared" si="2"/>
        <v>490</v>
      </c>
      <c r="C28" s="94">
        <v>45300</v>
      </c>
      <c r="D28" s="95" t="s">
        <v>282</v>
      </c>
      <c r="E28" s="46" t="s">
        <v>43</v>
      </c>
      <c r="F28" s="88" t="s">
        <v>48</v>
      </c>
      <c r="G28" s="88" t="s">
        <v>77</v>
      </c>
      <c r="H28" s="88" t="s">
        <v>227</v>
      </c>
      <c r="I28" s="124">
        <v>63</v>
      </c>
      <c r="J28" s="88">
        <f>COUNTIFS(L28:$L$518,L28,M28:$M$518,"Aberto")</f>
        <v>118</v>
      </c>
      <c r="K28" s="88">
        <f>COUNTIF(M28:$M$517,"Aberto")</f>
        <v>389</v>
      </c>
      <c r="L28" s="88" t="s">
        <v>869</v>
      </c>
      <c r="M28" s="40" t="s">
        <v>314</v>
      </c>
      <c r="N28" s="40"/>
      <c r="P28" s="114"/>
      <c r="Q28" s="113"/>
    </row>
    <row r="29" spans="2:17" s="60" customFormat="1" ht="12" customHeight="1">
      <c r="B29" s="88">
        <f t="shared" ref="B29:B50" si="3">B30+1</f>
        <v>489</v>
      </c>
      <c r="C29" s="94">
        <v>45273</v>
      </c>
      <c r="D29" s="95" t="s">
        <v>283</v>
      </c>
      <c r="E29" s="46" t="s">
        <v>43</v>
      </c>
      <c r="F29" s="88" t="s">
        <v>48</v>
      </c>
      <c r="G29" s="88" t="s">
        <v>640</v>
      </c>
      <c r="H29" s="88" t="s">
        <v>917</v>
      </c>
      <c r="I29" s="124">
        <v>100.43</v>
      </c>
      <c r="J29" s="88">
        <f>COUNTIFS(L29:$L$518,L29,M29:$M$518,"Aberto")</f>
        <v>117</v>
      </c>
      <c r="K29" s="88">
        <f>COUNTIF(M29:$M$517,"Aberto")</f>
        <v>388</v>
      </c>
      <c r="L29" s="88" t="s">
        <v>869</v>
      </c>
      <c r="M29" s="40" t="s">
        <v>314</v>
      </c>
      <c r="N29" s="40"/>
      <c r="P29" s="114"/>
      <c r="Q29" s="113"/>
    </row>
    <row r="30" spans="2:17" s="60" customFormat="1" ht="12" customHeight="1">
      <c r="B30" s="88">
        <f t="shared" si="3"/>
        <v>488</v>
      </c>
      <c r="C30" s="94">
        <v>45272</v>
      </c>
      <c r="D30" s="95" t="s">
        <v>283</v>
      </c>
      <c r="E30" s="46" t="s">
        <v>43</v>
      </c>
      <c r="F30" s="88" t="s">
        <v>48</v>
      </c>
      <c r="G30" s="88" t="s">
        <v>107</v>
      </c>
      <c r="H30" s="88" t="s">
        <v>916</v>
      </c>
      <c r="I30" s="124">
        <v>58.09</v>
      </c>
      <c r="J30" s="88">
        <f>COUNTIFS(L30:$L$518,L30,M30:$M$518,"Aberto")</f>
        <v>116</v>
      </c>
      <c r="K30" s="88">
        <f>COUNTIF(M30:$M$517,"Aberto")</f>
        <v>387</v>
      </c>
      <c r="L30" s="88" t="s">
        <v>869</v>
      </c>
      <c r="M30" s="40" t="s">
        <v>314</v>
      </c>
      <c r="N30" s="40"/>
      <c r="P30" s="114"/>
      <c r="Q30" s="113"/>
    </row>
    <row r="31" spans="2:17" s="60" customFormat="1" ht="12" customHeight="1">
      <c r="B31" s="88">
        <f t="shared" si="3"/>
        <v>487</v>
      </c>
      <c r="C31" s="94">
        <v>45265</v>
      </c>
      <c r="D31" s="95" t="s">
        <v>283</v>
      </c>
      <c r="E31" s="46" t="s">
        <v>508</v>
      </c>
      <c r="F31" s="88" t="s">
        <v>47</v>
      </c>
      <c r="G31" s="88" t="s">
        <v>150</v>
      </c>
      <c r="H31" s="88" t="s">
        <v>915</v>
      </c>
      <c r="I31" s="124">
        <v>88.38</v>
      </c>
      <c r="J31" s="88">
        <f>COUNTIFS(L31:$L$518,L31,M31:$M$518,"Aberto")</f>
        <v>115</v>
      </c>
      <c r="K31" s="88">
        <f>COUNTIF(M31:$M$517,"Aberto")</f>
        <v>386</v>
      </c>
      <c r="L31" s="88" t="s">
        <v>869</v>
      </c>
      <c r="M31" s="40" t="s">
        <v>314</v>
      </c>
      <c r="N31" s="40"/>
      <c r="P31" s="114"/>
      <c r="Q31" s="113"/>
    </row>
    <row r="32" spans="2:17" s="60" customFormat="1" ht="12" customHeight="1">
      <c r="B32" s="88">
        <f t="shared" si="3"/>
        <v>486</v>
      </c>
      <c r="C32" s="94">
        <v>45265</v>
      </c>
      <c r="D32" s="95" t="s">
        <v>283</v>
      </c>
      <c r="E32" s="46" t="s">
        <v>508</v>
      </c>
      <c r="F32" s="88" t="s">
        <v>47</v>
      </c>
      <c r="G32" s="88" t="s">
        <v>75</v>
      </c>
      <c r="H32" s="88" t="s">
        <v>914</v>
      </c>
      <c r="I32" s="124">
        <v>73.05</v>
      </c>
      <c r="J32" s="88">
        <f>COUNTIFS(L32:$L$518,L32,M32:$M$518,"Aberto")</f>
        <v>114</v>
      </c>
      <c r="K32" s="88">
        <f>COUNTIF(M32:$M$517,"Aberto")</f>
        <v>385</v>
      </c>
      <c r="L32" s="88" t="s">
        <v>869</v>
      </c>
      <c r="M32" s="40" t="s">
        <v>314</v>
      </c>
      <c r="N32" s="40"/>
      <c r="P32" s="114"/>
      <c r="Q32" s="113"/>
    </row>
    <row r="33" spans="2:17" s="60" customFormat="1" ht="12" customHeight="1">
      <c r="B33" s="88">
        <f t="shared" si="3"/>
        <v>485</v>
      </c>
      <c r="C33" s="94">
        <v>45265</v>
      </c>
      <c r="D33" s="95" t="s">
        <v>283</v>
      </c>
      <c r="E33" s="46" t="s">
        <v>508</v>
      </c>
      <c r="F33" s="88" t="s">
        <v>47</v>
      </c>
      <c r="G33" s="88" t="s">
        <v>99</v>
      </c>
      <c r="H33" s="88" t="s">
        <v>169</v>
      </c>
      <c r="I33" s="124">
        <v>82.56</v>
      </c>
      <c r="J33" s="88">
        <f>COUNTIFS(L33:$L$518,L33,M33:$M$518,"Aberto")</f>
        <v>113</v>
      </c>
      <c r="K33" s="88">
        <f>COUNTIF(M33:$M$517,"Aberto")</f>
        <v>384</v>
      </c>
      <c r="L33" s="88" t="s">
        <v>869</v>
      </c>
      <c r="M33" s="40" t="s">
        <v>314</v>
      </c>
      <c r="N33" s="40"/>
      <c r="P33" s="114"/>
      <c r="Q33" s="113"/>
    </row>
    <row r="34" spans="2:17" s="60" customFormat="1" ht="12" customHeight="1">
      <c r="B34" s="88">
        <f t="shared" si="3"/>
        <v>484</v>
      </c>
      <c r="C34" s="94">
        <v>45258</v>
      </c>
      <c r="D34" s="95" t="s">
        <v>283</v>
      </c>
      <c r="E34" s="46" t="s">
        <v>508</v>
      </c>
      <c r="F34" s="88" t="s">
        <v>47</v>
      </c>
      <c r="G34" s="88" t="s">
        <v>75</v>
      </c>
      <c r="H34" s="88" t="s">
        <v>843</v>
      </c>
      <c r="I34" s="124">
        <v>84.88</v>
      </c>
      <c r="J34" s="88">
        <f>COUNTIFS(L34:$L$518,L34,M34:$M$518,"Aberto")</f>
        <v>112</v>
      </c>
      <c r="K34" s="88">
        <f>COUNTIF(M34:$M$517,"Aberto")</f>
        <v>383</v>
      </c>
      <c r="L34" s="88" t="s">
        <v>869</v>
      </c>
      <c r="M34" s="40" t="s">
        <v>314</v>
      </c>
      <c r="N34" s="40"/>
      <c r="P34" s="114"/>
      <c r="Q34" s="113"/>
    </row>
    <row r="35" spans="2:17" s="60" customFormat="1" ht="12" customHeight="1">
      <c r="B35" s="88">
        <f t="shared" si="3"/>
        <v>483</v>
      </c>
      <c r="C35" s="94">
        <v>45246</v>
      </c>
      <c r="D35" s="95" t="s">
        <v>283</v>
      </c>
      <c r="E35" s="46" t="s">
        <v>45</v>
      </c>
      <c r="F35" s="88" t="s">
        <v>65</v>
      </c>
      <c r="G35" s="88" t="s">
        <v>111</v>
      </c>
      <c r="H35" s="88" t="s">
        <v>355</v>
      </c>
      <c r="I35" s="124">
        <v>54</v>
      </c>
      <c r="J35" s="88">
        <f>COUNTIFS(L35:$L$518,L35,M35:$M$518,"Aberto")</f>
        <v>111</v>
      </c>
      <c r="K35" s="88">
        <f>COUNTIF(M35:$M$517,"Aberto")</f>
        <v>382</v>
      </c>
      <c r="L35" s="88" t="s">
        <v>869</v>
      </c>
      <c r="M35" s="40" t="s">
        <v>314</v>
      </c>
      <c r="N35" s="40"/>
      <c r="P35" s="114"/>
      <c r="Q35" s="113"/>
    </row>
    <row r="36" spans="2:17" s="60" customFormat="1" ht="12" customHeight="1">
      <c r="B36" s="88">
        <f t="shared" si="3"/>
        <v>482</v>
      </c>
      <c r="C36" s="94">
        <v>45245</v>
      </c>
      <c r="D36" s="95" t="s">
        <v>283</v>
      </c>
      <c r="E36" s="46" t="s">
        <v>45</v>
      </c>
      <c r="F36" s="88" t="s">
        <v>61</v>
      </c>
      <c r="G36" s="88" t="s">
        <v>105</v>
      </c>
      <c r="H36" s="88" t="s">
        <v>174</v>
      </c>
      <c r="I36" s="124">
        <v>80</v>
      </c>
      <c r="J36" s="88">
        <f>COUNTIFS(L36:$L$518,L36,M36:$M$518,"Aberto")</f>
        <v>110</v>
      </c>
      <c r="K36" s="88">
        <f>COUNTIF(M36:$M$517,"Aberto")</f>
        <v>381</v>
      </c>
      <c r="L36" s="88" t="s">
        <v>869</v>
      </c>
      <c r="M36" s="40" t="s">
        <v>314</v>
      </c>
      <c r="N36" s="40"/>
      <c r="P36" s="114"/>
      <c r="Q36" s="113"/>
    </row>
    <row r="37" spans="2:17" s="60" customFormat="1" ht="12" customHeight="1">
      <c r="B37" s="88">
        <f t="shared" si="3"/>
        <v>481</v>
      </c>
      <c r="C37" s="94">
        <v>45244</v>
      </c>
      <c r="D37" s="95" t="s">
        <v>283</v>
      </c>
      <c r="E37" s="46" t="s">
        <v>508</v>
      </c>
      <c r="F37" s="88" t="s">
        <v>47</v>
      </c>
      <c r="G37" s="88" t="s">
        <v>911</v>
      </c>
      <c r="H37" s="88" t="s">
        <v>913</v>
      </c>
      <c r="I37" s="124">
        <v>70.430000000000007</v>
      </c>
      <c r="J37" s="88">
        <f>COUNTIFS(L37:$L$518,L37,M37:$M$518,"Aberto")</f>
        <v>109</v>
      </c>
      <c r="K37" s="88">
        <f>COUNTIF(M37:$M$517,"Aberto")</f>
        <v>380</v>
      </c>
      <c r="L37" s="88" t="s">
        <v>869</v>
      </c>
      <c r="M37" s="40" t="s">
        <v>314</v>
      </c>
      <c r="N37" s="40"/>
      <c r="P37" s="114"/>
      <c r="Q37" s="113"/>
    </row>
    <row r="38" spans="2:17" s="60" customFormat="1" ht="12" customHeight="1">
      <c r="B38" s="88">
        <f t="shared" si="3"/>
        <v>480</v>
      </c>
      <c r="C38" s="94">
        <v>45244</v>
      </c>
      <c r="D38" s="95" t="s">
        <v>283</v>
      </c>
      <c r="E38" s="46" t="s">
        <v>790</v>
      </c>
      <c r="F38" s="88" t="s">
        <v>50</v>
      </c>
      <c r="G38" s="88" t="s">
        <v>80</v>
      </c>
      <c r="H38" s="88" t="s">
        <v>237</v>
      </c>
      <c r="I38" s="124">
        <v>84.24</v>
      </c>
      <c r="J38" s="88">
        <f>COUNTIFS(L38:$L$518,L38,M38:$M$518,"Aberto")</f>
        <v>108</v>
      </c>
      <c r="K38" s="88">
        <f>COUNTIF(M38:$M$517,"Aberto")</f>
        <v>379</v>
      </c>
      <c r="L38" s="88" t="s">
        <v>869</v>
      </c>
      <c r="M38" s="40" t="s">
        <v>314</v>
      </c>
      <c r="N38" s="40"/>
      <c r="P38" s="114"/>
      <c r="Q38" s="113"/>
    </row>
    <row r="39" spans="2:17" s="60" customFormat="1" ht="12" customHeight="1">
      <c r="B39" s="88">
        <f t="shared" si="3"/>
        <v>479</v>
      </c>
      <c r="C39" s="94">
        <v>45241</v>
      </c>
      <c r="D39" s="95" t="s">
        <v>283</v>
      </c>
      <c r="E39" s="46" t="s">
        <v>790</v>
      </c>
      <c r="F39" s="88" t="s">
        <v>54</v>
      </c>
      <c r="G39" s="88" t="s">
        <v>87</v>
      </c>
      <c r="H39" s="88" t="s">
        <v>912</v>
      </c>
      <c r="I39" s="124">
        <v>42.35</v>
      </c>
      <c r="J39" s="88">
        <f>COUNTIFS(L39:$L$518,L39,M39:$M$518,"Aberto")</f>
        <v>107</v>
      </c>
      <c r="K39" s="88">
        <f>COUNTIF(M39:$M$517,"Aberto")</f>
        <v>378</v>
      </c>
      <c r="L39" s="88" t="s">
        <v>869</v>
      </c>
      <c r="M39" s="40" t="s">
        <v>314</v>
      </c>
      <c r="N39" s="40"/>
      <c r="P39" s="114"/>
      <c r="Q39" s="113"/>
    </row>
    <row r="40" spans="2:17" s="60" customFormat="1" ht="12" customHeight="1">
      <c r="B40" s="88">
        <f t="shared" si="3"/>
        <v>478</v>
      </c>
      <c r="C40" s="94">
        <v>45237</v>
      </c>
      <c r="D40" s="95" t="s">
        <v>283</v>
      </c>
      <c r="E40" s="46" t="s">
        <v>508</v>
      </c>
      <c r="F40" s="88" t="s">
        <v>70</v>
      </c>
      <c r="G40" s="88" t="s">
        <v>115</v>
      </c>
      <c r="H40" s="88" t="s">
        <v>210</v>
      </c>
      <c r="I40" s="124">
        <v>64</v>
      </c>
      <c r="J40" s="88">
        <f>COUNTIFS(L40:$L$518,L40,M40:$M$518,"Aberto")</f>
        <v>106</v>
      </c>
      <c r="K40" s="88">
        <f>COUNTIF(M40:$M$517,"Aberto")</f>
        <v>377</v>
      </c>
      <c r="L40" s="88" t="s">
        <v>869</v>
      </c>
      <c r="M40" s="40" t="s">
        <v>314</v>
      </c>
      <c r="N40" s="40"/>
      <c r="P40" s="114"/>
      <c r="Q40" s="113"/>
    </row>
    <row r="41" spans="2:17" s="60" customFormat="1" ht="12" customHeight="1">
      <c r="B41" s="88">
        <f t="shared" si="3"/>
        <v>477</v>
      </c>
      <c r="C41" s="94">
        <v>45237</v>
      </c>
      <c r="D41" s="95" t="s">
        <v>283</v>
      </c>
      <c r="E41" s="46" t="s">
        <v>44</v>
      </c>
      <c r="F41" s="88" t="s">
        <v>50</v>
      </c>
      <c r="G41" s="88" t="s">
        <v>80</v>
      </c>
      <c r="H41" s="88" t="s">
        <v>908</v>
      </c>
      <c r="I41" s="124">
        <v>75.3</v>
      </c>
      <c r="J41" s="88">
        <f>COUNTIFS(L41:$L$518,L41,M41:$M$518,"Aberto")</f>
        <v>105</v>
      </c>
      <c r="K41" s="88">
        <f>COUNTIF(M41:$M$517,"Aberto")</f>
        <v>376</v>
      </c>
      <c r="L41" s="88" t="s">
        <v>869</v>
      </c>
      <c r="M41" s="40" t="s">
        <v>314</v>
      </c>
      <c r="N41" s="40"/>
      <c r="P41" s="114"/>
      <c r="Q41" s="113"/>
    </row>
    <row r="42" spans="2:17" s="60" customFormat="1" ht="12" customHeight="1">
      <c r="B42" s="88">
        <f t="shared" si="3"/>
        <v>476</v>
      </c>
      <c r="C42" s="94">
        <v>45233</v>
      </c>
      <c r="D42" s="95" t="s">
        <v>283</v>
      </c>
      <c r="E42" s="46" t="s">
        <v>45</v>
      </c>
      <c r="F42" s="88" t="s">
        <v>58</v>
      </c>
      <c r="G42" s="88" t="s">
        <v>907</v>
      </c>
      <c r="H42" s="88" t="s">
        <v>163</v>
      </c>
      <c r="I42" s="124">
        <v>59.97</v>
      </c>
      <c r="J42" s="88">
        <f>COUNTIFS(L42:$L$518,L42,M42:$M$518,"Aberto")</f>
        <v>104</v>
      </c>
      <c r="K42" s="88">
        <f>COUNTIF(M42:$M$517,"Aberto")</f>
        <v>375</v>
      </c>
      <c r="L42" s="88" t="s">
        <v>869</v>
      </c>
      <c r="M42" s="40" t="s">
        <v>314</v>
      </c>
      <c r="N42" s="40"/>
      <c r="P42" s="114"/>
      <c r="Q42" s="113"/>
    </row>
    <row r="43" spans="2:17" s="60" customFormat="1" ht="12" customHeight="1">
      <c r="B43" s="88">
        <f t="shared" si="3"/>
        <v>475</v>
      </c>
      <c r="C43" s="94">
        <v>45223</v>
      </c>
      <c r="D43" s="95" t="s">
        <v>283</v>
      </c>
      <c r="E43" s="46" t="s">
        <v>710</v>
      </c>
      <c r="F43" s="88" t="s">
        <v>55</v>
      </c>
      <c r="G43" s="88" t="s">
        <v>114</v>
      </c>
      <c r="H43" s="88" t="s">
        <v>180</v>
      </c>
      <c r="I43" s="124">
        <v>83.34</v>
      </c>
      <c r="J43" s="88">
        <f>COUNTIFS(L43:$L$518,L43,M43:$M$518,"Aberto")</f>
        <v>103</v>
      </c>
      <c r="K43" s="88">
        <f>COUNTIF(M43:$M$517,"Aberto")</f>
        <v>374</v>
      </c>
      <c r="L43" s="88" t="s">
        <v>869</v>
      </c>
      <c r="M43" s="40" t="s">
        <v>314</v>
      </c>
      <c r="N43" s="40"/>
      <c r="P43" s="114"/>
      <c r="Q43" s="113"/>
    </row>
    <row r="44" spans="2:17" s="60" customFormat="1" ht="12" customHeight="1">
      <c r="B44" s="88">
        <f t="shared" si="3"/>
        <v>474</v>
      </c>
      <c r="C44" s="94">
        <v>45216</v>
      </c>
      <c r="D44" s="95" t="s">
        <v>283</v>
      </c>
      <c r="E44" s="46" t="s">
        <v>45</v>
      </c>
      <c r="F44" s="88" t="s">
        <v>73</v>
      </c>
      <c r="G44" s="88" t="s">
        <v>133</v>
      </c>
      <c r="H44" s="88" t="s">
        <v>242</v>
      </c>
      <c r="I44" s="124">
        <v>58.36</v>
      </c>
      <c r="J44" s="88">
        <f>COUNTIFS(L44:$L$518,L44,M44:$M$518,"Aberto")</f>
        <v>102</v>
      </c>
      <c r="K44" s="88">
        <f>COUNTIF(M44:$M$517,"Aberto")</f>
        <v>373</v>
      </c>
      <c r="L44" s="88" t="s">
        <v>869</v>
      </c>
      <c r="M44" s="40" t="s">
        <v>314</v>
      </c>
      <c r="N44" s="40"/>
      <c r="P44" s="114"/>
      <c r="Q44" s="113"/>
    </row>
    <row r="45" spans="2:17" s="60" customFormat="1" ht="12" customHeight="1">
      <c r="B45" s="88">
        <f t="shared" si="3"/>
        <v>473</v>
      </c>
      <c r="C45" s="94">
        <v>45210</v>
      </c>
      <c r="D45" s="95" t="s">
        <v>283</v>
      </c>
      <c r="E45" s="46" t="s">
        <v>43</v>
      </c>
      <c r="F45" s="88" t="s">
        <v>48</v>
      </c>
      <c r="G45" s="88" t="s">
        <v>77</v>
      </c>
      <c r="H45" s="88" t="s">
        <v>251</v>
      </c>
      <c r="I45" s="124">
        <v>60.96</v>
      </c>
      <c r="J45" s="88">
        <f>COUNTIFS(L45:$L$518,L45,M45:$M$518,"Aberto")</f>
        <v>101</v>
      </c>
      <c r="K45" s="88">
        <f>COUNTIF(M45:$M$517,"Aberto")</f>
        <v>372</v>
      </c>
      <c r="L45" s="88" t="s">
        <v>869</v>
      </c>
      <c r="M45" s="40" t="s">
        <v>314</v>
      </c>
      <c r="N45" s="40"/>
      <c r="P45" s="114"/>
      <c r="Q45" s="113"/>
    </row>
    <row r="46" spans="2:17" s="60" customFormat="1" ht="12" customHeight="1">
      <c r="B46" s="88">
        <f t="shared" si="3"/>
        <v>472</v>
      </c>
      <c r="C46" s="94">
        <v>45209</v>
      </c>
      <c r="D46" s="95" t="s">
        <v>283</v>
      </c>
      <c r="E46" s="46" t="s">
        <v>508</v>
      </c>
      <c r="F46" s="88" t="s">
        <v>47</v>
      </c>
      <c r="G46" s="88" t="s">
        <v>93</v>
      </c>
      <c r="H46" s="88" t="s">
        <v>904</v>
      </c>
      <c r="I46" s="124">
        <v>99.94</v>
      </c>
      <c r="J46" s="88">
        <f>COUNTIFS(L46:$L$518,L46,M46:$M$518,"Aberto")</f>
        <v>257</v>
      </c>
      <c r="K46" s="88">
        <f>COUNTIF(M46:$M$517,"Aberto")</f>
        <v>371</v>
      </c>
      <c r="L46" s="88" t="s">
        <v>870</v>
      </c>
      <c r="M46" s="40" t="s">
        <v>314</v>
      </c>
      <c r="N46" s="40"/>
      <c r="P46" s="114"/>
      <c r="Q46" s="113"/>
    </row>
    <row r="47" spans="2:17" s="60" customFormat="1" ht="12" customHeight="1">
      <c r="B47" s="88">
        <f t="shared" si="3"/>
        <v>471</v>
      </c>
      <c r="C47" s="94">
        <v>45209</v>
      </c>
      <c r="D47" s="95" t="s">
        <v>283</v>
      </c>
      <c r="E47" s="46" t="s">
        <v>508</v>
      </c>
      <c r="F47" s="88" t="s">
        <v>47</v>
      </c>
      <c r="G47" s="88" t="s">
        <v>93</v>
      </c>
      <c r="H47" s="88" t="s">
        <v>164</v>
      </c>
      <c r="I47" s="124">
        <v>87.82</v>
      </c>
      <c r="J47" s="88">
        <f>COUNTIFS(L47:$L$518,L47,M47:$M$518,"Aberto")</f>
        <v>100</v>
      </c>
      <c r="K47" s="88">
        <f>COUNTIF(M47:$M$517,"Aberto")</f>
        <v>370</v>
      </c>
      <c r="L47" s="88" t="s">
        <v>869</v>
      </c>
      <c r="M47" s="40" t="s">
        <v>314</v>
      </c>
      <c r="N47" s="40"/>
      <c r="P47" s="114"/>
      <c r="Q47" s="113"/>
    </row>
    <row r="48" spans="2:17" s="60" customFormat="1" ht="12" customHeight="1">
      <c r="B48" s="88">
        <f t="shared" si="3"/>
        <v>470</v>
      </c>
      <c r="C48" s="94">
        <v>45209</v>
      </c>
      <c r="D48" s="95" t="s">
        <v>283</v>
      </c>
      <c r="E48" s="46" t="s">
        <v>508</v>
      </c>
      <c r="F48" s="88" t="s">
        <v>47</v>
      </c>
      <c r="G48" s="88" t="s">
        <v>101</v>
      </c>
      <c r="H48" s="88" t="s">
        <v>172</v>
      </c>
      <c r="I48" s="124">
        <v>70</v>
      </c>
      <c r="J48" s="88">
        <f>COUNTIFS(L48:$L$518,L48,M48:$M$518,"Aberto")</f>
        <v>99</v>
      </c>
      <c r="K48" s="88">
        <f>COUNTIF(M48:$M$517,"Aberto")</f>
        <v>369</v>
      </c>
      <c r="L48" s="88" t="s">
        <v>869</v>
      </c>
      <c r="M48" s="40" t="s">
        <v>314</v>
      </c>
      <c r="N48" s="40"/>
      <c r="P48" s="114"/>
      <c r="Q48" s="113"/>
    </row>
    <row r="49" spans="2:17" s="60" customFormat="1" ht="12" customHeight="1">
      <c r="B49" s="88">
        <f t="shared" si="3"/>
        <v>469</v>
      </c>
      <c r="C49" s="94">
        <v>45208</v>
      </c>
      <c r="D49" s="95" t="s">
        <v>283</v>
      </c>
      <c r="E49" s="46" t="s">
        <v>508</v>
      </c>
      <c r="F49" s="88" t="s">
        <v>47</v>
      </c>
      <c r="G49" s="88" t="s">
        <v>902</v>
      </c>
      <c r="H49" s="88" t="s">
        <v>905</v>
      </c>
      <c r="I49" s="124">
        <v>98.89</v>
      </c>
      <c r="J49" s="88">
        <f>COUNTIFS(L49:$L$518,L49,M49:$M$518,"Aberto")</f>
        <v>256</v>
      </c>
      <c r="K49" s="88">
        <f>COUNTIF(M49:$M$517,"Aberto")</f>
        <v>368</v>
      </c>
      <c r="L49" s="88" t="s">
        <v>870</v>
      </c>
      <c r="M49" s="40" t="s">
        <v>314</v>
      </c>
      <c r="N49" s="40"/>
      <c r="P49" s="114"/>
      <c r="Q49" s="113"/>
    </row>
    <row r="50" spans="2:17" s="60" customFormat="1" ht="12" customHeight="1">
      <c r="B50" s="88">
        <f t="shared" si="3"/>
        <v>468</v>
      </c>
      <c r="C50" s="94">
        <v>45205</v>
      </c>
      <c r="D50" s="95" t="s">
        <v>283</v>
      </c>
      <c r="E50" s="46" t="s">
        <v>45</v>
      </c>
      <c r="F50" s="88" t="s">
        <v>63</v>
      </c>
      <c r="G50" s="88" t="s">
        <v>903</v>
      </c>
      <c r="H50" s="88" t="s">
        <v>906</v>
      </c>
      <c r="I50" s="124">
        <v>110</v>
      </c>
      <c r="J50" s="88">
        <f>COUNTIFS(L50:$L$518,L50,M50:$M$518,"Aberto")</f>
        <v>255</v>
      </c>
      <c r="K50" s="88">
        <f>COUNTIF(M50:$M$517,"Aberto")</f>
        <v>367</v>
      </c>
      <c r="L50" s="88" t="s">
        <v>870</v>
      </c>
      <c r="M50" s="40" t="s">
        <v>314</v>
      </c>
      <c r="N50" s="40"/>
      <c r="P50" s="114"/>
      <c r="Q50" s="113"/>
    </row>
    <row r="51" spans="2:17" s="60" customFormat="1" ht="12" customHeight="1">
      <c r="B51" s="88">
        <f t="shared" ref="B51:B59" si="4">B52+1</f>
        <v>467</v>
      </c>
      <c r="C51" s="94">
        <v>45195</v>
      </c>
      <c r="D51" s="95" t="s">
        <v>284</v>
      </c>
      <c r="E51" s="46" t="s">
        <v>43</v>
      </c>
      <c r="F51" s="88" t="s">
        <v>51</v>
      </c>
      <c r="G51" s="88" t="s">
        <v>108</v>
      </c>
      <c r="H51" s="88" t="s">
        <v>891</v>
      </c>
      <c r="I51" s="124">
        <v>51.45</v>
      </c>
      <c r="J51" s="88">
        <f>COUNTIFS(L51:$L$518,L51,M51:$M$518,"Aberto")</f>
        <v>98</v>
      </c>
      <c r="K51" s="88">
        <f>COUNTIF(M51:$M$517,"Aberto")</f>
        <v>366</v>
      </c>
      <c r="L51" s="88" t="s">
        <v>869</v>
      </c>
      <c r="M51" s="40" t="s">
        <v>314</v>
      </c>
      <c r="N51" s="40"/>
      <c r="P51" s="114"/>
      <c r="Q51" s="113"/>
    </row>
    <row r="52" spans="2:17" s="60" customFormat="1" ht="12" customHeight="1">
      <c r="B52" s="88">
        <f t="shared" si="4"/>
        <v>466</v>
      </c>
      <c r="C52" s="94">
        <v>45195</v>
      </c>
      <c r="D52" s="95" t="s">
        <v>284</v>
      </c>
      <c r="E52" s="46" t="s">
        <v>43</v>
      </c>
      <c r="F52" s="88" t="s">
        <v>49</v>
      </c>
      <c r="G52" s="88" t="s">
        <v>78</v>
      </c>
      <c r="H52" s="88" t="s">
        <v>892</v>
      </c>
      <c r="I52" s="124">
        <v>71.08</v>
      </c>
      <c r="J52" s="88">
        <f>COUNTIFS(L52:$L$518,L52,M52:$M$518,"Aberto")</f>
        <v>97</v>
      </c>
      <c r="K52" s="88">
        <f>COUNTIF(M52:$M$517,"Aberto")</f>
        <v>365</v>
      </c>
      <c r="L52" s="88" t="s">
        <v>869</v>
      </c>
      <c r="M52" s="40" t="s">
        <v>314</v>
      </c>
      <c r="N52" s="40"/>
      <c r="P52" s="114"/>
    </row>
    <row r="53" spans="2:17" s="60" customFormat="1" ht="12" customHeight="1">
      <c r="B53" s="88">
        <f t="shared" si="4"/>
        <v>465</v>
      </c>
      <c r="C53" s="94">
        <v>45195</v>
      </c>
      <c r="D53" s="95" t="s">
        <v>284</v>
      </c>
      <c r="E53" s="46" t="s">
        <v>45</v>
      </c>
      <c r="F53" s="88" t="s">
        <v>63</v>
      </c>
      <c r="G53" s="88" t="s">
        <v>109</v>
      </c>
      <c r="H53" s="88" t="s">
        <v>893</v>
      </c>
      <c r="I53" s="124">
        <v>67.28</v>
      </c>
      <c r="J53" s="88">
        <f>COUNTIFS(L53:$L$518,L53,M53:$M$518,"Aberto")</f>
        <v>96</v>
      </c>
      <c r="K53" s="88">
        <f>COUNTIF(M53:$M$517,"Aberto")</f>
        <v>364</v>
      </c>
      <c r="L53" s="88" t="s">
        <v>869</v>
      </c>
      <c r="M53" s="40" t="s">
        <v>314</v>
      </c>
      <c r="N53" s="40"/>
      <c r="P53" s="114"/>
    </row>
    <row r="54" spans="2:17" s="60" customFormat="1" ht="12" customHeight="1">
      <c r="B54" s="88">
        <f t="shared" si="4"/>
        <v>464</v>
      </c>
      <c r="C54" s="94">
        <v>45195</v>
      </c>
      <c r="D54" s="95" t="s">
        <v>284</v>
      </c>
      <c r="E54" s="46" t="s">
        <v>45</v>
      </c>
      <c r="F54" s="88" t="s">
        <v>57</v>
      </c>
      <c r="G54" s="88" t="s">
        <v>97</v>
      </c>
      <c r="H54" s="88" t="s">
        <v>271</v>
      </c>
      <c r="I54" s="124">
        <v>54.3</v>
      </c>
      <c r="J54" s="88">
        <f>COUNTIFS(L54:$L$518,L54,M54:$M$518,"Aberto")</f>
        <v>95</v>
      </c>
      <c r="K54" s="88">
        <f>COUNTIF(M54:$M$517,"Aberto")</f>
        <v>363</v>
      </c>
      <c r="L54" s="88" t="s">
        <v>869</v>
      </c>
      <c r="M54" s="40" t="s">
        <v>314</v>
      </c>
      <c r="N54" s="40"/>
      <c r="P54" s="114"/>
    </row>
    <row r="55" spans="2:17" s="60" customFormat="1" ht="12" customHeight="1">
      <c r="B55" s="88">
        <f t="shared" si="4"/>
        <v>463</v>
      </c>
      <c r="C55" s="94">
        <v>45195</v>
      </c>
      <c r="D55" s="95" t="s">
        <v>284</v>
      </c>
      <c r="E55" s="46" t="s">
        <v>43</v>
      </c>
      <c r="F55" s="88" t="s">
        <v>48</v>
      </c>
      <c r="G55" s="88" t="s">
        <v>889</v>
      </c>
      <c r="H55" s="88" t="s">
        <v>894</v>
      </c>
      <c r="I55" s="109">
        <v>82</v>
      </c>
      <c r="J55" s="88">
        <f>COUNTIFS(L55:$L$518,L55,M55:$M$518,"Aberto")</f>
        <v>254</v>
      </c>
      <c r="K55" s="88">
        <f>COUNTIF(M55:$M$517,"Aberto")</f>
        <v>362</v>
      </c>
      <c r="L55" s="88" t="s">
        <v>870</v>
      </c>
      <c r="M55" s="40" t="s">
        <v>314</v>
      </c>
      <c r="N55" s="40"/>
      <c r="P55" s="114"/>
    </row>
    <row r="56" spans="2:17" s="60" customFormat="1" ht="12" customHeight="1">
      <c r="B56" s="88">
        <f t="shared" si="4"/>
        <v>462</v>
      </c>
      <c r="C56" s="94">
        <v>45195</v>
      </c>
      <c r="D56" s="95" t="s">
        <v>284</v>
      </c>
      <c r="E56" s="46" t="s">
        <v>45</v>
      </c>
      <c r="F56" s="88" t="s">
        <v>52</v>
      </c>
      <c r="G56" s="88" t="s">
        <v>83</v>
      </c>
      <c r="H56" s="88" t="s">
        <v>895</v>
      </c>
      <c r="I56" s="109">
        <v>49.2</v>
      </c>
      <c r="J56" s="88">
        <f>COUNTIFS(L56:$L$518,L56,M56:$M$518,"Aberto")</f>
        <v>94</v>
      </c>
      <c r="K56" s="88">
        <f>COUNTIF(M56:$M$517,"Aberto")</f>
        <v>361</v>
      </c>
      <c r="L56" s="88" t="s">
        <v>869</v>
      </c>
      <c r="M56" s="40" t="s">
        <v>314</v>
      </c>
      <c r="N56" s="40"/>
      <c r="P56" s="114"/>
    </row>
    <row r="57" spans="2:17" s="60" customFormat="1" ht="12" customHeight="1">
      <c r="B57" s="88">
        <f t="shared" si="4"/>
        <v>461</v>
      </c>
      <c r="C57" s="94">
        <v>45195</v>
      </c>
      <c r="D57" s="95" t="s">
        <v>284</v>
      </c>
      <c r="E57" s="46" t="s">
        <v>45</v>
      </c>
      <c r="F57" s="88" t="s">
        <v>52</v>
      </c>
      <c r="G57" s="88" t="s">
        <v>83</v>
      </c>
      <c r="H57" s="88" t="s">
        <v>155</v>
      </c>
      <c r="I57" s="109">
        <v>66.38</v>
      </c>
      <c r="J57" s="88">
        <f>COUNTIFS(L57:$L$518,L57,M57:$M$518,"Aberto")</f>
        <v>93</v>
      </c>
      <c r="K57" s="88">
        <f>COUNTIF(M57:$M$517,"Aberto")</f>
        <v>360</v>
      </c>
      <c r="L57" s="88" t="s">
        <v>869</v>
      </c>
      <c r="M57" s="40" t="s">
        <v>314</v>
      </c>
      <c r="N57" s="40"/>
      <c r="P57" s="114"/>
    </row>
    <row r="58" spans="2:17" s="60" customFormat="1" ht="12" customHeight="1">
      <c r="B58" s="88">
        <f t="shared" si="4"/>
        <v>460</v>
      </c>
      <c r="C58" s="94">
        <v>45188</v>
      </c>
      <c r="D58" s="95" t="s">
        <v>284</v>
      </c>
      <c r="E58" s="46" t="s">
        <v>508</v>
      </c>
      <c r="F58" s="88" t="s">
        <v>59</v>
      </c>
      <c r="G58" s="88" t="s">
        <v>890</v>
      </c>
      <c r="H58" s="88" t="s">
        <v>896</v>
      </c>
      <c r="I58" s="109">
        <v>88</v>
      </c>
      <c r="J58" s="88">
        <f>COUNTIFS(L58:$L$518,L58,M58:$M$518,"Aberto")</f>
        <v>253</v>
      </c>
      <c r="K58" s="88">
        <f>COUNTIF(M58:$M$517,"Aberto")</f>
        <v>359</v>
      </c>
      <c r="L58" s="88" t="s">
        <v>870</v>
      </c>
      <c r="M58" s="40" t="s">
        <v>314</v>
      </c>
      <c r="N58" s="40"/>
      <c r="P58" s="114"/>
    </row>
    <row r="59" spans="2:17" s="60" customFormat="1" ht="12" customHeight="1">
      <c r="B59" s="88">
        <f t="shared" si="4"/>
        <v>459</v>
      </c>
      <c r="C59" s="94">
        <v>45181</v>
      </c>
      <c r="D59" s="95" t="s">
        <v>284</v>
      </c>
      <c r="E59" s="46" t="s">
        <v>508</v>
      </c>
      <c r="F59" s="88" t="s">
        <v>70</v>
      </c>
      <c r="G59" s="88" t="s">
        <v>115</v>
      </c>
      <c r="H59" s="88" t="s">
        <v>897</v>
      </c>
      <c r="I59" s="109">
        <v>61.8</v>
      </c>
      <c r="J59" s="88">
        <f>COUNTIFS(L59:$L$518,L59,M59:$M$518,"Aberto")</f>
        <v>92</v>
      </c>
      <c r="K59" s="88">
        <f>COUNTIF(M59:$M$517,"Aberto")</f>
        <v>358</v>
      </c>
      <c r="L59" s="88" t="s">
        <v>869</v>
      </c>
      <c r="M59" s="40" t="s">
        <v>314</v>
      </c>
      <c r="N59" s="40"/>
      <c r="P59" s="114"/>
    </row>
    <row r="60" spans="2:17" s="60" customFormat="1" ht="12" customHeight="1">
      <c r="B60" s="88">
        <f t="shared" ref="B60:B69" si="5">B61+1</f>
        <v>458</v>
      </c>
      <c r="C60" s="94">
        <v>45167</v>
      </c>
      <c r="D60" s="95" t="s">
        <v>284</v>
      </c>
      <c r="E60" s="46" t="s">
        <v>790</v>
      </c>
      <c r="F60" s="88" t="s">
        <v>54</v>
      </c>
      <c r="G60" s="88" t="s">
        <v>87</v>
      </c>
      <c r="H60" s="88" t="s">
        <v>159</v>
      </c>
      <c r="I60" s="109">
        <v>68.95</v>
      </c>
      <c r="J60" s="88">
        <f>COUNTIFS(L60:$L$518,L60,M60:$M$518,"Aberto")</f>
        <v>91</v>
      </c>
      <c r="K60" s="88">
        <f>COUNTIF(M60:$M$517,"Aberto")</f>
        <v>357</v>
      </c>
      <c r="L60" s="88" t="s">
        <v>869</v>
      </c>
      <c r="M60" s="40" t="s">
        <v>314</v>
      </c>
      <c r="N60" s="40"/>
      <c r="P60" s="114"/>
    </row>
    <row r="61" spans="2:17" s="60" customFormat="1" ht="12" customHeight="1">
      <c r="B61" s="88">
        <f t="shared" si="5"/>
        <v>457</v>
      </c>
      <c r="C61" s="94">
        <v>45167</v>
      </c>
      <c r="D61" s="95" t="s">
        <v>284</v>
      </c>
      <c r="E61" s="46" t="s">
        <v>790</v>
      </c>
      <c r="F61" s="88" t="s">
        <v>56</v>
      </c>
      <c r="G61" s="88" t="s">
        <v>600</v>
      </c>
      <c r="H61" s="88" t="s">
        <v>602</v>
      </c>
      <c r="I61" s="109">
        <v>64.08</v>
      </c>
      <c r="J61" s="88">
        <f>COUNTIFS(L61:$L$518,L61,M61:$M$518,"Aberto")</f>
        <v>90</v>
      </c>
      <c r="K61" s="88">
        <f>COUNTIF(M61:$M$517,"Aberto")</f>
        <v>356</v>
      </c>
      <c r="L61" s="88" t="s">
        <v>869</v>
      </c>
      <c r="M61" s="40" t="s">
        <v>314</v>
      </c>
      <c r="N61" s="40"/>
      <c r="P61" s="114"/>
    </row>
    <row r="62" spans="2:17" s="60" customFormat="1" ht="12" customHeight="1">
      <c r="B62" s="88">
        <f t="shared" si="5"/>
        <v>456</v>
      </c>
      <c r="C62" s="94">
        <v>45153</v>
      </c>
      <c r="D62" s="95" t="s">
        <v>284</v>
      </c>
      <c r="E62" s="46" t="s">
        <v>508</v>
      </c>
      <c r="F62" s="88" t="s">
        <v>47</v>
      </c>
      <c r="G62" s="88" t="s">
        <v>150</v>
      </c>
      <c r="H62" s="88" t="s">
        <v>885</v>
      </c>
      <c r="I62" s="109">
        <v>71.599999999999994</v>
      </c>
      <c r="J62" s="88">
        <f>COUNTIFS(L62:$L$518,L62,M62:$M$518,"Aberto")</f>
        <v>89</v>
      </c>
      <c r="K62" s="88">
        <f>COUNTIF(M62:$M$517,"Aberto")</f>
        <v>355</v>
      </c>
      <c r="L62" s="88" t="s">
        <v>869</v>
      </c>
      <c r="M62" s="40" t="s">
        <v>314</v>
      </c>
      <c r="N62" s="40"/>
      <c r="P62" s="114"/>
    </row>
    <row r="63" spans="2:17" s="60" customFormat="1" ht="12" customHeight="1">
      <c r="B63" s="88">
        <f t="shared" si="5"/>
        <v>455</v>
      </c>
      <c r="C63" s="94">
        <v>45153</v>
      </c>
      <c r="D63" s="95" t="s">
        <v>284</v>
      </c>
      <c r="E63" s="46" t="s">
        <v>508</v>
      </c>
      <c r="F63" s="88" t="s">
        <v>59</v>
      </c>
      <c r="G63" s="88" t="s">
        <v>94</v>
      </c>
      <c r="H63" s="88" t="s">
        <v>742</v>
      </c>
      <c r="I63" s="109">
        <v>64.17</v>
      </c>
      <c r="J63" s="88">
        <f>COUNTIFS(L63:$L$518,L63,M63:$M$518,"Aberto")</f>
        <v>88</v>
      </c>
      <c r="K63" s="88">
        <f>COUNTIF(M63:$M$517,"Aberto")</f>
        <v>354</v>
      </c>
      <c r="L63" s="88" t="s">
        <v>869</v>
      </c>
      <c r="M63" s="40" t="s">
        <v>314</v>
      </c>
      <c r="N63" s="40"/>
      <c r="P63" s="114"/>
    </row>
    <row r="64" spans="2:17" s="60" customFormat="1" ht="12" customHeight="1">
      <c r="B64" s="88">
        <f t="shared" si="5"/>
        <v>454</v>
      </c>
      <c r="C64" s="94">
        <v>45146</v>
      </c>
      <c r="D64" s="95" t="s">
        <v>284</v>
      </c>
      <c r="E64" s="46" t="s">
        <v>710</v>
      </c>
      <c r="F64" s="88" t="s">
        <v>66</v>
      </c>
      <c r="G64" s="88" t="s">
        <v>113</v>
      </c>
      <c r="H64" s="88" t="s">
        <v>189</v>
      </c>
      <c r="I64" s="109">
        <v>81.06</v>
      </c>
      <c r="J64" s="88">
        <f>COUNTIFS(L64:$L$518,L64,M64:$M$518,"Aberto")</f>
        <v>87</v>
      </c>
      <c r="K64" s="88">
        <f>COUNTIF(M64:$M$517,"Aberto")</f>
        <v>353</v>
      </c>
      <c r="L64" s="88" t="s">
        <v>869</v>
      </c>
      <c r="M64" s="40" t="s">
        <v>314</v>
      </c>
      <c r="N64" s="40"/>
      <c r="P64" s="114"/>
    </row>
    <row r="65" spans="2:16" s="60" customFormat="1" ht="12" customHeight="1">
      <c r="B65" s="88">
        <f t="shared" si="5"/>
        <v>453</v>
      </c>
      <c r="C65" s="94">
        <v>45135</v>
      </c>
      <c r="D65" s="95" t="s">
        <v>284</v>
      </c>
      <c r="E65" s="46" t="s">
        <v>43</v>
      </c>
      <c r="F65" s="88" t="s">
        <v>48</v>
      </c>
      <c r="G65" s="88" t="s">
        <v>103</v>
      </c>
      <c r="H65" s="88" t="s">
        <v>713</v>
      </c>
      <c r="I65" s="109">
        <v>54.51</v>
      </c>
      <c r="J65" s="88">
        <f>COUNTIFS(L65:$L$518,L65,M65:$M$518,"Aberto")</f>
        <v>86</v>
      </c>
      <c r="K65" s="88">
        <f>COUNTIF(M65:$M$517,"Aberto")</f>
        <v>352</v>
      </c>
      <c r="L65" s="88" t="s">
        <v>869</v>
      </c>
      <c r="M65" s="40" t="s">
        <v>314</v>
      </c>
      <c r="N65" s="40"/>
      <c r="P65" s="114"/>
    </row>
    <row r="66" spans="2:16" s="60" customFormat="1" ht="12" customHeight="1">
      <c r="B66" s="88">
        <f t="shared" si="5"/>
        <v>452</v>
      </c>
      <c r="C66" s="94">
        <v>45132</v>
      </c>
      <c r="D66" s="95" t="s">
        <v>284</v>
      </c>
      <c r="E66" s="46" t="s">
        <v>508</v>
      </c>
      <c r="F66" s="88" t="s">
        <v>47</v>
      </c>
      <c r="G66" s="88" t="s">
        <v>141</v>
      </c>
      <c r="H66" s="88" t="s">
        <v>250</v>
      </c>
      <c r="I66" s="109">
        <v>90.46</v>
      </c>
      <c r="J66" s="88">
        <f>COUNTIFS(L66:$L$518,L66,M66:$M$518,"Aberto")</f>
        <v>85</v>
      </c>
      <c r="K66" s="88">
        <f>COUNTIF(M66:$M$517,"Aberto")</f>
        <v>351</v>
      </c>
      <c r="L66" s="88" t="s">
        <v>869</v>
      </c>
      <c r="M66" s="40" t="s">
        <v>314</v>
      </c>
      <c r="N66" s="40"/>
      <c r="P66" s="114"/>
    </row>
    <row r="67" spans="2:16" s="60" customFormat="1" ht="12" customHeight="1">
      <c r="B67" s="88">
        <f t="shared" si="5"/>
        <v>451</v>
      </c>
      <c r="C67" s="94">
        <v>45129</v>
      </c>
      <c r="D67" s="95" t="s">
        <v>284</v>
      </c>
      <c r="E67" s="46" t="s">
        <v>508</v>
      </c>
      <c r="F67" s="88" t="s">
        <v>59</v>
      </c>
      <c r="G67" s="88" t="s">
        <v>883</v>
      </c>
      <c r="H67" s="88" t="s">
        <v>886</v>
      </c>
      <c r="I67" s="109">
        <v>74.849999999999994</v>
      </c>
      <c r="J67" s="88">
        <f>COUNTIFS(L67:$L$518,L67,M67:$M$518,"Aberto")</f>
        <v>252</v>
      </c>
      <c r="K67" s="88">
        <f>COUNTIF(M67:$M$517,"Aberto")</f>
        <v>350</v>
      </c>
      <c r="L67" s="88" t="s">
        <v>870</v>
      </c>
      <c r="M67" s="40" t="s">
        <v>314</v>
      </c>
      <c r="N67" s="40"/>
      <c r="P67" s="114"/>
    </row>
    <row r="68" spans="2:16" s="60" customFormat="1" ht="12" customHeight="1">
      <c r="B68" s="88">
        <f t="shared" si="5"/>
        <v>450</v>
      </c>
      <c r="C68" s="94">
        <v>45126</v>
      </c>
      <c r="D68" s="95" t="s">
        <v>284</v>
      </c>
      <c r="E68" s="46" t="s">
        <v>45</v>
      </c>
      <c r="F68" s="88" t="s">
        <v>52</v>
      </c>
      <c r="G68" s="88" t="s">
        <v>884</v>
      </c>
      <c r="H68" s="88" t="s">
        <v>887</v>
      </c>
      <c r="I68" s="109">
        <v>105.42</v>
      </c>
      <c r="J68" s="88">
        <f>COUNTIFS(L68:$L$518,L68,M68:$M$518,"Aberto")</f>
        <v>251</v>
      </c>
      <c r="K68" s="88">
        <f>COUNTIF(M68:$M$517,"Aberto")</f>
        <v>349</v>
      </c>
      <c r="L68" s="88" t="s">
        <v>870</v>
      </c>
      <c r="M68" s="40" t="s">
        <v>314</v>
      </c>
      <c r="N68" s="40"/>
      <c r="P68" s="114"/>
    </row>
    <row r="69" spans="2:16" s="60" customFormat="1" ht="12" customHeight="1">
      <c r="B69" s="88">
        <f t="shared" si="5"/>
        <v>449</v>
      </c>
      <c r="C69" s="94">
        <v>45104</v>
      </c>
      <c r="D69" s="95" t="s">
        <v>281</v>
      </c>
      <c r="E69" s="46" t="s">
        <v>43</v>
      </c>
      <c r="F69" s="88" t="s">
        <v>49</v>
      </c>
      <c r="G69" s="88" t="s">
        <v>125</v>
      </c>
      <c r="H69" s="88" t="s">
        <v>224</v>
      </c>
      <c r="I69" s="109">
        <v>79.349999999999994</v>
      </c>
      <c r="J69" s="88">
        <f>COUNTIFS(L69:$L$518,L69,M69:$M$518,"Aberto")</f>
        <v>84</v>
      </c>
      <c r="K69" s="88">
        <f>COUNTIF(M69:$M$517,"Aberto")</f>
        <v>348</v>
      </c>
      <c r="L69" s="88" t="s">
        <v>869</v>
      </c>
      <c r="M69" s="40" t="s">
        <v>314</v>
      </c>
      <c r="N69" s="40"/>
      <c r="P69" s="114"/>
    </row>
    <row r="70" spans="2:16" s="60" customFormat="1" ht="12" customHeight="1">
      <c r="B70" s="88">
        <f t="shared" ref="B70:B133" si="6">B71+1</f>
        <v>448</v>
      </c>
      <c r="C70" s="94">
        <v>45104</v>
      </c>
      <c r="D70" s="95" t="s">
        <v>281</v>
      </c>
      <c r="E70" s="46" t="s">
        <v>508</v>
      </c>
      <c r="F70" s="88" t="s">
        <v>47</v>
      </c>
      <c r="G70" s="88" t="s">
        <v>75</v>
      </c>
      <c r="H70" s="88" t="s">
        <v>858</v>
      </c>
      <c r="I70" s="109">
        <v>79.63</v>
      </c>
      <c r="J70" s="88">
        <f>COUNTIFS(L70:$L$518,L70,M70:$M$518,"Aberto")</f>
        <v>250</v>
      </c>
      <c r="K70" s="88">
        <f>COUNTIF(M70:$M$517,"Aberto")</f>
        <v>347</v>
      </c>
      <c r="L70" s="88" t="s">
        <v>870</v>
      </c>
      <c r="M70" s="40" t="s">
        <v>314</v>
      </c>
      <c r="N70" s="40"/>
      <c r="P70" s="114"/>
    </row>
    <row r="71" spans="2:16" s="60" customFormat="1" ht="12" customHeight="1">
      <c r="B71" s="88">
        <f t="shared" si="6"/>
        <v>447</v>
      </c>
      <c r="C71" s="94">
        <v>45097</v>
      </c>
      <c r="D71" s="95" t="s">
        <v>281</v>
      </c>
      <c r="E71" s="46" t="s">
        <v>45</v>
      </c>
      <c r="F71" s="88" t="s">
        <v>65</v>
      </c>
      <c r="G71" s="88" t="s">
        <v>111</v>
      </c>
      <c r="H71" s="88" t="s">
        <v>859</v>
      </c>
      <c r="I71" s="109">
        <v>68.02</v>
      </c>
      <c r="J71" s="88">
        <f>COUNTIFS(L71:$L$518,L71,M71:$M$518,"Aberto")</f>
        <v>83</v>
      </c>
      <c r="K71" s="88">
        <f>COUNTIF(M71:$M$517,"Aberto")</f>
        <v>346</v>
      </c>
      <c r="L71" s="88" t="s">
        <v>869</v>
      </c>
      <c r="M71" s="40" t="s">
        <v>314</v>
      </c>
      <c r="N71" s="40"/>
      <c r="P71" s="114"/>
    </row>
    <row r="72" spans="2:16" s="60" customFormat="1" ht="12" customHeight="1">
      <c r="B72" s="88">
        <f t="shared" si="6"/>
        <v>446</v>
      </c>
      <c r="C72" s="94">
        <v>45104</v>
      </c>
      <c r="D72" s="95" t="s">
        <v>281</v>
      </c>
      <c r="E72" s="46" t="s">
        <v>508</v>
      </c>
      <c r="F72" s="88" t="s">
        <v>59</v>
      </c>
      <c r="G72" s="88" t="s">
        <v>872</v>
      </c>
      <c r="H72" s="88" t="s">
        <v>873</v>
      </c>
      <c r="I72" s="109">
        <v>103.96</v>
      </c>
      <c r="J72" s="88">
        <f>COUNTIFS(L72:$L$518,L72,M72:$M$518,"Aberto")</f>
        <v>249</v>
      </c>
      <c r="K72" s="88">
        <f>COUNTIF(M72:$M$517,"Aberto")</f>
        <v>345</v>
      </c>
      <c r="L72" s="88" t="s">
        <v>870</v>
      </c>
      <c r="M72" s="40" t="s">
        <v>314</v>
      </c>
      <c r="N72" s="40"/>
      <c r="P72" s="114"/>
    </row>
    <row r="73" spans="2:16" s="60" customFormat="1" ht="12" customHeight="1">
      <c r="B73" s="88">
        <f t="shared" si="6"/>
        <v>445</v>
      </c>
      <c r="C73" s="94">
        <v>45083</v>
      </c>
      <c r="D73" s="95" t="s">
        <v>281</v>
      </c>
      <c r="E73" s="46" t="s">
        <v>508</v>
      </c>
      <c r="F73" s="88" t="s">
        <v>59</v>
      </c>
      <c r="G73" s="88" t="s">
        <v>94</v>
      </c>
      <c r="H73" s="88" t="s">
        <v>860</v>
      </c>
      <c r="I73" s="109">
        <v>72.349999999999994</v>
      </c>
      <c r="J73" s="88">
        <f>COUNTIFS(L73:$L$518,L73,M73:$M$518,"Aberto")</f>
        <v>248</v>
      </c>
      <c r="K73" s="88">
        <f>COUNTIF(M73:$M$517,"Aberto")</f>
        <v>344</v>
      </c>
      <c r="L73" s="88" t="s">
        <v>870</v>
      </c>
      <c r="M73" s="40" t="s">
        <v>314</v>
      </c>
      <c r="N73" s="40"/>
      <c r="P73" s="114"/>
    </row>
    <row r="74" spans="2:16" s="60" customFormat="1" ht="12" customHeight="1">
      <c r="B74" s="88">
        <f t="shared" si="6"/>
        <v>444</v>
      </c>
      <c r="C74" s="94">
        <v>45083</v>
      </c>
      <c r="D74" s="95" t="s">
        <v>281</v>
      </c>
      <c r="E74" s="46" t="s">
        <v>508</v>
      </c>
      <c r="F74" s="88" t="s">
        <v>59</v>
      </c>
      <c r="G74" s="88" t="s">
        <v>874</v>
      </c>
      <c r="H74" s="88" t="s">
        <v>861</v>
      </c>
      <c r="I74" s="109">
        <v>69.52</v>
      </c>
      <c r="J74" s="88">
        <f>COUNTIFS(L74:$L$518,L74,M74:$M$518,"Aberto")</f>
        <v>82</v>
      </c>
      <c r="K74" s="88">
        <f>COUNTIF(M74:$M$517,"Aberto")</f>
        <v>343</v>
      </c>
      <c r="L74" s="88" t="s">
        <v>869</v>
      </c>
      <c r="M74" s="40" t="s">
        <v>314</v>
      </c>
      <c r="N74" s="40"/>
      <c r="P74" s="114"/>
    </row>
    <row r="75" spans="2:16" s="60" customFormat="1" ht="12" customHeight="1">
      <c r="B75" s="88">
        <f t="shared" si="6"/>
        <v>443</v>
      </c>
      <c r="C75" s="94">
        <v>45069</v>
      </c>
      <c r="D75" s="95" t="s">
        <v>281</v>
      </c>
      <c r="E75" s="46" t="s">
        <v>508</v>
      </c>
      <c r="F75" s="88" t="s">
        <v>47</v>
      </c>
      <c r="G75" s="88" t="s">
        <v>131</v>
      </c>
      <c r="H75" s="88" t="s">
        <v>862</v>
      </c>
      <c r="I75" s="109">
        <v>55</v>
      </c>
      <c r="J75" s="88">
        <f>COUNTIFS(L75:$L$518,L75,M75:$M$518,"Aberto")</f>
        <v>81</v>
      </c>
      <c r="K75" s="88">
        <f>COUNTIF(M75:$M$517,"Aberto")</f>
        <v>342</v>
      </c>
      <c r="L75" s="88" t="s">
        <v>869</v>
      </c>
      <c r="M75" s="40" t="s">
        <v>314</v>
      </c>
      <c r="N75" s="40"/>
      <c r="P75" s="114"/>
    </row>
    <row r="76" spans="2:16" s="60" customFormat="1" ht="12" customHeight="1">
      <c r="B76" s="88">
        <f t="shared" si="6"/>
        <v>442</v>
      </c>
      <c r="C76" s="94">
        <v>45069</v>
      </c>
      <c r="D76" s="95" t="s">
        <v>281</v>
      </c>
      <c r="E76" s="46" t="s">
        <v>43</v>
      </c>
      <c r="F76" s="88" t="s">
        <v>51</v>
      </c>
      <c r="G76" s="88" t="s">
        <v>144</v>
      </c>
      <c r="H76" s="88" t="s">
        <v>863</v>
      </c>
      <c r="I76" s="109">
        <v>75.7</v>
      </c>
      <c r="J76" s="88">
        <f>COUNTIFS(L76:$L$518,L76,M76:$M$518,"Aberto")</f>
        <v>247</v>
      </c>
      <c r="K76" s="88">
        <f>COUNTIF(M76:$M$517,"Aberto")</f>
        <v>341</v>
      </c>
      <c r="L76" s="88" t="s">
        <v>870</v>
      </c>
      <c r="M76" s="40" t="s">
        <v>314</v>
      </c>
      <c r="N76" s="40"/>
      <c r="P76" s="114"/>
    </row>
    <row r="77" spans="2:16" s="60" customFormat="1" ht="12" customHeight="1">
      <c r="B77" s="88">
        <f t="shared" si="6"/>
        <v>441</v>
      </c>
      <c r="C77" s="94">
        <v>45069</v>
      </c>
      <c r="D77" s="95" t="s">
        <v>281</v>
      </c>
      <c r="E77" s="46" t="s">
        <v>508</v>
      </c>
      <c r="F77" s="88" t="s">
        <v>70</v>
      </c>
      <c r="G77" s="88" t="s">
        <v>875</v>
      </c>
      <c r="H77" s="88" t="s">
        <v>864</v>
      </c>
      <c r="I77" s="109">
        <v>99.09</v>
      </c>
      <c r="J77" s="88">
        <f>COUNTIFS(L77:$L$518,L77,M77:$M$518,"Aberto")</f>
        <v>246</v>
      </c>
      <c r="K77" s="88">
        <f>COUNTIF(M77:$M$517,"Aberto")</f>
        <v>340</v>
      </c>
      <c r="L77" s="88" t="s">
        <v>870</v>
      </c>
      <c r="M77" s="40" t="s">
        <v>314</v>
      </c>
      <c r="N77" s="40"/>
      <c r="P77" s="114"/>
    </row>
    <row r="78" spans="2:16" s="60" customFormat="1" ht="12" customHeight="1">
      <c r="B78" s="88">
        <f t="shared" si="6"/>
        <v>440</v>
      </c>
      <c r="C78" s="94">
        <v>45069</v>
      </c>
      <c r="D78" s="95" t="s">
        <v>281</v>
      </c>
      <c r="E78" s="46" t="s">
        <v>45</v>
      </c>
      <c r="F78" s="88" t="s">
        <v>73</v>
      </c>
      <c r="G78" s="88" t="s">
        <v>133</v>
      </c>
      <c r="H78" s="88" t="s">
        <v>865</v>
      </c>
      <c r="I78" s="109">
        <v>68</v>
      </c>
      <c r="J78" s="88">
        <f>COUNTIFS(L78:$L$518,L78,M78:$M$518,"Aberto")</f>
        <v>80</v>
      </c>
      <c r="K78" s="88">
        <f>COUNTIF(M78:$M$517,"Aberto")</f>
        <v>339</v>
      </c>
      <c r="L78" s="88" t="s">
        <v>869</v>
      </c>
      <c r="M78" s="40" t="s">
        <v>314</v>
      </c>
      <c r="N78" s="40"/>
      <c r="P78" s="114"/>
    </row>
    <row r="79" spans="2:16" s="60" customFormat="1" ht="12" customHeight="1">
      <c r="B79" s="88">
        <f t="shared" si="6"/>
        <v>439</v>
      </c>
      <c r="C79" s="94">
        <v>45063</v>
      </c>
      <c r="D79" s="95" t="s">
        <v>281</v>
      </c>
      <c r="E79" s="46" t="s">
        <v>710</v>
      </c>
      <c r="F79" s="88" t="s">
        <v>868</v>
      </c>
      <c r="G79" s="88" t="s">
        <v>876</v>
      </c>
      <c r="H79" s="88" t="s">
        <v>866</v>
      </c>
      <c r="I79" s="109">
        <v>87.48</v>
      </c>
      <c r="J79" s="88">
        <f>COUNTIFS(L79:$L$518,L79,M79:$M$518,"Aberto")</f>
        <v>245</v>
      </c>
      <c r="K79" s="88">
        <f>COUNTIF(M79:$M$517,"Aberto")</f>
        <v>338</v>
      </c>
      <c r="L79" s="88" t="s">
        <v>870</v>
      </c>
      <c r="M79" s="40" t="s">
        <v>314</v>
      </c>
      <c r="N79" s="40"/>
      <c r="P79" s="114"/>
    </row>
    <row r="80" spans="2:16" s="60" customFormat="1" ht="12" customHeight="1">
      <c r="B80" s="88">
        <f t="shared" si="6"/>
        <v>438</v>
      </c>
      <c r="C80" s="94">
        <v>45058</v>
      </c>
      <c r="D80" s="95" t="s">
        <v>281</v>
      </c>
      <c r="E80" s="46" t="s">
        <v>45</v>
      </c>
      <c r="F80" s="88" t="s">
        <v>53</v>
      </c>
      <c r="G80" s="88" t="s">
        <v>85</v>
      </c>
      <c r="H80" s="88" t="s">
        <v>157</v>
      </c>
      <c r="I80" s="109">
        <v>64</v>
      </c>
      <c r="J80" s="88">
        <f>COUNTIFS(L80:$L$518,L80,M80:$M$518,"Aberto")</f>
        <v>79</v>
      </c>
      <c r="K80" s="88">
        <f>COUNTIF(M80:$M$517,"Aberto")</f>
        <v>337</v>
      </c>
      <c r="L80" s="88" t="s">
        <v>869</v>
      </c>
      <c r="M80" s="40" t="s">
        <v>314</v>
      </c>
      <c r="N80" s="40"/>
      <c r="P80" s="114"/>
    </row>
    <row r="81" spans="2:16" s="60" customFormat="1" ht="12" customHeight="1">
      <c r="B81" s="88">
        <f t="shared" si="6"/>
        <v>437</v>
      </c>
      <c r="C81" s="94">
        <v>45041</v>
      </c>
      <c r="D81" s="95" t="s">
        <v>281</v>
      </c>
      <c r="E81" s="46" t="s">
        <v>508</v>
      </c>
      <c r="F81" s="88" t="s">
        <v>47</v>
      </c>
      <c r="G81" s="88" t="s">
        <v>82</v>
      </c>
      <c r="H81" s="88" t="s">
        <v>263</v>
      </c>
      <c r="I81" s="109">
        <v>64.87</v>
      </c>
      <c r="J81" s="88">
        <f>COUNTIFS(L81:$L$518,L81,M81:$M$518,"Aberto")</f>
        <v>78</v>
      </c>
      <c r="K81" s="88">
        <f>COUNTIF(M81:$M$517,"Aberto")</f>
        <v>336</v>
      </c>
      <c r="L81" s="88" t="s">
        <v>869</v>
      </c>
      <c r="M81" s="40" t="s">
        <v>314</v>
      </c>
      <c r="N81" s="40"/>
      <c r="P81" s="114"/>
    </row>
    <row r="82" spans="2:16" s="60" customFormat="1" ht="12" customHeight="1">
      <c r="B82" s="88">
        <f t="shared" si="6"/>
        <v>436</v>
      </c>
      <c r="C82" s="94">
        <v>45020</v>
      </c>
      <c r="D82" s="95" t="s">
        <v>281</v>
      </c>
      <c r="E82" s="46" t="s">
        <v>508</v>
      </c>
      <c r="F82" s="88" t="s">
        <v>47</v>
      </c>
      <c r="G82" s="88" t="s">
        <v>877</v>
      </c>
      <c r="H82" s="88" t="s">
        <v>867</v>
      </c>
      <c r="I82" s="109">
        <v>139.68</v>
      </c>
      <c r="J82" s="88">
        <f>COUNTIFS(L82:$L$518,L82,M82:$M$518,"Aberto")</f>
        <v>244</v>
      </c>
      <c r="K82" s="88">
        <f>COUNTIF(M82:$M$517,"Aberto")</f>
        <v>335</v>
      </c>
      <c r="L82" s="88" t="s">
        <v>870</v>
      </c>
      <c r="M82" s="40" t="s">
        <v>314</v>
      </c>
      <c r="N82" s="40"/>
      <c r="P82" s="114"/>
    </row>
    <row r="83" spans="2:16" s="60" customFormat="1" ht="12" customHeight="1">
      <c r="B83" s="88">
        <f t="shared" si="6"/>
        <v>435</v>
      </c>
      <c r="C83" s="94">
        <v>45014</v>
      </c>
      <c r="D83" s="95" t="s">
        <v>282</v>
      </c>
      <c r="E83" s="46" t="s">
        <v>790</v>
      </c>
      <c r="F83" s="88" t="s">
        <v>50</v>
      </c>
      <c r="G83" s="88" t="s">
        <v>80</v>
      </c>
      <c r="H83" s="88" t="s">
        <v>243</v>
      </c>
      <c r="I83" s="109">
        <v>78.010000000000005</v>
      </c>
      <c r="J83" s="88">
        <f>COUNTIFS(L83:$L$518,L83,M83:$M$518,"Aberto")</f>
        <v>77</v>
      </c>
      <c r="K83" s="88">
        <f>COUNTIF(M83:$M$517,"Aberto")</f>
        <v>334</v>
      </c>
      <c r="L83" s="88" t="s">
        <v>869</v>
      </c>
      <c r="M83" s="40" t="s">
        <v>314</v>
      </c>
      <c r="N83" s="40"/>
      <c r="P83" s="114"/>
    </row>
    <row r="84" spans="2:16" s="60" customFormat="1" ht="12" customHeight="1">
      <c r="B84" s="88">
        <f t="shared" si="6"/>
        <v>434</v>
      </c>
      <c r="C84" s="94">
        <v>45013</v>
      </c>
      <c r="D84" s="95" t="s">
        <v>282</v>
      </c>
      <c r="E84" s="46" t="s">
        <v>508</v>
      </c>
      <c r="F84" s="88" t="s">
        <v>59</v>
      </c>
      <c r="G84" s="88" t="s">
        <v>94</v>
      </c>
      <c r="H84" s="88" t="s">
        <v>260</v>
      </c>
      <c r="I84" s="109">
        <v>59.1</v>
      </c>
      <c r="J84" s="88">
        <f>COUNTIFS(L84:$L$518,L84,M84:$M$518,"Aberto")</f>
        <v>76</v>
      </c>
      <c r="K84" s="88">
        <f>COUNTIF(M84:$M$517,"Aberto")</f>
        <v>333</v>
      </c>
      <c r="L84" s="88" t="s">
        <v>869</v>
      </c>
      <c r="M84" s="40" t="s">
        <v>314</v>
      </c>
      <c r="N84" s="40"/>
      <c r="P84" s="114"/>
    </row>
    <row r="85" spans="2:16" s="60" customFormat="1" ht="12" customHeight="1">
      <c r="B85" s="88">
        <f t="shared" si="6"/>
        <v>433</v>
      </c>
      <c r="C85" s="94">
        <v>45013</v>
      </c>
      <c r="D85" s="95" t="s">
        <v>282</v>
      </c>
      <c r="E85" s="46" t="s">
        <v>790</v>
      </c>
      <c r="F85" s="88" t="s">
        <v>54</v>
      </c>
      <c r="G85" s="88" t="s">
        <v>842</v>
      </c>
      <c r="H85" s="88" t="s">
        <v>840</v>
      </c>
      <c r="I85" s="109">
        <v>72.819999999999993</v>
      </c>
      <c r="J85" s="88">
        <f>COUNTIFS(L85:$L$518,L85,M85:$M$518,"Aberto")</f>
        <v>243</v>
      </c>
      <c r="K85" s="88">
        <f>COUNTIF(M85:$M$517,"Aberto")</f>
        <v>332</v>
      </c>
      <c r="L85" s="88" t="s">
        <v>870</v>
      </c>
      <c r="M85" s="40" t="s">
        <v>314</v>
      </c>
      <c r="N85" s="40"/>
      <c r="P85" s="114"/>
    </row>
    <row r="86" spans="2:16" s="60" customFormat="1" ht="12" customHeight="1">
      <c r="B86" s="88">
        <f t="shared" si="6"/>
        <v>432</v>
      </c>
      <c r="C86" s="94">
        <v>44985</v>
      </c>
      <c r="D86" s="95" t="s">
        <v>282</v>
      </c>
      <c r="E86" s="46" t="s">
        <v>508</v>
      </c>
      <c r="F86" s="88" t="s">
        <v>70</v>
      </c>
      <c r="G86" s="88" t="s">
        <v>128</v>
      </c>
      <c r="H86" s="88" t="s">
        <v>234</v>
      </c>
      <c r="I86" s="109">
        <v>56</v>
      </c>
      <c r="J86" s="88">
        <f>COUNTIFS(L86:$L$518,L86,M86:$M$518,"Aberto")</f>
        <v>75</v>
      </c>
      <c r="K86" s="88">
        <f>COUNTIF(M86:$M$517,"Aberto")</f>
        <v>331</v>
      </c>
      <c r="L86" s="88" t="s">
        <v>869</v>
      </c>
      <c r="M86" s="40" t="s">
        <v>314</v>
      </c>
      <c r="N86" s="40"/>
      <c r="P86" s="114"/>
    </row>
    <row r="87" spans="2:16" s="60" customFormat="1" ht="12" customHeight="1">
      <c r="B87" s="88">
        <f t="shared" si="6"/>
        <v>431</v>
      </c>
      <c r="C87" s="94">
        <v>44971</v>
      </c>
      <c r="D87" s="95" t="s">
        <v>282</v>
      </c>
      <c r="E87" s="46" t="s">
        <v>508</v>
      </c>
      <c r="F87" s="88" t="s">
        <v>47</v>
      </c>
      <c r="G87" s="88" t="s">
        <v>841</v>
      </c>
      <c r="H87" s="88" t="s">
        <v>839</v>
      </c>
      <c r="I87" s="109">
        <v>66.819999999999993</v>
      </c>
      <c r="J87" s="88">
        <f>COUNTIFS(L87:$L$518,L87,M87:$M$518,"Aberto")</f>
        <v>74</v>
      </c>
      <c r="K87" s="88">
        <f>COUNTIF(M87:$M$517,"Aberto")</f>
        <v>330</v>
      </c>
      <c r="L87" s="88" t="s">
        <v>869</v>
      </c>
      <c r="M87" s="40" t="s">
        <v>314</v>
      </c>
      <c r="N87" s="40"/>
      <c r="P87" s="114"/>
    </row>
    <row r="88" spans="2:16" s="60" customFormat="1" ht="12" customHeight="1">
      <c r="B88" s="88">
        <f t="shared" si="6"/>
        <v>430</v>
      </c>
      <c r="C88" s="94">
        <v>44971</v>
      </c>
      <c r="D88" s="95" t="s">
        <v>282</v>
      </c>
      <c r="E88" s="46" t="s">
        <v>45</v>
      </c>
      <c r="F88" s="88" t="s">
        <v>63</v>
      </c>
      <c r="G88" s="88" t="s">
        <v>109</v>
      </c>
      <c r="H88" s="88" t="s">
        <v>214</v>
      </c>
      <c r="I88" s="109">
        <v>112.28</v>
      </c>
      <c r="J88" s="88">
        <f>COUNTIFS(L88:$L$518,L88,M88:$M$518,"Aberto")</f>
        <v>73</v>
      </c>
      <c r="K88" s="88">
        <f>COUNTIF(M88:$M$517,"Aberto")</f>
        <v>329</v>
      </c>
      <c r="L88" s="88" t="s">
        <v>869</v>
      </c>
      <c r="M88" s="40" t="s">
        <v>314</v>
      </c>
      <c r="N88" s="40"/>
      <c r="P88" s="114"/>
    </row>
    <row r="89" spans="2:16" s="60" customFormat="1" ht="12" customHeight="1">
      <c r="B89" s="88">
        <f t="shared" si="6"/>
        <v>429</v>
      </c>
      <c r="C89" s="94">
        <v>44957</v>
      </c>
      <c r="D89" s="95" t="s">
        <v>282</v>
      </c>
      <c r="E89" s="46" t="s">
        <v>508</v>
      </c>
      <c r="F89" s="88" t="s">
        <v>59</v>
      </c>
      <c r="G89" s="88" t="s">
        <v>94</v>
      </c>
      <c r="H89" s="88" t="s">
        <v>290</v>
      </c>
      <c r="I89" s="109">
        <v>115.59</v>
      </c>
      <c r="J89" s="88">
        <f>COUNTIFS(L89:$L$518,L89,M89:$M$518,"Aberto")</f>
        <v>242</v>
      </c>
      <c r="K89" s="88">
        <f>COUNTIF(M89:$M$517,"Aberto")</f>
        <v>328</v>
      </c>
      <c r="L89" s="88" t="s">
        <v>870</v>
      </c>
      <c r="M89" s="40" t="s">
        <v>314</v>
      </c>
      <c r="N89" s="40"/>
      <c r="P89" s="114"/>
    </row>
    <row r="90" spans="2:16" s="60" customFormat="1" ht="12" customHeight="1">
      <c r="B90" s="88">
        <f t="shared" si="6"/>
        <v>428</v>
      </c>
      <c r="C90" s="94">
        <v>44915</v>
      </c>
      <c r="D90" s="95" t="s">
        <v>283</v>
      </c>
      <c r="E90" s="46" t="s">
        <v>45</v>
      </c>
      <c r="F90" s="88" t="s">
        <v>61</v>
      </c>
      <c r="G90" s="88" t="s">
        <v>833</v>
      </c>
      <c r="H90" s="88" t="s">
        <v>834</v>
      </c>
      <c r="I90" s="109">
        <v>81.819999999999993</v>
      </c>
      <c r="J90" s="88">
        <f>COUNTIFS(L90:$L$518,L90,M90:$M$518,"Aberto")</f>
        <v>241</v>
      </c>
      <c r="K90" s="88">
        <f>COUNTIF(M83:$M$517,"Aberto")</f>
        <v>334</v>
      </c>
      <c r="L90" s="88" t="s">
        <v>870</v>
      </c>
      <c r="M90" s="40" t="s">
        <v>314</v>
      </c>
      <c r="N90" s="40"/>
      <c r="P90" s="114"/>
    </row>
    <row r="91" spans="2:16" s="60" customFormat="1" ht="12" customHeight="1">
      <c r="B91" s="88">
        <f t="shared" si="6"/>
        <v>427</v>
      </c>
      <c r="C91" s="94">
        <v>44913</v>
      </c>
      <c r="D91" s="95" t="s">
        <v>283</v>
      </c>
      <c r="E91" s="46" t="s">
        <v>43</v>
      </c>
      <c r="F91" s="88" t="s">
        <v>49</v>
      </c>
      <c r="G91" s="88" t="s">
        <v>121</v>
      </c>
      <c r="H91" s="88" t="s">
        <v>274</v>
      </c>
      <c r="I91" s="109">
        <v>103.57</v>
      </c>
      <c r="J91" s="88">
        <f>COUNTIFS(L91:$L$518,L91,M91:$M$518,"Aberto")</f>
        <v>72</v>
      </c>
      <c r="K91" s="88">
        <f>COUNTIF(M91:$M$517,"Aberto")</f>
        <v>326</v>
      </c>
      <c r="L91" s="88" t="s">
        <v>869</v>
      </c>
      <c r="M91" s="40" t="s">
        <v>314</v>
      </c>
      <c r="N91" s="40"/>
      <c r="P91" s="114"/>
    </row>
    <row r="92" spans="2:16" s="60" customFormat="1" ht="12" customHeight="1">
      <c r="B92" s="88">
        <f t="shared" si="6"/>
        <v>426</v>
      </c>
      <c r="C92" s="94">
        <v>44912</v>
      </c>
      <c r="D92" s="95" t="s">
        <v>283</v>
      </c>
      <c r="E92" s="46" t="s">
        <v>508</v>
      </c>
      <c r="F92" s="88" t="s">
        <v>47</v>
      </c>
      <c r="G92" s="88" t="s">
        <v>75</v>
      </c>
      <c r="H92" s="88" t="s">
        <v>196</v>
      </c>
      <c r="I92" s="109">
        <v>109.98</v>
      </c>
      <c r="J92" s="88">
        <f>COUNTIFS(L92:$L$518,L92,M92:$M$518,"Aberto")</f>
        <v>71</v>
      </c>
      <c r="K92" s="88">
        <f>COUNTIF(M92:$M$517,"Aberto")</f>
        <v>325</v>
      </c>
      <c r="L92" s="88" t="s">
        <v>869</v>
      </c>
      <c r="M92" s="40" t="s">
        <v>314</v>
      </c>
      <c r="N92" s="40"/>
      <c r="P92" s="114"/>
    </row>
    <row r="93" spans="2:16" s="60" customFormat="1" ht="12" customHeight="1">
      <c r="B93" s="88">
        <f t="shared" si="6"/>
        <v>425</v>
      </c>
      <c r="C93" s="94">
        <v>44912</v>
      </c>
      <c r="D93" s="95" t="s">
        <v>283</v>
      </c>
      <c r="E93" s="46" t="s">
        <v>508</v>
      </c>
      <c r="F93" s="88" t="s">
        <v>47</v>
      </c>
      <c r="G93" s="88" t="s">
        <v>75</v>
      </c>
      <c r="H93" s="88" t="s">
        <v>177</v>
      </c>
      <c r="I93" s="109">
        <v>93.95</v>
      </c>
      <c r="J93" s="88">
        <f>COUNTIFS(L93:$L$518,L93,M93:$M$518,"Aberto")</f>
        <v>70</v>
      </c>
      <c r="K93" s="88">
        <f>COUNTIF(M93:$M$517,"Aberto")</f>
        <v>324</v>
      </c>
      <c r="L93" s="88" t="s">
        <v>869</v>
      </c>
      <c r="M93" s="40" t="s">
        <v>314</v>
      </c>
      <c r="N93" s="40"/>
      <c r="P93" s="114"/>
    </row>
    <row r="94" spans="2:16" s="60" customFormat="1" ht="12" customHeight="1">
      <c r="B94" s="88">
        <f t="shared" si="6"/>
        <v>424</v>
      </c>
      <c r="C94" s="94">
        <v>44912</v>
      </c>
      <c r="D94" s="95" t="s">
        <v>283</v>
      </c>
      <c r="E94" s="46" t="s">
        <v>508</v>
      </c>
      <c r="F94" s="88" t="s">
        <v>47</v>
      </c>
      <c r="G94" s="88" t="s">
        <v>75</v>
      </c>
      <c r="H94" s="88" t="s">
        <v>832</v>
      </c>
      <c r="I94" s="109">
        <v>109.64</v>
      </c>
      <c r="J94" s="88">
        <f>COUNTIFS(L94:$L$518,L94,M94:$M$518,"Aberto")</f>
        <v>69</v>
      </c>
      <c r="K94" s="88">
        <f>COUNTIF(M94:$M$517,"Aberto")</f>
        <v>323</v>
      </c>
      <c r="L94" s="88" t="s">
        <v>869</v>
      </c>
      <c r="M94" s="40" t="s">
        <v>314</v>
      </c>
      <c r="N94" s="40"/>
      <c r="P94" s="114"/>
    </row>
    <row r="95" spans="2:16" s="60" customFormat="1" ht="12" customHeight="1">
      <c r="B95" s="88">
        <f t="shared" si="6"/>
        <v>423</v>
      </c>
      <c r="C95" s="94">
        <v>44906</v>
      </c>
      <c r="D95" s="95" t="s">
        <v>283</v>
      </c>
      <c r="E95" s="46" t="s">
        <v>508</v>
      </c>
      <c r="F95" s="88" t="s">
        <v>47</v>
      </c>
      <c r="G95" s="88" t="s">
        <v>831</v>
      </c>
      <c r="H95" s="88" t="s">
        <v>221</v>
      </c>
      <c r="I95" s="109">
        <v>88</v>
      </c>
      <c r="J95" s="88">
        <f>COUNTIFS(L95:$L$518,L95,M95:$M$518,"Aberto")</f>
        <v>68</v>
      </c>
      <c r="K95" s="88">
        <f>COUNTIF(M95:$M$517,"Aberto")</f>
        <v>322</v>
      </c>
      <c r="L95" s="88" t="s">
        <v>869</v>
      </c>
      <c r="M95" s="40" t="s">
        <v>314</v>
      </c>
      <c r="N95" s="40"/>
      <c r="P95" s="114"/>
    </row>
    <row r="96" spans="2:16" s="60" customFormat="1" ht="12" customHeight="1">
      <c r="B96" s="88">
        <f t="shared" si="6"/>
        <v>422</v>
      </c>
      <c r="C96" s="94">
        <v>44905</v>
      </c>
      <c r="D96" s="95" t="s">
        <v>283</v>
      </c>
      <c r="E96" s="46" t="s">
        <v>790</v>
      </c>
      <c r="F96" s="88" t="s">
        <v>69</v>
      </c>
      <c r="G96" s="88" t="s">
        <v>829</v>
      </c>
      <c r="H96" s="88" t="s">
        <v>830</v>
      </c>
      <c r="I96" s="109">
        <v>116.6</v>
      </c>
      <c r="J96" s="88">
        <f>COUNTIFS(L96:$L$518,L96,M96:$M$518,"Aberto")</f>
        <v>240</v>
      </c>
      <c r="K96" s="88">
        <f>COUNTIF(M96:$M$517,"Aberto")</f>
        <v>321</v>
      </c>
      <c r="L96" s="88" t="s">
        <v>870</v>
      </c>
      <c r="M96" s="40" t="s">
        <v>314</v>
      </c>
      <c r="N96" s="40"/>
      <c r="P96" s="114"/>
    </row>
    <row r="97" spans="2:16" s="60" customFormat="1" ht="12" customHeight="1">
      <c r="B97" s="88">
        <f t="shared" si="6"/>
        <v>421</v>
      </c>
      <c r="C97" s="94">
        <v>44898</v>
      </c>
      <c r="D97" s="95" t="s">
        <v>283</v>
      </c>
      <c r="E97" s="46" t="s">
        <v>508</v>
      </c>
      <c r="F97" s="88" t="s">
        <v>47</v>
      </c>
      <c r="G97" s="88" t="s">
        <v>137</v>
      </c>
      <c r="H97" s="88" t="s">
        <v>826</v>
      </c>
      <c r="I97" s="109">
        <v>131</v>
      </c>
      <c r="J97" s="88">
        <f>COUNTIFS(L97:$L$518,L97,M97:$M$518,"Aberto")</f>
        <v>67</v>
      </c>
      <c r="K97" s="88">
        <f>COUNTIF(M97:$M$517,"Aberto")</f>
        <v>320</v>
      </c>
      <c r="L97" s="88" t="s">
        <v>869</v>
      </c>
      <c r="M97" s="40" t="s">
        <v>314</v>
      </c>
      <c r="N97" s="40"/>
      <c r="P97" s="114"/>
    </row>
    <row r="98" spans="2:16" s="60" customFormat="1" ht="12" customHeight="1">
      <c r="B98" s="88">
        <f t="shared" si="6"/>
        <v>420</v>
      </c>
      <c r="C98" s="94">
        <v>44898</v>
      </c>
      <c r="D98" s="95" t="s">
        <v>283</v>
      </c>
      <c r="E98" s="46" t="s">
        <v>43</v>
      </c>
      <c r="F98" s="88" t="s">
        <v>48</v>
      </c>
      <c r="G98" s="88" t="s">
        <v>828</v>
      </c>
      <c r="H98" s="88" t="s">
        <v>827</v>
      </c>
      <c r="I98" s="109">
        <v>72.72</v>
      </c>
      <c r="J98" s="88">
        <f>COUNTIFS(L98:$L$518,L98,M98:$M$518,"Aberto")</f>
        <v>239</v>
      </c>
      <c r="K98" s="88">
        <f>COUNTIF(M98:$M$517,"Aberto")</f>
        <v>319</v>
      </c>
      <c r="L98" s="88" t="s">
        <v>870</v>
      </c>
      <c r="M98" s="40" t="s">
        <v>314</v>
      </c>
      <c r="N98" s="40"/>
      <c r="P98" s="114"/>
    </row>
    <row r="99" spans="2:16" s="60" customFormat="1" ht="12" customHeight="1">
      <c r="B99" s="88">
        <f t="shared" si="6"/>
        <v>419</v>
      </c>
      <c r="C99" s="94">
        <v>44884</v>
      </c>
      <c r="D99" s="95" t="s">
        <v>283</v>
      </c>
      <c r="E99" s="46" t="s">
        <v>508</v>
      </c>
      <c r="F99" s="88" t="s">
        <v>70</v>
      </c>
      <c r="G99" s="88" t="s">
        <v>115</v>
      </c>
      <c r="H99" s="88" t="s">
        <v>238</v>
      </c>
      <c r="I99" s="109">
        <v>64</v>
      </c>
      <c r="J99" s="88">
        <f>COUNTIFS(L99:$L$518,L99,M99:$M$518,"Aberto")</f>
        <v>66</v>
      </c>
      <c r="K99" s="88">
        <f>COUNTIF(M99:$M$517,"Aberto")</f>
        <v>318</v>
      </c>
      <c r="L99" s="88" t="s">
        <v>869</v>
      </c>
      <c r="M99" s="40" t="s">
        <v>314</v>
      </c>
      <c r="N99" s="40"/>
      <c r="P99" s="114"/>
    </row>
    <row r="100" spans="2:16" s="60" customFormat="1" ht="12" customHeight="1">
      <c r="B100" s="88">
        <f t="shared" si="6"/>
        <v>418</v>
      </c>
      <c r="C100" s="94">
        <v>44884</v>
      </c>
      <c r="D100" s="95" t="s">
        <v>283</v>
      </c>
      <c r="E100" s="46" t="s">
        <v>43</v>
      </c>
      <c r="F100" s="88" t="s">
        <v>51</v>
      </c>
      <c r="G100" s="88" t="s">
        <v>81</v>
      </c>
      <c r="H100" s="88" t="s">
        <v>236</v>
      </c>
      <c r="I100" s="109">
        <v>90.78</v>
      </c>
      <c r="J100" s="88">
        <f>COUNTIFS(L100:$L$518,L100,M100:$M$518,"Aberto")</f>
        <v>65</v>
      </c>
      <c r="K100" s="88">
        <f>COUNTIF(M100:$M$517,"Aberto")</f>
        <v>317</v>
      </c>
      <c r="L100" s="88" t="s">
        <v>869</v>
      </c>
      <c r="M100" s="40" t="s">
        <v>314</v>
      </c>
      <c r="N100" s="40"/>
      <c r="P100" s="114"/>
    </row>
    <row r="101" spans="2:16" s="60" customFormat="1" ht="12" customHeight="1">
      <c r="B101" s="88">
        <f t="shared" si="6"/>
        <v>417</v>
      </c>
      <c r="C101" s="94">
        <v>44884</v>
      </c>
      <c r="D101" s="95" t="s">
        <v>283</v>
      </c>
      <c r="E101" s="46" t="s">
        <v>710</v>
      </c>
      <c r="F101" s="88" t="s">
        <v>74</v>
      </c>
      <c r="G101" s="88" t="s">
        <v>136</v>
      </c>
      <c r="H101" s="88" t="s">
        <v>245</v>
      </c>
      <c r="I101" s="109">
        <v>103.8</v>
      </c>
      <c r="J101" s="88">
        <f>COUNTIFS(L101:$L$518,L101,M101:$M$518,"Aberto")</f>
        <v>64</v>
      </c>
      <c r="K101" s="88">
        <f>COUNTIF(M101:$M$517,"Aberto")</f>
        <v>316</v>
      </c>
      <c r="L101" s="88" t="s">
        <v>869</v>
      </c>
      <c r="M101" s="40" t="s">
        <v>314</v>
      </c>
      <c r="N101" s="40"/>
      <c r="P101" s="114"/>
    </row>
    <row r="102" spans="2:16" s="60" customFormat="1" ht="12" customHeight="1">
      <c r="B102" s="43">
        <f t="shared" si="6"/>
        <v>416</v>
      </c>
      <c r="C102" s="44">
        <v>44884</v>
      </c>
      <c r="D102" s="45" t="s">
        <v>283</v>
      </c>
      <c r="E102" s="70" t="s">
        <v>45</v>
      </c>
      <c r="F102" s="43" t="s">
        <v>53</v>
      </c>
      <c r="G102" s="43" t="s">
        <v>824</v>
      </c>
      <c r="H102" s="43" t="s">
        <v>825</v>
      </c>
      <c r="I102" s="111">
        <v>70.819999999999993</v>
      </c>
      <c r="J102" s="43">
        <f>COUNTIFS(L102:$L$518,L102,M102:$M$518,"Aberto")</f>
        <v>238</v>
      </c>
      <c r="K102" s="43">
        <f>COUNTIF(M102:$M$517,"Aberto")</f>
        <v>315</v>
      </c>
      <c r="L102" s="43" t="s">
        <v>870</v>
      </c>
      <c r="M102" s="43" t="s">
        <v>313</v>
      </c>
      <c r="N102" s="43"/>
      <c r="P102" s="114"/>
    </row>
    <row r="103" spans="2:16" s="60" customFormat="1" ht="12" customHeight="1">
      <c r="B103" s="88">
        <f t="shared" si="6"/>
        <v>415</v>
      </c>
      <c r="C103" s="94">
        <v>44879</v>
      </c>
      <c r="D103" s="95" t="s">
        <v>283</v>
      </c>
      <c r="E103" s="46" t="s">
        <v>43</v>
      </c>
      <c r="F103" s="88" t="s">
        <v>51</v>
      </c>
      <c r="G103" s="88" t="s">
        <v>621</v>
      </c>
      <c r="H103" s="88" t="s">
        <v>823</v>
      </c>
      <c r="I103" s="109">
        <v>65.95</v>
      </c>
      <c r="J103" s="88">
        <f>COUNTIFS(L103:$L$518,L103,M103:$M$518,"Aberto")</f>
        <v>63</v>
      </c>
      <c r="K103" s="88">
        <f>COUNTIF(M103:$M$517,"Aberto")</f>
        <v>315</v>
      </c>
      <c r="L103" s="88" t="s">
        <v>869</v>
      </c>
      <c r="M103" s="40" t="s">
        <v>314</v>
      </c>
      <c r="N103" s="40"/>
      <c r="P103" s="114"/>
    </row>
    <row r="104" spans="2:16" s="60" customFormat="1" ht="12" customHeight="1">
      <c r="B104" s="88">
        <f t="shared" si="6"/>
        <v>414</v>
      </c>
      <c r="C104" s="94">
        <v>44877</v>
      </c>
      <c r="D104" s="95" t="s">
        <v>283</v>
      </c>
      <c r="E104" s="46" t="s">
        <v>710</v>
      </c>
      <c r="F104" s="88" t="s">
        <v>60</v>
      </c>
      <c r="G104" s="88" t="s">
        <v>822</v>
      </c>
      <c r="H104" s="88" t="s">
        <v>182</v>
      </c>
      <c r="I104" s="109">
        <v>70.45</v>
      </c>
      <c r="J104" s="88">
        <f>COUNTIFS(L104:$L$518,L104,M104:$M$518,"Aberto")</f>
        <v>62</v>
      </c>
      <c r="K104" s="88">
        <f>COUNTIF(M104:$M$517,"Aberto")</f>
        <v>314</v>
      </c>
      <c r="L104" s="88" t="s">
        <v>869</v>
      </c>
      <c r="M104" s="40" t="s">
        <v>314</v>
      </c>
      <c r="N104" s="40"/>
      <c r="P104" s="114"/>
    </row>
    <row r="105" spans="2:16" s="60" customFormat="1" ht="12" customHeight="1">
      <c r="B105" s="88">
        <f t="shared" si="6"/>
        <v>413</v>
      </c>
      <c r="C105" s="94">
        <v>44870</v>
      </c>
      <c r="D105" s="95" t="s">
        <v>283</v>
      </c>
      <c r="E105" s="46" t="s">
        <v>508</v>
      </c>
      <c r="F105" s="88" t="s">
        <v>47</v>
      </c>
      <c r="G105" s="88" t="s">
        <v>798</v>
      </c>
      <c r="H105" s="88" t="s">
        <v>235</v>
      </c>
      <c r="I105" s="109">
        <v>90.04</v>
      </c>
      <c r="J105" s="88">
        <f>COUNTIFS(L105:$L$518,L105,M105:$M$518,"Aberto")</f>
        <v>61</v>
      </c>
      <c r="K105" s="88">
        <f>COUNTIF(M105:$M$517,"Aberto")</f>
        <v>313</v>
      </c>
      <c r="L105" s="88" t="s">
        <v>869</v>
      </c>
      <c r="M105" s="40" t="s">
        <v>314</v>
      </c>
      <c r="N105" s="40"/>
      <c r="P105" s="114"/>
    </row>
    <row r="106" spans="2:16" s="60" customFormat="1" ht="12" customHeight="1">
      <c r="B106" s="88">
        <f t="shared" si="6"/>
        <v>412</v>
      </c>
      <c r="C106" s="94">
        <v>44870</v>
      </c>
      <c r="D106" s="95" t="s">
        <v>283</v>
      </c>
      <c r="E106" s="46" t="s">
        <v>508</v>
      </c>
      <c r="F106" s="88" t="s">
        <v>47</v>
      </c>
      <c r="G106" s="88" t="s">
        <v>799</v>
      </c>
      <c r="H106" s="88" t="s">
        <v>809</v>
      </c>
      <c r="I106" s="109">
        <v>99</v>
      </c>
      <c r="J106" s="88">
        <f>COUNTIFS(L106:$L$518,L106,M106:$M$518,"Aberto")</f>
        <v>238</v>
      </c>
      <c r="K106" s="88">
        <f>COUNTIF(M106:$M$517,"Aberto")</f>
        <v>312</v>
      </c>
      <c r="L106" s="88" t="s">
        <v>870</v>
      </c>
      <c r="M106" s="40" t="s">
        <v>314</v>
      </c>
      <c r="N106" s="40"/>
      <c r="P106" s="114"/>
    </row>
    <row r="107" spans="2:16" s="60" customFormat="1" ht="12" customHeight="1">
      <c r="B107" s="88">
        <f t="shared" si="6"/>
        <v>411</v>
      </c>
      <c r="C107" s="94">
        <v>44863</v>
      </c>
      <c r="D107" s="95" t="s">
        <v>283</v>
      </c>
      <c r="E107" s="46" t="s">
        <v>508</v>
      </c>
      <c r="F107" s="88" t="s">
        <v>70</v>
      </c>
      <c r="G107" s="88" t="s">
        <v>801</v>
      </c>
      <c r="H107" s="88" t="s">
        <v>811</v>
      </c>
      <c r="I107" s="109">
        <v>52.62</v>
      </c>
      <c r="J107" s="88">
        <f>COUNTIFS(L107:$L$518,L107,M107:$M$518,"Aberto")</f>
        <v>60</v>
      </c>
      <c r="K107" s="88">
        <f>COUNTIF(M107:$M$517,"Aberto")</f>
        <v>311</v>
      </c>
      <c r="L107" s="88" t="s">
        <v>869</v>
      </c>
      <c r="M107" s="40" t="s">
        <v>314</v>
      </c>
      <c r="N107" s="40"/>
      <c r="P107" s="114"/>
    </row>
    <row r="108" spans="2:16" s="60" customFormat="1" ht="12" customHeight="1">
      <c r="B108" s="88">
        <f t="shared" si="6"/>
        <v>410</v>
      </c>
      <c r="C108" s="94">
        <v>44863</v>
      </c>
      <c r="D108" s="95" t="s">
        <v>283</v>
      </c>
      <c r="E108" s="46" t="s">
        <v>508</v>
      </c>
      <c r="F108" s="88" t="s">
        <v>59</v>
      </c>
      <c r="G108" s="88" t="s">
        <v>800</v>
      </c>
      <c r="H108" s="88" t="s">
        <v>810</v>
      </c>
      <c r="I108" s="109">
        <v>72.42</v>
      </c>
      <c r="J108" s="88">
        <f>COUNTIFS(L108:$L$518,L108,M108:$M$518,"Aberto")</f>
        <v>237</v>
      </c>
      <c r="K108" s="88">
        <f>COUNTIF(M108:$M$517,"Aberto")</f>
        <v>310</v>
      </c>
      <c r="L108" s="88" t="s">
        <v>870</v>
      </c>
      <c r="M108" s="40" t="s">
        <v>314</v>
      </c>
      <c r="N108" s="40"/>
      <c r="P108" s="114"/>
    </row>
    <row r="109" spans="2:16" s="60" customFormat="1" ht="12" customHeight="1">
      <c r="B109" s="88">
        <f t="shared" si="6"/>
        <v>409</v>
      </c>
      <c r="C109" s="94">
        <v>44856</v>
      </c>
      <c r="D109" s="95" t="s">
        <v>283</v>
      </c>
      <c r="E109" s="46" t="s">
        <v>508</v>
      </c>
      <c r="F109" s="88" t="s">
        <v>59</v>
      </c>
      <c r="G109" s="88" t="s">
        <v>802</v>
      </c>
      <c r="H109" s="88" t="s">
        <v>812</v>
      </c>
      <c r="I109" s="109">
        <v>63.77</v>
      </c>
      <c r="J109" s="88">
        <f>COUNTIFS(L109:$L$518,L109,M109:$M$518,"Aberto")</f>
        <v>59</v>
      </c>
      <c r="K109" s="88">
        <f>COUNTIF(M109:$M$517,"Aberto")</f>
        <v>309</v>
      </c>
      <c r="L109" s="88" t="s">
        <v>869</v>
      </c>
      <c r="M109" s="40" t="s">
        <v>314</v>
      </c>
      <c r="N109" s="40"/>
      <c r="P109" s="114"/>
    </row>
    <row r="110" spans="2:16" s="60" customFormat="1" ht="12" customHeight="1">
      <c r="B110" s="88">
        <f t="shared" si="6"/>
        <v>408</v>
      </c>
      <c r="C110" s="94">
        <v>44849</v>
      </c>
      <c r="D110" s="95" t="s">
        <v>283</v>
      </c>
      <c r="E110" s="46" t="s">
        <v>508</v>
      </c>
      <c r="F110" s="88" t="s">
        <v>47</v>
      </c>
      <c r="G110" s="88" t="s">
        <v>803</v>
      </c>
      <c r="H110" s="40" t="s">
        <v>813</v>
      </c>
      <c r="I110" s="109">
        <v>6</v>
      </c>
      <c r="J110" s="88">
        <f>COUNTIFS(L110:$L$518,L110,M110:$M$518,"Aberto")</f>
        <v>14</v>
      </c>
      <c r="K110" s="88">
        <f>COUNTIF(M110:$M$517,"Aberto")</f>
        <v>308</v>
      </c>
      <c r="L110" s="88" t="s">
        <v>871</v>
      </c>
      <c r="M110" s="40" t="s">
        <v>314</v>
      </c>
      <c r="N110" s="40"/>
      <c r="P110" s="114"/>
    </row>
    <row r="111" spans="2:16" s="60" customFormat="1" ht="12" customHeight="1">
      <c r="B111" s="88">
        <f t="shared" si="6"/>
        <v>407</v>
      </c>
      <c r="C111" s="94">
        <v>44842</v>
      </c>
      <c r="D111" s="95" t="s">
        <v>283</v>
      </c>
      <c r="E111" s="46" t="s">
        <v>45</v>
      </c>
      <c r="F111" s="88" t="s">
        <v>65</v>
      </c>
      <c r="G111" s="88" t="s">
        <v>804</v>
      </c>
      <c r="H111" s="88" t="s">
        <v>223</v>
      </c>
      <c r="I111" s="109">
        <v>54.89</v>
      </c>
      <c r="J111" s="88">
        <f>COUNTIFS(L111:$L$518,L111,M111:$M$518,"Aberto")</f>
        <v>58</v>
      </c>
      <c r="K111" s="88">
        <f>COUNTIF(M111:$M$517,"Aberto")</f>
        <v>307</v>
      </c>
      <c r="L111" s="88" t="s">
        <v>869</v>
      </c>
      <c r="M111" s="40" t="s">
        <v>314</v>
      </c>
      <c r="N111" s="40"/>
      <c r="P111" s="114"/>
    </row>
    <row r="112" spans="2:16" s="60" customFormat="1" ht="12" customHeight="1">
      <c r="B112" s="88">
        <f t="shared" si="6"/>
        <v>406</v>
      </c>
      <c r="C112" s="94">
        <v>44842</v>
      </c>
      <c r="D112" s="95" t="s">
        <v>283</v>
      </c>
      <c r="E112" s="46" t="s">
        <v>508</v>
      </c>
      <c r="F112" s="88" t="s">
        <v>70</v>
      </c>
      <c r="G112" s="88" t="s">
        <v>801</v>
      </c>
      <c r="H112" s="88" t="s">
        <v>241</v>
      </c>
      <c r="I112" s="109">
        <v>88.14</v>
      </c>
      <c r="J112" s="88">
        <f>COUNTIFS(L112:$L$518,L112,M112:$M$518,"Aberto")</f>
        <v>57</v>
      </c>
      <c r="K112" s="88">
        <f>COUNTIF(M112:$M$517,"Aberto")</f>
        <v>306</v>
      </c>
      <c r="L112" s="88" t="s">
        <v>869</v>
      </c>
      <c r="M112" s="40" t="s">
        <v>314</v>
      </c>
      <c r="N112" s="40"/>
      <c r="P112" s="114"/>
    </row>
    <row r="113" spans="2:16" s="60" customFormat="1" ht="12" customHeight="1">
      <c r="B113" s="88">
        <f t="shared" si="6"/>
        <v>405</v>
      </c>
      <c r="C113" s="94">
        <v>44828</v>
      </c>
      <c r="D113" s="95" t="s">
        <v>284</v>
      </c>
      <c r="E113" s="46" t="s">
        <v>508</v>
      </c>
      <c r="F113" s="88" t="s">
        <v>59</v>
      </c>
      <c r="G113" s="88" t="s">
        <v>805</v>
      </c>
      <c r="H113" s="88" t="s">
        <v>814</v>
      </c>
      <c r="I113" s="109">
        <v>115.1</v>
      </c>
      <c r="J113" s="88">
        <f>COUNTIFS(L113:$L$518,L113,M113:$M$518,"Aberto")</f>
        <v>236</v>
      </c>
      <c r="K113" s="88">
        <f>COUNTIF(M113:$M$517,"Aberto")</f>
        <v>305</v>
      </c>
      <c r="L113" s="88" t="s">
        <v>870</v>
      </c>
      <c r="M113" s="40" t="s">
        <v>314</v>
      </c>
      <c r="N113" s="40"/>
      <c r="P113" s="114"/>
    </row>
    <row r="114" spans="2:16" s="60" customFormat="1" ht="12" customHeight="1">
      <c r="B114" s="88">
        <f t="shared" si="6"/>
        <v>404</v>
      </c>
      <c r="C114" s="94">
        <v>44828</v>
      </c>
      <c r="D114" s="95" t="s">
        <v>284</v>
      </c>
      <c r="E114" s="46" t="s">
        <v>508</v>
      </c>
      <c r="F114" s="88" t="s">
        <v>47</v>
      </c>
      <c r="G114" s="40" t="s">
        <v>76</v>
      </c>
      <c r="H114" s="88" t="s">
        <v>815</v>
      </c>
      <c r="I114" s="109">
        <v>90.84</v>
      </c>
      <c r="J114" s="88">
        <f>COUNTIFS(L114:$L$518,L114,M114:$M$518,"Aberto")</f>
        <v>235</v>
      </c>
      <c r="K114" s="88">
        <f>COUNTIF(M114:$M$517,"Aberto")</f>
        <v>304</v>
      </c>
      <c r="L114" s="88" t="s">
        <v>870</v>
      </c>
      <c r="M114" s="40" t="s">
        <v>314</v>
      </c>
      <c r="N114" s="40"/>
      <c r="P114" s="114"/>
    </row>
    <row r="115" spans="2:16" s="60" customFormat="1" ht="12" customHeight="1">
      <c r="B115" s="88">
        <f t="shared" si="6"/>
        <v>403</v>
      </c>
      <c r="C115" s="94">
        <v>44821</v>
      </c>
      <c r="D115" s="95" t="s">
        <v>284</v>
      </c>
      <c r="E115" s="46" t="s">
        <v>508</v>
      </c>
      <c r="F115" s="88" t="s">
        <v>59</v>
      </c>
      <c r="G115" s="88" t="s">
        <v>800</v>
      </c>
      <c r="H115" s="88" t="s">
        <v>213</v>
      </c>
      <c r="I115" s="109">
        <v>70.260000000000005</v>
      </c>
      <c r="J115" s="88">
        <f>COUNTIFS(L115:$L$518,L115,M115:$M$518,"Aberto")</f>
        <v>56</v>
      </c>
      <c r="K115" s="88">
        <f>COUNTIF(M115:$M$517,"Aberto")</f>
        <v>303</v>
      </c>
      <c r="L115" s="88" t="s">
        <v>869</v>
      </c>
      <c r="M115" s="40" t="s">
        <v>314</v>
      </c>
      <c r="N115" s="40"/>
      <c r="P115" s="114"/>
    </row>
    <row r="116" spans="2:16" s="60" customFormat="1" ht="12" customHeight="1">
      <c r="B116" s="88">
        <f t="shared" si="6"/>
        <v>402</v>
      </c>
      <c r="C116" s="94">
        <v>44821</v>
      </c>
      <c r="D116" s="95" t="s">
        <v>284</v>
      </c>
      <c r="E116" s="46" t="s">
        <v>45</v>
      </c>
      <c r="F116" s="88" t="s">
        <v>53</v>
      </c>
      <c r="G116" s="88" t="s">
        <v>806</v>
      </c>
      <c r="H116" s="88" t="s">
        <v>816</v>
      </c>
      <c r="I116" s="109">
        <v>51</v>
      </c>
      <c r="J116" s="88">
        <f>COUNTIFS(L116:$L$518,L116,M116:$M$518,"Aberto")</f>
        <v>55</v>
      </c>
      <c r="K116" s="88">
        <f>COUNTIF(M116:$M$517,"Aberto")</f>
        <v>302</v>
      </c>
      <c r="L116" s="88" t="s">
        <v>869</v>
      </c>
      <c r="M116" s="40" t="s">
        <v>314</v>
      </c>
      <c r="N116" s="40"/>
      <c r="P116" s="114"/>
    </row>
    <row r="117" spans="2:16" s="60" customFormat="1" ht="12" customHeight="1">
      <c r="B117" s="88">
        <f t="shared" si="6"/>
        <v>401</v>
      </c>
      <c r="C117" s="94">
        <v>44821</v>
      </c>
      <c r="D117" s="95" t="s">
        <v>284</v>
      </c>
      <c r="E117" s="46" t="s">
        <v>45</v>
      </c>
      <c r="F117" s="88" t="s">
        <v>61</v>
      </c>
      <c r="G117" s="88" t="s">
        <v>117</v>
      </c>
      <c r="H117" s="88" t="s">
        <v>818</v>
      </c>
      <c r="I117" s="109">
        <v>44.53</v>
      </c>
      <c r="J117" s="88">
        <f>COUNTIFS(L117:$L$518,L117,M117:$M$518,"Aberto")</f>
        <v>54</v>
      </c>
      <c r="K117" s="88">
        <f>COUNTIF(M117:$M$517,"Aberto")</f>
        <v>301</v>
      </c>
      <c r="L117" s="88" t="s">
        <v>869</v>
      </c>
      <c r="M117" s="40" t="s">
        <v>314</v>
      </c>
      <c r="N117" s="40"/>
      <c r="P117" s="114"/>
    </row>
    <row r="118" spans="2:16" s="60" customFormat="1" ht="12" customHeight="1">
      <c r="B118" s="88">
        <f t="shared" si="6"/>
        <v>400</v>
      </c>
      <c r="C118" s="94">
        <v>44821</v>
      </c>
      <c r="D118" s="95" t="s">
        <v>284</v>
      </c>
      <c r="E118" s="46" t="s">
        <v>508</v>
      </c>
      <c r="F118" s="88" t="s">
        <v>59</v>
      </c>
      <c r="G118" s="88" t="s">
        <v>800</v>
      </c>
      <c r="H118" s="88" t="s">
        <v>817</v>
      </c>
      <c r="I118" s="109">
        <v>84.1</v>
      </c>
      <c r="J118" s="88">
        <f>COUNTIFS(L118:$L$518,L118,M118:$M$518,"Aberto")</f>
        <v>234</v>
      </c>
      <c r="K118" s="88">
        <f>COUNTIF(M118:$M$517,"Aberto")</f>
        <v>300</v>
      </c>
      <c r="L118" s="88" t="s">
        <v>870</v>
      </c>
      <c r="M118" s="40" t="s">
        <v>314</v>
      </c>
      <c r="N118" s="40"/>
      <c r="P118" s="114"/>
    </row>
    <row r="119" spans="2:16" s="60" customFormat="1" ht="12" customHeight="1">
      <c r="B119" s="88">
        <f t="shared" si="6"/>
        <v>399</v>
      </c>
      <c r="C119" s="94">
        <v>44814</v>
      </c>
      <c r="D119" s="95" t="s">
        <v>284</v>
      </c>
      <c r="E119" s="46" t="s">
        <v>508</v>
      </c>
      <c r="F119" s="88" t="s">
        <v>70</v>
      </c>
      <c r="G119" s="88" t="s">
        <v>807</v>
      </c>
      <c r="H119" s="88" t="s">
        <v>819</v>
      </c>
      <c r="I119" s="109">
        <v>100</v>
      </c>
      <c r="J119" s="88">
        <f>COUNTIFS(L119:$L$518,L119,M119:$M$518,"Aberto")</f>
        <v>233</v>
      </c>
      <c r="K119" s="88">
        <f>COUNTIF(M119:$M$517,"Aberto")</f>
        <v>299</v>
      </c>
      <c r="L119" s="88" t="s">
        <v>870</v>
      </c>
      <c r="M119" s="40" t="s">
        <v>314</v>
      </c>
      <c r="N119" s="40"/>
      <c r="P119" s="114"/>
    </row>
    <row r="120" spans="2:16" s="60" customFormat="1" ht="12" customHeight="1">
      <c r="B120" s="88">
        <f t="shared" si="6"/>
        <v>398</v>
      </c>
      <c r="C120" s="94">
        <v>44814</v>
      </c>
      <c r="D120" s="95" t="s">
        <v>284</v>
      </c>
      <c r="E120" s="46" t="s">
        <v>508</v>
      </c>
      <c r="F120" s="88" t="s">
        <v>47</v>
      </c>
      <c r="G120" s="88" t="s">
        <v>808</v>
      </c>
      <c r="H120" s="88" t="s">
        <v>820</v>
      </c>
      <c r="I120" s="109">
        <v>90.04</v>
      </c>
      <c r="J120" s="88">
        <f>COUNTIFS(L120:$L$518,L120,M120:$M$518,"Aberto")</f>
        <v>232</v>
      </c>
      <c r="K120" s="88">
        <f>COUNTIF(M120:$M$517,"Aberto")</f>
        <v>298</v>
      </c>
      <c r="L120" s="88" t="s">
        <v>870</v>
      </c>
      <c r="M120" s="40" t="s">
        <v>314</v>
      </c>
      <c r="N120" s="40"/>
      <c r="P120" s="114"/>
    </row>
    <row r="121" spans="2:16" s="60" customFormat="1" ht="12" customHeight="1">
      <c r="B121" s="88">
        <f t="shared" si="6"/>
        <v>397</v>
      </c>
      <c r="C121" s="94">
        <v>44814</v>
      </c>
      <c r="D121" s="95" t="s">
        <v>284</v>
      </c>
      <c r="E121" s="46" t="s">
        <v>508</v>
      </c>
      <c r="F121" s="88" t="s">
        <v>47</v>
      </c>
      <c r="G121" s="88" t="s">
        <v>803</v>
      </c>
      <c r="H121" s="88" t="s">
        <v>821</v>
      </c>
      <c r="I121" s="109">
        <v>6</v>
      </c>
      <c r="J121" s="88">
        <f>COUNTIFS(L121:$L$518,L121,M121:$M$518,"Aberto")</f>
        <v>13</v>
      </c>
      <c r="K121" s="88">
        <f>COUNTIF(M121:$M$517,"Aberto")</f>
        <v>297</v>
      </c>
      <c r="L121" s="88" t="s">
        <v>871</v>
      </c>
      <c r="M121" s="40" t="s">
        <v>314</v>
      </c>
      <c r="N121" s="40"/>
      <c r="P121" s="114"/>
    </row>
    <row r="122" spans="2:16" s="60" customFormat="1" ht="12" customHeight="1">
      <c r="B122" s="88">
        <f t="shared" si="6"/>
        <v>396</v>
      </c>
      <c r="C122" s="94">
        <v>44800</v>
      </c>
      <c r="D122" s="95" t="s">
        <v>284</v>
      </c>
      <c r="E122" s="46" t="s">
        <v>44</v>
      </c>
      <c r="F122" s="88" t="s">
        <v>50</v>
      </c>
      <c r="G122" s="88" t="s">
        <v>80</v>
      </c>
      <c r="H122" s="88" t="s">
        <v>793</v>
      </c>
      <c r="I122" s="109">
        <v>55.26</v>
      </c>
      <c r="J122" s="88">
        <f>COUNTIFS(L122:$L$518,L122,M122:$M$518,"Aberto")</f>
        <v>53</v>
      </c>
      <c r="K122" s="88">
        <f>COUNTIF(M122:$M$517,"Aberto")</f>
        <v>296</v>
      </c>
      <c r="L122" s="88" t="s">
        <v>869</v>
      </c>
      <c r="M122" s="40" t="s">
        <v>314</v>
      </c>
      <c r="N122" s="40"/>
      <c r="P122" s="114"/>
    </row>
    <row r="123" spans="2:16" s="60" customFormat="1" ht="12" customHeight="1">
      <c r="B123" s="88">
        <f t="shared" si="6"/>
        <v>395</v>
      </c>
      <c r="C123" s="94">
        <v>44793</v>
      </c>
      <c r="D123" s="95" t="s">
        <v>284</v>
      </c>
      <c r="E123" s="46" t="s">
        <v>508</v>
      </c>
      <c r="F123" s="88" t="s">
        <v>47</v>
      </c>
      <c r="G123" s="88" t="s">
        <v>131</v>
      </c>
      <c r="H123" s="88" t="s">
        <v>794</v>
      </c>
      <c r="I123" s="109">
        <v>123.52</v>
      </c>
      <c r="J123" s="88">
        <f>COUNTIFS(L123:$L$518,L123,M123:$M$518,"Aberto")</f>
        <v>52</v>
      </c>
      <c r="K123" s="88">
        <f>COUNTIF(M123:$M$517,"Aberto")</f>
        <v>295</v>
      </c>
      <c r="L123" s="88" t="s">
        <v>869</v>
      </c>
      <c r="M123" s="40" t="s">
        <v>314</v>
      </c>
      <c r="N123" s="40"/>
      <c r="P123" s="114"/>
    </row>
    <row r="124" spans="2:16" s="60" customFormat="1" ht="12" customHeight="1">
      <c r="B124" s="88">
        <f t="shared" si="6"/>
        <v>394</v>
      </c>
      <c r="C124" s="94">
        <v>44786</v>
      </c>
      <c r="D124" s="95" t="s">
        <v>284</v>
      </c>
      <c r="E124" s="46" t="s">
        <v>508</v>
      </c>
      <c r="F124" s="88" t="s">
        <v>47</v>
      </c>
      <c r="G124" s="88" t="s">
        <v>124</v>
      </c>
      <c r="H124" s="88" t="s">
        <v>270</v>
      </c>
      <c r="I124" s="109">
        <v>90.75</v>
      </c>
      <c r="J124" s="88">
        <f>COUNTIFS(L124:$L$518,L124,M124:$M$518,"Aberto")</f>
        <v>51</v>
      </c>
      <c r="K124" s="88">
        <f>COUNTIF(M124:$M$517,"Aberto")</f>
        <v>294</v>
      </c>
      <c r="L124" s="88" t="s">
        <v>869</v>
      </c>
      <c r="M124" s="40" t="s">
        <v>314</v>
      </c>
      <c r="N124" s="40"/>
      <c r="P124" s="114"/>
    </row>
    <row r="125" spans="2:16" s="60" customFormat="1" ht="12" customHeight="1">
      <c r="B125" s="88">
        <f t="shared" si="6"/>
        <v>393</v>
      </c>
      <c r="C125" s="94">
        <v>44786</v>
      </c>
      <c r="D125" s="95" t="s">
        <v>284</v>
      </c>
      <c r="E125" s="46" t="s">
        <v>43</v>
      </c>
      <c r="F125" s="88" t="s">
        <v>49</v>
      </c>
      <c r="G125" s="88" t="s">
        <v>148</v>
      </c>
      <c r="H125" s="88" t="s">
        <v>795</v>
      </c>
      <c r="I125" s="109">
        <v>82.56</v>
      </c>
      <c r="J125" s="88">
        <f>COUNTIFS(L125:$L$518,L125,M125:$M$518,"Aberto")</f>
        <v>50</v>
      </c>
      <c r="K125" s="88">
        <f>COUNTIF(M125:$M$517,"Aberto")</f>
        <v>293</v>
      </c>
      <c r="L125" s="88" t="s">
        <v>869</v>
      </c>
      <c r="M125" s="40" t="s">
        <v>314</v>
      </c>
      <c r="N125" s="40"/>
      <c r="P125" s="114"/>
    </row>
    <row r="126" spans="2:16" s="60" customFormat="1" ht="12" customHeight="1">
      <c r="B126" s="43">
        <f t="shared" si="6"/>
        <v>392</v>
      </c>
      <c r="C126" s="44">
        <v>44786</v>
      </c>
      <c r="D126" s="45" t="s">
        <v>284</v>
      </c>
      <c r="E126" s="70" t="s">
        <v>508</v>
      </c>
      <c r="F126" s="43" t="s">
        <v>47</v>
      </c>
      <c r="G126" s="43" t="s">
        <v>777</v>
      </c>
      <c r="H126" s="43" t="s">
        <v>843</v>
      </c>
      <c r="I126" s="111">
        <v>9</v>
      </c>
      <c r="J126" s="43">
        <f>COUNTIFS(L126:$L$518,L126,M126:$M$518,"Aberto")</f>
        <v>12</v>
      </c>
      <c r="K126" s="43">
        <f>COUNTIF(M126:$M$517,"Aberto")</f>
        <v>292</v>
      </c>
      <c r="L126" s="43" t="s">
        <v>871</v>
      </c>
      <c r="M126" s="43" t="s">
        <v>313</v>
      </c>
      <c r="N126" s="43"/>
      <c r="P126" s="114"/>
    </row>
    <row r="127" spans="2:16" s="60" customFormat="1" ht="12" customHeight="1">
      <c r="B127" s="88">
        <f t="shared" si="6"/>
        <v>391</v>
      </c>
      <c r="C127" s="94">
        <v>44779</v>
      </c>
      <c r="D127" s="95" t="s">
        <v>284</v>
      </c>
      <c r="E127" s="46" t="s">
        <v>43</v>
      </c>
      <c r="F127" s="88" t="s">
        <v>49</v>
      </c>
      <c r="G127" s="88" t="s">
        <v>789</v>
      </c>
      <c r="H127" s="88" t="s">
        <v>372</v>
      </c>
      <c r="I127" s="109">
        <v>67.430000000000007</v>
      </c>
      <c r="J127" s="88">
        <f>COUNTIFS(L127:$L$518,L127,M127:$M$518,"Aberto")</f>
        <v>49</v>
      </c>
      <c r="K127" s="88">
        <f>COUNTIF(M127:$M$517,"Aberto")</f>
        <v>292</v>
      </c>
      <c r="L127" s="88" t="s">
        <v>869</v>
      </c>
      <c r="M127" s="40" t="s">
        <v>314</v>
      </c>
      <c r="N127" s="40"/>
      <c r="P127" s="114"/>
    </row>
    <row r="128" spans="2:16" s="60" customFormat="1" ht="12" customHeight="1">
      <c r="B128" s="88">
        <f t="shared" si="6"/>
        <v>390</v>
      </c>
      <c r="C128" s="94">
        <v>44772</v>
      </c>
      <c r="D128" s="95" t="s">
        <v>284</v>
      </c>
      <c r="E128" s="46" t="s">
        <v>43</v>
      </c>
      <c r="F128" s="88" t="s">
        <v>49</v>
      </c>
      <c r="G128" s="88" t="s">
        <v>787</v>
      </c>
      <c r="H128" s="88" t="s">
        <v>791</v>
      </c>
      <c r="I128" s="109">
        <v>82.43</v>
      </c>
      <c r="J128" s="88">
        <f>COUNTIFS(L128:$L$518,L128,M128:$M$518,"Aberto")</f>
        <v>48</v>
      </c>
      <c r="K128" s="88">
        <f>COUNTIF(M128:$M$517,"Aberto")</f>
        <v>291</v>
      </c>
      <c r="L128" s="88" t="s">
        <v>869</v>
      </c>
      <c r="M128" s="40" t="s">
        <v>314</v>
      </c>
      <c r="N128" s="40"/>
      <c r="P128" s="114"/>
    </row>
    <row r="129" spans="2:16" s="60" customFormat="1" ht="12" customHeight="1">
      <c r="B129" s="88">
        <f t="shared" si="6"/>
        <v>389</v>
      </c>
      <c r="C129" s="94">
        <v>44772</v>
      </c>
      <c r="D129" s="95" t="s">
        <v>284</v>
      </c>
      <c r="E129" s="46" t="s">
        <v>790</v>
      </c>
      <c r="F129" s="88" t="s">
        <v>50</v>
      </c>
      <c r="G129" s="88" t="s">
        <v>788</v>
      </c>
      <c r="H129" s="88" t="s">
        <v>188</v>
      </c>
      <c r="I129" s="109">
        <v>116.1</v>
      </c>
      <c r="J129" s="88">
        <f>COUNTIFS(L129:$L$518,L129,M129:$M$518,"Aberto")</f>
        <v>47</v>
      </c>
      <c r="K129" s="88">
        <f>COUNTIF(M129:$M$517,"Aberto")</f>
        <v>290</v>
      </c>
      <c r="L129" s="88" t="s">
        <v>869</v>
      </c>
      <c r="M129" s="40" t="s">
        <v>314</v>
      </c>
      <c r="N129" s="40"/>
      <c r="P129" s="114"/>
    </row>
    <row r="130" spans="2:16" s="60" customFormat="1" ht="12" customHeight="1">
      <c r="B130" s="88">
        <f t="shared" si="6"/>
        <v>388</v>
      </c>
      <c r="C130" s="94">
        <v>44765</v>
      </c>
      <c r="D130" s="95" t="s">
        <v>284</v>
      </c>
      <c r="E130" s="46" t="s">
        <v>42</v>
      </c>
      <c r="F130" s="88" t="s">
        <v>47</v>
      </c>
      <c r="G130" s="88" t="s">
        <v>785</v>
      </c>
      <c r="H130" s="88" t="s">
        <v>786</v>
      </c>
      <c r="I130" s="109">
        <v>88.35</v>
      </c>
      <c r="J130" s="88">
        <f>COUNTIFS(L130:$L$518,L130,M130:$M$518,"Aberto")</f>
        <v>46</v>
      </c>
      <c r="K130" s="88">
        <f>COUNTIF(M130:$M$517,"Aberto")</f>
        <v>289</v>
      </c>
      <c r="L130" s="88" t="s">
        <v>869</v>
      </c>
      <c r="M130" s="40" t="s">
        <v>314</v>
      </c>
      <c r="N130" s="40"/>
      <c r="P130" s="114"/>
    </row>
    <row r="131" spans="2:16" s="60" customFormat="1" ht="12" customHeight="1">
      <c r="B131" s="88">
        <f t="shared" si="6"/>
        <v>387</v>
      </c>
      <c r="C131" s="94">
        <v>44751</v>
      </c>
      <c r="D131" s="95" t="s">
        <v>284</v>
      </c>
      <c r="E131" s="46" t="s">
        <v>42</v>
      </c>
      <c r="F131" s="88" t="s">
        <v>47</v>
      </c>
      <c r="G131" s="88" t="s">
        <v>773</v>
      </c>
      <c r="H131" s="88" t="s">
        <v>774</v>
      </c>
      <c r="I131" s="109">
        <v>110.25</v>
      </c>
      <c r="J131" s="88">
        <f>COUNTIFS(L131:$L$518,L131,M131:$M$518,"Aberto")</f>
        <v>45</v>
      </c>
      <c r="K131" s="88">
        <f>COUNTIF(M131:$M$517,"Aberto")</f>
        <v>288</v>
      </c>
      <c r="L131" s="88" t="s">
        <v>869</v>
      </c>
      <c r="M131" s="40" t="s">
        <v>314</v>
      </c>
      <c r="N131" s="40"/>
      <c r="P131" s="114"/>
    </row>
    <row r="132" spans="2:16" s="60" customFormat="1" ht="12" customHeight="1">
      <c r="B132" s="88">
        <f t="shared" si="6"/>
        <v>386</v>
      </c>
      <c r="C132" s="94">
        <v>44744</v>
      </c>
      <c r="D132" s="95" t="s">
        <v>284</v>
      </c>
      <c r="E132" s="46" t="s">
        <v>42</v>
      </c>
      <c r="F132" s="88" t="s">
        <v>47</v>
      </c>
      <c r="G132" s="88" t="s">
        <v>775</v>
      </c>
      <c r="H132" s="88" t="s">
        <v>258</v>
      </c>
      <c r="I132" s="109">
        <v>54.72</v>
      </c>
      <c r="J132" s="88">
        <f>COUNTIFS(L132:$L$518,L132,M132:$M$518,"Aberto")</f>
        <v>44</v>
      </c>
      <c r="K132" s="88">
        <f>COUNTIF(M132:$M$517,"Aberto")</f>
        <v>287</v>
      </c>
      <c r="L132" s="88" t="s">
        <v>869</v>
      </c>
      <c r="M132" s="40" t="s">
        <v>314</v>
      </c>
      <c r="N132" s="40"/>
      <c r="P132" s="114"/>
    </row>
    <row r="133" spans="2:16" s="60" customFormat="1" ht="12" customHeight="1">
      <c r="B133" s="88">
        <f t="shared" si="6"/>
        <v>385</v>
      </c>
      <c r="C133" s="94">
        <v>44737</v>
      </c>
      <c r="D133" s="95" t="s">
        <v>281</v>
      </c>
      <c r="E133" s="46" t="s">
        <v>42</v>
      </c>
      <c r="F133" s="88" t="s">
        <v>47</v>
      </c>
      <c r="G133" s="88" t="s">
        <v>776</v>
      </c>
      <c r="H133" s="88" t="s">
        <v>239</v>
      </c>
      <c r="I133" s="109">
        <v>67.5</v>
      </c>
      <c r="J133" s="88">
        <f>COUNTIFS(L133:$L$518,L133,M133:$M$518,"Aberto")</f>
        <v>43</v>
      </c>
      <c r="K133" s="88">
        <f>COUNTIF(M133:$M$517,"Aberto")</f>
        <v>286</v>
      </c>
      <c r="L133" s="88" t="s">
        <v>869</v>
      </c>
      <c r="M133" s="40" t="s">
        <v>314</v>
      </c>
      <c r="N133" s="40"/>
      <c r="P133" s="114"/>
    </row>
    <row r="134" spans="2:16" s="60" customFormat="1" ht="12" customHeight="1">
      <c r="B134" s="88">
        <f t="shared" ref="B134:B197" si="7">B135+1</f>
        <v>384</v>
      </c>
      <c r="C134" s="94">
        <v>44737</v>
      </c>
      <c r="D134" s="95" t="s">
        <v>281</v>
      </c>
      <c r="E134" s="46" t="s">
        <v>42</v>
      </c>
      <c r="F134" s="88" t="s">
        <v>47</v>
      </c>
      <c r="G134" s="88" t="s">
        <v>777</v>
      </c>
      <c r="H134" s="88" t="s">
        <v>273</v>
      </c>
      <c r="I134" s="109">
        <v>56.83</v>
      </c>
      <c r="J134" s="88">
        <f>COUNTIFS(L134:$L$518,L134,M134:$M$518,"Aberto")</f>
        <v>42</v>
      </c>
      <c r="K134" s="88">
        <f>COUNTIF(M134:$M$517,"Aberto")</f>
        <v>285</v>
      </c>
      <c r="L134" s="88" t="s">
        <v>869</v>
      </c>
      <c r="M134" s="40" t="s">
        <v>314</v>
      </c>
      <c r="N134" s="40"/>
      <c r="P134" s="114"/>
    </row>
    <row r="135" spans="2:16" s="60" customFormat="1" ht="12" customHeight="1">
      <c r="B135" s="88">
        <f t="shared" si="7"/>
        <v>383</v>
      </c>
      <c r="C135" s="94">
        <v>44730</v>
      </c>
      <c r="D135" s="95" t="s">
        <v>281</v>
      </c>
      <c r="E135" s="46" t="s">
        <v>42</v>
      </c>
      <c r="F135" s="88" t="s">
        <v>47</v>
      </c>
      <c r="G135" s="88" t="s">
        <v>778</v>
      </c>
      <c r="H135" s="88" t="s">
        <v>779</v>
      </c>
      <c r="I135" s="109">
        <v>63</v>
      </c>
      <c r="J135" s="88">
        <f>COUNTIFS(L135:$L$518,L135,M135:$M$518,"Aberto")</f>
        <v>41</v>
      </c>
      <c r="K135" s="88">
        <f>COUNTIF(M135:$M$517,"Aberto")</f>
        <v>284</v>
      </c>
      <c r="L135" s="88" t="s">
        <v>869</v>
      </c>
      <c r="M135" s="40" t="s">
        <v>314</v>
      </c>
      <c r="N135" s="40"/>
      <c r="P135" s="114"/>
    </row>
    <row r="136" spans="2:16" s="60" customFormat="1" ht="12" customHeight="1">
      <c r="B136" s="88">
        <f t="shared" si="7"/>
        <v>382</v>
      </c>
      <c r="C136" s="94">
        <v>44730</v>
      </c>
      <c r="D136" s="95" t="s">
        <v>281</v>
      </c>
      <c r="E136" s="46" t="s">
        <v>42</v>
      </c>
      <c r="F136" s="88" t="s">
        <v>47</v>
      </c>
      <c r="G136" s="88" t="s">
        <v>780</v>
      </c>
      <c r="H136" s="88" t="s">
        <v>781</v>
      </c>
      <c r="I136" s="109">
        <v>102.52</v>
      </c>
      <c r="J136" s="88">
        <f>COUNTIFS(L136:$L$518,L136,M136:$M$518,"Aberto")</f>
        <v>40</v>
      </c>
      <c r="K136" s="88">
        <f>COUNTIF(M136:$M$517,"Aberto")</f>
        <v>283</v>
      </c>
      <c r="L136" s="88" t="s">
        <v>869</v>
      </c>
      <c r="M136" s="40" t="s">
        <v>314</v>
      </c>
      <c r="N136" s="40"/>
      <c r="P136" s="114"/>
    </row>
    <row r="137" spans="2:16" s="60" customFormat="1" ht="12" customHeight="1">
      <c r="B137" s="88">
        <f t="shared" si="7"/>
        <v>381</v>
      </c>
      <c r="C137" s="94">
        <v>44709</v>
      </c>
      <c r="D137" s="95" t="s">
        <v>281</v>
      </c>
      <c r="E137" s="46" t="s">
        <v>43</v>
      </c>
      <c r="F137" s="88" t="s">
        <v>51</v>
      </c>
      <c r="G137" s="88" t="s">
        <v>144</v>
      </c>
      <c r="H137" s="88" t="s">
        <v>782</v>
      </c>
      <c r="I137" s="109">
        <v>52.95</v>
      </c>
      <c r="J137" s="88">
        <f>COUNTIFS(L137:$L$518,L137,M137:$M$518,"Aberto")</f>
        <v>39</v>
      </c>
      <c r="K137" s="88">
        <f>COUNTIF(M137:$M$517,"Aberto")</f>
        <v>282</v>
      </c>
      <c r="L137" s="88" t="s">
        <v>869</v>
      </c>
      <c r="M137" s="40" t="s">
        <v>314</v>
      </c>
      <c r="N137" s="40"/>
      <c r="P137" s="114"/>
    </row>
    <row r="138" spans="2:16" s="60" customFormat="1" ht="12" customHeight="1">
      <c r="B138" s="88">
        <f t="shared" si="7"/>
        <v>380</v>
      </c>
      <c r="C138" s="94">
        <v>44688</v>
      </c>
      <c r="D138" s="95" t="s">
        <v>281</v>
      </c>
      <c r="E138" s="46" t="s">
        <v>42</v>
      </c>
      <c r="F138" s="88" t="s">
        <v>47</v>
      </c>
      <c r="G138" s="88" t="s">
        <v>744</v>
      </c>
      <c r="H138" s="88" t="s">
        <v>772</v>
      </c>
      <c r="I138" s="109">
        <v>57.8</v>
      </c>
      <c r="J138" s="88">
        <f>COUNTIFS(L138:$L$518,L138,M138:$M$518,"Aberto")</f>
        <v>38</v>
      </c>
      <c r="K138" s="88">
        <f>COUNTIF(M138:$M$517,"Aberto")</f>
        <v>281</v>
      </c>
      <c r="L138" s="88" t="s">
        <v>869</v>
      </c>
      <c r="M138" s="93" t="s">
        <v>314</v>
      </c>
      <c r="N138" s="93"/>
      <c r="P138" s="114"/>
    </row>
    <row r="139" spans="2:16" s="60" customFormat="1" ht="12" customHeight="1">
      <c r="B139" s="88">
        <f t="shared" si="7"/>
        <v>379</v>
      </c>
      <c r="C139" s="94">
        <v>44681</v>
      </c>
      <c r="D139" s="95" t="s">
        <v>281</v>
      </c>
      <c r="E139" s="46" t="s">
        <v>42</v>
      </c>
      <c r="F139" s="88" t="s">
        <v>47</v>
      </c>
      <c r="G139" s="88" t="s">
        <v>75</v>
      </c>
      <c r="H139" s="88" t="s">
        <v>766</v>
      </c>
      <c r="I139" s="109">
        <v>57.78</v>
      </c>
      <c r="J139" s="88">
        <f>COUNTIFS(L139:$L$518,L139,M139:$M$518,"Aberto")</f>
        <v>37</v>
      </c>
      <c r="K139" s="88">
        <f>COUNTIF(M139:$M$517,"Aberto")</f>
        <v>280</v>
      </c>
      <c r="L139" s="88" t="s">
        <v>869</v>
      </c>
      <c r="M139" s="93" t="s">
        <v>314</v>
      </c>
      <c r="N139" s="93"/>
      <c r="P139" s="114"/>
    </row>
    <row r="140" spans="2:16" s="60" customFormat="1" ht="12" customHeight="1">
      <c r="B140" s="88">
        <f t="shared" si="7"/>
        <v>378</v>
      </c>
      <c r="C140" s="94">
        <v>44667</v>
      </c>
      <c r="D140" s="95" t="s">
        <v>281</v>
      </c>
      <c r="E140" s="46" t="s">
        <v>42</v>
      </c>
      <c r="F140" s="88" t="s">
        <v>47</v>
      </c>
      <c r="G140" s="88" t="s">
        <v>75</v>
      </c>
      <c r="H140" s="88" t="s">
        <v>767</v>
      </c>
      <c r="I140" s="109">
        <v>109</v>
      </c>
      <c r="J140" s="88">
        <f>COUNTIFS(L140:$L$518,L140,M140:$M$518,"Aberto")</f>
        <v>36</v>
      </c>
      <c r="K140" s="88">
        <f>COUNTIF(M140:$M$517,"Aberto")</f>
        <v>279</v>
      </c>
      <c r="L140" s="88" t="s">
        <v>869</v>
      </c>
      <c r="M140" s="93" t="s">
        <v>314</v>
      </c>
      <c r="N140" s="93"/>
      <c r="P140" s="114"/>
    </row>
    <row r="141" spans="2:16" s="60" customFormat="1" ht="12" customHeight="1">
      <c r="B141" s="88">
        <f t="shared" si="7"/>
        <v>377</v>
      </c>
      <c r="C141" s="94">
        <v>44667</v>
      </c>
      <c r="D141" s="95" t="s">
        <v>281</v>
      </c>
      <c r="E141" s="46" t="s">
        <v>45</v>
      </c>
      <c r="F141" s="88" t="s">
        <v>65</v>
      </c>
      <c r="G141" s="88" t="s">
        <v>768</v>
      </c>
      <c r="H141" s="88" t="s">
        <v>769</v>
      </c>
      <c r="I141" s="109">
        <v>78</v>
      </c>
      <c r="J141" s="88">
        <f>COUNTIFS(L141:$L$518,L141,M141:$M$518,"Aberto")</f>
        <v>231</v>
      </c>
      <c r="K141" s="88">
        <f>COUNTIF(M141:$M$517,"Aberto")</f>
        <v>278</v>
      </c>
      <c r="L141" s="88" t="s">
        <v>870</v>
      </c>
      <c r="M141" s="93" t="s">
        <v>314</v>
      </c>
      <c r="N141" s="93"/>
      <c r="P141" s="114"/>
    </row>
    <row r="142" spans="2:16" s="60" customFormat="1" ht="12" customHeight="1">
      <c r="B142" s="88">
        <f t="shared" si="7"/>
        <v>376</v>
      </c>
      <c r="C142" s="94">
        <v>44639</v>
      </c>
      <c r="D142" s="95" t="s">
        <v>282</v>
      </c>
      <c r="E142" s="46" t="s">
        <v>44</v>
      </c>
      <c r="F142" s="88" t="s">
        <v>56</v>
      </c>
      <c r="G142" s="88" t="s">
        <v>509</v>
      </c>
      <c r="H142" s="88" t="s">
        <v>770</v>
      </c>
      <c r="I142" s="109">
        <v>102</v>
      </c>
      <c r="J142" s="88">
        <f>COUNTIFS(L142:$L$518,L142,M142:$M$518,"Aberto")</f>
        <v>230</v>
      </c>
      <c r="K142" s="88">
        <f>COUNTIF(M142:$M$517,"Aberto")</f>
        <v>277</v>
      </c>
      <c r="L142" s="88" t="s">
        <v>870</v>
      </c>
      <c r="M142" s="93" t="s">
        <v>314</v>
      </c>
      <c r="N142" s="93"/>
      <c r="P142" s="114"/>
    </row>
    <row r="143" spans="2:16" s="60" customFormat="1" ht="12" customHeight="1">
      <c r="B143" s="88">
        <f t="shared" si="7"/>
        <v>375</v>
      </c>
      <c r="C143" s="94">
        <v>44639</v>
      </c>
      <c r="D143" s="95" t="s">
        <v>282</v>
      </c>
      <c r="E143" s="46" t="s">
        <v>42</v>
      </c>
      <c r="F143" s="40" t="s">
        <v>47</v>
      </c>
      <c r="G143" s="88" t="s">
        <v>150</v>
      </c>
      <c r="H143" s="88" t="s">
        <v>771</v>
      </c>
      <c r="I143" s="109">
        <v>76</v>
      </c>
      <c r="J143" s="88">
        <f>COUNTIFS(L143:$L$518,L143,M143:$M$518,"Aberto")</f>
        <v>229</v>
      </c>
      <c r="K143" s="88">
        <f>COUNTIF(M143:$M$517,"Aberto")</f>
        <v>276</v>
      </c>
      <c r="L143" s="88" t="s">
        <v>870</v>
      </c>
      <c r="M143" s="93" t="s">
        <v>314</v>
      </c>
      <c r="N143" s="93"/>
      <c r="P143" s="114"/>
    </row>
    <row r="144" spans="2:16" s="60" customFormat="1" ht="12" customHeight="1">
      <c r="B144" s="88">
        <f t="shared" si="7"/>
        <v>374</v>
      </c>
      <c r="C144" s="89">
        <v>44632</v>
      </c>
      <c r="D144" s="90" t="s">
        <v>282</v>
      </c>
      <c r="E144" s="91" t="s">
        <v>42</v>
      </c>
      <c r="F144" s="92" t="s">
        <v>47</v>
      </c>
      <c r="G144" s="93" t="s">
        <v>147</v>
      </c>
      <c r="H144" s="93" t="s">
        <v>757</v>
      </c>
      <c r="I144" s="109">
        <v>99</v>
      </c>
      <c r="J144" s="88">
        <f>COUNTIFS(L144:$L$518,L144,M144:$M$518,"Aberto")</f>
        <v>35</v>
      </c>
      <c r="K144" s="88">
        <f>COUNTIF(M144:$M$517,"Aberto")</f>
        <v>275</v>
      </c>
      <c r="L144" s="93" t="s">
        <v>869</v>
      </c>
      <c r="M144" s="93" t="s">
        <v>314</v>
      </c>
      <c r="N144" s="93"/>
      <c r="P144" s="114"/>
    </row>
    <row r="145" spans="2:16" s="60" customFormat="1" ht="12" customHeight="1">
      <c r="B145" s="88">
        <f t="shared" si="7"/>
        <v>373</v>
      </c>
      <c r="C145" s="89">
        <v>44569</v>
      </c>
      <c r="D145" s="90" t="s">
        <v>282</v>
      </c>
      <c r="E145" s="91" t="s">
        <v>42</v>
      </c>
      <c r="F145" s="92" t="s">
        <v>68</v>
      </c>
      <c r="G145" s="93" t="s">
        <v>119</v>
      </c>
      <c r="H145" s="93" t="s">
        <v>758</v>
      </c>
      <c r="I145" s="109">
        <v>74.680000000000007</v>
      </c>
      <c r="J145" s="88">
        <f>COUNTIFS(L145:$L$518,L145,M145:$M$518,"Aberto")</f>
        <v>34</v>
      </c>
      <c r="K145" s="88">
        <f>COUNTIF(M145:$M$517,"Aberto")</f>
        <v>274</v>
      </c>
      <c r="L145" s="93" t="s">
        <v>869</v>
      </c>
      <c r="M145" s="93" t="s">
        <v>314</v>
      </c>
      <c r="N145" s="93"/>
      <c r="P145" s="114"/>
    </row>
    <row r="146" spans="2:16" s="60" customFormat="1" ht="12" customHeight="1">
      <c r="B146" s="88">
        <f t="shared" si="7"/>
        <v>372</v>
      </c>
      <c r="C146" s="89">
        <v>44548</v>
      </c>
      <c r="D146" s="90" t="s">
        <v>283</v>
      </c>
      <c r="E146" s="91" t="s">
        <v>43</v>
      </c>
      <c r="F146" s="92" t="s">
        <v>48</v>
      </c>
      <c r="G146" s="93" t="s">
        <v>77</v>
      </c>
      <c r="H146" s="93" t="s">
        <v>750</v>
      </c>
      <c r="I146" s="109">
        <v>72.52</v>
      </c>
      <c r="J146" s="88">
        <f>COUNTIFS(L146:$L$518,L146,M146:$M$518,"Aberto")</f>
        <v>33</v>
      </c>
      <c r="K146" s="88">
        <f>COUNTIF(M146:$M$517,"Aberto")</f>
        <v>273</v>
      </c>
      <c r="L146" s="93" t="s">
        <v>869</v>
      </c>
      <c r="M146" s="93" t="s">
        <v>314</v>
      </c>
      <c r="N146" s="93"/>
      <c r="P146" s="114"/>
    </row>
    <row r="147" spans="2:16" s="60" customFormat="1" ht="12" customHeight="1">
      <c r="B147" s="88">
        <f t="shared" si="7"/>
        <v>371</v>
      </c>
      <c r="C147" s="89">
        <v>44544</v>
      </c>
      <c r="D147" s="90" t="s">
        <v>283</v>
      </c>
      <c r="E147" s="91" t="s">
        <v>508</v>
      </c>
      <c r="F147" s="92" t="s">
        <v>70</v>
      </c>
      <c r="G147" s="93" t="s">
        <v>115</v>
      </c>
      <c r="H147" s="93" t="s">
        <v>751</v>
      </c>
      <c r="I147" s="109">
        <v>68.84</v>
      </c>
      <c r="J147" s="88">
        <f>COUNTIFS(L147:$L$518,L147,M147:$M$518,"Aberto")</f>
        <v>32</v>
      </c>
      <c r="K147" s="88">
        <f>COUNTIF(M147:$M$517,"Aberto")</f>
        <v>272</v>
      </c>
      <c r="L147" s="93" t="s">
        <v>869</v>
      </c>
      <c r="M147" s="93" t="s">
        <v>314</v>
      </c>
      <c r="N147" s="93"/>
      <c r="P147" s="114"/>
    </row>
    <row r="148" spans="2:16" s="60" customFormat="1" ht="12" customHeight="1">
      <c r="B148" s="88">
        <f t="shared" si="7"/>
        <v>370</v>
      </c>
      <c r="C148" s="89">
        <v>44541</v>
      </c>
      <c r="D148" s="90" t="s">
        <v>283</v>
      </c>
      <c r="E148" s="91" t="s">
        <v>508</v>
      </c>
      <c r="F148" s="92" t="s">
        <v>47</v>
      </c>
      <c r="G148" s="93" t="s">
        <v>75</v>
      </c>
      <c r="H148" s="93" t="s">
        <v>752</v>
      </c>
      <c r="I148" s="109">
        <v>84</v>
      </c>
      <c r="J148" s="88">
        <f>COUNTIFS(L148:$L$518,L148,M148:$M$518,"Aberto")</f>
        <v>31</v>
      </c>
      <c r="K148" s="88">
        <f>COUNTIF(M148:$M$517,"Aberto")</f>
        <v>271</v>
      </c>
      <c r="L148" s="93" t="s">
        <v>869</v>
      </c>
      <c r="M148" s="93" t="s">
        <v>314</v>
      </c>
      <c r="N148" s="93"/>
      <c r="P148" s="114"/>
    </row>
    <row r="149" spans="2:16" s="60" customFormat="1" ht="12" customHeight="1">
      <c r="B149" s="88">
        <f t="shared" si="7"/>
        <v>369</v>
      </c>
      <c r="C149" s="89">
        <v>44534</v>
      </c>
      <c r="D149" s="90" t="s">
        <v>283</v>
      </c>
      <c r="E149" s="91" t="s">
        <v>43</v>
      </c>
      <c r="F149" s="92" t="s">
        <v>51</v>
      </c>
      <c r="G149" s="93" t="s">
        <v>139</v>
      </c>
      <c r="H149" s="93" t="s">
        <v>753</v>
      </c>
      <c r="I149" s="109">
        <v>65</v>
      </c>
      <c r="J149" s="88">
        <f>COUNTIFS(L149:$L$518,L149,M149:$M$518,"Aberto")</f>
        <v>30</v>
      </c>
      <c r="K149" s="88">
        <f>COUNTIF(M149:$M$517,"Aberto")</f>
        <v>270</v>
      </c>
      <c r="L149" s="93" t="s">
        <v>869</v>
      </c>
      <c r="M149" s="93" t="s">
        <v>314</v>
      </c>
      <c r="N149" s="93"/>
      <c r="P149" s="114"/>
    </row>
    <row r="150" spans="2:16" s="60" customFormat="1" ht="12" customHeight="1">
      <c r="B150" s="88">
        <f t="shared" si="7"/>
        <v>368</v>
      </c>
      <c r="C150" s="89">
        <v>44526</v>
      </c>
      <c r="D150" s="90" t="s">
        <v>283</v>
      </c>
      <c r="E150" s="91" t="s">
        <v>43</v>
      </c>
      <c r="F150" s="92" t="s">
        <v>48</v>
      </c>
      <c r="G150" s="93" t="s">
        <v>77</v>
      </c>
      <c r="H150" s="93" t="s">
        <v>754</v>
      </c>
      <c r="I150" s="109">
        <v>99.32</v>
      </c>
      <c r="J150" s="88">
        <f>COUNTIFS(L150:$L$518,L150,M150:$M$518,"Aberto")</f>
        <v>29</v>
      </c>
      <c r="K150" s="88">
        <f>COUNTIF(M150:$M$517,"Aberto")</f>
        <v>269</v>
      </c>
      <c r="L150" s="93" t="s">
        <v>869</v>
      </c>
      <c r="M150" s="93" t="s">
        <v>314</v>
      </c>
      <c r="N150" s="93"/>
      <c r="P150" s="114"/>
    </row>
    <row r="151" spans="2:16" s="60" customFormat="1" ht="12" customHeight="1">
      <c r="B151" s="88">
        <f t="shared" si="7"/>
        <v>367</v>
      </c>
      <c r="C151" s="94">
        <v>44525</v>
      </c>
      <c r="D151" s="95" t="s">
        <v>283</v>
      </c>
      <c r="E151" s="46" t="s">
        <v>508</v>
      </c>
      <c r="F151" s="40" t="s">
        <v>59</v>
      </c>
      <c r="G151" s="88" t="s">
        <v>94</v>
      </c>
      <c r="H151" s="88" t="s">
        <v>220</v>
      </c>
      <c r="I151" s="109">
        <v>98.4</v>
      </c>
      <c r="J151" s="88">
        <f>COUNTIFS(L151:$L$518,L151,M151:$M$518,"Aberto")</f>
        <v>28</v>
      </c>
      <c r="K151" s="88">
        <f>COUNTIF(M151:$M$517,"Aberto")</f>
        <v>268</v>
      </c>
      <c r="L151" s="88" t="s">
        <v>869</v>
      </c>
      <c r="M151" s="88" t="s">
        <v>314</v>
      </c>
      <c r="N151" s="88"/>
      <c r="P151" s="114"/>
    </row>
    <row r="152" spans="2:16" s="60" customFormat="1" ht="12" customHeight="1">
      <c r="B152" s="88">
        <f t="shared" si="7"/>
        <v>366</v>
      </c>
      <c r="C152" s="94">
        <v>44519</v>
      </c>
      <c r="D152" s="95" t="s">
        <v>283</v>
      </c>
      <c r="E152" s="46" t="s">
        <v>508</v>
      </c>
      <c r="F152" s="40" t="s">
        <v>59</v>
      </c>
      <c r="G152" s="88" t="s">
        <v>94</v>
      </c>
      <c r="H152" s="88" t="s">
        <v>755</v>
      </c>
      <c r="I152" s="109">
        <v>99.35</v>
      </c>
      <c r="J152" s="88">
        <f>COUNTIFS(L152:$L$518,L152,M152:$M$518,"Aberto")</f>
        <v>27</v>
      </c>
      <c r="K152" s="88">
        <f>COUNTIF(M152:$M$517,"Aberto")</f>
        <v>267</v>
      </c>
      <c r="L152" s="88" t="s">
        <v>869</v>
      </c>
      <c r="M152" s="88" t="s">
        <v>314</v>
      </c>
      <c r="N152" s="88"/>
      <c r="P152" s="114"/>
    </row>
    <row r="153" spans="2:16" s="60" customFormat="1" ht="12" customHeight="1">
      <c r="B153" s="88">
        <f t="shared" si="7"/>
        <v>365</v>
      </c>
      <c r="C153" s="94">
        <v>44519</v>
      </c>
      <c r="D153" s="95" t="s">
        <v>283</v>
      </c>
      <c r="E153" s="46" t="s">
        <v>508</v>
      </c>
      <c r="F153" s="40" t="s">
        <v>59</v>
      </c>
      <c r="G153" s="88" t="s">
        <v>94</v>
      </c>
      <c r="H153" s="88" t="s">
        <v>755</v>
      </c>
      <c r="I153" s="109">
        <v>88.29</v>
      </c>
      <c r="J153" s="88">
        <f>COUNTIFS(L153:$L$518,L153,M153:$M$518,"Aberto")</f>
        <v>228</v>
      </c>
      <c r="K153" s="88">
        <f>COUNTIF(M153:$M$517,"Aberto")</f>
        <v>266</v>
      </c>
      <c r="L153" s="88" t="s">
        <v>870</v>
      </c>
      <c r="M153" s="88" t="s">
        <v>314</v>
      </c>
      <c r="N153" s="88"/>
      <c r="P153" s="114"/>
    </row>
    <row r="154" spans="2:16" s="60" customFormat="1" ht="12" customHeight="1">
      <c r="B154" s="88">
        <f t="shared" si="7"/>
        <v>364</v>
      </c>
      <c r="C154" s="94">
        <v>44513</v>
      </c>
      <c r="D154" s="95" t="s">
        <v>283</v>
      </c>
      <c r="E154" s="46" t="s">
        <v>508</v>
      </c>
      <c r="F154" s="40" t="s">
        <v>47</v>
      </c>
      <c r="G154" s="40" t="s">
        <v>135</v>
      </c>
      <c r="H154" s="88" t="s">
        <v>193</v>
      </c>
      <c r="I154" s="109">
        <v>84</v>
      </c>
      <c r="J154" s="88">
        <f>COUNTIFS(L154:$L$518,L154,M154:$M$518,"Aberto")</f>
        <v>26</v>
      </c>
      <c r="K154" s="88">
        <f>COUNTIF(M154:$M$517,"Aberto")</f>
        <v>265</v>
      </c>
      <c r="L154" s="88" t="s">
        <v>869</v>
      </c>
      <c r="M154" s="88" t="s">
        <v>314</v>
      </c>
      <c r="N154" s="88"/>
      <c r="P154" s="114"/>
    </row>
    <row r="155" spans="2:16" s="60" customFormat="1" ht="12" customHeight="1">
      <c r="B155" s="88">
        <f t="shared" si="7"/>
        <v>363</v>
      </c>
      <c r="C155" s="94">
        <v>44505</v>
      </c>
      <c r="D155" s="95" t="s">
        <v>283</v>
      </c>
      <c r="E155" s="46" t="s">
        <v>45</v>
      </c>
      <c r="F155" s="40" t="s">
        <v>52</v>
      </c>
      <c r="G155" s="40" t="s">
        <v>83</v>
      </c>
      <c r="H155" s="88" t="s">
        <v>333</v>
      </c>
      <c r="I155" s="109">
        <v>87.5</v>
      </c>
      <c r="J155" s="88">
        <f>COUNTIFS(L155:$L$518,L155,M155:$M$518,"Aberto")</f>
        <v>25</v>
      </c>
      <c r="K155" s="88">
        <f>COUNTIF(M155:$M$517,"Aberto")</f>
        <v>264</v>
      </c>
      <c r="L155" s="88" t="s">
        <v>869</v>
      </c>
      <c r="M155" s="88" t="s">
        <v>314</v>
      </c>
      <c r="N155" s="88"/>
      <c r="P155" s="114"/>
    </row>
    <row r="156" spans="2:16" s="60" customFormat="1" ht="12" customHeight="1">
      <c r="B156" s="88">
        <f t="shared" si="7"/>
        <v>362</v>
      </c>
      <c r="C156" s="94">
        <v>44503</v>
      </c>
      <c r="D156" s="95" t="s">
        <v>283</v>
      </c>
      <c r="E156" s="46" t="s">
        <v>44</v>
      </c>
      <c r="F156" s="88" t="s">
        <v>54</v>
      </c>
      <c r="G156" s="88" t="s">
        <v>748</v>
      </c>
      <c r="H156" s="88" t="s">
        <v>747</v>
      </c>
      <c r="I156" s="109">
        <v>107.43</v>
      </c>
      <c r="J156" s="88">
        <f>COUNTIFS(L156:$L$518,L156,M156:$M$518,"Aberto")</f>
        <v>227</v>
      </c>
      <c r="K156" s="88">
        <f>COUNTIF(M156:$M$517,"Aberto")</f>
        <v>263</v>
      </c>
      <c r="L156" s="88" t="s">
        <v>870</v>
      </c>
      <c r="M156" s="88" t="s">
        <v>314</v>
      </c>
      <c r="N156" s="88"/>
      <c r="P156" s="114"/>
    </row>
    <row r="157" spans="2:16" s="60" customFormat="1" ht="12" customHeight="1">
      <c r="B157" s="88">
        <f t="shared" si="7"/>
        <v>361</v>
      </c>
      <c r="C157" s="94">
        <v>44501</v>
      </c>
      <c r="D157" s="95" t="s">
        <v>283</v>
      </c>
      <c r="E157" s="46" t="s">
        <v>44</v>
      </c>
      <c r="F157" s="88" t="s">
        <v>50</v>
      </c>
      <c r="G157" s="88" t="s">
        <v>80</v>
      </c>
      <c r="H157" s="88" t="s">
        <v>746</v>
      </c>
      <c r="I157" s="109">
        <v>75</v>
      </c>
      <c r="J157" s="88">
        <f>COUNTIFS(L157:$L$518,L157,M157:$M$518,"Aberto")</f>
        <v>24</v>
      </c>
      <c r="K157" s="88">
        <f>COUNTIF(M157:$M$517,"Aberto")</f>
        <v>262</v>
      </c>
      <c r="L157" s="88" t="s">
        <v>869</v>
      </c>
      <c r="M157" s="88" t="s">
        <v>314</v>
      </c>
      <c r="N157" s="88"/>
      <c r="P157" s="114"/>
    </row>
    <row r="158" spans="2:16" s="60" customFormat="1" ht="12" customHeight="1">
      <c r="B158" s="88">
        <f t="shared" si="7"/>
        <v>360</v>
      </c>
      <c r="C158" s="94">
        <v>44492</v>
      </c>
      <c r="D158" s="95" t="s">
        <v>283</v>
      </c>
      <c r="E158" s="46" t="s">
        <v>508</v>
      </c>
      <c r="F158" s="88" t="s">
        <v>47</v>
      </c>
      <c r="G158" s="88" t="s">
        <v>744</v>
      </c>
      <c r="H158" s="88" t="s">
        <v>743</v>
      </c>
      <c r="I158" s="109">
        <v>71.400000000000006</v>
      </c>
      <c r="J158" s="88">
        <f>COUNTIFS(L158:$L$518,L158,M158:$M$518,"Aberto")</f>
        <v>23</v>
      </c>
      <c r="K158" s="88">
        <f>COUNTIF(M158:$M$517,"Aberto")</f>
        <v>261</v>
      </c>
      <c r="L158" s="88" t="s">
        <v>869</v>
      </c>
      <c r="M158" s="88" t="s">
        <v>314</v>
      </c>
      <c r="N158" s="88"/>
      <c r="P158" s="114"/>
    </row>
    <row r="159" spans="2:16" ht="12" customHeight="1">
      <c r="B159" s="43">
        <f t="shared" si="7"/>
        <v>359</v>
      </c>
      <c r="C159" s="44">
        <v>44491</v>
      </c>
      <c r="D159" s="45" t="s">
        <v>283</v>
      </c>
      <c r="E159" s="70" t="s">
        <v>508</v>
      </c>
      <c r="F159" s="43" t="s">
        <v>59</v>
      </c>
      <c r="G159" s="43" t="s">
        <v>94</v>
      </c>
      <c r="H159" s="43" t="s">
        <v>742</v>
      </c>
      <c r="I159" s="111">
        <v>6</v>
      </c>
      <c r="J159" s="43">
        <f>COUNTIFS(L159:$L$518,L159,M159:$M$518,"Aberto")</f>
        <v>12</v>
      </c>
      <c r="K159" s="43">
        <f>COUNTIF(M159:$M$517,"Aberto")</f>
        <v>260</v>
      </c>
      <c r="L159" s="43" t="s">
        <v>871</v>
      </c>
      <c r="M159" s="43" t="s">
        <v>313</v>
      </c>
      <c r="N159" s="43"/>
      <c r="P159" s="115"/>
    </row>
    <row r="160" spans="2:16" s="60" customFormat="1" ht="12" customHeight="1">
      <c r="B160" s="88">
        <f t="shared" si="7"/>
        <v>358</v>
      </c>
      <c r="C160" s="94">
        <v>44485</v>
      </c>
      <c r="D160" s="95" t="s">
        <v>283</v>
      </c>
      <c r="E160" s="46" t="s">
        <v>44</v>
      </c>
      <c r="F160" s="88" t="s">
        <v>56</v>
      </c>
      <c r="G160" s="88" t="s">
        <v>112</v>
      </c>
      <c r="H160" s="88" t="s">
        <v>739</v>
      </c>
      <c r="I160" s="109">
        <v>60.87</v>
      </c>
      <c r="J160" s="88">
        <f>COUNTIFS(L160:$L$518,L160,M160:$M$518,"Aberto")</f>
        <v>22</v>
      </c>
      <c r="K160" s="88">
        <f>COUNTIF(M160:$M$517,"Aberto")</f>
        <v>260</v>
      </c>
      <c r="L160" s="88" t="s">
        <v>869</v>
      </c>
      <c r="M160" s="88" t="s">
        <v>314</v>
      </c>
      <c r="N160" s="88"/>
      <c r="P160" s="114"/>
    </row>
    <row r="161" spans="2:16" s="60" customFormat="1" ht="12" customHeight="1">
      <c r="B161" s="88">
        <f t="shared" si="7"/>
        <v>357</v>
      </c>
      <c r="C161" s="94">
        <v>44485</v>
      </c>
      <c r="D161" s="95" t="s">
        <v>283</v>
      </c>
      <c r="E161" s="46" t="s">
        <v>44</v>
      </c>
      <c r="F161" s="88" t="s">
        <v>56</v>
      </c>
      <c r="G161" s="88" t="s">
        <v>112</v>
      </c>
      <c r="H161" s="88" t="s">
        <v>740</v>
      </c>
      <c r="I161" s="109">
        <v>62.36</v>
      </c>
      <c r="J161" s="88">
        <f>COUNTIFS(L161:$L$518,L161,M161:$M$518,"Aberto")</f>
        <v>21</v>
      </c>
      <c r="K161" s="88">
        <f>COUNTIF(M161:$M$517,"Aberto")</f>
        <v>259</v>
      </c>
      <c r="L161" s="88" t="s">
        <v>869</v>
      </c>
      <c r="M161" s="88" t="s">
        <v>314</v>
      </c>
      <c r="N161" s="88"/>
      <c r="P161" s="114"/>
    </row>
    <row r="162" spans="2:16" s="60" customFormat="1" ht="12" customHeight="1">
      <c r="B162" s="88">
        <f t="shared" si="7"/>
        <v>356</v>
      </c>
      <c r="C162" s="94">
        <v>44485</v>
      </c>
      <c r="D162" s="95" t="s">
        <v>283</v>
      </c>
      <c r="E162" s="46" t="s">
        <v>508</v>
      </c>
      <c r="F162" s="88" t="s">
        <v>47</v>
      </c>
      <c r="G162" s="88" t="s">
        <v>75</v>
      </c>
      <c r="H162" s="88" t="s">
        <v>276</v>
      </c>
      <c r="I162" s="109">
        <v>68.89</v>
      </c>
      <c r="J162" s="88">
        <f>COUNTIFS(L162:$L$518,L162,M162:$M$518,"Aberto")</f>
        <v>20</v>
      </c>
      <c r="K162" s="88">
        <f>COUNTIF(M162:$M$517,"Aberto")</f>
        <v>258</v>
      </c>
      <c r="L162" s="88" t="s">
        <v>869</v>
      </c>
      <c r="M162" s="88" t="s">
        <v>314</v>
      </c>
      <c r="N162" s="88"/>
      <c r="P162" s="114"/>
    </row>
    <row r="163" spans="2:16" s="60" customFormat="1" ht="12" customHeight="1">
      <c r="B163" s="88">
        <f t="shared" si="7"/>
        <v>355</v>
      </c>
      <c r="C163" s="94">
        <v>44443</v>
      </c>
      <c r="D163" s="95" t="s">
        <v>284</v>
      </c>
      <c r="E163" s="46" t="s">
        <v>508</v>
      </c>
      <c r="F163" s="88" t="s">
        <v>47</v>
      </c>
      <c r="G163" s="88" t="s">
        <v>75</v>
      </c>
      <c r="H163" s="88" t="s">
        <v>734</v>
      </c>
      <c r="I163" s="109">
        <v>81.89</v>
      </c>
      <c r="J163" s="88">
        <f>COUNTIFS(L163:$L$518,L163,M163:$M$518,"Aberto")</f>
        <v>19</v>
      </c>
      <c r="K163" s="88">
        <f>COUNTIF(M163:$M$517,"Aberto")</f>
        <v>257</v>
      </c>
      <c r="L163" s="88" t="s">
        <v>869</v>
      </c>
      <c r="M163" s="88" t="s">
        <v>314</v>
      </c>
      <c r="N163" s="88"/>
      <c r="P163" s="114"/>
    </row>
    <row r="164" spans="2:16" s="60" customFormat="1" ht="12" customHeight="1">
      <c r="B164" s="88">
        <f t="shared" si="7"/>
        <v>354</v>
      </c>
      <c r="C164" s="94">
        <v>44436</v>
      </c>
      <c r="D164" s="95" t="s">
        <v>284</v>
      </c>
      <c r="E164" s="46" t="s">
        <v>43</v>
      </c>
      <c r="F164" s="88" t="s">
        <v>48</v>
      </c>
      <c r="G164" s="88" t="s">
        <v>77</v>
      </c>
      <c r="H164" s="88" t="s">
        <v>735</v>
      </c>
      <c r="I164" s="109">
        <v>89</v>
      </c>
      <c r="J164" s="88">
        <f>COUNTIFS(L164:$L$518,L164,M164:$M$518,"Aberto")</f>
        <v>226</v>
      </c>
      <c r="K164" s="88">
        <f>COUNTIF(M164:$M$517,"Aberto")</f>
        <v>256</v>
      </c>
      <c r="L164" s="88" t="s">
        <v>870</v>
      </c>
      <c r="M164" s="88" t="s">
        <v>314</v>
      </c>
      <c r="N164" s="88"/>
      <c r="P164" s="114"/>
    </row>
    <row r="165" spans="2:16" s="60" customFormat="1" ht="12" customHeight="1">
      <c r="B165" s="88">
        <f t="shared" si="7"/>
        <v>353</v>
      </c>
      <c r="C165" s="94">
        <v>44429</v>
      </c>
      <c r="D165" s="95" t="s">
        <v>284</v>
      </c>
      <c r="E165" s="46" t="s">
        <v>508</v>
      </c>
      <c r="F165" s="88" t="s">
        <v>47</v>
      </c>
      <c r="G165" s="88" t="s">
        <v>736</v>
      </c>
      <c r="H165" s="88" t="s">
        <v>737</v>
      </c>
      <c r="I165" s="109">
        <v>90</v>
      </c>
      <c r="J165" s="88">
        <f>COUNTIFS(L165:$L$518,L165,M165:$M$518,"Aberto")</f>
        <v>225</v>
      </c>
      <c r="K165" s="88">
        <f>COUNTIF(M165:$M$517,"Aberto")</f>
        <v>255</v>
      </c>
      <c r="L165" s="88" t="s">
        <v>870</v>
      </c>
      <c r="M165" s="88" t="s">
        <v>314</v>
      </c>
      <c r="N165" s="88"/>
      <c r="P165" s="114"/>
    </row>
    <row r="166" spans="2:16" s="60" customFormat="1" ht="12" customHeight="1">
      <c r="B166" s="88">
        <f t="shared" si="7"/>
        <v>352</v>
      </c>
      <c r="C166" s="94">
        <v>44429</v>
      </c>
      <c r="D166" s="95" t="s">
        <v>284</v>
      </c>
      <c r="E166" s="46" t="s">
        <v>43</v>
      </c>
      <c r="F166" s="88" t="s">
        <v>51</v>
      </c>
      <c r="G166" s="88" t="s">
        <v>108</v>
      </c>
      <c r="H166" s="88" t="s">
        <v>738</v>
      </c>
      <c r="I166" s="109">
        <v>68</v>
      </c>
      <c r="J166" s="88">
        <f>COUNTIFS(L166:$L$518,L166,M166:$M$518,"Aberto")</f>
        <v>224</v>
      </c>
      <c r="K166" s="88">
        <f>COUNTIF(M166:$M$517,"Aberto")</f>
        <v>254</v>
      </c>
      <c r="L166" s="88" t="s">
        <v>870</v>
      </c>
      <c r="M166" s="88" t="s">
        <v>314</v>
      </c>
      <c r="N166" s="88"/>
      <c r="P166" s="114"/>
    </row>
    <row r="167" spans="2:16" s="60" customFormat="1" ht="12" customHeight="1">
      <c r="B167" s="43">
        <f t="shared" si="7"/>
        <v>351</v>
      </c>
      <c r="C167" s="44">
        <v>44428</v>
      </c>
      <c r="D167" s="45" t="s">
        <v>284</v>
      </c>
      <c r="E167" s="70" t="s">
        <v>508</v>
      </c>
      <c r="F167" s="43" t="s">
        <v>47</v>
      </c>
      <c r="G167" s="43" t="s">
        <v>75</v>
      </c>
      <c r="H167" s="43" t="s">
        <v>190</v>
      </c>
      <c r="I167" s="111">
        <v>6</v>
      </c>
      <c r="J167" s="43">
        <f>COUNTIFS(L167:$L$518,L167,M167:$M$518,"Aberto")</f>
        <v>12</v>
      </c>
      <c r="K167" s="43">
        <f>COUNTIF(M167:$M$517,"Aberto")</f>
        <v>253</v>
      </c>
      <c r="L167" s="43" t="s">
        <v>871</v>
      </c>
      <c r="M167" s="43" t="s">
        <v>313</v>
      </c>
      <c r="N167" s="43"/>
      <c r="P167" s="114"/>
    </row>
    <row r="168" spans="2:16" s="60" customFormat="1" ht="12" customHeight="1">
      <c r="B168" s="43">
        <f t="shared" si="7"/>
        <v>350</v>
      </c>
      <c r="C168" s="44">
        <v>44407</v>
      </c>
      <c r="D168" s="45" t="s">
        <v>284</v>
      </c>
      <c r="E168" s="70" t="s">
        <v>44</v>
      </c>
      <c r="F168" s="43" t="s">
        <v>50</v>
      </c>
      <c r="G168" s="43" t="s">
        <v>80</v>
      </c>
      <c r="H168" s="43" t="s">
        <v>237</v>
      </c>
      <c r="I168" s="111">
        <v>6</v>
      </c>
      <c r="J168" s="43">
        <f>COUNTIFS(L168:$L$518,L168,M168:$M$518,"Aberto")</f>
        <v>12</v>
      </c>
      <c r="K168" s="43">
        <f>COUNTIF(M168:$M$517,"Aberto")</f>
        <v>253</v>
      </c>
      <c r="L168" s="43" t="s">
        <v>871</v>
      </c>
      <c r="M168" s="43" t="s">
        <v>313</v>
      </c>
      <c r="N168" s="43"/>
      <c r="P168" s="114"/>
    </row>
    <row r="169" spans="2:16" s="60" customFormat="1" ht="12" customHeight="1">
      <c r="B169" s="88">
        <f t="shared" si="7"/>
        <v>349</v>
      </c>
      <c r="C169" s="94">
        <v>44394</v>
      </c>
      <c r="D169" s="95" t="s">
        <v>284</v>
      </c>
      <c r="E169" s="46" t="s">
        <v>43</v>
      </c>
      <c r="F169" s="88" t="s">
        <v>49</v>
      </c>
      <c r="G169" s="88" t="s">
        <v>121</v>
      </c>
      <c r="H169" s="88" t="s">
        <v>207</v>
      </c>
      <c r="I169" s="109">
        <v>107.53</v>
      </c>
      <c r="J169" s="88">
        <f>COUNTIFS(L169:$L$518,L169,M169:$M$518,"Aberto")</f>
        <v>18</v>
      </c>
      <c r="K169" s="88">
        <f>COUNTIF(M169:$M$517,"Aberto")</f>
        <v>253</v>
      </c>
      <c r="L169" s="88" t="s">
        <v>869</v>
      </c>
      <c r="M169" s="88" t="s">
        <v>314</v>
      </c>
      <c r="N169" s="88"/>
      <c r="P169" s="114"/>
    </row>
    <row r="170" spans="2:16" s="60" customFormat="1" ht="12" customHeight="1">
      <c r="B170" s="88">
        <f t="shared" si="7"/>
        <v>348</v>
      </c>
      <c r="C170" s="94">
        <v>44394</v>
      </c>
      <c r="D170" s="95" t="s">
        <v>284</v>
      </c>
      <c r="E170" s="46" t="s">
        <v>508</v>
      </c>
      <c r="F170" s="88" t="s">
        <v>70</v>
      </c>
      <c r="G170" s="88" t="s">
        <v>122</v>
      </c>
      <c r="H170" s="88" t="s">
        <v>729</v>
      </c>
      <c r="I170" s="109">
        <v>110</v>
      </c>
      <c r="J170" s="88">
        <f>COUNTIFS(L170:$L$518,L170,M170:$M$518,"Aberto")</f>
        <v>223</v>
      </c>
      <c r="K170" s="88">
        <f>COUNTIF(M170:$M$517,"Aberto")</f>
        <v>252</v>
      </c>
      <c r="L170" s="88" t="s">
        <v>870</v>
      </c>
      <c r="M170" s="88" t="s">
        <v>314</v>
      </c>
      <c r="N170" s="88"/>
      <c r="P170" s="114"/>
    </row>
    <row r="171" spans="2:16" s="60" customFormat="1" ht="12" customHeight="1">
      <c r="B171" s="88">
        <f t="shared" si="7"/>
        <v>347</v>
      </c>
      <c r="C171" s="94">
        <v>44394</v>
      </c>
      <c r="D171" s="95" t="s">
        <v>284</v>
      </c>
      <c r="E171" s="46" t="s">
        <v>43</v>
      </c>
      <c r="F171" s="88" t="s">
        <v>49</v>
      </c>
      <c r="G171" s="88" t="s">
        <v>121</v>
      </c>
      <c r="H171" s="88" t="s">
        <v>730</v>
      </c>
      <c r="I171" s="109">
        <v>109.5</v>
      </c>
      <c r="J171" s="88">
        <f>COUNTIFS(L171:$L$518,L171,M171:$M$518,"Aberto")</f>
        <v>222</v>
      </c>
      <c r="K171" s="88">
        <f>COUNTIF(M171:$M$517,"Aberto")</f>
        <v>251</v>
      </c>
      <c r="L171" s="88" t="s">
        <v>870</v>
      </c>
      <c r="M171" s="88" t="s">
        <v>314</v>
      </c>
      <c r="N171" s="88"/>
      <c r="P171" s="114"/>
    </row>
    <row r="172" spans="2:16" s="60" customFormat="1" ht="12" customHeight="1">
      <c r="B172" s="88">
        <f t="shared" si="7"/>
        <v>346</v>
      </c>
      <c r="C172" s="94">
        <v>44392</v>
      </c>
      <c r="D172" s="95" t="s">
        <v>284</v>
      </c>
      <c r="E172" s="40" t="s">
        <v>46</v>
      </c>
      <c r="F172" s="88" t="s">
        <v>55</v>
      </c>
      <c r="G172" s="88" t="s">
        <v>114</v>
      </c>
      <c r="H172" s="88" t="s">
        <v>191</v>
      </c>
      <c r="I172" s="109">
        <v>51</v>
      </c>
      <c r="J172" s="88">
        <f>COUNTIFS(L172:$L$518,L172,M172:$M$518,"Aberto")</f>
        <v>17</v>
      </c>
      <c r="K172" s="88">
        <f>COUNTIF(M172:$M$517,"Aberto")</f>
        <v>250</v>
      </c>
      <c r="L172" s="88" t="s">
        <v>869</v>
      </c>
      <c r="M172" s="88" t="s">
        <v>314</v>
      </c>
      <c r="N172" s="88"/>
      <c r="P172" s="114"/>
    </row>
    <row r="173" spans="2:16" s="60" customFormat="1" ht="12" customHeight="1">
      <c r="B173" s="88">
        <f t="shared" si="7"/>
        <v>345</v>
      </c>
      <c r="C173" s="94">
        <v>44380</v>
      </c>
      <c r="D173" s="95" t="s">
        <v>284</v>
      </c>
      <c r="E173" s="46" t="s">
        <v>508</v>
      </c>
      <c r="F173" s="88" t="s">
        <v>47</v>
      </c>
      <c r="G173" s="88" t="s">
        <v>75</v>
      </c>
      <c r="H173" s="88" t="s">
        <v>212</v>
      </c>
      <c r="I173" s="109">
        <v>71.91</v>
      </c>
      <c r="J173" s="88">
        <f>COUNTIFS(L173:$L$518,L173,M173:$M$518,"Aberto")</f>
        <v>16</v>
      </c>
      <c r="K173" s="88">
        <f>COUNTIF(M173:$M$517,"Aberto")</f>
        <v>249</v>
      </c>
      <c r="L173" s="88" t="s">
        <v>869</v>
      </c>
      <c r="M173" s="88" t="s">
        <v>314</v>
      </c>
      <c r="N173" s="88"/>
      <c r="P173" s="114"/>
    </row>
    <row r="174" spans="2:16" s="60" customFormat="1" ht="12" customHeight="1">
      <c r="B174" s="88">
        <f t="shared" si="7"/>
        <v>344</v>
      </c>
      <c r="C174" s="94">
        <v>44380</v>
      </c>
      <c r="D174" s="95" t="s">
        <v>284</v>
      </c>
      <c r="E174" s="46" t="s">
        <v>508</v>
      </c>
      <c r="F174" s="88" t="s">
        <v>47</v>
      </c>
      <c r="G174" s="88" t="s">
        <v>75</v>
      </c>
      <c r="H174" s="88" t="s">
        <v>732</v>
      </c>
      <c r="I174" s="109">
        <v>60.82</v>
      </c>
      <c r="J174" s="88">
        <f>COUNTIFS(L174:$L$518,L174,M174:$M$518,"Aberto")</f>
        <v>15</v>
      </c>
      <c r="K174" s="88">
        <f>COUNTIF(M174:$M$517,"Aberto")</f>
        <v>248</v>
      </c>
      <c r="L174" s="88" t="s">
        <v>869</v>
      </c>
      <c r="M174" s="88" t="s">
        <v>314</v>
      </c>
      <c r="N174" s="88"/>
      <c r="P174" s="114"/>
    </row>
    <row r="175" spans="2:16" s="60" customFormat="1" ht="12" customHeight="1">
      <c r="B175" s="88">
        <f t="shared" si="7"/>
        <v>343</v>
      </c>
      <c r="C175" s="94">
        <v>44380</v>
      </c>
      <c r="D175" s="95" t="s">
        <v>284</v>
      </c>
      <c r="E175" s="46" t="s">
        <v>508</v>
      </c>
      <c r="F175" s="88" t="s">
        <v>70</v>
      </c>
      <c r="G175" s="88" t="s">
        <v>115</v>
      </c>
      <c r="H175" s="88" t="s">
        <v>731</v>
      </c>
      <c r="I175" s="109">
        <v>77.45</v>
      </c>
      <c r="J175" s="88">
        <f>COUNTIFS(L175:$L$518,L175,M175:$M$518,"Aberto")</f>
        <v>221</v>
      </c>
      <c r="K175" s="88">
        <f>COUNTIF(M175:$M$517,"Aberto")</f>
        <v>247</v>
      </c>
      <c r="L175" s="88" t="s">
        <v>870</v>
      </c>
      <c r="M175" s="88" t="s">
        <v>314</v>
      </c>
      <c r="N175" s="88"/>
      <c r="P175" s="114"/>
    </row>
    <row r="176" spans="2:16" s="60" customFormat="1" ht="12" customHeight="1">
      <c r="B176" s="88">
        <f t="shared" si="7"/>
        <v>342</v>
      </c>
      <c r="C176" s="94">
        <v>44366</v>
      </c>
      <c r="D176" s="95" t="s">
        <v>281</v>
      </c>
      <c r="E176" s="46" t="s">
        <v>508</v>
      </c>
      <c r="F176" s="88" t="s">
        <v>70</v>
      </c>
      <c r="G176" s="88" t="s">
        <v>716</v>
      </c>
      <c r="H176" s="88" t="s">
        <v>717</v>
      </c>
      <c r="I176" s="109">
        <v>108.64</v>
      </c>
      <c r="J176" s="88">
        <f>COUNTIFS(L176:$L$518,L176,M176:$M$518,"Aberto")</f>
        <v>220</v>
      </c>
      <c r="K176" s="88">
        <f>COUNTIF(M176:$M$517,"Aberto")</f>
        <v>246</v>
      </c>
      <c r="L176" s="88" t="s">
        <v>870</v>
      </c>
      <c r="M176" s="88" t="s">
        <v>314</v>
      </c>
      <c r="N176" s="88"/>
      <c r="P176" s="114"/>
    </row>
    <row r="177" spans="2:16" s="60" customFormat="1" ht="12" customHeight="1">
      <c r="B177" s="88">
        <f t="shared" si="7"/>
        <v>341</v>
      </c>
      <c r="C177" s="94">
        <v>44352</v>
      </c>
      <c r="D177" s="95" t="s">
        <v>281</v>
      </c>
      <c r="E177" s="46" t="s">
        <v>710</v>
      </c>
      <c r="F177" s="88" t="s">
        <v>73</v>
      </c>
      <c r="G177" s="88" t="s">
        <v>718</v>
      </c>
      <c r="H177" s="88" t="s">
        <v>719</v>
      </c>
      <c r="I177" s="109">
        <v>68.87</v>
      </c>
      <c r="J177" s="88">
        <f>COUNTIFS(L177:$L$518,L177,M177:$M$518,"Aberto")</f>
        <v>219</v>
      </c>
      <c r="K177" s="88">
        <f>COUNTIF(M177:$M$517,"Aberto")</f>
        <v>245</v>
      </c>
      <c r="L177" s="88" t="s">
        <v>870</v>
      </c>
      <c r="M177" s="88" t="s">
        <v>314</v>
      </c>
      <c r="N177" s="88"/>
      <c r="P177" s="114"/>
    </row>
    <row r="178" spans="2:16" s="60" customFormat="1" ht="12" customHeight="1">
      <c r="B178" s="88">
        <f t="shared" si="7"/>
        <v>340</v>
      </c>
      <c r="C178" s="94">
        <v>44352</v>
      </c>
      <c r="D178" s="95" t="s">
        <v>281</v>
      </c>
      <c r="E178" s="46" t="s">
        <v>508</v>
      </c>
      <c r="F178" s="88" t="s">
        <v>59</v>
      </c>
      <c r="G178" s="88" t="s">
        <v>720</v>
      </c>
      <c r="H178" s="88" t="s">
        <v>721</v>
      </c>
      <c r="I178" s="109">
        <v>84</v>
      </c>
      <c r="J178" s="88">
        <f>COUNTIFS(L178:$L$518,L178,M178:$M$518,"Aberto")</f>
        <v>218</v>
      </c>
      <c r="K178" s="88">
        <f>COUNTIF(M178:$M$517,"Aberto")</f>
        <v>244</v>
      </c>
      <c r="L178" s="88" t="s">
        <v>870</v>
      </c>
      <c r="M178" s="88" t="s">
        <v>314</v>
      </c>
      <c r="N178" s="88"/>
      <c r="P178" s="114"/>
    </row>
    <row r="179" spans="2:16" s="60" customFormat="1" ht="12" customHeight="1">
      <c r="B179" s="88">
        <f t="shared" si="7"/>
        <v>339</v>
      </c>
      <c r="C179" s="94">
        <v>44341</v>
      </c>
      <c r="D179" s="95" t="s">
        <v>281</v>
      </c>
      <c r="E179" s="46" t="s">
        <v>44</v>
      </c>
      <c r="F179" s="88" t="s">
        <v>56</v>
      </c>
      <c r="G179" s="88" t="s">
        <v>701</v>
      </c>
      <c r="H179" s="88" t="s">
        <v>702</v>
      </c>
      <c r="I179" s="109">
        <v>80.8</v>
      </c>
      <c r="J179" s="88">
        <f>COUNTIFS(L179:$L$518,L179,M179:$M$518,"Aberto")</f>
        <v>217</v>
      </c>
      <c r="K179" s="88">
        <f>COUNTIF(M179:$M$517,"Aberto")</f>
        <v>243</v>
      </c>
      <c r="L179" s="88" t="s">
        <v>870</v>
      </c>
      <c r="M179" s="88" t="s">
        <v>314</v>
      </c>
      <c r="N179" s="88"/>
      <c r="P179" s="114"/>
    </row>
    <row r="180" spans="2:16" s="60" customFormat="1" ht="12" customHeight="1">
      <c r="B180" s="88">
        <f t="shared" si="7"/>
        <v>338</v>
      </c>
      <c r="C180" s="94">
        <v>44338</v>
      </c>
      <c r="D180" s="95" t="s">
        <v>281</v>
      </c>
      <c r="E180" s="46" t="s">
        <v>45</v>
      </c>
      <c r="F180" s="88" t="s">
        <v>57</v>
      </c>
      <c r="G180" s="88" t="s">
        <v>703</v>
      </c>
      <c r="H180" s="88" t="s">
        <v>704</v>
      </c>
      <c r="I180" s="109">
        <v>103.07</v>
      </c>
      <c r="J180" s="88">
        <f>COUNTIFS(L180:$L$518,L180,M180:$M$518,"Aberto")</f>
        <v>216</v>
      </c>
      <c r="K180" s="88">
        <f>COUNTIF(M180:$M$517,"Aberto")</f>
        <v>242</v>
      </c>
      <c r="L180" s="88" t="s">
        <v>870</v>
      </c>
      <c r="M180" s="88" t="s">
        <v>314</v>
      </c>
      <c r="N180" s="88"/>
      <c r="P180" s="114"/>
    </row>
    <row r="181" spans="2:16" s="60" customFormat="1" ht="12" customHeight="1">
      <c r="B181" s="88">
        <f t="shared" si="7"/>
        <v>337</v>
      </c>
      <c r="C181" s="94">
        <v>44333</v>
      </c>
      <c r="D181" s="95" t="s">
        <v>281</v>
      </c>
      <c r="E181" s="46" t="s">
        <v>508</v>
      </c>
      <c r="F181" s="88" t="s">
        <v>47</v>
      </c>
      <c r="G181" s="88" t="s">
        <v>140</v>
      </c>
      <c r="H181" s="88" t="s">
        <v>334</v>
      </c>
      <c r="I181" s="109">
        <v>88.4</v>
      </c>
      <c r="J181" s="88">
        <f>COUNTIFS(L181:$L$518,L181,M181:$M$518,"Aberto")</f>
        <v>14</v>
      </c>
      <c r="K181" s="88">
        <f>COUNTIF(M181:$M$517,"Aberto")</f>
        <v>241</v>
      </c>
      <c r="L181" s="88" t="s">
        <v>869</v>
      </c>
      <c r="M181" s="88" t="s">
        <v>314</v>
      </c>
      <c r="N181" s="88"/>
      <c r="P181" s="114"/>
    </row>
    <row r="182" spans="2:16" s="60" customFormat="1" ht="12" customHeight="1">
      <c r="B182" s="88">
        <f t="shared" si="7"/>
        <v>336</v>
      </c>
      <c r="C182" s="94">
        <v>44331</v>
      </c>
      <c r="D182" s="95" t="s">
        <v>281</v>
      </c>
      <c r="E182" s="46" t="s">
        <v>44</v>
      </c>
      <c r="F182" s="88" t="s">
        <v>50</v>
      </c>
      <c r="G182" s="88" t="s">
        <v>80</v>
      </c>
      <c r="H182" s="88" t="s">
        <v>709</v>
      </c>
      <c r="I182" s="109">
        <v>85.05</v>
      </c>
      <c r="J182" s="88">
        <f>COUNTIFS(L182:$L$518,L182,M182:$M$518,"Aberto")</f>
        <v>215</v>
      </c>
      <c r="K182" s="88">
        <f>COUNTIF(M182:$M$517,"Aberto")</f>
        <v>240</v>
      </c>
      <c r="L182" s="88" t="s">
        <v>870</v>
      </c>
      <c r="M182" s="88" t="s">
        <v>314</v>
      </c>
      <c r="N182" s="88"/>
      <c r="P182" s="114"/>
    </row>
    <row r="183" spans="2:16" s="60" customFormat="1" ht="12" customHeight="1">
      <c r="B183" s="88">
        <f t="shared" si="7"/>
        <v>335</v>
      </c>
      <c r="C183" s="94">
        <v>44331</v>
      </c>
      <c r="D183" s="95" t="s">
        <v>281</v>
      </c>
      <c r="E183" s="46" t="s">
        <v>710</v>
      </c>
      <c r="F183" s="88" t="s">
        <v>55</v>
      </c>
      <c r="G183" s="88" t="s">
        <v>711</v>
      </c>
      <c r="H183" s="88" t="s">
        <v>712</v>
      </c>
      <c r="I183" s="109">
        <v>91.48</v>
      </c>
      <c r="J183" s="88">
        <f>COUNTIFS(L183:$L$518,L183,M183:$M$518,"Aberto")</f>
        <v>214</v>
      </c>
      <c r="K183" s="88">
        <f>COUNTIF(M183:$M$517,"Aberto")</f>
        <v>239</v>
      </c>
      <c r="L183" s="88" t="s">
        <v>870</v>
      </c>
      <c r="M183" s="88" t="s">
        <v>314</v>
      </c>
      <c r="N183" s="88"/>
      <c r="P183" s="114"/>
    </row>
    <row r="184" spans="2:16" s="60" customFormat="1" ht="12" customHeight="1">
      <c r="B184" s="88">
        <f t="shared" si="7"/>
        <v>334</v>
      </c>
      <c r="C184" s="94">
        <v>44331</v>
      </c>
      <c r="D184" s="95" t="s">
        <v>281</v>
      </c>
      <c r="E184" s="46" t="s">
        <v>43</v>
      </c>
      <c r="F184" s="88" t="s">
        <v>48</v>
      </c>
      <c r="G184" s="88" t="s">
        <v>103</v>
      </c>
      <c r="H184" s="88" t="s">
        <v>713</v>
      </c>
      <c r="I184" s="109">
        <v>80</v>
      </c>
      <c r="J184" s="88">
        <f>COUNTIFS(L184:$L$518,L184,M184:$M$518,"Aberto")</f>
        <v>213</v>
      </c>
      <c r="K184" s="88">
        <f>COUNTIF(M184:$M$517,"Aberto")</f>
        <v>238</v>
      </c>
      <c r="L184" s="88" t="s">
        <v>870</v>
      </c>
      <c r="M184" s="88" t="s">
        <v>314</v>
      </c>
      <c r="N184" s="88"/>
      <c r="P184" s="114"/>
    </row>
    <row r="185" spans="2:16" s="60" customFormat="1" ht="12" customHeight="1">
      <c r="B185" s="88">
        <f t="shared" si="7"/>
        <v>333</v>
      </c>
      <c r="C185" s="94">
        <v>44331</v>
      </c>
      <c r="D185" s="95" t="s">
        <v>281</v>
      </c>
      <c r="E185" s="46" t="s">
        <v>508</v>
      </c>
      <c r="F185" s="88" t="s">
        <v>70</v>
      </c>
      <c r="G185" s="88" t="s">
        <v>714</v>
      </c>
      <c r="H185" s="88" t="s">
        <v>715</v>
      </c>
      <c r="I185" s="109">
        <v>106.52</v>
      </c>
      <c r="J185" s="88">
        <f>COUNTIFS(L185:$L$518,L185,M185:$M$518,"Aberto")</f>
        <v>212</v>
      </c>
      <c r="K185" s="88">
        <f>COUNTIF(M185:$M$517,"Aberto")</f>
        <v>237</v>
      </c>
      <c r="L185" s="88" t="s">
        <v>870</v>
      </c>
      <c r="M185" s="88" t="s">
        <v>314</v>
      </c>
      <c r="N185" s="88"/>
      <c r="P185" s="114"/>
    </row>
    <row r="186" spans="2:16" s="60" customFormat="1" ht="12" customHeight="1">
      <c r="B186" s="88">
        <f t="shared" si="7"/>
        <v>332</v>
      </c>
      <c r="C186" s="94">
        <v>44331</v>
      </c>
      <c r="D186" s="95" t="s">
        <v>281</v>
      </c>
      <c r="E186" s="46" t="s">
        <v>508</v>
      </c>
      <c r="F186" s="88" t="s">
        <v>47</v>
      </c>
      <c r="G186" s="88" t="s">
        <v>705</v>
      </c>
      <c r="H186" s="88" t="s">
        <v>706</v>
      </c>
      <c r="I186" s="109">
        <v>6</v>
      </c>
      <c r="J186" s="88">
        <f>COUNTIFS(L186:$L$518,L186,M186:$M$518,"Aberto")</f>
        <v>12</v>
      </c>
      <c r="K186" s="88">
        <f>COUNTIF(M186:$M$517,"Aberto")</f>
        <v>236</v>
      </c>
      <c r="L186" s="88" t="s">
        <v>871</v>
      </c>
      <c r="M186" s="88" t="s">
        <v>314</v>
      </c>
      <c r="N186" s="88"/>
      <c r="P186" s="114"/>
    </row>
    <row r="187" spans="2:16" s="60" customFormat="1" ht="12" customHeight="1">
      <c r="B187" s="43">
        <f t="shared" si="7"/>
        <v>331</v>
      </c>
      <c r="C187" s="44">
        <v>44331</v>
      </c>
      <c r="D187" s="45" t="s">
        <v>281</v>
      </c>
      <c r="E187" s="70" t="s">
        <v>508</v>
      </c>
      <c r="F187" s="43" t="s">
        <v>47</v>
      </c>
      <c r="G187" s="43" t="s">
        <v>707</v>
      </c>
      <c r="H187" s="43" t="s">
        <v>708</v>
      </c>
      <c r="I187" s="111">
        <v>6</v>
      </c>
      <c r="J187" s="43">
        <f>COUNTIFS(L187:$L$518,L187,M187:$M$518,"Aberto")</f>
        <v>11</v>
      </c>
      <c r="K187" s="43">
        <f>COUNTIF(M187:$M$517,"Aberto")</f>
        <v>235</v>
      </c>
      <c r="L187" s="43" t="s">
        <v>871</v>
      </c>
      <c r="M187" s="43" t="s">
        <v>313</v>
      </c>
      <c r="N187" s="43"/>
      <c r="P187" s="114"/>
    </row>
    <row r="188" spans="2:16" s="60" customFormat="1" ht="12" customHeight="1">
      <c r="B188" s="88">
        <f t="shared" si="7"/>
        <v>330</v>
      </c>
      <c r="C188" s="94">
        <v>44316</v>
      </c>
      <c r="D188" s="95" t="s">
        <v>281</v>
      </c>
      <c r="E188" s="46" t="s">
        <v>46</v>
      </c>
      <c r="F188" s="88" t="s">
        <v>692</v>
      </c>
      <c r="G188" s="88" t="s">
        <v>693</v>
      </c>
      <c r="H188" s="88" t="s">
        <v>694</v>
      </c>
      <c r="I188" s="109">
        <v>90.99</v>
      </c>
      <c r="J188" s="88">
        <f>COUNTIFS(L188:$L$518,L188,M188:$M$518,"Aberto")</f>
        <v>211</v>
      </c>
      <c r="K188" s="88">
        <f>COUNTIF(M188:$M$517,"Aberto")</f>
        <v>235</v>
      </c>
      <c r="L188" s="88" t="s">
        <v>870</v>
      </c>
      <c r="M188" s="88" t="s">
        <v>314</v>
      </c>
      <c r="N188" s="88"/>
      <c r="P188" s="114"/>
    </row>
    <row r="189" spans="2:16" s="60" customFormat="1" ht="12" customHeight="1">
      <c r="B189" s="88">
        <f t="shared" si="7"/>
        <v>329</v>
      </c>
      <c r="C189" s="94">
        <v>44316</v>
      </c>
      <c r="D189" s="95" t="s">
        <v>281</v>
      </c>
      <c r="E189" s="40" t="s">
        <v>46</v>
      </c>
      <c r="F189" s="88" t="s">
        <v>55</v>
      </c>
      <c r="G189" s="88" t="s">
        <v>695</v>
      </c>
      <c r="H189" s="88" t="s">
        <v>696</v>
      </c>
      <c r="I189" s="109">
        <v>94.77</v>
      </c>
      <c r="J189" s="88">
        <f>COUNTIFS(L189:$L$518,L189,M189:$M$518,"Aberto")</f>
        <v>210</v>
      </c>
      <c r="K189" s="88">
        <f>COUNTIF(M189:$M$517,"Aberto")</f>
        <v>234</v>
      </c>
      <c r="L189" s="88" t="s">
        <v>870</v>
      </c>
      <c r="M189" s="88" t="s">
        <v>314</v>
      </c>
      <c r="N189" s="88"/>
      <c r="P189" s="114"/>
    </row>
    <row r="190" spans="2:16" s="60" customFormat="1" ht="12" customHeight="1">
      <c r="B190" s="88">
        <f t="shared" si="7"/>
        <v>328</v>
      </c>
      <c r="C190" s="94">
        <v>44316</v>
      </c>
      <c r="D190" s="95" t="s">
        <v>281</v>
      </c>
      <c r="E190" s="46" t="s">
        <v>43</v>
      </c>
      <c r="F190" s="88" t="s">
        <v>49</v>
      </c>
      <c r="G190" s="88" t="s">
        <v>697</v>
      </c>
      <c r="H190" s="88" t="s">
        <v>698</v>
      </c>
      <c r="I190" s="109">
        <v>77.930000000000007</v>
      </c>
      <c r="J190" s="88">
        <f>COUNTIFS(L190:$L$518,L190,M190:$M$518,"Aberto")</f>
        <v>209</v>
      </c>
      <c r="K190" s="88">
        <f>COUNTIF(M190:$M$517,"Aberto")</f>
        <v>233</v>
      </c>
      <c r="L190" s="88" t="s">
        <v>870</v>
      </c>
      <c r="M190" s="88" t="s">
        <v>314</v>
      </c>
      <c r="N190" s="88"/>
      <c r="P190" s="114"/>
    </row>
    <row r="191" spans="2:16" s="60" customFormat="1" ht="12" customHeight="1">
      <c r="B191" s="88">
        <f t="shared" si="7"/>
        <v>327</v>
      </c>
      <c r="C191" s="94">
        <v>44310</v>
      </c>
      <c r="D191" s="95" t="s">
        <v>281</v>
      </c>
      <c r="E191" s="46" t="s">
        <v>45</v>
      </c>
      <c r="F191" s="88" t="s">
        <v>57</v>
      </c>
      <c r="G191" s="88" t="s">
        <v>97</v>
      </c>
      <c r="H191" s="88" t="s">
        <v>689</v>
      </c>
      <c r="I191" s="109">
        <v>73.89</v>
      </c>
      <c r="J191" s="88">
        <f>COUNTIFS(L191:$L$518,L191,M191:$M$518,"Aberto")</f>
        <v>208</v>
      </c>
      <c r="K191" s="88">
        <f>COUNTIF(M191:$M$517,"Aberto")</f>
        <v>232</v>
      </c>
      <c r="L191" s="88" t="s">
        <v>870</v>
      </c>
      <c r="M191" s="88" t="s">
        <v>314</v>
      </c>
      <c r="N191" s="88"/>
      <c r="P191" s="114"/>
    </row>
    <row r="192" spans="2:16" s="60" customFormat="1" ht="12" customHeight="1">
      <c r="B192" s="88">
        <f t="shared" si="7"/>
        <v>326</v>
      </c>
      <c r="C192" s="94">
        <v>44178</v>
      </c>
      <c r="D192" s="95" t="s">
        <v>283</v>
      </c>
      <c r="E192" s="46" t="s">
        <v>508</v>
      </c>
      <c r="F192" s="88" t="s">
        <v>47</v>
      </c>
      <c r="G192" s="88" t="s">
        <v>75</v>
      </c>
      <c r="H192" s="88" t="s">
        <v>206</v>
      </c>
      <c r="I192" s="109">
        <v>81.39</v>
      </c>
      <c r="J192" s="88">
        <f>COUNTIFS(L192:$L$518,L192,M192:$M$518,"Aberto")</f>
        <v>13</v>
      </c>
      <c r="K192" s="88">
        <f>COUNTIF(M192:$M$517,"Aberto")</f>
        <v>231</v>
      </c>
      <c r="L192" s="88" t="s">
        <v>869</v>
      </c>
      <c r="M192" s="88" t="s">
        <v>314</v>
      </c>
      <c r="N192" s="88"/>
      <c r="P192" s="114"/>
    </row>
    <row r="193" spans="2:16" s="60" customFormat="1" ht="12" customHeight="1">
      <c r="B193" s="88">
        <f t="shared" si="7"/>
        <v>325</v>
      </c>
      <c r="C193" s="94">
        <v>44178</v>
      </c>
      <c r="D193" s="95" t="s">
        <v>283</v>
      </c>
      <c r="E193" s="46" t="s">
        <v>508</v>
      </c>
      <c r="F193" s="88" t="s">
        <v>47</v>
      </c>
      <c r="G193" s="88" t="s">
        <v>657</v>
      </c>
      <c r="H193" s="88" t="s">
        <v>655</v>
      </c>
      <c r="I193" s="109">
        <v>105.06</v>
      </c>
      <c r="J193" s="88">
        <f>COUNTIFS(L193:$L$518,L193,M193:$M$518,"Aberto")</f>
        <v>207</v>
      </c>
      <c r="K193" s="88">
        <f>COUNTIF(M193:$M$517,"Aberto")</f>
        <v>230</v>
      </c>
      <c r="L193" s="88" t="s">
        <v>870</v>
      </c>
      <c r="M193" s="88" t="s">
        <v>314</v>
      </c>
      <c r="N193" s="88"/>
      <c r="P193" s="114"/>
    </row>
    <row r="194" spans="2:16" s="60" customFormat="1" ht="12" customHeight="1">
      <c r="B194" s="88">
        <f t="shared" si="7"/>
        <v>324</v>
      </c>
      <c r="C194" s="94">
        <v>44178</v>
      </c>
      <c r="D194" s="95" t="s">
        <v>283</v>
      </c>
      <c r="E194" s="46" t="s">
        <v>43</v>
      </c>
      <c r="F194" s="88" t="s">
        <v>51</v>
      </c>
      <c r="G194" s="88" t="s">
        <v>658</v>
      </c>
      <c r="H194" s="88" t="s">
        <v>656</v>
      </c>
      <c r="I194" s="109">
        <v>110.07</v>
      </c>
      <c r="J194" s="88">
        <f>COUNTIFS(L194:$L$518,L194,M194:$M$518,"Aberto")</f>
        <v>206</v>
      </c>
      <c r="K194" s="88">
        <f>COUNTIF(M194:$M$517,"Aberto")</f>
        <v>229</v>
      </c>
      <c r="L194" s="88" t="s">
        <v>870</v>
      </c>
      <c r="M194" s="88" t="s">
        <v>314</v>
      </c>
      <c r="N194" s="88"/>
      <c r="P194" s="114"/>
    </row>
    <row r="195" spans="2:16" s="60" customFormat="1" ht="12" customHeight="1">
      <c r="B195" s="88">
        <f t="shared" si="7"/>
        <v>323</v>
      </c>
      <c r="C195" s="94">
        <v>44155</v>
      </c>
      <c r="D195" s="95" t="s">
        <v>283</v>
      </c>
      <c r="E195" s="46" t="s">
        <v>508</v>
      </c>
      <c r="F195" s="88" t="s">
        <v>70</v>
      </c>
      <c r="G195" s="88" t="s">
        <v>115</v>
      </c>
      <c r="H195" s="88" t="s">
        <v>277</v>
      </c>
      <c r="I195" s="109">
        <v>44.19</v>
      </c>
      <c r="J195" s="88">
        <f>COUNTIFS(L195:$L$518,L195,M195:$M$518,"Aberto")</f>
        <v>12</v>
      </c>
      <c r="K195" s="88">
        <f>COUNTIF(M195:$M$517,"Aberto")</f>
        <v>228</v>
      </c>
      <c r="L195" s="88" t="s">
        <v>869</v>
      </c>
      <c r="M195" s="88" t="s">
        <v>314</v>
      </c>
      <c r="N195" s="88"/>
      <c r="P195" s="114"/>
    </row>
    <row r="196" spans="2:16" s="60" customFormat="1" ht="12" customHeight="1">
      <c r="B196" s="43">
        <f t="shared" si="7"/>
        <v>322</v>
      </c>
      <c r="C196" s="44">
        <v>44141</v>
      </c>
      <c r="D196" s="45" t="s">
        <v>283</v>
      </c>
      <c r="E196" s="70" t="s">
        <v>508</v>
      </c>
      <c r="F196" s="43" t="s">
        <v>47</v>
      </c>
      <c r="G196" s="43" t="s">
        <v>75</v>
      </c>
      <c r="H196" s="43" t="s">
        <v>212</v>
      </c>
      <c r="I196" s="111">
        <v>6</v>
      </c>
      <c r="J196" s="43">
        <f>COUNTIFS(L196:$L$518,L196,M196:$M$518,"Aberto")</f>
        <v>11</v>
      </c>
      <c r="K196" s="43">
        <f>COUNTIF(M196:$M$517,"Aberto")</f>
        <v>227</v>
      </c>
      <c r="L196" s="43" t="s">
        <v>871</v>
      </c>
      <c r="M196" s="43" t="s">
        <v>313</v>
      </c>
      <c r="N196" s="43"/>
      <c r="P196" s="114"/>
    </row>
    <row r="197" spans="2:16" s="60" customFormat="1" ht="12" customHeight="1">
      <c r="B197" s="88">
        <f t="shared" si="7"/>
        <v>321</v>
      </c>
      <c r="C197" s="94">
        <v>44048</v>
      </c>
      <c r="D197" s="95" t="s">
        <v>284</v>
      </c>
      <c r="E197" s="46" t="s">
        <v>508</v>
      </c>
      <c r="F197" s="88" t="s">
        <v>47</v>
      </c>
      <c r="G197" s="88" t="s">
        <v>75</v>
      </c>
      <c r="H197" s="88" t="s">
        <v>197</v>
      </c>
      <c r="I197" s="109">
        <v>96</v>
      </c>
      <c r="J197" s="88">
        <f>COUNTIFS(L197:$L$518,L197,M197:$M$518,"Aberto")</f>
        <v>11</v>
      </c>
      <c r="K197" s="88">
        <f>COUNTIF(M197:$M$517,"Aberto")</f>
        <v>227</v>
      </c>
      <c r="L197" s="88" t="s">
        <v>869</v>
      </c>
      <c r="M197" s="88" t="s">
        <v>314</v>
      </c>
      <c r="N197" s="88"/>
      <c r="P197" s="114"/>
    </row>
    <row r="198" spans="2:16" s="60" customFormat="1" ht="12" customHeight="1">
      <c r="B198" s="88">
        <f t="shared" ref="B198:B261" si="8">B199+1</f>
        <v>320</v>
      </c>
      <c r="C198" s="94">
        <v>44046</v>
      </c>
      <c r="D198" s="95" t="s">
        <v>284</v>
      </c>
      <c r="E198" s="46" t="s">
        <v>45</v>
      </c>
      <c r="F198" s="88" t="s">
        <v>57</v>
      </c>
      <c r="G198" s="88" t="s">
        <v>650</v>
      </c>
      <c r="H198" s="88" t="s">
        <v>651</v>
      </c>
      <c r="I198" s="109">
        <v>112</v>
      </c>
      <c r="J198" s="88">
        <f>COUNTIFS(L198:$L$518,L198,M198:$M$518,"Aberto")</f>
        <v>205</v>
      </c>
      <c r="K198" s="88">
        <f>COUNTIF(M198:$M$517,"Aberto")</f>
        <v>226</v>
      </c>
      <c r="L198" s="88" t="s">
        <v>870</v>
      </c>
      <c r="M198" s="88" t="s">
        <v>314</v>
      </c>
      <c r="N198" s="88"/>
      <c r="P198" s="114"/>
    </row>
    <row r="199" spans="2:16" s="60" customFormat="1" ht="12" customHeight="1">
      <c r="B199" s="88">
        <f t="shared" si="8"/>
        <v>319</v>
      </c>
      <c r="C199" s="94">
        <v>44040</v>
      </c>
      <c r="D199" s="95" t="s">
        <v>284</v>
      </c>
      <c r="E199" s="46" t="s">
        <v>45</v>
      </c>
      <c r="F199" s="88" t="s">
        <v>61</v>
      </c>
      <c r="G199" s="88" t="s">
        <v>117</v>
      </c>
      <c r="H199" s="88" t="s">
        <v>644</v>
      </c>
      <c r="I199" s="109">
        <v>51.3</v>
      </c>
      <c r="J199" s="88">
        <f>COUNTIFS(L199:$L$518,L199,M199:$M$518,"Aberto")</f>
        <v>10</v>
      </c>
      <c r="K199" s="88">
        <f>COUNTIF(M199:$M$517,"Aberto")</f>
        <v>225</v>
      </c>
      <c r="L199" s="88" t="s">
        <v>869</v>
      </c>
      <c r="M199" s="88" t="s">
        <v>314</v>
      </c>
      <c r="N199" s="88"/>
      <c r="P199" s="114"/>
    </row>
    <row r="200" spans="2:16" s="60" customFormat="1" ht="12" customHeight="1">
      <c r="B200" s="43">
        <f t="shared" si="8"/>
        <v>318</v>
      </c>
      <c r="C200" s="44">
        <v>44032</v>
      </c>
      <c r="D200" s="45" t="s">
        <v>284</v>
      </c>
      <c r="E200" s="70" t="s">
        <v>44</v>
      </c>
      <c r="F200" s="43" t="s">
        <v>50</v>
      </c>
      <c r="G200" s="43" t="s">
        <v>80</v>
      </c>
      <c r="H200" s="43" t="s">
        <v>643</v>
      </c>
      <c r="I200" s="111">
        <v>9</v>
      </c>
      <c r="J200" s="43">
        <f>COUNTIFS(L200:$L$518,L200,M200:$M$518,"Aberto")</f>
        <v>11</v>
      </c>
      <c r="K200" s="43">
        <f>COUNTIF(M200:$M$517,"Aberto")</f>
        <v>224</v>
      </c>
      <c r="L200" s="43" t="s">
        <v>871</v>
      </c>
      <c r="M200" s="43" t="s">
        <v>313</v>
      </c>
      <c r="N200" s="43"/>
      <c r="P200" s="114"/>
    </row>
    <row r="201" spans="2:16" s="60" customFormat="1" ht="12" customHeight="1">
      <c r="B201" s="88">
        <f t="shared" si="8"/>
        <v>317</v>
      </c>
      <c r="C201" s="94">
        <v>44030</v>
      </c>
      <c r="D201" s="95" t="s">
        <v>284</v>
      </c>
      <c r="E201" s="46" t="s">
        <v>44</v>
      </c>
      <c r="F201" s="88" t="s">
        <v>56</v>
      </c>
      <c r="G201" s="88" t="s">
        <v>112</v>
      </c>
      <c r="H201" s="96" t="s">
        <v>642</v>
      </c>
      <c r="I201" s="109">
        <v>94.96</v>
      </c>
      <c r="J201" s="88">
        <f>COUNTIFS(L201:$L$518,L201,M201:$M$518,"Aberto")</f>
        <v>204</v>
      </c>
      <c r="K201" s="88">
        <f>COUNTIF(M201:$M$517,"Aberto")</f>
        <v>224</v>
      </c>
      <c r="L201" s="88" t="s">
        <v>870</v>
      </c>
      <c r="M201" s="88" t="s">
        <v>314</v>
      </c>
      <c r="N201" s="88"/>
      <c r="P201" s="114"/>
    </row>
    <row r="202" spans="2:16" s="60" customFormat="1" ht="12" customHeight="1">
      <c r="B202" s="88">
        <f t="shared" si="8"/>
        <v>316</v>
      </c>
      <c r="C202" s="94">
        <v>44012</v>
      </c>
      <c r="D202" s="95" t="s">
        <v>281</v>
      </c>
      <c r="E202" s="46" t="s">
        <v>508</v>
      </c>
      <c r="F202" s="88" t="s">
        <v>47</v>
      </c>
      <c r="G202" s="88" t="s">
        <v>75</v>
      </c>
      <c r="H202" s="88" t="s">
        <v>597</v>
      </c>
      <c r="I202" s="109">
        <v>127.91</v>
      </c>
      <c r="J202" s="88">
        <f>COUNTIFS(L202:$L$518,L202,M202:$M$518,"Aberto")</f>
        <v>203</v>
      </c>
      <c r="K202" s="88">
        <f>COUNTIF(M202:$M$517,"Aberto")</f>
        <v>223</v>
      </c>
      <c r="L202" s="88" t="s">
        <v>870</v>
      </c>
      <c r="M202" s="88" t="s">
        <v>314</v>
      </c>
      <c r="N202" s="88"/>
      <c r="P202" s="114"/>
    </row>
    <row r="203" spans="2:16" s="60" customFormat="1" ht="12" customHeight="1">
      <c r="B203" s="88">
        <f t="shared" si="8"/>
        <v>315</v>
      </c>
      <c r="C203" s="94">
        <v>44011</v>
      </c>
      <c r="D203" s="95" t="s">
        <v>281</v>
      </c>
      <c r="E203" s="46" t="s">
        <v>43</v>
      </c>
      <c r="F203" s="88" t="s">
        <v>51</v>
      </c>
      <c r="G203" s="88" t="s">
        <v>510</v>
      </c>
      <c r="H203" s="40" t="s">
        <v>515</v>
      </c>
      <c r="I203" s="109">
        <v>100</v>
      </c>
      <c r="J203" s="88">
        <f>COUNTIFS(L203:$L$518,L203,M203:$M$518,"Aberto")</f>
        <v>202</v>
      </c>
      <c r="K203" s="88">
        <f>COUNTIF(M203:$M$517,"Aberto")</f>
        <v>222</v>
      </c>
      <c r="L203" s="88" t="s">
        <v>870</v>
      </c>
      <c r="M203" s="88" t="s">
        <v>314</v>
      </c>
      <c r="N203" s="88"/>
      <c r="P203" s="114"/>
    </row>
    <row r="204" spans="2:16" s="60" customFormat="1" ht="12" customHeight="1">
      <c r="B204" s="88">
        <f t="shared" si="8"/>
        <v>314</v>
      </c>
      <c r="C204" s="94">
        <v>44009</v>
      </c>
      <c r="D204" s="95" t="s">
        <v>281</v>
      </c>
      <c r="E204" s="46" t="s">
        <v>508</v>
      </c>
      <c r="F204" s="88" t="s">
        <v>47</v>
      </c>
      <c r="G204" s="88" t="s">
        <v>75</v>
      </c>
      <c r="H204" s="88" t="s">
        <v>635</v>
      </c>
      <c r="I204" s="109">
        <v>6</v>
      </c>
      <c r="J204" s="88">
        <f>COUNTIFS(L204:$L$518,L204,M204:$M$518,"Aberto")</f>
        <v>11</v>
      </c>
      <c r="K204" s="88">
        <f>COUNTIF(M204:$M$517,"Aberto")</f>
        <v>221</v>
      </c>
      <c r="L204" s="40" t="s">
        <v>871</v>
      </c>
      <c r="M204" s="88" t="s">
        <v>314</v>
      </c>
      <c r="N204" s="88"/>
      <c r="P204" s="114"/>
    </row>
    <row r="205" spans="2:16" s="60" customFormat="1" ht="12" customHeight="1">
      <c r="B205" s="88">
        <f t="shared" si="8"/>
        <v>313</v>
      </c>
      <c r="C205" s="94">
        <v>44001</v>
      </c>
      <c r="D205" s="95" t="s">
        <v>281</v>
      </c>
      <c r="E205" s="46" t="s">
        <v>44</v>
      </c>
      <c r="F205" s="40" t="s">
        <v>69</v>
      </c>
      <c r="G205" s="88" t="s">
        <v>636</v>
      </c>
      <c r="H205" s="88" t="s">
        <v>201</v>
      </c>
      <c r="I205" s="109">
        <v>31.96</v>
      </c>
      <c r="J205" s="88">
        <f>COUNTIFS(L205:$L$518,L205,M205:$M$518,"Aberto")</f>
        <v>9</v>
      </c>
      <c r="K205" s="88">
        <f>COUNTIF(M205:$M$517,"Aberto")</f>
        <v>220</v>
      </c>
      <c r="L205" s="88" t="s">
        <v>869</v>
      </c>
      <c r="M205" s="88" t="s">
        <v>314</v>
      </c>
      <c r="N205" s="88"/>
      <c r="P205" s="114"/>
    </row>
    <row r="206" spans="2:16" s="60" customFormat="1" ht="12" customHeight="1">
      <c r="B206" s="88">
        <f t="shared" si="8"/>
        <v>312</v>
      </c>
      <c r="C206" s="94">
        <v>44001</v>
      </c>
      <c r="D206" s="95" t="s">
        <v>281</v>
      </c>
      <c r="E206" s="46" t="s">
        <v>43</v>
      </c>
      <c r="F206" s="88" t="s">
        <v>637</v>
      </c>
      <c r="G206" s="88" t="s">
        <v>638</v>
      </c>
      <c r="H206" s="88" t="s">
        <v>639</v>
      </c>
      <c r="I206" s="109">
        <v>74.319999999999993</v>
      </c>
      <c r="J206" s="88">
        <f>COUNTIFS(L206:$L$518,L206,M206:$M$518,"Aberto")</f>
        <v>201</v>
      </c>
      <c r="K206" s="88">
        <f>COUNTIF(M206:$M$517,"Aberto")</f>
        <v>219</v>
      </c>
      <c r="L206" s="88" t="s">
        <v>870</v>
      </c>
      <c r="M206" s="88" t="s">
        <v>314</v>
      </c>
      <c r="N206" s="88"/>
      <c r="P206" s="114"/>
    </row>
    <row r="207" spans="2:16" s="60" customFormat="1" ht="12" customHeight="1">
      <c r="B207" s="88">
        <f t="shared" si="8"/>
        <v>311</v>
      </c>
      <c r="C207" s="94">
        <v>44000</v>
      </c>
      <c r="D207" s="95" t="s">
        <v>281</v>
      </c>
      <c r="E207" s="46" t="s">
        <v>43</v>
      </c>
      <c r="F207" s="88" t="s">
        <v>48</v>
      </c>
      <c r="G207" s="88" t="s">
        <v>640</v>
      </c>
      <c r="H207" s="88" t="s">
        <v>641</v>
      </c>
      <c r="I207" s="109">
        <v>58</v>
      </c>
      <c r="J207" s="88">
        <f>COUNTIFS(L207:$L$518,L207,M207:$M$518,"Aberto")</f>
        <v>200</v>
      </c>
      <c r="K207" s="88">
        <f>COUNTIF(M207:$M$517,"Aberto")</f>
        <v>218</v>
      </c>
      <c r="L207" s="88" t="s">
        <v>870</v>
      </c>
      <c r="M207" s="88" t="s">
        <v>314</v>
      </c>
      <c r="N207" s="88"/>
      <c r="P207" s="114"/>
    </row>
    <row r="208" spans="2:16" s="60" customFormat="1" ht="12" customHeight="1">
      <c r="B208" s="88">
        <f t="shared" si="8"/>
        <v>310</v>
      </c>
      <c r="C208" s="94">
        <v>43907</v>
      </c>
      <c r="D208" s="95" t="s">
        <v>282</v>
      </c>
      <c r="E208" s="46" t="s">
        <v>45</v>
      </c>
      <c r="F208" s="88" t="s">
        <v>57</v>
      </c>
      <c r="G208" s="88" t="s">
        <v>616</v>
      </c>
      <c r="H208" s="88" t="s">
        <v>615</v>
      </c>
      <c r="I208" s="109">
        <v>70.8</v>
      </c>
      <c r="J208" s="88">
        <f>COUNTIFS(L208:$L$518,L208,M208:$M$518,"Aberto")</f>
        <v>199</v>
      </c>
      <c r="K208" s="88">
        <f>COUNTIF(M208:$M$517,"Aberto")</f>
        <v>217</v>
      </c>
      <c r="L208" s="88" t="s">
        <v>870</v>
      </c>
      <c r="M208" s="88" t="s">
        <v>314</v>
      </c>
      <c r="N208" s="88"/>
      <c r="P208" s="114"/>
    </row>
    <row r="209" spans="2:16" s="60" customFormat="1" ht="12" customHeight="1">
      <c r="B209" s="88">
        <f t="shared" si="8"/>
        <v>309</v>
      </c>
      <c r="C209" s="94">
        <v>43903</v>
      </c>
      <c r="D209" s="95" t="s">
        <v>282</v>
      </c>
      <c r="E209" s="46" t="s">
        <v>508</v>
      </c>
      <c r="F209" s="88" t="s">
        <v>47</v>
      </c>
      <c r="G209" s="88" t="s">
        <v>75</v>
      </c>
      <c r="H209" s="88" t="s">
        <v>614</v>
      </c>
      <c r="I209" s="109">
        <v>65.349999999999994</v>
      </c>
      <c r="J209" s="88">
        <f>COUNTIFS(L209:$L$518,L209,M209:$M$518,"Aberto")</f>
        <v>8</v>
      </c>
      <c r="K209" s="88">
        <f>COUNTIF(M209:$M$517,"Aberto")</f>
        <v>216</v>
      </c>
      <c r="L209" s="88" t="s">
        <v>869</v>
      </c>
      <c r="M209" s="88" t="s">
        <v>314</v>
      </c>
      <c r="N209" s="88"/>
      <c r="P209" s="114"/>
    </row>
    <row r="210" spans="2:16" s="60" customFormat="1" ht="12" customHeight="1">
      <c r="B210" s="88">
        <f t="shared" si="8"/>
        <v>308</v>
      </c>
      <c r="C210" s="94">
        <v>43903</v>
      </c>
      <c r="D210" s="95" t="s">
        <v>282</v>
      </c>
      <c r="E210" s="46" t="s">
        <v>508</v>
      </c>
      <c r="F210" s="88" t="s">
        <v>70</v>
      </c>
      <c r="G210" s="88" t="s">
        <v>145</v>
      </c>
      <c r="H210" s="88" t="s">
        <v>613</v>
      </c>
      <c r="I210" s="109">
        <v>100.64</v>
      </c>
      <c r="J210" s="88">
        <f>COUNTIFS(L210:$L$518,L210,M210:$M$518,"Aberto")</f>
        <v>198</v>
      </c>
      <c r="K210" s="88">
        <f>COUNTIF(M210:$M$517,"Aberto")</f>
        <v>215</v>
      </c>
      <c r="L210" s="88" t="s">
        <v>870</v>
      </c>
      <c r="M210" s="88" t="s">
        <v>314</v>
      </c>
      <c r="N210" s="88"/>
      <c r="P210" s="114"/>
    </row>
    <row r="211" spans="2:16" s="60" customFormat="1" ht="12" customHeight="1">
      <c r="B211" s="88">
        <f t="shared" si="8"/>
        <v>307</v>
      </c>
      <c r="C211" s="94">
        <v>43901</v>
      </c>
      <c r="D211" s="95" t="s">
        <v>282</v>
      </c>
      <c r="E211" s="46" t="s">
        <v>508</v>
      </c>
      <c r="F211" s="88" t="s">
        <v>70</v>
      </c>
      <c r="G211" s="88" t="s">
        <v>115</v>
      </c>
      <c r="H211" s="88" t="s">
        <v>612</v>
      </c>
      <c r="I211" s="109">
        <v>73.39</v>
      </c>
      <c r="J211" s="88">
        <f>COUNTIFS(L211:$L$518,L211,M211:$M$518,"Aberto")</f>
        <v>197</v>
      </c>
      <c r="K211" s="88">
        <f>COUNTIF(M211:$M$517,"Aberto")</f>
        <v>214</v>
      </c>
      <c r="L211" s="88" t="s">
        <v>870</v>
      </c>
      <c r="M211" s="88" t="s">
        <v>314</v>
      </c>
      <c r="N211" s="88"/>
      <c r="P211" s="114"/>
    </row>
    <row r="212" spans="2:16" s="60" customFormat="1" ht="12" customHeight="1">
      <c r="B212" s="88">
        <f t="shared" si="8"/>
        <v>306</v>
      </c>
      <c r="C212" s="94">
        <v>43896</v>
      </c>
      <c r="D212" s="95" t="s">
        <v>282</v>
      </c>
      <c r="E212" s="46" t="s">
        <v>45</v>
      </c>
      <c r="F212" s="88" t="s">
        <v>61</v>
      </c>
      <c r="G212" s="88" t="s">
        <v>117</v>
      </c>
      <c r="H212" s="88" t="s">
        <v>198</v>
      </c>
      <c r="I212" s="109">
        <v>51.34</v>
      </c>
      <c r="J212" s="88">
        <f>COUNTIFS(L212:$L$518,L212,M212:$M$518,"Aberto")</f>
        <v>7</v>
      </c>
      <c r="K212" s="88">
        <f>COUNTIF(M212:$M$517,"Aberto")</f>
        <v>213</v>
      </c>
      <c r="L212" s="88" t="s">
        <v>869</v>
      </c>
      <c r="M212" s="88" t="s">
        <v>314</v>
      </c>
      <c r="N212" s="88"/>
      <c r="P212" s="114"/>
    </row>
    <row r="213" spans="2:16" s="60" customFormat="1" ht="12" customHeight="1">
      <c r="B213" s="88">
        <f t="shared" si="8"/>
        <v>305</v>
      </c>
      <c r="C213" s="94">
        <v>43889</v>
      </c>
      <c r="D213" s="95" t="s">
        <v>282</v>
      </c>
      <c r="E213" s="46" t="s">
        <v>45</v>
      </c>
      <c r="F213" s="88" t="s">
        <v>52</v>
      </c>
      <c r="G213" s="88" t="s">
        <v>607</v>
      </c>
      <c r="H213" s="88" t="s">
        <v>610</v>
      </c>
      <c r="I213" s="109">
        <v>83</v>
      </c>
      <c r="J213" s="88">
        <f>COUNTIFS(L213:$L$518,L213,M213:$M$518,"Aberto")</f>
        <v>196</v>
      </c>
      <c r="K213" s="88">
        <f>COUNTIF(M213:$M$517,"Aberto")</f>
        <v>212</v>
      </c>
      <c r="L213" s="88" t="s">
        <v>870</v>
      </c>
      <c r="M213" s="88" t="s">
        <v>314</v>
      </c>
      <c r="N213" s="88"/>
      <c r="P213" s="114"/>
    </row>
    <row r="214" spans="2:16" s="60" customFormat="1" ht="12" customHeight="1">
      <c r="B214" s="88">
        <f t="shared" si="8"/>
        <v>304</v>
      </c>
      <c r="C214" s="94">
        <v>43880</v>
      </c>
      <c r="D214" s="95" t="s">
        <v>282</v>
      </c>
      <c r="E214" s="46" t="s">
        <v>45</v>
      </c>
      <c r="F214" s="88" t="s">
        <v>52</v>
      </c>
      <c r="G214" s="88" t="s">
        <v>86</v>
      </c>
      <c r="H214" s="88" t="s">
        <v>608</v>
      </c>
      <c r="I214" s="109">
        <v>100</v>
      </c>
      <c r="J214" s="88">
        <f>COUNTIFS(L214:$L$518,L214,M214:$M$518,"Aberto")</f>
        <v>195</v>
      </c>
      <c r="K214" s="88">
        <f>COUNTIF(M214:$M$517,"Aberto")</f>
        <v>211</v>
      </c>
      <c r="L214" s="88" t="s">
        <v>870</v>
      </c>
      <c r="M214" s="88" t="s">
        <v>314</v>
      </c>
      <c r="N214" s="88"/>
      <c r="P214" s="114"/>
    </row>
    <row r="215" spans="2:16" s="60" customFormat="1" ht="12" customHeight="1">
      <c r="B215" s="88">
        <f t="shared" si="8"/>
        <v>303</v>
      </c>
      <c r="C215" s="94">
        <v>43880</v>
      </c>
      <c r="D215" s="95" t="s">
        <v>282</v>
      </c>
      <c r="E215" s="46" t="s">
        <v>508</v>
      </c>
      <c r="F215" s="88" t="s">
        <v>59</v>
      </c>
      <c r="G215" s="88" t="s">
        <v>606</v>
      </c>
      <c r="H215" s="88" t="s">
        <v>609</v>
      </c>
      <c r="I215" s="110">
        <v>80</v>
      </c>
      <c r="J215" s="40">
        <f>COUNTIFS(L215:$L$518,L215,M215:$M$518,"Aberto")</f>
        <v>194</v>
      </c>
      <c r="K215" s="40">
        <f>COUNTIF(M215:$M$517,"Aberto")</f>
        <v>210</v>
      </c>
      <c r="L215" s="88" t="s">
        <v>870</v>
      </c>
      <c r="M215" s="88" t="s">
        <v>314</v>
      </c>
      <c r="N215" s="88"/>
      <c r="P215" s="114"/>
    </row>
    <row r="216" spans="2:16" s="60" customFormat="1" ht="12" customHeight="1">
      <c r="B216" s="88">
        <f t="shared" si="8"/>
        <v>302</v>
      </c>
      <c r="C216" s="94">
        <v>43861</v>
      </c>
      <c r="D216" s="95" t="s">
        <v>282</v>
      </c>
      <c r="E216" s="97" t="s">
        <v>46</v>
      </c>
      <c r="F216" s="88" t="s">
        <v>620</v>
      </c>
      <c r="G216" s="88" t="s">
        <v>603</v>
      </c>
      <c r="H216" s="88" t="s">
        <v>604</v>
      </c>
      <c r="I216" s="109">
        <v>116.18</v>
      </c>
      <c r="J216" s="88">
        <f>COUNTIFS(L216:$L$518,L216,M216:$M$518,"Aberto")</f>
        <v>193</v>
      </c>
      <c r="K216" s="88">
        <f>COUNTIF(M216:$M$517,"Aberto")</f>
        <v>209</v>
      </c>
      <c r="L216" s="88" t="s">
        <v>870</v>
      </c>
      <c r="M216" s="88" t="s">
        <v>314</v>
      </c>
      <c r="N216" s="88"/>
      <c r="P216" s="114"/>
    </row>
    <row r="217" spans="2:16" s="60" customFormat="1" ht="12" customHeight="1">
      <c r="B217" s="88">
        <f t="shared" si="8"/>
        <v>301</v>
      </c>
      <c r="C217" s="94">
        <v>43852</v>
      </c>
      <c r="D217" s="95" t="s">
        <v>282</v>
      </c>
      <c r="E217" s="97" t="s">
        <v>43</v>
      </c>
      <c r="F217" s="88" t="s">
        <v>51</v>
      </c>
      <c r="G217" s="88" t="s">
        <v>605</v>
      </c>
      <c r="H217" s="88" t="s">
        <v>601</v>
      </c>
      <c r="I217" s="109">
        <v>101.55</v>
      </c>
      <c r="J217" s="88">
        <f>COUNTIFS(L217:$L$518,L217,M217:$M$518,"Aberto")</f>
        <v>192</v>
      </c>
      <c r="K217" s="88">
        <f>COUNTIF(M217:$M$517,"Aberto")</f>
        <v>208</v>
      </c>
      <c r="L217" s="88" t="s">
        <v>870</v>
      </c>
      <c r="M217" s="88" t="s">
        <v>314</v>
      </c>
      <c r="N217" s="88"/>
      <c r="P217" s="114"/>
    </row>
    <row r="218" spans="2:16" s="60" customFormat="1" ht="12" customHeight="1">
      <c r="B218" s="88">
        <f t="shared" si="8"/>
        <v>300</v>
      </c>
      <c r="C218" s="94">
        <v>43851</v>
      </c>
      <c r="D218" s="95" t="s">
        <v>282</v>
      </c>
      <c r="E218" s="97" t="s">
        <v>44</v>
      </c>
      <c r="F218" s="88" t="s">
        <v>56</v>
      </c>
      <c r="G218" s="88" t="s">
        <v>512</v>
      </c>
      <c r="H218" s="88" t="s">
        <v>517</v>
      </c>
      <c r="I218" s="109">
        <v>88.1</v>
      </c>
      <c r="J218" s="88">
        <f>COUNTIFS(L218:$L$518,L218,M218:$M$518,"Aberto")</f>
        <v>191</v>
      </c>
      <c r="K218" s="88">
        <f>COUNTIF(M218:$M$517,"Aberto")</f>
        <v>207</v>
      </c>
      <c r="L218" s="88" t="s">
        <v>870</v>
      </c>
      <c r="M218" s="88" t="s">
        <v>314</v>
      </c>
      <c r="N218" s="88"/>
      <c r="P218" s="114"/>
    </row>
    <row r="219" spans="2:16" s="60" customFormat="1" ht="12" customHeight="1">
      <c r="B219" s="88">
        <f t="shared" si="8"/>
        <v>299</v>
      </c>
      <c r="C219" s="94">
        <v>43839</v>
      </c>
      <c r="D219" s="95" t="s">
        <v>282</v>
      </c>
      <c r="E219" s="97" t="s">
        <v>44</v>
      </c>
      <c r="F219" s="88" t="s">
        <v>56</v>
      </c>
      <c r="G219" s="88" t="s">
        <v>600</v>
      </c>
      <c r="H219" s="88" t="s">
        <v>602</v>
      </c>
      <c r="I219" s="109">
        <v>93.7</v>
      </c>
      <c r="J219" s="88">
        <f>COUNTIFS(L219:$L$518,L219,M219:$M$518,"Aberto")</f>
        <v>190</v>
      </c>
      <c r="K219" s="88">
        <f>COUNTIF(M219:$M$517,"Aberto")</f>
        <v>206</v>
      </c>
      <c r="L219" s="88" t="s">
        <v>870</v>
      </c>
      <c r="M219" s="88" t="s">
        <v>314</v>
      </c>
      <c r="N219" s="88"/>
      <c r="P219" s="114"/>
    </row>
    <row r="220" spans="2:16" ht="12" customHeight="1">
      <c r="B220" s="88">
        <f t="shared" si="8"/>
        <v>298</v>
      </c>
      <c r="C220" s="41">
        <v>43811</v>
      </c>
      <c r="D220" s="42" t="s">
        <v>283</v>
      </c>
      <c r="E220" s="46" t="s">
        <v>45</v>
      </c>
      <c r="F220" s="40" t="s">
        <v>52</v>
      </c>
      <c r="G220" s="40" t="s">
        <v>83</v>
      </c>
      <c r="H220" s="40" t="s">
        <v>595</v>
      </c>
      <c r="I220" s="110">
        <v>40</v>
      </c>
      <c r="J220" s="40">
        <f>COUNTIFS(L220:$L$518,L220,M220:$M$518,"Aberto")</f>
        <v>6</v>
      </c>
      <c r="K220" s="40">
        <f>COUNTIF(M220:$M$517,"Aberto")</f>
        <v>205</v>
      </c>
      <c r="L220" s="40" t="s">
        <v>869</v>
      </c>
      <c r="M220" s="40" t="s">
        <v>314</v>
      </c>
      <c r="N220" s="40"/>
      <c r="P220" s="115"/>
    </row>
    <row r="221" spans="2:16" ht="12" customHeight="1">
      <c r="B221" s="88">
        <f t="shared" si="8"/>
        <v>297</v>
      </c>
      <c r="C221" s="41">
        <v>43811</v>
      </c>
      <c r="D221" s="42" t="s">
        <v>283</v>
      </c>
      <c r="E221" s="46" t="s">
        <v>43</v>
      </c>
      <c r="F221" s="40" t="s">
        <v>48</v>
      </c>
      <c r="G221" s="40" t="s">
        <v>127</v>
      </c>
      <c r="H221" s="40" t="s">
        <v>594</v>
      </c>
      <c r="I221" s="110">
        <v>52.3</v>
      </c>
      <c r="J221" s="40">
        <f>COUNTIFS(L221:$L$518,L221,M221:$M$518,"Aberto")</f>
        <v>5</v>
      </c>
      <c r="K221" s="40">
        <f>COUNTIF(M221:$M$517,"Aberto")</f>
        <v>204</v>
      </c>
      <c r="L221" s="40" t="s">
        <v>869</v>
      </c>
      <c r="M221" s="40" t="s">
        <v>314</v>
      </c>
      <c r="N221" s="40"/>
      <c r="P221" s="115"/>
    </row>
    <row r="222" spans="2:16" ht="12" customHeight="1">
      <c r="B222" s="88">
        <f t="shared" si="8"/>
        <v>296</v>
      </c>
      <c r="C222" s="41">
        <v>43811</v>
      </c>
      <c r="D222" s="42" t="s">
        <v>283</v>
      </c>
      <c r="E222" s="46" t="s">
        <v>45</v>
      </c>
      <c r="F222" s="40" t="s">
        <v>57</v>
      </c>
      <c r="G222" s="40" t="s">
        <v>97</v>
      </c>
      <c r="H222" s="40" t="s">
        <v>205</v>
      </c>
      <c r="I222" s="110">
        <v>60</v>
      </c>
      <c r="J222" s="40">
        <f>COUNTIFS(L222:$L$518,L222,M222:$M$518,"Aberto")</f>
        <v>4</v>
      </c>
      <c r="K222" s="40">
        <f>COUNTIF(M222:$M$517,"Aberto")</f>
        <v>203</v>
      </c>
      <c r="L222" s="40" t="s">
        <v>869</v>
      </c>
      <c r="M222" s="40" t="s">
        <v>314</v>
      </c>
      <c r="N222" s="40"/>
      <c r="P222" s="115"/>
    </row>
    <row r="223" spans="2:16" ht="12" customHeight="1">
      <c r="B223" s="88">
        <f t="shared" si="8"/>
        <v>295</v>
      </c>
      <c r="C223" s="41">
        <v>43811</v>
      </c>
      <c r="D223" s="42" t="s">
        <v>283</v>
      </c>
      <c r="E223" s="46" t="s">
        <v>508</v>
      </c>
      <c r="F223" s="40" t="s">
        <v>47</v>
      </c>
      <c r="G223" s="40" t="s">
        <v>106</v>
      </c>
      <c r="H223" s="40" t="s">
        <v>175</v>
      </c>
      <c r="I223" s="110">
        <v>70</v>
      </c>
      <c r="J223" s="40">
        <f>COUNTIFS(L223:$L$518,L223,M223:$M$518,"Aberto")</f>
        <v>189</v>
      </c>
      <c r="K223" s="40">
        <f>COUNTIF(M223:$M$517,"Aberto")</f>
        <v>202</v>
      </c>
      <c r="L223" s="88" t="s">
        <v>870</v>
      </c>
      <c r="M223" s="40" t="s">
        <v>314</v>
      </c>
      <c r="N223" s="40"/>
      <c r="P223" s="115"/>
    </row>
    <row r="224" spans="2:16" ht="12" customHeight="1">
      <c r="B224" s="88">
        <f t="shared" si="8"/>
        <v>294</v>
      </c>
      <c r="C224" s="41">
        <v>43809</v>
      </c>
      <c r="D224" s="42" t="s">
        <v>283</v>
      </c>
      <c r="E224" s="46" t="s">
        <v>508</v>
      </c>
      <c r="F224" s="40" t="s">
        <v>47</v>
      </c>
      <c r="G224" s="40" t="s">
        <v>95</v>
      </c>
      <c r="H224" s="40" t="s">
        <v>208</v>
      </c>
      <c r="I224" s="110">
        <v>49.28</v>
      </c>
      <c r="J224" s="40">
        <f>COUNTIFS(L224:$L$518,L224,M224:$M$518,"Aberto")</f>
        <v>3</v>
      </c>
      <c r="K224" s="40">
        <f>COUNTIF(M224:$M$517,"Aberto")</f>
        <v>201</v>
      </c>
      <c r="L224" s="40" t="s">
        <v>869</v>
      </c>
      <c r="M224" s="40" t="s">
        <v>314</v>
      </c>
      <c r="N224" s="40"/>
      <c r="P224" s="115"/>
    </row>
    <row r="225" spans="2:16" ht="12" customHeight="1">
      <c r="B225" s="88">
        <f t="shared" si="8"/>
        <v>293</v>
      </c>
      <c r="C225" s="41">
        <v>43809</v>
      </c>
      <c r="D225" s="42" t="s">
        <v>283</v>
      </c>
      <c r="E225" s="46" t="s">
        <v>508</v>
      </c>
      <c r="F225" s="40" t="s">
        <v>47</v>
      </c>
      <c r="G225" s="40" t="s">
        <v>150</v>
      </c>
      <c r="H225" s="40" t="s">
        <v>593</v>
      </c>
      <c r="I225" s="110">
        <v>132</v>
      </c>
      <c r="J225" s="40">
        <f>COUNTIFS(L225:$L$518,L225,M225:$M$518,"Aberto")</f>
        <v>188</v>
      </c>
      <c r="K225" s="40">
        <f>COUNTIF(M225:$M$517,"Aberto")</f>
        <v>200</v>
      </c>
      <c r="L225" s="88" t="s">
        <v>870</v>
      </c>
      <c r="M225" s="40" t="s">
        <v>314</v>
      </c>
      <c r="N225" s="40"/>
      <c r="P225" s="115"/>
    </row>
    <row r="226" spans="2:16" ht="12" customHeight="1">
      <c r="B226" s="88">
        <f t="shared" si="8"/>
        <v>292</v>
      </c>
      <c r="C226" s="41">
        <v>43805</v>
      </c>
      <c r="D226" s="42" t="s">
        <v>283</v>
      </c>
      <c r="E226" s="46" t="s">
        <v>45</v>
      </c>
      <c r="F226" s="40" t="s">
        <v>57</v>
      </c>
      <c r="G226" s="40" t="s">
        <v>586</v>
      </c>
      <c r="H226" s="40" t="s">
        <v>592</v>
      </c>
      <c r="I226" s="110">
        <v>106.08</v>
      </c>
      <c r="J226" s="40">
        <f>COUNTIFS(L226:$L$518,L226,M226:$M$518,"Aberto")</f>
        <v>187</v>
      </c>
      <c r="K226" s="40">
        <f>COUNTIF(M226:$M$517,"Aberto")</f>
        <v>199</v>
      </c>
      <c r="L226" s="88" t="s">
        <v>870</v>
      </c>
      <c r="M226" s="40" t="s">
        <v>314</v>
      </c>
      <c r="N226" s="40"/>
      <c r="P226" s="115"/>
    </row>
    <row r="227" spans="2:16" ht="12" customHeight="1">
      <c r="B227" s="88">
        <f t="shared" si="8"/>
        <v>291</v>
      </c>
      <c r="C227" s="41">
        <v>43805</v>
      </c>
      <c r="D227" s="42" t="s">
        <v>283</v>
      </c>
      <c r="E227" s="46" t="s">
        <v>508</v>
      </c>
      <c r="F227" s="40" t="s">
        <v>59</v>
      </c>
      <c r="G227" s="40" t="s">
        <v>591</v>
      </c>
      <c r="H227" s="40" t="s">
        <v>590</v>
      </c>
      <c r="I227" s="110">
        <v>80</v>
      </c>
      <c r="J227" s="40">
        <f>COUNTIFS(L227:$L$518,L227,M227:$M$518,"Aberto")</f>
        <v>186</v>
      </c>
      <c r="K227" s="40">
        <f>COUNTIF(M227:$M$517,"Aberto")</f>
        <v>198</v>
      </c>
      <c r="L227" s="88" t="s">
        <v>870</v>
      </c>
      <c r="M227" s="40" t="s">
        <v>314</v>
      </c>
      <c r="N227" s="40"/>
      <c r="P227" s="115"/>
    </row>
    <row r="228" spans="2:16" ht="12" customHeight="1">
      <c r="B228" s="88">
        <f t="shared" si="8"/>
        <v>290</v>
      </c>
      <c r="C228" s="41">
        <v>43794</v>
      </c>
      <c r="D228" s="42" t="s">
        <v>283</v>
      </c>
      <c r="E228" s="46" t="s">
        <v>43</v>
      </c>
      <c r="F228" s="40" t="s">
        <v>49</v>
      </c>
      <c r="G228" s="40" t="s">
        <v>585</v>
      </c>
      <c r="H228" s="40" t="s">
        <v>589</v>
      </c>
      <c r="I228" s="110">
        <v>76.099999999999994</v>
      </c>
      <c r="J228" s="40">
        <f>COUNTIFS(L228:$L$518,L228,M228:$M$518,"Aberto")</f>
        <v>185</v>
      </c>
      <c r="K228" s="40">
        <f>COUNTIF(M228:$M$517,"Aberto")</f>
        <v>197</v>
      </c>
      <c r="L228" s="88" t="s">
        <v>870</v>
      </c>
      <c r="M228" s="40" t="s">
        <v>314</v>
      </c>
      <c r="N228" s="40"/>
      <c r="P228" s="115"/>
    </row>
    <row r="229" spans="2:16" ht="12" customHeight="1">
      <c r="B229" s="43">
        <f t="shared" si="8"/>
        <v>289</v>
      </c>
      <c r="C229" s="44">
        <v>43784</v>
      </c>
      <c r="D229" s="45" t="s">
        <v>283</v>
      </c>
      <c r="E229" s="70" t="s">
        <v>508</v>
      </c>
      <c r="F229" s="43" t="s">
        <v>47</v>
      </c>
      <c r="G229" s="43" t="s">
        <v>75</v>
      </c>
      <c r="H229" s="43" t="s">
        <v>597</v>
      </c>
      <c r="I229" s="111">
        <v>6</v>
      </c>
      <c r="J229" s="43">
        <f>COUNTIFS(L229:$L$518,L229,M229:$M$518,"Aberto")</f>
        <v>10</v>
      </c>
      <c r="K229" s="43">
        <f>COUNTIF(M229:$M$517,"Aberto")</f>
        <v>196</v>
      </c>
      <c r="L229" s="43" t="s">
        <v>871</v>
      </c>
      <c r="M229" s="43" t="s">
        <v>313</v>
      </c>
      <c r="N229" s="43"/>
      <c r="P229" s="115"/>
    </row>
    <row r="230" spans="2:16" ht="12" customHeight="1">
      <c r="B230" s="88">
        <f t="shared" si="8"/>
        <v>288</v>
      </c>
      <c r="C230" s="41">
        <v>43782</v>
      </c>
      <c r="D230" s="42" t="s">
        <v>283</v>
      </c>
      <c r="E230" s="46" t="s">
        <v>508</v>
      </c>
      <c r="F230" s="40" t="s">
        <v>47</v>
      </c>
      <c r="G230" s="40" t="s">
        <v>75</v>
      </c>
      <c r="H230" s="40" t="s">
        <v>588</v>
      </c>
      <c r="I230" s="110">
        <v>79.63</v>
      </c>
      <c r="J230" s="40">
        <f>COUNTIFS(L230:$L$518,L230,M230:$M$518,"Aberto")</f>
        <v>184</v>
      </c>
      <c r="K230" s="40">
        <f>COUNTIF(M230:$M$517,"Aberto")</f>
        <v>196</v>
      </c>
      <c r="L230" s="88" t="s">
        <v>870</v>
      </c>
      <c r="M230" s="40" t="s">
        <v>314</v>
      </c>
      <c r="N230" s="40"/>
      <c r="P230" s="115"/>
    </row>
    <row r="231" spans="2:16" ht="12" customHeight="1">
      <c r="B231" s="88">
        <f t="shared" si="8"/>
        <v>287</v>
      </c>
      <c r="C231" s="41">
        <v>43759</v>
      </c>
      <c r="D231" s="42" t="s">
        <v>283</v>
      </c>
      <c r="E231" s="46" t="s">
        <v>508</v>
      </c>
      <c r="F231" s="40" t="s">
        <v>47</v>
      </c>
      <c r="G231" s="40" t="s">
        <v>584</v>
      </c>
      <c r="H231" s="40" t="s">
        <v>587</v>
      </c>
      <c r="I231" s="110">
        <v>100.04</v>
      </c>
      <c r="J231" s="40">
        <f>COUNTIFS(L231:$L$518,L231,M231:$M$518,"Aberto")</f>
        <v>183</v>
      </c>
      <c r="K231" s="40">
        <f>COUNTIF(M231:$M$517,"Aberto")</f>
        <v>195</v>
      </c>
      <c r="L231" s="88" t="s">
        <v>870</v>
      </c>
      <c r="M231" s="40" t="s">
        <v>314</v>
      </c>
      <c r="N231" s="40"/>
      <c r="P231" s="115"/>
    </row>
    <row r="232" spans="2:16" ht="12" customHeight="1">
      <c r="B232" s="43">
        <f t="shared" si="8"/>
        <v>286</v>
      </c>
      <c r="C232" s="44">
        <v>43741</v>
      </c>
      <c r="D232" s="45" t="s">
        <v>283</v>
      </c>
      <c r="E232" s="70" t="s">
        <v>45</v>
      </c>
      <c r="F232" s="43" t="s">
        <v>52</v>
      </c>
      <c r="G232" s="43" t="s">
        <v>598</v>
      </c>
      <c r="H232" s="43" t="s">
        <v>179</v>
      </c>
      <c r="I232" s="111">
        <v>9</v>
      </c>
      <c r="J232" s="43">
        <f>COUNTIFS(L232:$L$518,L232,M232:$M$518,"Aberto")</f>
        <v>10</v>
      </c>
      <c r="K232" s="43">
        <f>COUNTIF(M232:$M$517,"Aberto")</f>
        <v>194</v>
      </c>
      <c r="L232" s="43" t="s">
        <v>871</v>
      </c>
      <c r="M232" s="43" t="s">
        <v>313</v>
      </c>
      <c r="N232" s="43"/>
      <c r="P232" s="115"/>
    </row>
    <row r="233" spans="2:16" ht="12" customHeight="1">
      <c r="B233" s="88">
        <f t="shared" si="8"/>
        <v>285</v>
      </c>
      <c r="C233" s="41">
        <v>43740</v>
      </c>
      <c r="D233" s="42" t="s">
        <v>283</v>
      </c>
      <c r="E233" s="46" t="s">
        <v>508</v>
      </c>
      <c r="F233" s="40" t="s">
        <v>47</v>
      </c>
      <c r="G233" s="40" t="s">
        <v>583</v>
      </c>
      <c r="H233" s="40" t="s">
        <v>596</v>
      </c>
      <c r="I233" s="110">
        <v>6</v>
      </c>
      <c r="J233" s="40">
        <f>COUNTIFS(L233:$L$518,L233,M233:$M$518,"Aberto")</f>
        <v>10</v>
      </c>
      <c r="K233" s="40">
        <f>COUNTIF(M233:$M$517,"Aberto")</f>
        <v>194</v>
      </c>
      <c r="L233" s="40" t="s">
        <v>871</v>
      </c>
      <c r="M233" s="40" t="s">
        <v>314</v>
      </c>
      <c r="N233" s="40"/>
      <c r="P233" s="115"/>
    </row>
    <row r="234" spans="2:16" ht="12" customHeight="1">
      <c r="B234" s="88">
        <f t="shared" si="8"/>
        <v>284</v>
      </c>
      <c r="C234" s="41">
        <v>43733</v>
      </c>
      <c r="D234" s="42" t="s">
        <v>284</v>
      </c>
      <c r="E234" s="46" t="s">
        <v>42</v>
      </c>
      <c r="F234" s="40" t="s">
        <v>47</v>
      </c>
      <c r="G234" s="40" t="s">
        <v>82</v>
      </c>
      <c r="H234" s="40" t="s">
        <v>514</v>
      </c>
      <c r="I234" s="110">
        <v>100</v>
      </c>
      <c r="J234" s="40">
        <f>COUNTIFS(L234:$L$518,L234,M234:$M$518,"Aberto")</f>
        <v>182</v>
      </c>
      <c r="K234" s="40">
        <f>COUNTIF(M234:$M$517,"Aberto")</f>
        <v>193</v>
      </c>
      <c r="L234" s="88" t="s">
        <v>870</v>
      </c>
      <c r="M234" s="40" t="s">
        <v>314</v>
      </c>
      <c r="N234" s="40"/>
      <c r="P234" s="115"/>
    </row>
    <row r="235" spans="2:16" ht="12" customHeight="1">
      <c r="B235" s="43">
        <f t="shared" si="8"/>
        <v>283</v>
      </c>
      <c r="C235" s="44">
        <v>43733</v>
      </c>
      <c r="D235" s="45" t="s">
        <v>284</v>
      </c>
      <c r="E235" s="70" t="s">
        <v>43</v>
      </c>
      <c r="F235" s="43" t="s">
        <v>51</v>
      </c>
      <c r="G235" s="43" t="s">
        <v>510</v>
      </c>
      <c r="H235" s="43" t="s">
        <v>515</v>
      </c>
      <c r="I235" s="111">
        <v>6</v>
      </c>
      <c r="J235" s="43">
        <f>COUNTIFS(L235:$L$518,L235,M235:$M$518,"Aberto")</f>
        <v>9</v>
      </c>
      <c r="K235" s="43">
        <f>COUNTIF(M235:$M$517,"Aberto")</f>
        <v>192</v>
      </c>
      <c r="L235" s="43" t="s">
        <v>871</v>
      </c>
      <c r="M235" s="43" t="s">
        <v>313</v>
      </c>
      <c r="N235" s="43"/>
      <c r="P235" s="115"/>
    </row>
    <row r="236" spans="2:16" ht="12" customHeight="1">
      <c r="B236" s="43">
        <f t="shared" si="8"/>
        <v>282</v>
      </c>
      <c r="C236" s="44">
        <v>43733</v>
      </c>
      <c r="D236" s="45" t="s">
        <v>284</v>
      </c>
      <c r="E236" s="70" t="s">
        <v>44</v>
      </c>
      <c r="F236" s="43" t="s">
        <v>56</v>
      </c>
      <c r="G236" s="43" t="s">
        <v>509</v>
      </c>
      <c r="H236" s="43" t="s">
        <v>770</v>
      </c>
      <c r="I236" s="111">
        <v>9</v>
      </c>
      <c r="J236" s="43">
        <f>COUNTIFS(L236:$L$518,L236,M236:$M$518,"Aberto")</f>
        <v>9</v>
      </c>
      <c r="K236" s="43">
        <f>COUNTIF(M236:$M$517,"Aberto")</f>
        <v>192</v>
      </c>
      <c r="L236" s="43" t="s">
        <v>871</v>
      </c>
      <c r="M236" s="43" t="s">
        <v>313</v>
      </c>
      <c r="N236" s="43"/>
      <c r="P236" s="115"/>
    </row>
    <row r="237" spans="2:16" ht="12" customHeight="1">
      <c r="B237" s="43">
        <f t="shared" si="8"/>
        <v>281</v>
      </c>
      <c r="C237" s="44">
        <v>43729</v>
      </c>
      <c r="D237" s="45" t="s">
        <v>284</v>
      </c>
      <c r="E237" s="70" t="s">
        <v>43</v>
      </c>
      <c r="F237" s="43" t="s">
        <v>51</v>
      </c>
      <c r="G237" s="43" t="s">
        <v>511</v>
      </c>
      <c r="H237" s="43" t="s">
        <v>516</v>
      </c>
      <c r="I237" s="111">
        <v>6</v>
      </c>
      <c r="J237" s="43">
        <f>COUNTIFS(L237:$L$518,L237,M237:$M$518,"Aberto")</f>
        <v>9</v>
      </c>
      <c r="K237" s="43">
        <f>COUNTIF(M237:$M$517,"Aberto")</f>
        <v>192</v>
      </c>
      <c r="L237" s="43" t="s">
        <v>871</v>
      </c>
      <c r="M237" s="43" t="s">
        <v>313</v>
      </c>
      <c r="N237" s="43"/>
      <c r="P237" s="115"/>
    </row>
    <row r="238" spans="2:16" ht="12" customHeight="1">
      <c r="B238" s="43">
        <f t="shared" si="8"/>
        <v>280</v>
      </c>
      <c r="C238" s="44">
        <v>43713</v>
      </c>
      <c r="D238" s="45" t="s">
        <v>284</v>
      </c>
      <c r="E238" s="70" t="s">
        <v>508</v>
      </c>
      <c r="F238" s="43" t="s">
        <v>47</v>
      </c>
      <c r="G238" s="43" t="s">
        <v>513</v>
      </c>
      <c r="H238" s="43" t="s">
        <v>518</v>
      </c>
      <c r="I238" s="111">
        <v>6</v>
      </c>
      <c r="J238" s="43">
        <f>COUNTIFS(L238:$L$518,L238,M238:$M$518,"Aberto")</f>
        <v>9</v>
      </c>
      <c r="K238" s="43">
        <f>COUNTIF(M238:$M$517,"Aberto")</f>
        <v>192</v>
      </c>
      <c r="L238" s="43" t="s">
        <v>871</v>
      </c>
      <c r="M238" s="43" t="s">
        <v>313</v>
      </c>
      <c r="N238" s="43"/>
      <c r="P238" s="115"/>
    </row>
    <row r="239" spans="2:16" ht="12" customHeight="1">
      <c r="B239" s="43">
        <f t="shared" si="8"/>
        <v>279</v>
      </c>
      <c r="C239" s="44">
        <v>43713</v>
      </c>
      <c r="D239" s="45" t="s">
        <v>284</v>
      </c>
      <c r="E239" s="70" t="s">
        <v>44</v>
      </c>
      <c r="F239" s="43" t="s">
        <v>56</v>
      </c>
      <c r="G239" s="43" t="s">
        <v>512</v>
      </c>
      <c r="H239" s="43" t="s">
        <v>517</v>
      </c>
      <c r="I239" s="111">
        <v>6</v>
      </c>
      <c r="J239" s="43">
        <f>COUNTIFS(L239:$L$518,L239,M239:$M$518,"Aberto")</f>
        <v>9</v>
      </c>
      <c r="K239" s="43">
        <f>COUNTIF(M239:$M$517,"Aberto")</f>
        <v>192</v>
      </c>
      <c r="L239" s="43" t="s">
        <v>871</v>
      </c>
      <c r="M239" s="43" t="s">
        <v>313</v>
      </c>
      <c r="N239" s="43"/>
      <c r="P239" s="115"/>
    </row>
    <row r="240" spans="2:16" ht="12" customHeight="1">
      <c r="B240" s="88">
        <f t="shared" si="8"/>
        <v>278</v>
      </c>
      <c r="C240" s="41">
        <v>43711</v>
      </c>
      <c r="D240" s="42" t="s">
        <v>284</v>
      </c>
      <c r="E240" s="46" t="s">
        <v>45</v>
      </c>
      <c r="F240" s="40" t="s">
        <v>61</v>
      </c>
      <c r="G240" s="40" t="s">
        <v>88</v>
      </c>
      <c r="H240" s="40" t="s">
        <v>160</v>
      </c>
      <c r="I240" s="110">
        <v>105.82</v>
      </c>
      <c r="J240" s="40">
        <f>COUNTIFS(L240:$L$518,L240,M240:$M$518,"Aberto")</f>
        <v>181</v>
      </c>
      <c r="K240" s="40">
        <f>COUNTIF(M240:$M$517,"Aberto")</f>
        <v>192</v>
      </c>
      <c r="L240" s="88" t="s">
        <v>870</v>
      </c>
      <c r="M240" s="40" t="s">
        <v>314</v>
      </c>
      <c r="N240" s="40"/>
      <c r="P240" s="115"/>
    </row>
    <row r="241" spans="2:16" ht="12" customHeight="1">
      <c r="B241" s="88">
        <f t="shared" si="8"/>
        <v>277</v>
      </c>
      <c r="C241" s="41">
        <v>43704</v>
      </c>
      <c r="D241" s="42" t="s">
        <v>284</v>
      </c>
      <c r="E241" s="46" t="s">
        <v>45</v>
      </c>
      <c r="F241" s="40" t="s">
        <v>53</v>
      </c>
      <c r="G241" s="40" t="s">
        <v>85</v>
      </c>
      <c r="H241" s="40" t="s">
        <v>157</v>
      </c>
      <c r="I241" s="110">
        <v>88.2</v>
      </c>
      <c r="J241" s="40">
        <f>COUNTIFS(L241:$L$518,L241,M241:$M$518,"Aberto")</f>
        <v>180</v>
      </c>
      <c r="K241" s="40">
        <f>COUNTIF(M241:$M$517,"Aberto")</f>
        <v>191</v>
      </c>
      <c r="L241" s="88" t="s">
        <v>870</v>
      </c>
      <c r="M241" s="40" t="s">
        <v>314</v>
      </c>
      <c r="N241" s="40"/>
      <c r="P241" s="115"/>
    </row>
    <row r="242" spans="2:16" ht="12" customHeight="1">
      <c r="B242" s="88">
        <f t="shared" si="8"/>
        <v>276</v>
      </c>
      <c r="C242" s="41">
        <v>43676</v>
      </c>
      <c r="D242" s="42" t="s">
        <v>284</v>
      </c>
      <c r="E242" s="46" t="s">
        <v>43</v>
      </c>
      <c r="F242" s="40" t="s">
        <v>48</v>
      </c>
      <c r="G242" s="40" t="s">
        <v>507</v>
      </c>
      <c r="H242" s="40" t="s">
        <v>506</v>
      </c>
      <c r="I242" s="110">
        <v>84.62</v>
      </c>
      <c r="J242" s="40">
        <f>COUNTIFS(L242:$L$518,L242,M242:$M$518,"Aberto")</f>
        <v>179</v>
      </c>
      <c r="K242" s="40">
        <f>COUNTIF(M242:$M$517,"Aberto")</f>
        <v>190</v>
      </c>
      <c r="L242" s="88" t="s">
        <v>870</v>
      </c>
      <c r="M242" s="40" t="s">
        <v>314</v>
      </c>
      <c r="N242" s="40"/>
      <c r="P242" s="115"/>
    </row>
    <row r="243" spans="2:16" ht="12" customHeight="1">
      <c r="B243" s="88">
        <f t="shared" si="8"/>
        <v>275</v>
      </c>
      <c r="C243" s="41">
        <v>43666</v>
      </c>
      <c r="D243" s="42" t="s">
        <v>284</v>
      </c>
      <c r="E243" s="46" t="s">
        <v>42</v>
      </c>
      <c r="F243" s="40" t="s">
        <v>47</v>
      </c>
      <c r="G243" s="40" t="s">
        <v>76</v>
      </c>
      <c r="H243" s="40" t="s">
        <v>505</v>
      </c>
      <c r="I243" s="110">
        <v>100.8</v>
      </c>
      <c r="J243" s="40">
        <f>COUNTIFS(L243:$L$518,L243,M243:$M$518,"Aberto")</f>
        <v>178</v>
      </c>
      <c r="K243" s="40">
        <f>COUNTIF(M243:$M$517,"Aberto")</f>
        <v>189</v>
      </c>
      <c r="L243" s="88" t="s">
        <v>870</v>
      </c>
      <c r="M243" s="40" t="s">
        <v>314</v>
      </c>
      <c r="N243" s="40"/>
      <c r="P243" s="115"/>
    </row>
    <row r="244" spans="2:16" ht="12" customHeight="1">
      <c r="B244" s="88">
        <f t="shared" si="8"/>
        <v>274</v>
      </c>
      <c r="C244" s="41">
        <v>43664</v>
      </c>
      <c r="D244" s="42" t="s">
        <v>284</v>
      </c>
      <c r="E244" s="46" t="s">
        <v>43</v>
      </c>
      <c r="F244" s="40" t="s">
        <v>48</v>
      </c>
      <c r="G244" s="40" t="s">
        <v>77</v>
      </c>
      <c r="H244" s="40" t="s">
        <v>504</v>
      </c>
      <c r="I244" s="110">
        <v>126.11</v>
      </c>
      <c r="J244" s="40">
        <f>COUNTIFS(L244:$L$518,L244,M244:$M$518,"Aberto")</f>
        <v>177</v>
      </c>
      <c r="K244" s="40">
        <f>COUNTIF(M244:$M$517,"Aberto")</f>
        <v>188</v>
      </c>
      <c r="L244" s="88" t="s">
        <v>870</v>
      </c>
      <c r="M244" s="40" t="s">
        <v>314</v>
      </c>
      <c r="N244" s="40"/>
      <c r="P244" s="115"/>
    </row>
    <row r="245" spans="2:16" ht="12" customHeight="1">
      <c r="B245" s="88">
        <f t="shared" si="8"/>
        <v>273</v>
      </c>
      <c r="C245" s="41">
        <v>43613</v>
      </c>
      <c r="D245" s="42" t="s">
        <v>281</v>
      </c>
      <c r="E245" s="40" t="s">
        <v>43</v>
      </c>
      <c r="F245" s="40" t="s">
        <v>49</v>
      </c>
      <c r="G245" s="40" t="s">
        <v>78</v>
      </c>
      <c r="H245" s="40" t="s">
        <v>316</v>
      </c>
      <c r="I245" s="110">
        <v>65</v>
      </c>
      <c r="J245" s="40">
        <f>COUNTIFS(L245:$L$518,L245,M245:$M$518,"Aberto")</f>
        <v>176</v>
      </c>
      <c r="K245" s="40">
        <f>COUNTIF(M245:$M$517,"Aberto")</f>
        <v>187</v>
      </c>
      <c r="L245" s="88" t="s">
        <v>870</v>
      </c>
      <c r="M245" s="40" t="s">
        <v>314</v>
      </c>
      <c r="N245" s="40"/>
      <c r="P245" s="115"/>
    </row>
    <row r="246" spans="2:16" ht="12" customHeight="1">
      <c r="B246" s="88">
        <f t="shared" si="8"/>
        <v>272</v>
      </c>
      <c r="C246" s="41">
        <v>43607</v>
      </c>
      <c r="D246" s="42" t="s">
        <v>281</v>
      </c>
      <c r="E246" s="40" t="s">
        <v>42</v>
      </c>
      <c r="F246" s="40" t="s">
        <v>47</v>
      </c>
      <c r="G246" s="40" t="s">
        <v>79</v>
      </c>
      <c r="H246" s="40" t="s">
        <v>152</v>
      </c>
      <c r="I246" s="110">
        <v>62.12</v>
      </c>
      <c r="J246" s="40">
        <f>COUNTIFS(L246:$L$518,L246,M246:$M$518,"Aberto")</f>
        <v>175</v>
      </c>
      <c r="K246" s="40">
        <f>COUNTIF(M246:$M$517,"Aberto")</f>
        <v>186</v>
      </c>
      <c r="L246" s="88" t="s">
        <v>870</v>
      </c>
      <c r="M246" s="40" t="s">
        <v>314</v>
      </c>
      <c r="N246" s="40"/>
      <c r="P246" s="115"/>
    </row>
    <row r="247" spans="2:16" ht="12" customHeight="1">
      <c r="B247" s="88">
        <f t="shared" si="8"/>
        <v>271</v>
      </c>
      <c r="C247" s="41">
        <v>43571</v>
      </c>
      <c r="D247" s="42" t="s">
        <v>281</v>
      </c>
      <c r="E247" s="40" t="s">
        <v>44</v>
      </c>
      <c r="F247" s="40" t="s">
        <v>50</v>
      </c>
      <c r="G247" s="40" t="s">
        <v>80</v>
      </c>
      <c r="H247" s="40" t="s">
        <v>317</v>
      </c>
      <c r="I247" s="110">
        <v>68.930000000000007</v>
      </c>
      <c r="J247" s="40">
        <f>COUNTIFS(L247:$L$518,L247,M247:$M$518,"Aberto")</f>
        <v>174</v>
      </c>
      <c r="K247" s="40">
        <f>COUNTIF(M247:$M$517,"Aberto")</f>
        <v>185</v>
      </c>
      <c r="L247" s="88" t="s">
        <v>870</v>
      </c>
      <c r="M247" s="40" t="s">
        <v>314</v>
      </c>
      <c r="N247" s="40"/>
      <c r="P247" s="115"/>
    </row>
    <row r="248" spans="2:16" ht="12" customHeight="1">
      <c r="B248" s="88">
        <f t="shared" si="8"/>
        <v>270</v>
      </c>
      <c r="C248" s="41">
        <v>43571</v>
      </c>
      <c r="D248" s="42" t="s">
        <v>281</v>
      </c>
      <c r="E248" s="40" t="s">
        <v>43</v>
      </c>
      <c r="F248" s="40" t="s">
        <v>51</v>
      </c>
      <c r="G248" s="40" t="s">
        <v>81</v>
      </c>
      <c r="H248" s="40" t="s">
        <v>153</v>
      </c>
      <c r="I248" s="110">
        <v>69.72</v>
      </c>
      <c r="J248" s="40">
        <f>COUNTIFS(L248:$L$518,L248,M248:$M$518,"Aberto")</f>
        <v>173</v>
      </c>
      <c r="K248" s="40">
        <f>COUNTIF(M248:$M$517,"Aberto")</f>
        <v>184</v>
      </c>
      <c r="L248" s="88" t="s">
        <v>870</v>
      </c>
      <c r="M248" s="40" t="s">
        <v>314</v>
      </c>
      <c r="N248" s="40"/>
      <c r="P248" s="115"/>
    </row>
    <row r="249" spans="2:16" ht="12" customHeight="1">
      <c r="B249" s="43">
        <f t="shared" si="8"/>
        <v>269</v>
      </c>
      <c r="C249" s="44">
        <v>43561</v>
      </c>
      <c r="D249" s="45" t="s">
        <v>281</v>
      </c>
      <c r="E249" s="70" t="s">
        <v>42</v>
      </c>
      <c r="F249" s="43" t="s">
        <v>47</v>
      </c>
      <c r="G249" s="43" t="s">
        <v>82</v>
      </c>
      <c r="H249" s="43" t="s">
        <v>154</v>
      </c>
      <c r="I249" s="111">
        <v>32</v>
      </c>
      <c r="J249" s="43">
        <f>COUNTIFS(L249:$L$518,L249,M249:$M$518,"Aberto")</f>
        <v>172</v>
      </c>
      <c r="K249" s="43">
        <f>COUNTIF(M249:$M$517,"Aberto")</f>
        <v>183</v>
      </c>
      <c r="L249" s="43" t="s">
        <v>870</v>
      </c>
      <c r="M249" s="43" t="s">
        <v>313</v>
      </c>
      <c r="N249" s="43"/>
      <c r="P249" s="115"/>
    </row>
    <row r="250" spans="2:16" ht="12" customHeight="1">
      <c r="B250" s="43">
        <f t="shared" si="8"/>
        <v>268</v>
      </c>
      <c r="C250" s="44">
        <v>43545</v>
      </c>
      <c r="D250" s="45" t="s">
        <v>282</v>
      </c>
      <c r="E250" s="70" t="s">
        <v>45</v>
      </c>
      <c r="F250" s="43" t="s">
        <v>52</v>
      </c>
      <c r="G250" s="43" t="s">
        <v>83</v>
      </c>
      <c r="H250" s="43" t="s">
        <v>155</v>
      </c>
      <c r="I250" s="111">
        <v>6</v>
      </c>
      <c r="J250" s="43">
        <f>COUNTIFS(L250:$L$518,L250,M250:$M$518,"Aberto")</f>
        <v>9</v>
      </c>
      <c r="K250" s="43">
        <f>COUNTIF(M250:$M$517,"Aberto")</f>
        <v>183</v>
      </c>
      <c r="L250" s="43" t="s">
        <v>871</v>
      </c>
      <c r="M250" s="43" t="s">
        <v>313</v>
      </c>
      <c r="N250" s="43"/>
      <c r="P250" s="115"/>
    </row>
    <row r="251" spans="2:16" ht="12" customHeight="1">
      <c r="B251" s="88">
        <f t="shared" si="8"/>
        <v>267</v>
      </c>
      <c r="C251" s="41">
        <v>43446</v>
      </c>
      <c r="D251" s="42" t="s">
        <v>283</v>
      </c>
      <c r="E251" s="40" t="s">
        <v>43</v>
      </c>
      <c r="F251" s="40" t="s">
        <v>51</v>
      </c>
      <c r="G251" s="40" t="s">
        <v>84</v>
      </c>
      <c r="H251" s="40" t="s">
        <v>156</v>
      </c>
      <c r="I251" s="110">
        <v>61.75</v>
      </c>
      <c r="J251" s="40">
        <f>COUNTIFS(L251:$L$518,L251,M251:$M$518,"Aberto")</f>
        <v>172</v>
      </c>
      <c r="K251" s="40">
        <f>COUNTIF(M251:$M$517,"Aberto")</f>
        <v>183</v>
      </c>
      <c r="L251" s="88" t="s">
        <v>870</v>
      </c>
      <c r="M251" s="40" t="s">
        <v>314</v>
      </c>
      <c r="N251" s="40"/>
      <c r="P251" s="115"/>
    </row>
    <row r="252" spans="2:16" ht="12" customHeight="1">
      <c r="B252" s="43">
        <f t="shared" si="8"/>
        <v>266</v>
      </c>
      <c r="C252" s="44">
        <v>43425</v>
      </c>
      <c r="D252" s="45" t="s">
        <v>283</v>
      </c>
      <c r="E252" s="70" t="s">
        <v>45</v>
      </c>
      <c r="F252" s="43" t="s">
        <v>53</v>
      </c>
      <c r="G252" s="43" t="s">
        <v>85</v>
      </c>
      <c r="H252" s="43" t="s">
        <v>157</v>
      </c>
      <c r="I252" s="111">
        <v>6</v>
      </c>
      <c r="J252" s="43">
        <f>COUNTIFS(L252:$L$518,L252,M252:$M$518,"Aberto")</f>
        <v>9</v>
      </c>
      <c r="K252" s="43">
        <f>COUNTIF(M252:$M$517,"Aberto")</f>
        <v>182</v>
      </c>
      <c r="L252" s="43" t="s">
        <v>871</v>
      </c>
      <c r="M252" s="43" t="s">
        <v>313</v>
      </c>
      <c r="N252" s="43"/>
      <c r="P252" s="115"/>
    </row>
    <row r="253" spans="2:16" ht="12" customHeight="1">
      <c r="B253" s="43">
        <f t="shared" si="8"/>
        <v>265</v>
      </c>
      <c r="C253" s="44">
        <v>43398</v>
      </c>
      <c r="D253" s="45" t="s">
        <v>283</v>
      </c>
      <c r="E253" s="70" t="s">
        <v>45</v>
      </c>
      <c r="F253" s="43" t="s">
        <v>52</v>
      </c>
      <c r="G253" s="43" t="s">
        <v>86</v>
      </c>
      <c r="H253" s="43" t="s">
        <v>158</v>
      </c>
      <c r="I253" s="111">
        <v>6</v>
      </c>
      <c r="J253" s="43">
        <f>COUNTIFS(L253:$L$518,L253,M253:$M$518,"Aberto")</f>
        <v>9</v>
      </c>
      <c r="K253" s="43">
        <f>COUNTIF(M253:$M$517,"Aberto")</f>
        <v>182</v>
      </c>
      <c r="L253" s="43" t="s">
        <v>871</v>
      </c>
      <c r="M253" s="43" t="s">
        <v>313</v>
      </c>
      <c r="N253" s="43"/>
      <c r="P253" s="115"/>
    </row>
    <row r="254" spans="2:16" ht="12" customHeight="1">
      <c r="B254" s="88">
        <f t="shared" si="8"/>
        <v>264</v>
      </c>
      <c r="C254" s="41">
        <v>43396</v>
      </c>
      <c r="D254" s="42" t="s">
        <v>283</v>
      </c>
      <c r="E254" s="40" t="s">
        <v>44</v>
      </c>
      <c r="F254" s="40" t="s">
        <v>54</v>
      </c>
      <c r="G254" s="40" t="s">
        <v>87</v>
      </c>
      <c r="H254" s="40" t="s">
        <v>159</v>
      </c>
      <c r="I254" s="110">
        <v>105.27</v>
      </c>
      <c r="J254" s="40">
        <f>COUNTIFS(L254:$L$518,L254,M254:$M$518,"Aberto")</f>
        <v>171</v>
      </c>
      <c r="K254" s="40">
        <f>COUNTIF(M254:$M$517,"Aberto")</f>
        <v>182</v>
      </c>
      <c r="L254" s="88" t="s">
        <v>870</v>
      </c>
      <c r="M254" s="40" t="s">
        <v>314</v>
      </c>
      <c r="N254" s="40"/>
      <c r="P254" s="115"/>
    </row>
    <row r="255" spans="2:16" ht="12" customHeight="1">
      <c r="B255" s="43">
        <f t="shared" si="8"/>
        <v>263</v>
      </c>
      <c r="C255" s="44">
        <v>43390</v>
      </c>
      <c r="D255" s="45" t="s">
        <v>283</v>
      </c>
      <c r="E255" s="70" t="s">
        <v>45</v>
      </c>
      <c r="F255" s="43" t="s">
        <v>53</v>
      </c>
      <c r="G255" s="43" t="s">
        <v>88</v>
      </c>
      <c r="H255" s="43" t="s">
        <v>160</v>
      </c>
      <c r="I255" s="111">
        <v>6</v>
      </c>
      <c r="J255" s="43">
        <f>COUNTIFS(L255:$L$518,L255,M255:$M$518,"Aberto")</f>
        <v>9</v>
      </c>
      <c r="K255" s="43">
        <f>COUNTIF(M255:$M$517,"Aberto")</f>
        <v>181</v>
      </c>
      <c r="L255" s="43" t="s">
        <v>871</v>
      </c>
      <c r="M255" s="43" t="s">
        <v>313</v>
      </c>
      <c r="N255" s="43"/>
      <c r="P255" s="115"/>
    </row>
    <row r="256" spans="2:16" ht="12" customHeight="1">
      <c r="B256" s="43">
        <f t="shared" si="8"/>
        <v>262</v>
      </c>
      <c r="C256" s="44">
        <v>43383</v>
      </c>
      <c r="D256" s="45" t="s">
        <v>283</v>
      </c>
      <c r="E256" s="70" t="s">
        <v>46</v>
      </c>
      <c r="F256" s="43" t="s">
        <v>55</v>
      </c>
      <c r="G256" s="43" t="s">
        <v>110</v>
      </c>
      <c r="H256" s="43" t="s">
        <v>318</v>
      </c>
      <c r="I256" s="111">
        <v>6</v>
      </c>
      <c r="J256" s="43">
        <f>COUNTIFS(L256:$L$518,L256,M256:$M$518,"Aberto")</f>
        <v>9</v>
      </c>
      <c r="K256" s="43">
        <f>COUNTIF(M256:$M$517,"Aberto")</f>
        <v>181</v>
      </c>
      <c r="L256" s="43" t="s">
        <v>871</v>
      </c>
      <c r="M256" s="43" t="s">
        <v>313</v>
      </c>
      <c r="N256" s="43"/>
      <c r="P256" s="115"/>
    </row>
    <row r="257" spans="2:16" ht="12" customHeight="1">
      <c r="B257" s="88">
        <f t="shared" si="8"/>
        <v>261</v>
      </c>
      <c r="C257" s="41">
        <v>43378</v>
      </c>
      <c r="D257" s="42" t="s">
        <v>283</v>
      </c>
      <c r="E257" s="40" t="s">
        <v>44</v>
      </c>
      <c r="F257" s="40" t="s">
        <v>56</v>
      </c>
      <c r="G257" s="40" t="s">
        <v>749</v>
      </c>
      <c r="H257" s="40" t="s">
        <v>161</v>
      </c>
      <c r="I257" s="110">
        <v>80.239999999999995</v>
      </c>
      <c r="J257" s="40">
        <f>COUNTIFS(L257:$L$518,L257,M257:$M$518,"Aberto")</f>
        <v>170</v>
      </c>
      <c r="K257" s="40">
        <f>COUNTIF(M257:$M$517,"Aberto")</f>
        <v>181</v>
      </c>
      <c r="L257" s="88" t="s">
        <v>870</v>
      </c>
      <c r="M257" s="40" t="s">
        <v>314</v>
      </c>
      <c r="N257" s="40"/>
      <c r="P257" s="115"/>
    </row>
    <row r="258" spans="2:16" ht="12" customHeight="1">
      <c r="B258" s="88">
        <f t="shared" si="8"/>
        <v>260</v>
      </c>
      <c r="C258" s="41">
        <v>43363</v>
      </c>
      <c r="D258" s="42" t="s">
        <v>284</v>
      </c>
      <c r="E258" s="40" t="s">
        <v>42</v>
      </c>
      <c r="F258" s="40" t="s">
        <v>47</v>
      </c>
      <c r="G258" s="40" t="s">
        <v>89</v>
      </c>
      <c r="H258" s="40" t="s">
        <v>162</v>
      </c>
      <c r="I258" s="110">
        <v>6</v>
      </c>
      <c r="J258" s="40">
        <f>COUNTIFS(L258:$L$518,L258,M258:$M$518,"Aberto")</f>
        <v>9</v>
      </c>
      <c r="K258" s="40">
        <f>COUNTIF(M258:$M$517,"Aberto")</f>
        <v>180</v>
      </c>
      <c r="L258" s="40" t="s">
        <v>871</v>
      </c>
      <c r="M258" s="40" t="s">
        <v>314</v>
      </c>
      <c r="N258" s="40"/>
      <c r="P258" s="115"/>
    </row>
    <row r="259" spans="2:16" ht="12" customHeight="1">
      <c r="B259" s="88">
        <f t="shared" si="8"/>
        <v>259</v>
      </c>
      <c r="C259" s="41">
        <v>43308</v>
      </c>
      <c r="D259" s="42" t="s">
        <v>284</v>
      </c>
      <c r="E259" s="40" t="s">
        <v>45</v>
      </c>
      <c r="F259" s="40" t="s">
        <v>57</v>
      </c>
      <c r="G259" s="40" t="s">
        <v>90</v>
      </c>
      <c r="H259" s="40" t="s">
        <v>319</v>
      </c>
      <c r="I259" s="110">
        <v>62.35</v>
      </c>
      <c r="J259" s="40">
        <f>COUNTIFS(L259:$L$518,L259,M259:$M$518,"Aberto")</f>
        <v>169</v>
      </c>
      <c r="K259" s="40">
        <f>COUNTIF(M259:$M$517,"Aberto")</f>
        <v>179</v>
      </c>
      <c r="L259" s="88" t="s">
        <v>870</v>
      </c>
      <c r="M259" s="40" t="s">
        <v>314</v>
      </c>
      <c r="N259" s="40"/>
      <c r="P259" s="115"/>
    </row>
    <row r="260" spans="2:16" ht="12" customHeight="1">
      <c r="B260" s="88">
        <f t="shared" si="8"/>
        <v>258</v>
      </c>
      <c r="C260" s="41">
        <v>43278</v>
      </c>
      <c r="D260" s="42" t="s">
        <v>281</v>
      </c>
      <c r="E260" s="40" t="s">
        <v>42</v>
      </c>
      <c r="F260" s="40" t="s">
        <v>47</v>
      </c>
      <c r="G260" s="40" t="s">
        <v>91</v>
      </c>
      <c r="H260" s="40" t="s">
        <v>320</v>
      </c>
      <c r="I260" s="110">
        <v>96</v>
      </c>
      <c r="J260" s="40">
        <f>COUNTIFS(L260:$L$518,L260,M260:$M$518,"Aberto")</f>
        <v>168</v>
      </c>
      <c r="K260" s="40">
        <f>COUNTIF(M260:$M$517,"Aberto")</f>
        <v>178</v>
      </c>
      <c r="L260" s="88" t="s">
        <v>870</v>
      </c>
      <c r="M260" s="40" t="s">
        <v>314</v>
      </c>
      <c r="N260" s="40"/>
      <c r="P260" s="115"/>
    </row>
    <row r="261" spans="2:16" ht="12" customHeight="1">
      <c r="B261" s="88">
        <f t="shared" si="8"/>
        <v>257</v>
      </c>
      <c r="C261" s="41">
        <v>43249</v>
      </c>
      <c r="D261" s="42" t="s">
        <v>281</v>
      </c>
      <c r="E261" s="40" t="s">
        <v>45</v>
      </c>
      <c r="F261" s="40" t="s">
        <v>58</v>
      </c>
      <c r="G261" s="40" t="s">
        <v>92</v>
      </c>
      <c r="H261" s="40" t="s">
        <v>163</v>
      </c>
      <c r="I261" s="110">
        <v>84.34</v>
      </c>
      <c r="J261" s="40">
        <f>COUNTIFS(L261:$L$518,L261,M261:$M$518,"Aberto")</f>
        <v>167</v>
      </c>
      <c r="K261" s="40">
        <f>COUNTIF(M261:$M$517,"Aberto")</f>
        <v>177</v>
      </c>
      <c r="L261" s="88" t="s">
        <v>870</v>
      </c>
      <c r="M261" s="40" t="s">
        <v>314</v>
      </c>
      <c r="N261" s="40"/>
      <c r="P261" s="115"/>
    </row>
    <row r="262" spans="2:16" ht="12" customHeight="1">
      <c r="B262" s="43">
        <f t="shared" ref="B262:B325" si="9">B263+1</f>
        <v>256</v>
      </c>
      <c r="C262" s="44">
        <v>43238</v>
      </c>
      <c r="D262" s="45" t="s">
        <v>281</v>
      </c>
      <c r="E262" s="43" t="s">
        <v>42</v>
      </c>
      <c r="F262" s="43" t="s">
        <v>47</v>
      </c>
      <c r="G262" s="43" t="s">
        <v>93</v>
      </c>
      <c r="H262" s="43" t="s">
        <v>164</v>
      </c>
      <c r="I262" s="111">
        <v>9</v>
      </c>
      <c r="J262" s="43">
        <f>COUNTIFS(L262:$L$518,L262,M262:$M$518,"Aberto")</f>
        <v>8</v>
      </c>
      <c r="K262" s="43">
        <f>COUNTIF(M262:$M$517,"Aberto")</f>
        <v>176</v>
      </c>
      <c r="L262" s="43" t="s">
        <v>871</v>
      </c>
      <c r="M262" s="43" t="s">
        <v>313</v>
      </c>
      <c r="N262" s="43"/>
      <c r="P262" s="115"/>
    </row>
    <row r="263" spans="2:16" ht="12" customHeight="1">
      <c r="B263" s="43">
        <f t="shared" si="9"/>
        <v>255</v>
      </c>
      <c r="C263" s="44">
        <v>43238</v>
      </c>
      <c r="D263" s="45" t="s">
        <v>281</v>
      </c>
      <c r="E263" s="70" t="s">
        <v>42</v>
      </c>
      <c r="F263" s="43" t="s">
        <v>59</v>
      </c>
      <c r="G263" s="43" t="s">
        <v>94</v>
      </c>
      <c r="H263" s="43" t="s">
        <v>165</v>
      </c>
      <c r="I263" s="111">
        <v>6</v>
      </c>
      <c r="J263" s="43">
        <f>COUNTIFS(L263:$L$518,L263,M263:$M$518,"Aberto")</f>
        <v>8</v>
      </c>
      <c r="K263" s="43">
        <f>COUNTIF(M263:$M$517,"Aberto")</f>
        <v>176</v>
      </c>
      <c r="L263" s="43" t="s">
        <v>871</v>
      </c>
      <c r="M263" s="43" t="s">
        <v>313</v>
      </c>
      <c r="N263" s="43"/>
      <c r="P263" s="115"/>
    </row>
    <row r="264" spans="2:16" ht="12" customHeight="1">
      <c r="B264" s="88">
        <f t="shared" si="9"/>
        <v>254</v>
      </c>
      <c r="C264" s="41">
        <v>43203</v>
      </c>
      <c r="D264" s="42" t="s">
        <v>281</v>
      </c>
      <c r="E264" s="40" t="s">
        <v>42</v>
      </c>
      <c r="F264" s="40" t="s">
        <v>59</v>
      </c>
      <c r="G264" s="40" t="s">
        <v>94</v>
      </c>
      <c r="H264" s="40" t="s">
        <v>166</v>
      </c>
      <c r="I264" s="110">
        <v>63</v>
      </c>
      <c r="J264" s="40">
        <f>COUNTIFS(L264:$L$518,L264,M264:$M$518,"Aberto")</f>
        <v>166</v>
      </c>
      <c r="K264" s="40">
        <f>COUNTIF(M264:$M$517,"Aberto")</f>
        <v>176</v>
      </c>
      <c r="L264" s="88" t="s">
        <v>870</v>
      </c>
      <c r="M264" s="40" t="s">
        <v>314</v>
      </c>
      <c r="N264" s="40"/>
      <c r="P264" s="115"/>
    </row>
    <row r="265" spans="2:16" ht="12" customHeight="1">
      <c r="B265" s="88">
        <f t="shared" si="9"/>
        <v>253</v>
      </c>
      <c r="C265" s="41">
        <v>43189</v>
      </c>
      <c r="D265" s="42" t="s">
        <v>282</v>
      </c>
      <c r="E265" s="40" t="s">
        <v>42</v>
      </c>
      <c r="F265" s="40" t="s">
        <v>47</v>
      </c>
      <c r="G265" s="40" t="s">
        <v>95</v>
      </c>
      <c r="H265" s="40" t="s">
        <v>167</v>
      </c>
      <c r="I265" s="110">
        <v>89.93</v>
      </c>
      <c r="J265" s="40">
        <f>COUNTIFS(L265:$L$518,L265,M265:$M$518,"Aberto")</f>
        <v>165</v>
      </c>
      <c r="K265" s="40">
        <f>COUNTIF(M265:$M$517,"Aberto")</f>
        <v>175</v>
      </c>
      <c r="L265" s="88" t="s">
        <v>870</v>
      </c>
      <c r="M265" s="40" t="s">
        <v>314</v>
      </c>
      <c r="N265" s="40"/>
      <c r="P265" s="115"/>
    </row>
    <row r="266" spans="2:16" ht="12" customHeight="1">
      <c r="B266" s="43">
        <f t="shared" si="9"/>
        <v>252</v>
      </c>
      <c r="C266" s="44">
        <v>43170</v>
      </c>
      <c r="D266" s="45" t="s">
        <v>282</v>
      </c>
      <c r="E266" s="43" t="s">
        <v>42</v>
      </c>
      <c r="F266" s="43" t="s">
        <v>59</v>
      </c>
      <c r="G266" s="43" t="s">
        <v>96</v>
      </c>
      <c r="H266" s="43" t="s">
        <v>168</v>
      </c>
      <c r="I266" s="111">
        <v>85.12</v>
      </c>
      <c r="J266" s="43">
        <f>COUNTIFS(L266:$L$518,L266,M266:$M$518,"Aberto")</f>
        <v>164</v>
      </c>
      <c r="K266" s="43">
        <f>COUNTIF(M266:$M$517,"Aberto")</f>
        <v>174</v>
      </c>
      <c r="L266" s="43" t="s">
        <v>870</v>
      </c>
      <c r="M266" s="43" t="s">
        <v>313</v>
      </c>
      <c r="N266" s="43"/>
      <c r="P266" s="115"/>
    </row>
    <row r="267" spans="2:16" ht="12" customHeight="1">
      <c r="B267" s="88">
        <f t="shared" si="9"/>
        <v>251</v>
      </c>
      <c r="C267" s="41">
        <v>43087</v>
      </c>
      <c r="D267" s="42" t="s">
        <v>283</v>
      </c>
      <c r="E267" s="40" t="s">
        <v>45</v>
      </c>
      <c r="F267" s="40" t="s">
        <v>57</v>
      </c>
      <c r="G267" s="40" t="s">
        <v>97</v>
      </c>
      <c r="H267" s="40" t="s">
        <v>321</v>
      </c>
      <c r="I267" s="110">
        <v>100.21</v>
      </c>
      <c r="J267" s="40">
        <f>COUNTIFS(L267:$L$518,L267,M267:$M$518,"Aberto")</f>
        <v>164</v>
      </c>
      <c r="K267" s="40">
        <f>COUNTIF(M267:$M$517,"Aberto")</f>
        <v>174</v>
      </c>
      <c r="L267" s="88" t="s">
        <v>870</v>
      </c>
      <c r="M267" s="40" t="s">
        <v>314</v>
      </c>
      <c r="N267" s="40"/>
      <c r="P267" s="115"/>
    </row>
    <row r="268" spans="2:16" ht="12" customHeight="1">
      <c r="B268" s="88">
        <f t="shared" si="9"/>
        <v>250</v>
      </c>
      <c r="C268" s="41">
        <v>43076</v>
      </c>
      <c r="D268" s="42" t="s">
        <v>283</v>
      </c>
      <c r="E268" s="40" t="s">
        <v>45</v>
      </c>
      <c r="F268" s="40" t="s">
        <v>52</v>
      </c>
      <c r="G268" s="40" t="s">
        <v>83</v>
      </c>
      <c r="H268" s="40" t="s">
        <v>322</v>
      </c>
      <c r="I268" s="110">
        <v>59.05</v>
      </c>
      <c r="J268" s="40">
        <f>COUNTIFS(L268:$L$518,L268,M268:$M$518,"Aberto")</f>
        <v>163</v>
      </c>
      <c r="K268" s="40">
        <f>COUNTIF(M268:$M$517,"Aberto")</f>
        <v>173</v>
      </c>
      <c r="L268" s="88" t="s">
        <v>870</v>
      </c>
      <c r="M268" s="40" t="s">
        <v>314</v>
      </c>
      <c r="N268" s="40"/>
      <c r="P268" s="115"/>
    </row>
    <row r="269" spans="2:16" ht="12" customHeight="1">
      <c r="B269" s="88">
        <f t="shared" si="9"/>
        <v>249</v>
      </c>
      <c r="C269" s="41">
        <v>43070</v>
      </c>
      <c r="D269" s="42" t="s">
        <v>283</v>
      </c>
      <c r="E269" s="40" t="s">
        <v>42</v>
      </c>
      <c r="F269" s="40" t="s">
        <v>47</v>
      </c>
      <c r="G269" s="40" t="s">
        <v>75</v>
      </c>
      <c r="H269" s="40" t="s">
        <v>323</v>
      </c>
      <c r="I269" s="110">
        <v>84.88</v>
      </c>
      <c r="J269" s="40">
        <f>COUNTIFS(L269:$L$518,L269,M269:$M$518,"Aberto")</f>
        <v>162</v>
      </c>
      <c r="K269" s="40">
        <f>COUNTIF(M269:$M$517,"Aberto")</f>
        <v>172</v>
      </c>
      <c r="L269" s="88" t="s">
        <v>870</v>
      </c>
      <c r="M269" s="40" t="s">
        <v>314</v>
      </c>
      <c r="N269" s="40"/>
      <c r="P269" s="115"/>
    </row>
    <row r="270" spans="2:16" ht="12" customHeight="1">
      <c r="B270" s="88">
        <f t="shared" si="9"/>
        <v>248</v>
      </c>
      <c r="C270" s="41">
        <v>43063</v>
      </c>
      <c r="D270" s="42" t="s">
        <v>283</v>
      </c>
      <c r="E270" s="40" t="s">
        <v>43</v>
      </c>
      <c r="F270" s="40" t="s">
        <v>49</v>
      </c>
      <c r="G270" s="40" t="s">
        <v>98</v>
      </c>
      <c r="H270" s="40" t="s">
        <v>324</v>
      </c>
      <c r="I270" s="110">
        <v>82.21</v>
      </c>
      <c r="J270" s="40">
        <f>COUNTIFS(L270:$L$518,L270,M270:$M$518,"Aberto")</f>
        <v>161</v>
      </c>
      <c r="K270" s="40">
        <f>COUNTIF(M270:$M$517,"Aberto")</f>
        <v>171</v>
      </c>
      <c r="L270" s="88" t="s">
        <v>870</v>
      </c>
      <c r="M270" s="40" t="s">
        <v>314</v>
      </c>
      <c r="N270" s="40"/>
      <c r="P270" s="115"/>
    </row>
    <row r="271" spans="2:16" ht="12" customHeight="1">
      <c r="B271" s="88">
        <f t="shared" si="9"/>
        <v>247</v>
      </c>
      <c r="C271" s="41">
        <v>43038</v>
      </c>
      <c r="D271" s="42" t="s">
        <v>283</v>
      </c>
      <c r="E271" s="40" t="s">
        <v>42</v>
      </c>
      <c r="F271" s="40" t="s">
        <v>47</v>
      </c>
      <c r="G271" s="40" t="s">
        <v>99</v>
      </c>
      <c r="H271" s="40" t="s">
        <v>169</v>
      </c>
      <c r="I271" s="110">
        <v>101.93</v>
      </c>
      <c r="J271" s="40">
        <f>COUNTIFS(L271:$L$518,L271,M271:$M$518,"Aberto")</f>
        <v>160</v>
      </c>
      <c r="K271" s="40">
        <f>COUNTIF(M271:$M$517,"Aberto")</f>
        <v>170</v>
      </c>
      <c r="L271" s="88" t="s">
        <v>870</v>
      </c>
      <c r="M271" s="40" t="s">
        <v>314</v>
      </c>
      <c r="N271" s="40"/>
      <c r="P271" s="115"/>
    </row>
    <row r="272" spans="2:16" ht="12" customHeight="1">
      <c r="B272" s="43">
        <f t="shared" si="9"/>
        <v>246</v>
      </c>
      <c r="C272" s="44">
        <v>43020</v>
      </c>
      <c r="D272" s="45" t="s">
        <v>283</v>
      </c>
      <c r="E272" s="70" t="s">
        <v>42</v>
      </c>
      <c r="F272" s="43" t="s">
        <v>47</v>
      </c>
      <c r="G272" s="43" t="s">
        <v>79</v>
      </c>
      <c r="H272" s="43" t="s">
        <v>152</v>
      </c>
      <c r="I272" s="111">
        <v>6</v>
      </c>
      <c r="J272" s="43">
        <f>COUNTIFS(L272:$L$518,L272,M272:$M$518,"Aberto")</f>
        <v>8</v>
      </c>
      <c r="K272" s="43">
        <f>COUNTIF(M272:$M$517,"Aberto")</f>
        <v>169</v>
      </c>
      <c r="L272" s="43" t="s">
        <v>871</v>
      </c>
      <c r="M272" s="43" t="s">
        <v>313</v>
      </c>
      <c r="N272" s="43"/>
      <c r="P272" s="115"/>
    </row>
    <row r="273" spans="2:16" ht="12" customHeight="1">
      <c r="B273" s="43">
        <f t="shared" si="9"/>
        <v>245</v>
      </c>
      <c r="C273" s="44">
        <v>43019</v>
      </c>
      <c r="D273" s="45" t="s">
        <v>283</v>
      </c>
      <c r="E273" s="70" t="s">
        <v>42</v>
      </c>
      <c r="F273" s="43" t="s">
        <v>47</v>
      </c>
      <c r="G273" s="43" t="s">
        <v>91</v>
      </c>
      <c r="H273" s="43" t="s">
        <v>170</v>
      </c>
      <c r="I273" s="111">
        <v>6</v>
      </c>
      <c r="J273" s="43">
        <f>COUNTIFS(L273:$L$518,L273,M273:$M$518,"Aberto")</f>
        <v>8</v>
      </c>
      <c r="K273" s="43">
        <f>COUNTIF(M273:$M$517,"Aberto")</f>
        <v>169</v>
      </c>
      <c r="L273" s="43" t="s">
        <v>871</v>
      </c>
      <c r="M273" s="43" t="s">
        <v>313</v>
      </c>
      <c r="N273" s="43"/>
      <c r="P273" s="115"/>
    </row>
    <row r="274" spans="2:16" ht="12" customHeight="1">
      <c r="B274" s="43">
        <f t="shared" si="9"/>
        <v>244</v>
      </c>
      <c r="C274" s="44">
        <v>43015</v>
      </c>
      <c r="D274" s="45" t="s">
        <v>283</v>
      </c>
      <c r="E274" s="70" t="s">
        <v>43</v>
      </c>
      <c r="F274" s="43" t="s">
        <v>49</v>
      </c>
      <c r="G274" s="43" t="s">
        <v>100</v>
      </c>
      <c r="H274" s="43" t="s">
        <v>171</v>
      </c>
      <c r="I274" s="111">
        <v>12</v>
      </c>
      <c r="J274" s="43">
        <f>COUNTIFS(L274:$L$518,L274,M274:$M$518,"Aberto")</f>
        <v>8</v>
      </c>
      <c r="K274" s="43">
        <f>COUNTIF(M274:$M$517,"Aberto")</f>
        <v>169</v>
      </c>
      <c r="L274" s="43" t="s">
        <v>871</v>
      </c>
      <c r="M274" s="43" t="s">
        <v>313</v>
      </c>
      <c r="N274" s="43"/>
      <c r="P274" s="115"/>
    </row>
    <row r="275" spans="2:16" ht="12" customHeight="1">
      <c r="B275" s="43">
        <f t="shared" si="9"/>
        <v>243</v>
      </c>
      <c r="C275" s="44">
        <v>43014</v>
      </c>
      <c r="D275" s="45" t="s">
        <v>283</v>
      </c>
      <c r="E275" s="43" t="s">
        <v>42</v>
      </c>
      <c r="F275" s="43" t="s">
        <v>47</v>
      </c>
      <c r="G275" s="43" t="s">
        <v>101</v>
      </c>
      <c r="H275" s="43" t="s">
        <v>172</v>
      </c>
      <c r="I275" s="111">
        <v>6</v>
      </c>
      <c r="J275" s="43">
        <f>COUNTIFS(L275:$L$518,L275,M275:$M$518,"Aberto")</f>
        <v>8</v>
      </c>
      <c r="K275" s="43">
        <f>COUNTIF(M275:$M$517,"Aberto")</f>
        <v>169</v>
      </c>
      <c r="L275" s="43" t="s">
        <v>871</v>
      </c>
      <c r="M275" s="43" t="s">
        <v>313</v>
      </c>
      <c r="N275" s="43"/>
      <c r="P275" s="115"/>
    </row>
    <row r="276" spans="2:16" ht="12" customHeight="1">
      <c r="B276" s="88">
        <f t="shared" si="9"/>
        <v>242</v>
      </c>
      <c r="C276" s="41">
        <v>42997</v>
      </c>
      <c r="D276" s="42" t="s">
        <v>284</v>
      </c>
      <c r="E276" s="40" t="s">
        <v>44</v>
      </c>
      <c r="F276" s="40" t="s">
        <v>50</v>
      </c>
      <c r="G276" s="40" t="s">
        <v>80</v>
      </c>
      <c r="H276" s="40" t="s">
        <v>325</v>
      </c>
      <c r="I276" s="110">
        <v>56.23</v>
      </c>
      <c r="J276" s="40">
        <f>COUNTIFS(L276:$L$518,L276,M276:$M$518,"Aberto")</f>
        <v>159</v>
      </c>
      <c r="K276" s="40">
        <f>COUNTIF(M276:$M$517,"Aberto")</f>
        <v>169</v>
      </c>
      <c r="L276" s="88" t="s">
        <v>870</v>
      </c>
      <c r="M276" s="40" t="s">
        <v>314</v>
      </c>
      <c r="N276" s="40"/>
      <c r="P276" s="115"/>
    </row>
    <row r="277" spans="2:16" ht="12" customHeight="1">
      <c r="B277" s="43">
        <f t="shared" si="9"/>
        <v>241</v>
      </c>
      <c r="C277" s="44">
        <v>42979</v>
      </c>
      <c r="D277" s="45" t="s">
        <v>284</v>
      </c>
      <c r="E277" s="70" t="s">
        <v>46</v>
      </c>
      <c r="F277" s="43" t="s">
        <v>60</v>
      </c>
      <c r="G277" s="43" t="s">
        <v>102</v>
      </c>
      <c r="H277" s="43" t="s">
        <v>326</v>
      </c>
      <c r="I277" s="111">
        <v>6</v>
      </c>
      <c r="J277" s="43">
        <f>COUNTIFS(L277:$L$518,L277,M277:$M$518,"Aberto")</f>
        <v>8</v>
      </c>
      <c r="K277" s="43">
        <f>COUNTIF(M277:$M$517,"Aberto")</f>
        <v>168</v>
      </c>
      <c r="L277" s="43" t="s">
        <v>871</v>
      </c>
      <c r="M277" s="43" t="s">
        <v>313</v>
      </c>
      <c r="N277" s="43"/>
      <c r="P277" s="115"/>
    </row>
    <row r="278" spans="2:16" ht="12" customHeight="1">
      <c r="B278" s="43">
        <f t="shared" si="9"/>
        <v>240</v>
      </c>
      <c r="C278" s="44">
        <v>42972</v>
      </c>
      <c r="D278" s="45" t="s">
        <v>284</v>
      </c>
      <c r="E278" s="70" t="s">
        <v>43</v>
      </c>
      <c r="F278" s="43" t="s">
        <v>48</v>
      </c>
      <c r="G278" s="43" t="s">
        <v>103</v>
      </c>
      <c r="H278" s="43" t="s">
        <v>327</v>
      </c>
      <c r="I278" s="111">
        <v>6</v>
      </c>
      <c r="J278" s="43">
        <f>COUNTIFS(L278:$L$518,L278,M278:$M$518,"Aberto")</f>
        <v>8</v>
      </c>
      <c r="K278" s="43">
        <f>COUNTIF(M278:$M$517,"Aberto")</f>
        <v>168</v>
      </c>
      <c r="L278" s="43" t="s">
        <v>871</v>
      </c>
      <c r="M278" s="43" t="s">
        <v>313</v>
      </c>
      <c r="N278" s="43"/>
      <c r="P278" s="115"/>
    </row>
    <row r="279" spans="2:16" ht="12" customHeight="1">
      <c r="B279" s="88">
        <f t="shared" si="9"/>
        <v>239</v>
      </c>
      <c r="C279" s="41">
        <v>42913</v>
      </c>
      <c r="D279" s="42" t="s">
        <v>281</v>
      </c>
      <c r="E279" s="40" t="s">
        <v>43</v>
      </c>
      <c r="F279" s="40" t="s">
        <v>48</v>
      </c>
      <c r="G279" s="40" t="s">
        <v>104</v>
      </c>
      <c r="H279" s="40" t="s">
        <v>173</v>
      </c>
      <c r="I279" s="110">
        <v>6</v>
      </c>
      <c r="J279" s="40">
        <f>COUNTIFS(L279:$L$518,L279,M279:$M$518,"Aberto")</f>
        <v>8</v>
      </c>
      <c r="K279" s="40">
        <f>COUNTIF(M279:$M$517,"Aberto")</f>
        <v>168</v>
      </c>
      <c r="L279" s="40" t="s">
        <v>871</v>
      </c>
      <c r="M279" s="40" t="s">
        <v>314</v>
      </c>
      <c r="N279" s="40"/>
      <c r="P279" s="115"/>
    </row>
    <row r="280" spans="2:16" ht="12" customHeight="1">
      <c r="B280" s="88">
        <f t="shared" si="9"/>
        <v>238</v>
      </c>
      <c r="C280" s="41">
        <v>42894</v>
      </c>
      <c r="D280" s="42" t="s">
        <v>281</v>
      </c>
      <c r="E280" s="40" t="s">
        <v>45</v>
      </c>
      <c r="F280" s="40" t="s">
        <v>61</v>
      </c>
      <c r="G280" s="40" t="s">
        <v>105</v>
      </c>
      <c r="H280" s="40" t="s">
        <v>174</v>
      </c>
      <c r="I280" s="110">
        <v>81.72</v>
      </c>
      <c r="J280" s="40">
        <f>COUNTIFS(L280:$L$518,L280,M280:$M$518,"Aberto")</f>
        <v>158</v>
      </c>
      <c r="K280" s="40">
        <f>COUNTIF(M280:$M$517,"Aberto")</f>
        <v>167</v>
      </c>
      <c r="L280" s="88" t="s">
        <v>870</v>
      </c>
      <c r="M280" s="40" t="s">
        <v>314</v>
      </c>
      <c r="N280" s="40"/>
      <c r="P280" s="115"/>
    </row>
    <row r="281" spans="2:16" ht="12" customHeight="1">
      <c r="B281" s="43">
        <f t="shared" si="9"/>
        <v>237</v>
      </c>
      <c r="C281" s="44">
        <v>42804</v>
      </c>
      <c r="D281" s="45" t="s">
        <v>282</v>
      </c>
      <c r="E281" s="70" t="s">
        <v>42</v>
      </c>
      <c r="F281" s="43" t="s">
        <v>47</v>
      </c>
      <c r="G281" s="43" t="s">
        <v>106</v>
      </c>
      <c r="H281" s="43" t="s">
        <v>175</v>
      </c>
      <c r="I281" s="111">
        <v>6</v>
      </c>
      <c r="J281" s="43">
        <f>COUNTIFS(L281:$L$518,L281,M281:$M$518,"Aberto")</f>
        <v>7</v>
      </c>
      <c r="K281" s="43">
        <f>COUNTIF(M281:$M$517,"Aberto")</f>
        <v>166</v>
      </c>
      <c r="L281" s="43" t="s">
        <v>871</v>
      </c>
      <c r="M281" s="43" t="s">
        <v>313</v>
      </c>
      <c r="N281" s="43"/>
      <c r="P281" s="115"/>
    </row>
    <row r="282" spans="2:16" ht="12" customHeight="1">
      <c r="B282" s="43">
        <f t="shared" si="9"/>
        <v>236</v>
      </c>
      <c r="C282" s="44">
        <v>42802</v>
      </c>
      <c r="D282" s="45" t="s">
        <v>282</v>
      </c>
      <c r="E282" s="70" t="s">
        <v>42</v>
      </c>
      <c r="F282" s="43" t="s">
        <v>47</v>
      </c>
      <c r="G282" s="43" t="s">
        <v>95</v>
      </c>
      <c r="H282" s="43" t="s">
        <v>311</v>
      </c>
      <c r="I282" s="111">
        <v>6</v>
      </c>
      <c r="J282" s="43">
        <f>COUNTIFS(L282:$L$518,L282,M282:$M$518,"Aberto")</f>
        <v>7</v>
      </c>
      <c r="K282" s="43">
        <f>COUNTIF(M282:$M$517,"Aberto")</f>
        <v>166</v>
      </c>
      <c r="L282" s="43" t="s">
        <v>871</v>
      </c>
      <c r="M282" s="43" t="s">
        <v>313</v>
      </c>
      <c r="N282" s="43"/>
      <c r="P282" s="115"/>
    </row>
    <row r="283" spans="2:16" ht="12" customHeight="1">
      <c r="B283" s="43">
        <f t="shared" si="9"/>
        <v>235</v>
      </c>
      <c r="C283" s="44">
        <v>42791</v>
      </c>
      <c r="D283" s="45" t="s">
        <v>282</v>
      </c>
      <c r="E283" s="70" t="s">
        <v>43</v>
      </c>
      <c r="F283" s="43" t="s">
        <v>48</v>
      </c>
      <c r="G283" s="43" t="s">
        <v>77</v>
      </c>
      <c r="H283" s="43" t="s">
        <v>310</v>
      </c>
      <c r="I283" s="111">
        <v>6</v>
      </c>
      <c r="J283" s="43">
        <f>COUNTIFS(L283:$L$518,L283,M283:$M$518,"Aberto")</f>
        <v>7</v>
      </c>
      <c r="K283" s="43">
        <f>COUNTIF(M283:$M$517,"Aberto")</f>
        <v>166</v>
      </c>
      <c r="L283" s="43" t="s">
        <v>871</v>
      </c>
      <c r="M283" s="43" t="s">
        <v>313</v>
      </c>
      <c r="N283" s="43"/>
      <c r="P283" s="115"/>
    </row>
    <row r="284" spans="2:16" ht="12" customHeight="1">
      <c r="B284" s="88">
        <f t="shared" si="9"/>
        <v>234</v>
      </c>
      <c r="C284" s="41">
        <v>42592</v>
      </c>
      <c r="D284" s="42" t="s">
        <v>284</v>
      </c>
      <c r="E284" s="40" t="s">
        <v>43</v>
      </c>
      <c r="F284" s="40" t="s">
        <v>62</v>
      </c>
      <c r="G284" s="40" t="s">
        <v>107</v>
      </c>
      <c r="H284" s="40" t="s">
        <v>176</v>
      </c>
      <c r="I284" s="110">
        <v>100.19</v>
      </c>
      <c r="J284" s="40">
        <f>COUNTIFS(L284:$L$518,L284,M284:$M$518,"Aberto")</f>
        <v>157</v>
      </c>
      <c r="K284" s="40">
        <f>COUNTIF(M284:$M$517,"Aberto")</f>
        <v>166</v>
      </c>
      <c r="L284" s="88" t="s">
        <v>870</v>
      </c>
      <c r="M284" s="40" t="s">
        <v>314</v>
      </c>
      <c r="N284" s="40"/>
      <c r="P284" s="115"/>
    </row>
    <row r="285" spans="2:16" ht="12" customHeight="1">
      <c r="B285" s="43">
        <f t="shared" si="9"/>
        <v>233</v>
      </c>
      <c r="C285" s="44">
        <v>42565</v>
      </c>
      <c r="D285" s="45" t="s">
        <v>284</v>
      </c>
      <c r="E285" s="70" t="s">
        <v>42</v>
      </c>
      <c r="F285" s="43" t="s">
        <v>47</v>
      </c>
      <c r="G285" s="43" t="s">
        <v>75</v>
      </c>
      <c r="H285" s="43" t="s">
        <v>177</v>
      </c>
      <c r="I285" s="111">
        <v>6</v>
      </c>
      <c r="J285" s="43">
        <f>COUNTIFS(L285:$L$518,L285,M285:$M$518,"Aberto")</f>
        <v>7</v>
      </c>
      <c r="K285" s="43">
        <f>COUNTIF(M285:$M$517,"Aberto")</f>
        <v>165</v>
      </c>
      <c r="L285" s="43" t="s">
        <v>871</v>
      </c>
      <c r="M285" s="43" t="s">
        <v>313</v>
      </c>
      <c r="N285" s="43"/>
      <c r="P285" s="115"/>
    </row>
    <row r="286" spans="2:16" ht="12" customHeight="1">
      <c r="B286" s="43">
        <f t="shared" si="9"/>
        <v>232</v>
      </c>
      <c r="C286" s="44">
        <v>42544</v>
      </c>
      <c r="D286" s="45" t="s">
        <v>281</v>
      </c>
      <c r="E286" s="70" t="s">
        <v>43</v>
      </c>
      <c r="F286" s="43" t="s">
        <v>51</v>
      </c>
      <c r="G286" s="43" t="s">
        <v>621</v>
      </c>
      <c r="H286" s="43" t="s">
        <v>634</v>
      </c>
      <c r="I286" s="111">
        <v>6</v>
      </c>
      <c r="J286" s="43">
        <f>COUNTIFS(L286:$L$518,L286,M286:$M$518,"Aberto")</f>
        <v>7</v>
      </c>
      <c r="K286" s="43">
        <f>COUNTIF(M286:$M$517,"Aberto")</f>
        <v>165</v>
      </c>
      <c r="L286" s="43" t="s">
        <v>871</v>
      </c>
      <c r="M286" s="43" t="s">
        <v>313</v>
      </c>
      <c r="N286" s="43"/>
      <c r="P286" s="115"/>
    </row>
    <row r="287" spans="2:16" ht="12" customHeight="1">
      <c r="B287" s="43">
        <f t="shared" si="9"/>
        <v>231</v>
      </c>
      <c r="C287" s="44">
        <v>42339</v>
      </c>
      <c r="D287" s="45" t="s">
        <v>283</v>
      </c>
      <c r="E287" s="70" t="s">
        <v>44</v>
      </c>
      <c r="F287" s="43" t="s">
        <v>50</v>
      </c>
      <c r="G287" s="43" t="s">
        <v>80</v>
      </c>
      <c r="H287" s="43" t="s">
        <v>304</v>
      </c>
      <c r="I287" s="111">
        <v>6</v>
      </c>
      <c r="J287" s="43">
        <f>COUNTIFS(L287:$L$518,L287,M287:$M$518,"Aberto")</f>
        <v>7</v>
      </c>
      <c r="K287" s="43">
        <f>COUNTIF(M287:$M$517,"Aberto")</f>
        <v>165</v>
      </c>
      <c r="L287" s="43" t="s">
        <v>871</v>
      </c>
      <c r="M287" s="43" t="s">
        <v>313</v>
      </c>
      <c r="N287" s="43"/>
      <c r="P287" s="115"/>
    </row>
    <row r="288" spans="2:16" ht="12" customHeight="1">
      <c r="B288" s="43">
        <f t="shared" si="9"/>
        <v>230</v>
      </c>
      <c r="C288" s="44">
        <v>42325</v>
      </c>
      <c r="D288" s="45" t="s">
        <v>283</v>
      </c>
      <c r="E288" s="70" t="s">
        <v>45</v>
      </c>
      <c r="F288" s="43" t="s">
        <v>63</v>
      </c>
      <c r="G288" s="43" t="s">
        <v>109</v>
      </c>
      <c r="H288" s="43" t="s">
        <v>178</v>
      </c>
      <c r="I288" s="111">
        <v>6</v>
      </c>
      <c r="J288" s="43">
        <f>COUNTIFS(L288:$L$518,L288,M288:$M$518,"Aberto")</f>
        <v>7</v>
      </c>
      <c r="K288" s="43">
        <f>COUNTIF(M288:$M$517,"Aberto")</f>
        <v>165</v>
      </c>
      <c r="L288" s="43" t="s">
        <v>871</v>
      </c>
      <c r="M288" s="43" t="s">
        <v>313</v>
      </c>
      <c r="N288" s="43"/>
      <c r="P288" s="115"/>
    </row>
    <row r="289" spans="2:16" ht="12" customHeight="1">
      <c r="B289" s="88">
        <f t="shared" si="9"/>
        <v>229</v>
      </c>
      <c r="C289" s="41">
        <v>42294</v>
      </c>
      <c r="D289" s="42" t="s">
        <v>283</v>
      </c>
      <c r="E289" s="40" t="s">
        <v>42</v>
      </c>
      <c r="F289" s="40" t="s">
        <v>64</v>
      </c>
      <c r="G289" s="40" t="s">
        <v>75</v>
      </c>
      <c r="H289" s="40" t="s">
        <v>179</v>
      </c>
      <c r="I289" s="110">
        <v>60</v>
      </c>
      <c r="J289" s="40">
        <f>COUNTIFS(L289:$L$518,L289,M289:$M$518,"Aberto")</f>
        <v>156</v>
      </c>
      <c r="K289" s="40">
        <f>COUNTIF(M289:$M$517,"Aberto")</f>
        <v>165</v>
      </c>
      <c r="L289" s="88" t="s">
        <v>870</v>
      </c>
      <c r="M289" s="40" t="s">
        <v>314</v>
      </c>
      <c r="N289" s="40"/>
      <c r="P289" s="115"/>
    </row>
    <row r="290" spans="2:16" ht="12" customHeight="1">
      <c r="B290" s="88">
        <f t="shared" si="9"/>
        <v>228</v>
      </c>
      <c r="C290" s="41">
        <v>42291</v>
      </c>
      <c r="D290" s="42" t="s">
        <v>283</v>
      </c>
      <c r="E290" s="40" t="s">
        <v>46</v>
      </c>
      <c r="F290" s="40" t="s">
        <v>55</v>
      </c>
      <c r="G290" s="40" t="s">
        <v>110</v>
      </c>
      <c r="H290" s="40" t="s">
        <v>180</v>
      </c>
      <c r="I290" s="110">
        <v>103</v>
      </c>
      <c r="J290" s="40">
        <f>COUNTIFS(L290:$L$518,L290,M290:$M$518,"Aberto")</f>
        <v>155</v>
      </c>
      <c r="K290" s="40">
        <f>COUNTIF(M290:$M$517,"Aberto")</f>
        <v>164</v>
      </c>
      <c r="L290" s="88" t="s">
        <v>870</v>
      </c>
      <c r="M290" s="40" t="s">
        <v>314</v>
      </c>
      <c r="N290" s="40"/>
      <c r="P290" s="115"/>
    </row>
    <row r="291" spans="2:16" ht="12" customHeight="1">
      <c r="B291" s="88">
        <f t="shared" si="9"/>
        <v>227</v>
      </c>
      <c r="C291" s="41">
        <v>42290</v>
      </c>
      <c r="D291" s="42" t="s">
        <v>283</v>
      </c>
      <c r="E291" s="40" t="s">
        <v>42</v>
      </c>
      <c r="F291" s="40" t="s">
        <v>47</v>
      </c>
      <c r="G291" s="40" t="s">
        <v>95</v>
      </c>
      <c r="H291" s="40" t="s">
        <v>181</v>
      </c>
      <c r="I291" s="110">
        <v>64.02</v>
      </c>
      <c r="J291" s="40">
        <f>COUNTIFS(L291:$L$518,L291,M291:$M$518,"Aberto")</f>
        <v>2</v>
      </c>
      <c r="K291" s="40">
        <f>COUNTIF(M291:$M$517,"Aberto")</f>
        <v>163</v>
      </c>
      <c r="L291" s="40" t="s">
        <v>869</v>
      </c>
      <c r="M291" s="40" t="s">
        <v>314</v>
      </c>
      <c r="N291" s="40"/>
      <c r="P291" s="115"/>
    </row>
    <row r="292" spans="2:16" ht="12" customHeight="1">
      <c r="B292" s="43">
        <f t="shared" si="9"/>
        <v>226</v>
      </c>
      <c r="C292" s="44">
        <v>42283</v>
      </c>
      <c r="D292" s="45" t="s">
        <v>283</v>
      </c>
      <c r="E292" s="43" t="s">
        <v>46</v>
      </c>
      <c r="F292" s="43" t="s">
        <v>60</v>
      </c>
      <c r="G292" s="43" t="s">
        <v>102</v>
      </c>
      <c r="H292" s="43" t="s">
        <v>182</v>
      </c>
      <c r="I292" s="111">
        <v>6</v>
      </c>
      <c r="J292" s="43">
        <f>COUNTIFS(L292:$L$518,L292,M292:$M$518,"Aberto")</f>
        <v>7</v>
      </c>
      <c r="K292" s="43">
        <f>COUNTIF(M292:$M$517,"Aberto")</f>
        <v>162</v>
      </c>
      <c r="L292" s="43" t="s">
        <v>871</v>
      </c>
      <c r="M292" s="43" t="s">
        <v>313</v>
      </c>
      <c r="N292" s="43"/>
      <c r="P292" s="115"/>
    </row>
    <row r="293" spans="2:16" ht="12" customHeight="1">
      <c r="B293" s="43">
        <f t="shared" si="9"/>
        <v>225</v>
      </c>
      <c r="C293" s="44">
        <v>42278</v>
      </c>
      <c r="D293" s="45" t="s">
        <v>283</v>
      </c>
      <c r="E293" s="70" t="s">
        <v>45</v>
      </c>
      <c r="F293" s="43" t="s">
        <v>65</v>
      </c>
      <c r="G293" s="43" t="s">
        <v>111</v>
      </c>
      <c r="H293" s="43" t="s">
        <v>183</v>
      </c>
      <c r="I293" s="111">
        <v>6</v>
      </c>
      <c r="J293" s="43">
        <f>COUNTIFS(L293:$L$518,L293,M293:$M$518,"Aberto")</f>
        <v>7</v>
      </c>
      <c r="K293" s="43">
        <f>COUNTIF(M293:$M$517,"Aberto")</f>
        <v>162</v>
      </c>
      <c r="L293" s="43" t="s">
        <v>871</v>
      </c>
      <c r="M293" s="43" t="s">
        <v>313</v>
      </c>
      <c r="N293" s="43"/>
      <c r="P293" s="115"/>
    </row>
    <row r="294" spans="2:16" ht="12" customHeight="1">
      <c r="B294" s="88">
        <f t="shared" si="9"/>
        <v>224</v>
      </c>
      <c r="C294" s="41">
        <v>42273</v>
      </c>
      <c r="D294" s="42" t="s">
        <v>284</v>
      </c>
      <c r="E294" s="40" t="s">
        <v>42</v>
      </c>
      <c r="F294" s="40" t="s">
        <v>47</v>
      </c>
      <c r="G294" s="40" t="s">
        <v>75</v>
      </c>
      <c r="H294" s="40" t="s">
        <v>184</v>
      </c>
      <c r="I294" s="110">
        <v>61.38</v>
      </c>
      <c r="J294" s="40">
        <f>COUNTIFS(L294:$L$518,L294,M294:$M$518,"Aberto")</f>
        <v>154</v>
      </c>
      <c r="K294" s="40">
        <f>COUNTIF(M294:$M$517,"Aberto")</f>
        <v>162</v>
      </c>
      <c r="L294" s="88" t="s">
        <v>870</v>
      </c>
      <c r="M294" s="40" t="s">
        <v>314</v>
      </c>
      <c r="N294" s="40"/>
      <c r="P294" s="115"/>
    </row>
    <row r="295" spans="2:16" ht="12" customHeight="1">
      <c r="B295" s="43">
        <f t="shared" si="9"/>
        <v>223</v>
      </c>
      <c r="C295" s="44">
        <v>42265</v>
      </c>
      <c r="D295" s="45" t="s">
        <v>284</v>
      </c>
      <c r="E295" s="70" t="s">
        <v>42</v>
      </c>
      <c r="F295" s="43" t="s">
        <v>67</v>
      </c>
      <c r="G295" s="43" t="s">
        <v>115</v>
      </c>
      <c r="H295" s="43" t="s">
        <v>305</v>
      </c>
      <c r="I295" s="111">
        <v>6</v>
      </c>
      <c r="J295" s="43">
        <f>COUNTIFS(L295:$L$518,L295,M295:$M$518,"Aberto")</f>
        <v>7</v>
      </c>
      <c r="K295" s="43">
        <f>COUNTIF(M295:$M$517,"Aberto")</f>
        <v>161</v>
      </c>
      <c r="L295" s="43" t="s">
        <v>871</v>
      </c>
      <c r="M295" s="43" t="s">
        <v>313</v>
      </c>
      <c r="N295" s="43"/>
      <c r="P295" s="115"/>
    </row>
    <row r="296" spans="2:16" ht="12" customHeight="1">
      <c r="B296" s="88">
        <f t="shared" si="9"/>
        <v>222</v>
      </c>
      <c r="C296" s="41">
        <v>42223</v>
      </c>
      <c r="D296" s="42" t="s">
        <v>284</v>
      </c>
      <c r="E296" s="40" t="s">
        <v>42</v>
      </c>
      <c r="F296" s="40" t="s">
        <v>64</v>
      </c>
      <c r="G296" s="40" t="s">
        <v>75</v>
      </c>
      <c r="H296" s="40" t="s">
        <v>185</v>
      </c>
      <c r="I296" s="110">
        <v>45.4</v>
      </c>
      <c r="J296" s="40">
        <f>COUNTIFS(L296:$L$518,L296,M296:$M$518,"Aberto")</f>
        <v>1</v>
      </c>
      <c r="K296" s="40">
        <f>COUNTIF(M296:$M$517,"Aberto")</f>
        <v>161</v>
      </c>
      <c r="L296" s="40" t="s">
        <v>869</v>
      </c>
      <c r="M296" s="40" t="s">
        <v>314</v>
      </c>
      <c r="N296" s="40"/>
      <c r="P296" s="115"/>
    </row>
    <row r="297" spans="2:16" ht="12" customHeight="1">
      <c r="B297" s="43">
        <f t="shared" si="9"/>
        <v>221</v>
      </c>
      <c r="C297" s="44">
        <v>42208</v>
      </c>
      <c r="D297" s="45" t="s">
        <v>284</v>
      </c>
      <c r="E297" s="70" t="s">
        <v>44</v>
      </c>
      <c r="F297" s="43" t="s">
        <v>56</v>
      </c>
      <c r="G297" s="43" t="s">
        <v>112</v>
      </c>
      <c r="H297" s="43" t="s">
        <v>186</v>
      </c>
      <c r="I297" s="111">
        <v>6</v>
      </c>
      <c r="J297" s="43">
        <f>COUNTIFS(L297:$L$518,L297,M297:$M$518,"Aberto")</f>
        <v>7</v>
      </c>
      <c r="K297" s="43">
        <f>COUNTIF(M297:$M$517,"Aberto")</f>
        <v>160</v>
      </c>
      <c r="L297" s="43" t="s">
        <v>871</v>
      </c>
      <c r="M297" s="43" t="s">
        <v>313</v>
      </c>
      <c r="N297" s="43"/>
      <c r="P297" s="115"/>
    </row>
    <row r="298" spans="2:16" ht="12" customHeight="1">
      <c r="B298" s="43">
        <f t="shared" si="9"/>
        <v>220</v>
      </c>
      <c r="C298" s="44">
        <v>42188</v>
      </c>
      <c r="D298" s="45" t="s">
        <v>284</v>
      </c>
      <c r="E298" s="70" t="s">
        <v>43</v>
      </c>
      <c r="F298" s="43" t="s">
        <v>48</v>
      </c>
      <c r="G298" s="43" t="s">
        <v>77</v>
      </c>
      <c r="H298" s="43" t="s">
        <v>264</v>
      </c>
      <c r="I298" s="111">
        <v>6</v>
      </c>
      <c r="J298" s="43">
        <f>COUNTIFS(L298:$L$518,L298,M298:$M$518,"Aberto")</f>
        <v>7</v>
      </c>
      <c r="K298" s="43">
        <f>COUNTIF(M298:$M$517,"Aberto")</f>
        <v>160</v>
      </c>
      <c r="L298" s="43" t="s">
        <v>871</v>
      </c>
      <c r="M298" s="43" t="s">
        <v>313</v>
      </c>
      <c r="N298" s="43"/>
      <c r="P298" s="115"/>
    </row>
    <row r="299" spans="2:16" ht="12" customHeight="1">
      <c r="B299" s="88">
        <f t="shared" si="9"/>
        <v>219</v>
      </c>
      <c r="C299" s="41">
        <v>42186</v>
      </c>
      <c r="D299" s="42" t="s">
        <v>284</v>
      </c>
      <c r="E299" s="40" t="s">
        <v>42</v>
      </c>
      <c r="F299" s="40" t="s">
        <v>47</v>
      </c>
      <c r="G299" s="40" t="s">
        <v>75</v>
      </c>
      <c r="H299" s="40" t="s">
        <v>187</v>
      </c>
      <c r="I299" s="110">
        <v>6</v>
      </c>
      <c r="J299" s="40">
        <f>COUNTIFS(L299:$L$518,L299,M299:$M$518,"Aberto")</f>
        <v>7</v>
      </c>
      <c r="K299" s="40">
        <f>COUNTIF(M299:$M$517,"Aberto")</f>
        <v>160</v>
      </c>
      <c r="L299" s="40" t="s">
        <v>871</v>
      </c>
      <c r="M299" s="40" t="s">
        <v>314</v>
      </c>
      <c r="N299" s="40"/>
      <c r="P299" s="115"/>
    </row>
    <row r="300" spans="2:16" ht="12" customHeight="1">
      <c r="B300" s="43">
        <f t="shared" si="9"/>
        <v>218</v>
      </c>
      <c r="C300" s="44">
        <v>42157</v>
      </c>
      <c r="D300" s="45" t="s">
        <v>281</v>
      </c>
      <c r="E300" s="70" t="s">
        <v>46</v>
      </c>
      <c r="F300" s="43" t="s">
        <v>66</v>
      </c>
      <c r="G300" s="43" t="s">
        <v>113</v>
      </c>
      <c r="H300" s="43" t="s">
        <v>189</v>
      </c>
      <c r="I300" s="111">
        <v>6</v>
      </c>
      <c r="J300" s="43">
        <f>COUNTIFS(L300:$L$518,L300,M300:$M$518,"Aberto")</f>
        <v>6</v>
      </c>
      <c r="K300" s="43">
        <f>COUNTIF(M300:$M$517,"Aberto")</f>
        <v>159</v>
      </c>
      <c r="L300" s="43" t="s">
        <v>871</v>
      </c>
      <c r="M300" s="43" t="s">
        <v>313</v>
      </c>
      <c r="N300" s="43"/>
      <c r="P300" s="115"/>
    </row>
    <row r="301" spans="2:16" ht="12" customHeight="1">
      <c r="B301" s="43">
        <f t="shared" si="9"/>
        <v>217</v>
      </c>
      <c r="C301" s="44">
        <v>42157</v>
      </c>
      <c r="D301" s="45" t="s">
        <v>281</v>
      </c>
      <c r="E301" s="70" t="s">
        <v>44</v>
      </c>
      <c r="F301" s="43" t="s">
        <v>50</v>
      </c>
      <c r="G301" s="43" t="s">
        <v>80</v>
      </c>
      <c r="H301" s="43" t="s">
        <v>188</v>
      </c>
      <c r="I301" s="111">
        <v>6</v>
      </c>
      <c r="J301" s="43">
        <f>COUNTIFS(L301:$L$518,L301,M301:$M$518,"Aberto")</f>
        <v>6</v>
      </c>
      <c r="K301" s="43">
        <f>COUNTIF(M301:$M$517,"Aberto")</f>
        <v>159</v>
      </c>
      <c r="L301" s="43" t="s">
        <v>871</v>
      </c>
      <c r="M301" s="43" t="s">
        <v>313</v>
      </c>
      <c r="N301" s="43"/>
      <c r="P301" s="115"/>
    </row>
    <row r="302" spans="2:16" ht="12" customHeight="1">
      <c r="B302" s="43">
        <f t="shared" si="9"/>
        <v>216</v>
      </c>
      <c r="C302" s="44">
        <v>42157</v>
      </c>
      <c r="D302" s="45" t="s">
        <v>281</v>
      </c>
      <c r="E302" s="70" t="s">
        <v>42</v>
      </c>
      <c r="F302" s="43" t="s">
        <v>47</v>
      </c>
      <c r="G302" s="43" t="s">
        <v>75</v>
      </c>
      <c r="H302" s="43" t="s">
        <v>362</v>
      </c>
      <c r="I302" s="111">
        <v>9</v>
      </c>
      <c r="J302" s="43">
        <f>COUNTIFS(L302:$L$518,L302,M302:$M$518,"Aberto")</f>
        <v>6</v>
      </c>
      <c r="K302" s="43">
        <f>COUNTIF(M302:$M$517,"Aberto")</f>
        <v>159</v>
      </c>
      <c r="L302" s="43" t="s">
        <v>871</v>
      </c>
      <c r="M302" s="43" t="s">
        <v>313</v>
      </c>
      <c r="N302" s="43"/>
      <c r="P302" s="115"/>
    </row>
    <row r="303" spans="2:16" ht="12" customHeight="1">
      <c r="B303" s="43">
        <f t="shared" si="9"/>
        <v>215</v>
      </c>
      <c r="C303" s="44">
        <v>42153</v>
      </c>
      <c r="D303" s="45" t="s">
        <v>281</v>
      </c>
      <c r="E303" s="70" t="s">
        <v>42</v>
      </c>
      <c r="F303" s="43" t="s">
        <v>67</v>
      </c>
      <c r="G303" s="43" t="s">
        <v>115</v>
      </c>
      <c r="H303" s="43" t="s">
        <v>306</v>
      </c>
      <c r="I303" s="111">
        <v>6</v>
      </c>
      <c r="J303" s="43">
        <f>COUNTIFS(L303:$L$518,L303,M303:$M$518,"Aberto")</f>
        <v>6</v>
      </c>
      <c r="K303" s="43">
        <f>COUNTIF(M303:$M$517,"Aberto")</f>
        <v>159</v>
      </c>
      <c r="L303" s="43" t="s">
        <v>871</v>
      </c>
      <c r="M303" s="43" t="s">
        <v>313</v>
      </c>
      <c r="N303" s="43"/>
      <c r="P303" s="115"/>
    </row>
    <row r="304" spans="2:16" ht="12" customHeight="1">
      <c r="B304" s="43">
        <f t="shared" si="9"/>
        <v>214</v>
      </c>
      <c r="C304" s="44">
        <v>42152</v>
      </c>
      <c r="D304" s="45" t="s">
        <v>281</v>
      </c>
      <c r="E304" s="70" t="s">
        <v>42</v>
      </c>
      <c r="F304" s="43" t="s">
        <v>67</v>
      </c>
      <c r="G304" s="43" t="s">
        <v>115</v>
      </c>
      <c r="H304" s="43" t="s">
        <v>308</v>
      </c>
      <c r="I304" s="111">
        <v>6</v>
      </c>
      <c r="J304" s="43">
        <f>COUNTIFS(L304:$L$518,L304,M304:$M$518,"Aberto")</f>
        <v>6</v>
      </c>
      <c r="K304" s="43">
        <f>COUNTIF(M304:$M$517,"Aberto")</f>
        <v>159</v>
      </c>
      <c r="L304" s="43" t="s">
        <v>871</v>
      </c>
      <c r="M304" s="43" t="s">
        <v>313</v>
      </c>
      <c r="N304" s="43"/>
      <c r="P304" s="115"/>
    </row>
    <row r="305" spans="2:14" ht="12" customHeight="1">
      <c r="B305" s="43">
        <f t="shared" si="9"/>
        <v>213</v>
      </c>
      <c r="C305" s="44">
        <v>42150</v>
      </c>
      <c r="D305" s="45" t="s">
        <v>281</v>
      </c>
      <c r="E305" s="70" t="s">
        <v>42</v>
      </c>
      <c r="F305" s="43" t="s">
        <v>47</v>
      </c>
      <c r="G305" s="43" t="s">
        <v>82</v>
      </c>
      <c r="H305" s="43" t="s">
        <v>307</v>
      </c>
      <c r="I305" s="111">
        <v>6</v>
      </c>
      <c r="J305" s="43">
        <f>COUNTIFS(L305:$L$518,L305,M305:$M$518,"Aberto")</f>
        <v>6</v>
      </c>
      <c r="K305" s="43">
        <f>COUNTIF(M305:$M$517,"Aberto")</f>
        <v>159</v>
      </c>
      <c r="L305" s="43" t="s">
        <v>871</v>
      </c>
      <c r="M305" s="43" t="s">
        <v>313</v>
      </c>
      <c r="N305" s="43"/>
    </row>
    <row r="306" spans="2:14" ht="12" customHeight="1">
      <c r="B306" s="88">
        <f t="shared" si="9"/>
        <v>212</v>
      </c>
      <c r="C306" s="41">
        <v>42124</v>
      </c>
      <c r="D306" s="42" t="s">
        <v>281</v>
      </c>
      <c r="E306" s="40" t="s">
        <v>42</v>
      </c>
      <c r="F306" s="40" t="s">
        <v>47</v>
      </c>
      <c r="G306" s="40" t="s">
        <v>75</v>
      </c>
      <c r="H306" s="40" t="s">
        <v>190</v>
      </c>
      <c r="I306" s="110">
        <v>82.07</v>
      </c>
      <c r="J306" s="40">
        <f>COUNTIFS(L306:$L$518,L306,M306:$M$518,"Aberto")</f>
        <v>153</v>
      </c>
      <c r="K306" s="40">
        <f>COUNTIF(M306:$M$517,"Aberto")</f>
        <v>159</v>
      </c>
      <c r="L306" s="88" t="s">
        <v>870</v>
      </c>
      <c r="M306" s="40" t="s">
        <v>314</v>
      </c>
      <c r="N306" s="40"/>
    </row>
    <row r="307" spans="2:14" ht="12" customHeight="1">
      <c r="B307" s="43">
        <f t="shared" si="9"/>
        <v>211</v>
      </c>
      <c r="C307" s="44">
        <v>42123</v>
      </c>
      <c r="D307" s="45" t="s">
        <v>281</v>
      </c>
      <c r="E307" s="70" t="s">
        <v>42</v>
      </c>
      <c r="F307" s="43" t="s">
        <v>47</v>
      </c>
      <c r="G307" s="43" t="s">
        <v>75</v>
      </c>
      <c r="H307" s="43" t="s">
        <v>187</v>
      </c>
      <c r="I307" s="111">
        <v>6</v>
      </c>
      <c r="J307" s="43">
        <f>COUNTIFS(L307:$L$518,L307,M307:$M$518,"Aberto")</f>
        <v>6</v>
      </c>
      <c r="K307" s="43">
        <f>COUNTIF(M307:$M$517,"Aberto")</f>
        <v>158</v>
      </c>
      <c r="L307" s="43" t="s">
        <v>871</v>
      </c>
      <c r="M307" s="43" t="s">
        <v>313</v>
      </c>
      <c r="N307" s="43"/>
    </row>
    <row r="308" spans="2:14" ht="12" customHeight="1">
      <c r="B308" s="43">
        <f t="shared" si="9"/>
        <v>210</v>
      </c>
      <c r="C308" s="44">
        <v>42118</v>
      </c>
      <c r="D308" s="45" t="s">
        <v>281</v>
      </c>
      <c r="E308" s="70" t="s">
        <v>46</v>
      </c>
      <c r="F308" s="43" t="s">
        <v>55</v>
      </c>
      <c r="G308" s="43" t="s">
        <v>114</v>
      </c>
      <c r="H308" s="43" t="s">
        <v>191</v>
      </c>
      <c r="I308" s="111">
        <v>6</v>
      </c>
      <c r="J308" s="43">
        <f>COUNTIFS(L308:$L$518,L308,M308:$M$518,"Aberto")</f>
        <v>6</v>
      </c>
      <c r="K308" s="43">
        <f>COUNTIF(M308:$M$517,"Aberto")</f>
        <v>158</v>
      </c>
      <c r="L308" s="43" t="s">
        <v>871</v>
      </c>
      <c r="M308" s="43" t="s">
        <v>313</v>
      </c>
      <c r="N308" s="43"/>
    </row>
    <row r="309" spans="2:14" ht="12" customHeight="1">
      <c r="B309" s="88">
        <f t="shared" si="9"/>
        <v>209</v>
      </c>
      <c r="C309" s="41">
        <v>42110</v>
      </c>
      <c r="D309" s="42" t="s">
        <v>281</v>
      </c>
      <c r="E309" s="40" t="s">
        <v>42</v>
      </c>
      <c r="F309" s="40" t="s">
        <v>47</v>
      </c>
      <c r="G309" s="40" t="s">
        <v>82</v>
      </c>
      <c r="H309" s="40" t="s">
        <v>192</v>
      </c>
      <c r="I309" s="110">
        <v>91.17</v>
      </c>
      <c r="J309" s="40">
        <f>COUNTIFS(L309:$L$518,L309,M309:$M$518,"Aberto")</f>
        <v>152</v>
      </c>
      <c r="K309" s="40">
        <f>COUNTIF(M309:$M$517,"Aberto")</f>
        <v>158</v>
      </c>
      <c r="L309" s="88" t="s">
        <v>870</v>
      </c>
      <c r="M309" s="40" t="s">
        <v>314</v>
      </c>
      <c r="N309" s="40"/>
    </row>
    <row r="310" spans="2:14" ht="12" customHeight="1">
      <c r="B310" s="43">
        <f t="shared" si="9"/>
        <v>208</v>
      </c>
      <c r="C310" s="44">
        <v>42110</v>
      </c>
      <c r="D310" s="45" t="s">
        <v>281</v>
      </c>
      <c r="E310" s="70" t="s">
        <v>44</v>
      </c>
      <c r="F310" s="43" t="s">
        <v>56</v>
      </c>
      <c r="G310" s="43" t="s">
        <v>112</v>
      </c>
      <c r="H310" s="43" t="s">
        <v>248</v>
      </c>
      <c r="I310" s="111">
        <v>6</v>
      </c>
      <c r="J310" s="43">
        <f>COUNTIFS(L310:$L$518,L310,M310:$M$518,"Aberto")</f>
        <v>6</v>
      </c>
      <c r="K310" s="43">
        <f>COUNTIF(M310:$M$517,"Aberto")</f>
        <v>157</v>
      </c>
      <c r="L310" s="43" t="s">
        <v>871</v>
      </c>
      <c r="M310" s="43" t="s">
        <v>313</v>
      </c>
      <c r="N310" s="43"/>
    </row>
    <row r="311" spans="2:14" ht="12" customHeight="1">
      <c r="B311" s="43">
        <f t="shared" si="9"/>
        <v>207</v>
      </c>
      <c r="C311" s="44">
        <v>42089</v>
      </c>
      <c r="D311" s="45" t="s">
        <v>282</v>
      </c>
      <c r="E311" s="70" t="s">
        <v>42</v>
      </c>
      <c r="F311" s="43" t="s">
        <v>47</v>
      </c>
      <c r="G311" s="43" t="s">
        <v>95</v>
      </c>
      <c r="H311" s="43" t="s">
        <v>181</v>
      </c>
      <c r="I311" s="111">
        <v>6</v>
      </c>
      <c r="J311" s="43">
        <f>COUNTIFS(L311:$L$518,L311,M311:$M$518,"Aberto")</f>
        <v>6</v>
      </c>
      <c r="K311" s="43">
        <f>COUNTIF(M311:$M$517,"Aberto")</f>
        <v>157</v>
      </c>
      <c r="L311" s="43" t="s">
        <v>871</v>
      </c>
      <c r="M311" s="43" t="s">
        <v>313</v>
      </c>
      <c r="N311" s="43"/>
    </row>
    <row r="312" spans="2:14" ht="12" customHeight="1">
      <c r="B312" s="43">
        <f t="shared" si="9"/>
        <v>206</v>
      </c>
      <c r="C312" s="44">
        <v>42069</v>
      </c>
      <c r="D312" s="45" t="s">
        <v>282</v>
      </c>
      <c r="E312" s="70" t="s">
        <v>42</v>
      </c>
      <c r="F312" s="43" t="s">
        <v>47</v>
      </c>
      <c r="G312" s="43" t="s">
        <v>135</v>
      </c>
      <c r="H312" s="43" t="s">
        <v>193</v>
      </c>
      <c r="I312" s="111">
        <v>6</v>
      </c>
      <c r="J312" s="43">
        <f>COUNTIFS(L312:$L$518,L312,M312:$M$518,"Aberto")</f>
        <v>6</v>
      </c>
      <c r="K312" s="43">
        <f>COUNTIF(M312:$M$517,"Aberto")</f>
        <v>157</v>
      </c>
      <c r="L312" s="43" t="s">
        <v>871</v>
      </c>
      <c r="M312" s="43" t="s">
        <v>313</v>
      </c>
      <c r="N312" s="43"/>
    </row>
    <row r="313" spans="2:14" ht="12" customHeight="1">
      <c r="B313" s="43">
        <f t="shared" si="9"/>
        <v>205</v>
      </c>
      <c r="C313" s="44">
        <v>42068</v>
      </c>
      <c r="D313" s="45" t="s">
        <v>282</v>
      </c>
      <c r="E313" s="70" t="s">
        <v>42</v>
      </c>
      <c r="F313" s="43" t="s">
        <v>67</v>
      </c>
      <c r="G313" s="43" t="s">
        <v>115</v>
      </c>
      <c r="H313" s="43" t="s">
        <v>194</v>
      </c>
      <c r="I313" s="111">
        <v>6</v>
      </c>
      <c r="J313" s="43">
        <f>COUNTIFS(L313:$L$518,L313,M313:$M$518,"Aberto")</f>
        <v>6</v>
      </c>
      <c r="K313" s="43">
        <f>COUNTIF(M313:$M$517,"Aberto")</f>
        <v>157</v>
      </c>
      <c r="L313" s="43" t="s">
        <v>871</v>
      </c>
      <c r="M313" s="43" t="s">
        <v>313</v>
      </c>
      <c r="N313" s="43"/>
    </row>
    <row r="314" spans="2:14" ht="12" customHeight="1">
      <c r="B314" s="43">
        <f t="shared" si="9"/>
        <v>204</v>
      </c>
      <c r="C314" s="44">
        <v>42036</v>
      </c>
      <c r="D314" s="45" t="s">
        <v>282</v>
      </c>
      <c r="E314" s="70" t="s">
        <v>42</v>
      </c>
      <c r="F314" s="43" t="s">
        <v>67</v>
      </c>
      <c r="G314" s="43" t="s">
        <v>287</v>
      </c>
      <c r="H314" s="43" t="s">
        <v>300</v>
      </c>
      <c r="I314" s="111">
        <v>6</v>
      </c>
      <c r="J314" s="43">
        <f>COUNTIFS(L314:$L$518,L314,M314:$M$518,"Aberto")</f>
        <v>6</v>
      </c>
      <c r="K314" s="43">
        <f>COUNTIF(M314:$M$517,"Aberto")</f>
        <v>157</v>
      </c>
      <c r="L314" s="43" t="s">
        <v>871</v>
      </c>
      <c r="M314" s="43" t="s">
        <v>313</v>
      </c>
      <c r="N314" s="43"/>
    </row>
    <row r="315" spans="2:14" ht="12" customHeight="1">
      <c r="B315" s="88">
        <f t="shared" si="9"/>
        <v>203</v>
      </c>
      <c r="C315" s="41">
        <v>41997</v>
      </c>
      <c r="D315" s="42" t="s">
        <v>283</v>
      </c>
      <c r="E315" s="40" t="s">
        <v>45</v>
      </c>
      <c r="F315" s="40" t="s">
        <v>53</v>
      </c>
      <c r="G315" s="40" t="s">
        <v>116</v>
      </c>
      <c r="H315" s="40" t="s">
        <v>195</v>
      </c>
      <c r="I315" s="110">
        <v>124.5</v>
      </c>
      <c r="J315" s="40">
        <f>COUNTIFS(L315:$L$518,L315,M315:$M$518,"Aberto")</f>
        <v>151</v>
      </c>
      <c r="K315" s="40">
        <f>COUNTIF(M315:$M$517,"Aberto")</f>
        <v>157</v>
      </c>
      <c r="L315" s="88" t="s">
        <v>870</v>
      </c>
      <c r="M315" s="40" t="s">
        <v>314</v>
      </c>
      <c r="N315" s="40"/>
    </row>
    <row r="316" spans="2:14" ht="12" customHeight="1">
      <c r="B316" s="43">
        <f t="shared" si="9"/>
        <v>202</v>
      </c>
      <c r="C316" s="44">
        <v>41991</v>
      </c>
      <c r="D316" s="45" t="s">
        <v>283</v>
      </c>
      <c r="E316" s="70" t="s">
        <v>43</v>
      </c>
      <c r="F316" s="43" t="s">
        <v>49</v>
      </c>
      <c r="G316" s="43" t="s">
        <v>121</v>
      </c>
      <c r="H316" s="43" t="s">
        <v>302</v>
      </c>
      <c r="I316" s="111">
        <v>6</v>
      </c>
      <c r="J316" s="43">
        <f>COUNTIFS(L316:$L$518,L316,M316:$M$518,"Aberto")</f>
        <v>6</v>
      </c>
      <c r="K316" s="43">
        <f>COUNTIF(M316:$M$517,"Aberto")</f>
        <v>156</v>
      </c>
      <c r="L316" s="43" t="s">
        <v>871</v>
      </c>
      <c r="M316" s="43" t="s">
        <v>313</v>
      </c>
      <c r="N316" s="43"/>
    </row>
    <row r="317" spans="2:14" ht="12" customHeight="1">
      <c r="B317" s="43">
        <f t="shared" si="9"/>
        <v>201</v>
      </c>
      <c r="C317" s="44">
        <v>41985</v>
      </c>
      <c r="D317" s="45" t="s">
        <v>283</v>
      </c>
      <c r="E317" s="70" t="s">
        <v>42</v>
      </c>
      <c r="F317" s="43" t="s">
        <v>47</v>
      </c>
      <c r="G317" s="43" t="s">
        <v>75</v>
      </c>
      <c r="H317" s="43" t="s">
        <v>197</v>
      </c>
      <c r="I317" s="111">
        <v>6</v>
      </c>
      <c r="J317" s="43">
        <f>COUNTIFS(L317:$L$518,L317,M317:$M$518,"Aberto")</f>
        <v>6</v>
      </c>
      <c r="K317" s="43">
        <f>COUNTIF(M317:$M$517,"Aberto")</f>
        <v>156</v>
      </c>
      <c r="L317" s="43" t="s">
        <v>871</v>
      </c>
      <c r="M317" s="43" t="s">
        <v>313</v>
      </c>
      <c r="N317" s="43"/>
    </row>
    <row r="318" spans="2:14" ht="12" customHeight="1">
      <c r="B318" s="43">
        <f t="shared" si="9"/>
        <v>200</v>
      </c>
      <c r="C318" s="44">
        <v>41985</v>
      </c>
      <c r="D318" s="45" t="s">
        <v>283</v>
      </c>
      <c r="E318" s="70" t="s">
        <v>42</v>
      </c>
      <c r="F318" s="43" t="s">
        <v>64</v>
      </c>
      <c r="G318" s="43" t="s">
        <v>75</v>
      </c>
      <c r="H318" s="43" t="s">
        <v>196</v>
      </c>
      <c r="I318" s="111">
        <v>6</v>
      </c>
      <c r="J318" s="43">
        <f>COUNTIFS(L318:$L$518,L318,M318:$M$518,"Aberto")</f>
        <v>6</v>
      </c>
      <c r="K318" s="43">
        <f>COUNTIF(M318:$M$517,"Aberto")</f>
        <v>156</v>
      </c>
      <c r="L318" s="43" t="s">
        <v>871</v>
      </c>
      <c r="M318" s="43" t="s">
        <v>313</v>
      </c>
      <c r="N318" s="43"/>
    </row>
    <row r="319" spans="2:14" ht="12" customHeight="1">
      <c r="B319" s="43">
        <f t="shared" si="9"/>
        <v>199</v>
      </c>
      <c r="C319" s="44">
        <v>41975</v>
      </c>
      <c r="D319" s="45" t="s">
        <v>283</v>
      </c>
      <c r="E319" s="70" t="s">
        <v>42</v>
      </c>
      <c r="F319" s="43" t="s">
        <v>285</v>
      </c>
      <c r="G319" s="43" t="s">
        <v>94</v>
      </c>
      <c r="H319" s="43" t="s">
        <v>299</v>
      </c>
      <c r="I319" s="111">
        <v>6</v>
      </c>
      <c r="J319" s="43">
        <f>COUNTIFS(L319:$L$518,L319,M319:$M$518,"Aberto")</f>
        <v>6</v>
      </c>
      <c r="K319" s="43">
        <f>COUNTIF(M319:$M$517,"Aberto")</f>
        <v>156</v>
      </c>
      <c r="L319" s="43" t="s">
        <v>871</v>
      </c>
      <c r="M319" s="43" t="s">
        <v>313</v>
      </c>
      <c r="N319" s="43"/>
    </row>
    <row r="320" spans="2:14" ht="12" customHeight="1">
      <c r="B320" s="43">
        <f t="shared" si="9"/>
        <v>198</v>
      </c>
      <c r="C320" s="44">
        <v>41975</v>
      </c>
      <c r="D320" s="45" t="s">
        <v>283</v>
      </c>
      <c r="E320" s="70" t="s">
        <v>42</v>
      </c>
      <c r="F320" s="43" t="s">
        <v>285</v>
      </c>
      <c r="G320" s="43" t="s">
        <v>94</v>
      </c>
      <c r="H320" s="43" t="s">
        <v>291</v>
      </c>
      <c r="I320" s="111">
        <v>6</v>
      </c>
      <c r="J320" s="43">
        <f>COUNTIFS(L320:$L$518,L320,M320:$M$518,"Aberto")</f>
        <v>6</v>
      </c>
      <c r="K320" s="43">
        <f>COUNTIF(M320:$M$517,"Aberto")</f>
        <v>156</v>
      </c>
      <c r="L320" s="43" t="s">
        <v>871</v>
      </c>
      <c r="M320" s="43" t="s">
        <v>313</v>
      </c>
      <c r="N320" s="43"/>
    </row>
    <row r="321" spans="2:14" ht="12" customHeight="1">
      <c r="B321" s="43">
        <f t="shared" si="9"/>
        <v>197</v>
      </c>
      <c r="C321" s="44">
        <v>41974</v>
      </c>
      <c r="D321" s="45" t="s">
        <v>283</v>
      </c>
      <c r="E321" s="70" t="s">
        <v>45</v>
      </c>
      <c r="F321" s="43" t="s">
        <v>61</v>
      </c>
      <c r="G321" s="43" t="s">
        <v>117</v>
      </c>
      <c r="H321" s="43" t="s">
        <v>198</v>
      </c>
      <c r="I321" s="111">
        <v>6</v>
      </c>
      <c r="J321" s="43">
        <f>COUNTIFS(L321:$L$518,L321,M321:$M$518,"Aberto")</f>
        <v>6</v>
      </c>
      <c r="K321" s="43">
        <f>COUNTIF(M321:$M$517,"Aberto")</f>
        <v>156</v>
      </c>
      <c r="L321" s="43" t="s">
        <v>871</v>
      </c>
      <c r="M321" s="43" t="s">
        <v>313</v>
      </c>
      <c r="N321" s="43"/>
    </row>
    <row r="322" spans="2:14" ht="12" customHeight="1">
      <c r="B322" s="88">
        <f t="shared" si="9"/>
        <v>196</v>
      </c>
      <c r="C322" s="41">
        <v>41967</v>
      </c>
      <c r="D322" s="42" t="s">
        <v>283</v>
      </c>
      <c r="E322" s="40" t="s">
        <v>42</v>
      </c>
      <c r="F322" s="40" t="s">
        <v>68</v>
      </c>
      <c r="G322" s="40" t="s">
        <v>118</v>
      </c>
      <c r="H322" s="40" t="s">
        <v>199</v>
      </c>
      <c r="I322" s="110">
        <v>115</v>
      </c>
      <c r="J322" s="40">
        <f>COUNTIFS(L322:$L$518,L322,M322:$M$518,"Aberto")</f>
        <v>150</v>
      </c>
      <c r="K322" s="40">
        <f>COUNTIF(M322:$M$517,"Aberto")</f>
        <v>156</v>
      </c>
      <c r="L322" s="88" t="s">
        <v>870</v>
      </c>
      <c r="M322" s="40" t="s">
        <v>314</v>
      </c>
      <c r="N322" s="40"/>
    </row>
    <row r="323" spans="2:14" ht="12" customHeight="1">
      <c r="B323" s="43">
        <f t="shared" si="9"/>
        <v>195</v>
      </c>
      <c r="C323" s="44">
        <v>41957</v>
      </c>
      <c r="D323" s="45" t="s">
        <v>283</v>
      </c>
      <c r="E323" s="70" t="s">
        <v>42</v>
      </c>
      <c r="F323" s="43" t="s">
        <v>68</v>
      </c>
      <c r="G323" s="43" t="s">
        <v>119</v>
      </c>
      <c r="H323" s="43" t="s">
        <v>200</v>
      </c>
      <c r="I323" s="111">
        <v>6</v>
      </c>
      <c r="J323" s="43">
        <f>COUNTIFS(L323:$L$518,L323,M323:$M$518,"Aberto")</f>
        <v>6</v>
      </c>
      <c r="K323" s="43">
        <f>COUNTIF(M323:$M$517,"Aberto")</f>
        <v>155</v>
      </c>
      <c r="L323" s="43" t="s">
        <v>871</v>
      </c>
      <c r="M323" s="43" t="s">
        <v>313</v>
      </c>
      <c r="N323" s="43"/>
    </row>
    <row r="324" spans="2:14" ht="12" customHeight="1">
      <c r="B324" s="43">
        <f t="shared" si="9"/>
        <v>194</v>
      </c>
      <c r="C324" s="44">
        <v>41956</v>
      </c>
      <c r="D324" s="45" t="s">
        <v>283</v>
      </c>
      <c r="E324" s="70" t="s">
        <v>42</v>
      </c>
      <c r="F324" s="43" t="s">
        <v>47</v>
      </c>
      <c r="G324" s="43" t="s">
        <v>82</v>
      </c>
      <c r="H324" s="43" t="s">
        <v>295</v>
      </c>
      <c r="I324" s="111">
        <v>6</v>
      </c>
      <c r="J324" s="43">
        <f>COUNTIFS(L324:$L$518,L324,M324:$M$518,"Aberto")</f>
        <v>6</v>
      </c>
      <c r="K324" s="43">
        <f>COUNTIF(M324:$M$517,"Aberto")</f>
        <v>155</v>
      </c>
      <c r="L324" s="43" t="s">
        <v>871</v>
      </c>
      <c r="M324" s="43" t="s">
        <v>313</v>
      </c>
      <c r="N324" s="43"/>
    </row>
    <row r="325" spans="2:14" ht="12" customHeight="1">
      <c r="B325" s="43">
        <f t="shared" si="9"/>
        <v>193</v>
      </c>
      <c r="C325" s="44">
        <v>41950</v>
      </c>
      <c r="D325" s="45" t="s">
        <v>283</v>
      </c>
      <c r="E325" s="70" t="s">
        <v>42</v>
      </c>
      <c r="F325" s="43" t="s">
        <v>47</v>
      </c>
      <c r="G325" s="43" t="s">
        <v>75</v>
      </c>
      <c r="H325" s="43" t="s">
        <v>597</v>
      </c>
      <c r="I325" s="111">
        <v>6</v>
      </c>
      <c r="J325" s="43">
        <f>COUNTIFS(L325:$L$518,L325,M325:$M$518,"Aberto")</f>
        <v>6</v>
      </c>
      <c r="K325" s="43">
        <f>COUNTIF(M325:$M$517,"Aberto")</f>
        <v>155</v>
      </c>
      <c r="L325" s="43" t="s">
        <v>871</v>
      </c>
      <c r="M325" s="43" t="s">
        <v>313</v>
      </c>
      <c r="N325" s="43"/>
    </row>
    <row r="326" spans="2:14" ht="12" customHeight="1">
      <c r="B326" s="43">
        <f t="shared" ref="B326:B389" si="10">B327+1</f>
        <v>192</v>
      </c>
      <c r="C326" s="44">
        <v>41949</v>
      </c>
      <c r="D326" s="45" t="s">
        <v>283</v>
      </c>
      <c r="E326" s="70" t="s">
        <v>44</v>
      </c>
      <c r="F326" s="43" t="s">
        <v>69</v>
      </c>
      <c r="G326" s="43" t="s">
        <v>120</v>
      </c>
      <c r="H326" s="43" t="s">
        <v>201</v>
      </c>
      <c r="I326" s="111">
        <v>6</v>
      </c>
      <c r="J326" s="43">
        <f>COUNTIFS(L326:$L$518,L326,M326:$M$518,"Aberto")</f>
        <v>6</v>
      </c>
      <c r="K326" s="43">
        <f>COUNTIF(M326:$M$517,"Aberto")</f>
        <v>155</v>
      </c>
      <c r="L326" s="43" t="s">
        <v>871</v>
      </c>
      <c r="M326" s="43" t="s">
        <v>313</v>
      </c>
      <c r="N326" s="43"/>
    </row>
    <row r="327" spans="2:14" ht="12" customHeight="1">
      <c r="B327" s="88">
        <f t="shared" si="10"/>
        <v>191</v>
      </c>
      <c r="C327" s="41">
        <v>41947</v>
      </c>
      <c r="D327" s="42" t="s">
        <v>283</v>
      </c>
      <c r="E327" s="40" t="s">
        <v>45</v>
      </c>
      <c r="F327" s="40" t="s">
        <v>58</v>
      </c>
      <c r="G327" s="40" t="s">
        <v>92</v>
      </c>
      <c r="H327" s="40" t="s">
        <v>202</v>
      </c>
      <c r="I327" s="110">
        <v>132.88999999999999</v>
      </c>
      <c r="J327" s="40">
        <f>COUNTIFS(L327:$L$518,L327,M327:$M$518,"Aberto")</f>
        <v>149</v>
      </c>
      <c r="K327" s="40">
        <f>COUNTIF(M327:$M$517,"Aberto")</f>
        <v>155</v>
      </c>
      <c r="L327" s="88" t="s">
        <v>870</v>
      </c>
      <c r="M327" s="40" t="s">
        <v>314</v>
      </c>
      <c r="N327" s="40"/>
    </row>
    <row r="328" spans="2:14" ht="12" customHeight="1">
      <c r="B328" s="88">
        <f t="shared" si="10"/>
        <v>190</v>
      </c>
      <c r="C328" s="41">
        <v>41944</v>
      </c>
      <c r="D328" s="42" t="s">
        <v>283</v>
      </c>
      <c r="E328" s="40" t="s">
        <v>42</v>
      </c>
      <c r="F328" s="40" t="s">
        <v>47</v>
      </c>
      <c r="G328" s="40" t="s">
        <v>75</v>
      </c>
      <c r="H328" s="40" t="s">
        <v>203</v>
      </c>
      <c r="I328" s="110">
        <v>6</v>
      </c>
      <c r="J328" s="40">
        <f>COUNTIFS(L328:$L$518,L328,M328:$M$518,"Aberto")</f>
        <v>6</v>
      </c>
      <c r="K328" s="40">
        <f>COUNTIF(M328:$M$517,"Aberto")</f>
        <v>154</v>
      </c>
      <c r="L328" s="40" t="s">
        <v>871</v>
      </c>
      <c r="M328" s="40" t="s">
        <v>314</v>
      </c>
      <c r="N328" s="40"/>
    </row>
    <row r="329" spans="2:14" ht="12" customHeight="1">
      <c r="B329" s="88">
        <f t="shared" si="10"/>
        <v>189</v>
      </c>
      <c r="C329" s="41">
        <v>41943</v>
      </c>
      <c r="D329" s="42" t="s">
        <v>283</v>
      </c>
      <c r="E329" s="40" t="s">
        <v>45</v>
      </c>
      <c r="F329" s="40" t="s">
        <v>52</v>
      </c>
      <c r="G329" s="40" t="s">
        <v>83</v>
      </c>
      <c r="H329" s="40" t="s">
        <v>204</v>
      </c>
      <c r="I329" s="110">
        <v>86</v>
      </c>
      <c r="J329" s="40">
        <f>COUNTIFS(L329:$L$518,L329,M329:$M$518,"Aberto")</f>
        <v>148</v>
      </c>
      <c r="K329" s="40">
        <f>COUNTIF(M329:$M$517,"Aberto")</f>
        <v>153</v>
      </c>
      <c r="L329" s="88" t="s">
        <v>870</v>
      </c>
      <c r="M329" s="40" t="s">
        <v>314</v>
      </c>
      <c r="N329" s="40"/>
    </row>
    <row r="330" spans="2:14" ht="12" customHeight="1">
      <c r="B330" s="43">
        <f t="shared" si="10"/>
        <v>188</v>
      </c>
      <c r="C330" s="44">
        <v>41943</v>
      </c>
      <c r="D330" s="45" t="s">
        <v>283</v>
      </c>
      <c r="E330" s="70" t="s">
        <v>45</v>
      </c>
      <c r="F330" s="43" t="s">
        <v>57</v>
      </c>
      <c r="G330" s="43" t="s">
        <v>97</v>
      </c>
      <c r="H330" s="43" t="s">
        <v>205</v>
      </c>
      <c r="I330" s="111">
        <v>9</v>
      </c>
      <c r="J330" s="43">
        <f>COUNTIFS(L330:$L$518,L330,M330:$M$518,"Aberto")</f>
        <v>5</v>
      </c>
      <c r="K330" s="43">
        <f>COUNTIF(M330:$M$517,"Aberto")</f>
        <v>152</v>
      </c>
      <c r="L330" s="43" t="s">
        <v>871</v>
      </c>
      <c r="M330" s="43" t="s">
        <v>313</v>
      </c>
      <c r="N330" s="43"/>
    </row>
    <row r="331" spans="2:14" ht="12" customHeight="1">
      <c r="B331" s="43">
        <f t="shared" si="10"/>
        <v>187</v>
      </c>
      <c r="C331" s="44">
        <v>41940</v>
      </c>
      <c r="D331" s="45" t="s">
        <v>283</v>
      </c>
      <c r="E331" s="70" t="s">
        <v>44</v>
      </c>
      <c r="F331" s="43" t="s">
        <v>69</v>
      </c>
      <c r="G331" s="43" t="s">
        <v>120</v>
      </c>
      <c r="H331" s="43" t="s">
        <v>201</v>
      </c>
      <c r="I331" s="111">
        <v>6</v>
      </c>
      <c r="J331" s="43">
        <f>COUNTIFS(L331:$L$518,L331,M331:$M$518,"Aberto")</f>
        <v>5</v>
      </c>
      <c r="K331" s="43">
        <f>COUNTIF(M331:$M$517,"Aberto")</f>
        <v>152</v>
      </c>
      <c r="L331" s="43" t="s">
        <v>871</v>
      </c>
      <c r="M331" s="43" t="s">
        <v>313</v>
      </c>
      <c r="N331" s="43"/>
    </row>
    <row r="332" spans="2:14" ht="12" customHeight="1">
      <c r="B332" s="43">
        <f t="shared" si="10"/>
        <v>186</v>
      </c>
      <c r="C332" s="44">
        <v>41929</v>
      </c>
      <c r="D332" s="45" t="s">
        <v>283</v>
      </c>
      <c r="E332" s="70" t="s">
        <v>42</v>
      </c>
      <c r="F332" s="43" t="s">
        <v>47</v>
      </c>
      <c r="G332" s="43" t="s">
        <v>75</v>
      </c>
      <c r="H332" s="43" t="s">
        <v>206</v>
      </c>
      <c r="I332" s="111">
        <v>6</v>
      </c>
      <c r="J332" s="43">
        <f>COUNTIFS(L332:$L$518,L332,M332:$M$518,"Aberto")</f>
        <v>5</v>
      </c>
      <c r="K332" s="43">
        <f>COUNTIF(M332:$M$517,"Aberto")</f>
        <v>152</v>
      </c>
      <c r="L332" s="43" t="s">
        <v>871</v>
      </c>
      <c r="M332" s="43" t="s">
        <v>313</v>
      </c>
      <c r="N332" s="43"/>
    </row>
    <row r="333" spans="2:14" ht="12" customHeight="1">
      <c r="B333" s="43">
        <f t="shared" si="10"/>
        <v>185</v>
      </c>
      <c r="C333" s="44">
        <v>41928</v>
      </c>
      <c r="D333" s="45" t="s">
        <v>283</v>
      </c>
      <c r="E333" s="70" t="s">
        <v>42</v>
      </c>
      <c r="F333" s="43" t="s">
        <v>285</v>
      </c>
      <c r="G333" s="43" t="s">
        <v>94</v>
      </c>
      <c r="H333" s="43" t="s">
        <v>220</v>
      </c>
      <c r="I333" s="111">
        <v>6</v>
      </c>
      <c r="J333" s="43">
        <f>COUNTIFS(L333:$L$518,L333,M333:$M$518,"Aberto")</f>
        <v>5</v>
      </c>
      <c r="K333" s="43">
        <f>COUNTIF(M333:$M$517,"Aberto")</f>
        <v>152</v>
      </c>
      <c r="L333" s="43" t="s">
        <v>871</v>
      </c>
      <c r="M333" s="43" t="s">
        <v>313</v>
      </c>
      <c r="N333" s="43"/>
    </row>
    <row r="334" spans="2:14" ht="12" customHeight="1">
      <c r="B334" s="43">
        <f t="shared" si="10"/>
        <v>184</v>
      </c>
      <c r="C334" s="44">
        <v>41912</v>
      </c>
      <c r="D334" s="45" t="s">
        <v>284</v>
      </c>
      <c r="E334" s="70" t="s">
        <v>43</v>
      </c>
      <c r="F334" s="43" t="s">
        <v>49</v>
      </c>
      <c r="G334" s="43" t="s">
        <v>121</v>
      </c>
      <c r="H334" s="43" t="s">
        <v>207</v>
      </c>
      <c r="I334" s="111">
        <v>6</v>
      </c>
      <c r="J334" s="43">
        <f>COUNTIFS(L334:$L$518,L334,M334:$M$518,"Aberto")</f>
        <v>5</v>
      </c>
      <c r="K334" s="43">
        <f>COUNTIF(M334:$M$517,"Aberto")</f>
        <v>152</v>
      </c>
      <c r="L334" s="43" t="s">
        <v>871</v>
      </c>
      <c r="M334" s="43" t="s">
        <v>313</v>
      </c>
      <c r="N334" s="43"/>
    </row>
    <row r="335" spans="2:14" ht="12" customHeight="1">
      <c r="B335" s="43">
        <f t="shared" si="10"/>
        <v>183</v>
      </c>
      <c r="C335" s="44">
        <v>41911</v>
      </c>
      <c r="D335" s="45" t="s">
        <v>284</v>
      </c>
      <c r="E335" s="70" t="s">
        <v>42</v>
      </c>
      <c r="F335" s="43" t="s">
        <v>285</v>
      </c>
      <c r="G335" s="43" t="s">
        <v>94</v>
      </c>
      <c r="H335" s="43" t="s">
        <v>220</v>
      </c>
      <c r="I335" s="111">
        <v>6</v>
      </c>
      <c r="J335" s="43">
        <f>COUNTIFS(L335:$L$518,L335,M335:$M$518,"Aberto")</f>
        <v>5</v>
      </c>
      <c r="K335" s="43">
        <f>COUNTIF(M335:$M$517,"Aberto")</f>
        <v>152</v>
      </c>
      <c r="L335" s="43" t="s">
        <v>871</v>
      </c>
      <c r="M335" s="43" t="s">
        <v>313</v>
      </c>
      <c r="N335" s="43"/>
    </row>
    <row r="336" spans="2:14" ht="12" customHeight="1">
      <c r="B336" s="43">
        <f t="shared" si="10"/>
        <v>182</v>
      </c>
      <c r="C336" s="44">
        <v>41908</v>
      </c>
      <c r="D336" s="45" t="s">
        <v>284</v>
      </c>
      <c r="E336" s="70" t="s">
        <v>42</v>
      </c>
      <c r="F336" s="43" t="s">
        <v>47</v>
      </c>
      <c r="G336" s="43" t="s">
        <v>95</v>
      </c>
      <c r="H336" s="43" t="s">
        <v>208</v>
      </c>
      <c r="I336" s="111">
        <v>6</v>
      </c>
      <c r="J336" s="43">
        <f>COUNTIFS(L336:$L$518,L336,M336:$M$518,"Aberto")</f>
        <v>5</v>
      </c>
      <c r="K336" s="43">
        <f>COUNTIF(M336:$M$517,"Aberto")</f>
        <v>152</v>
      </c>
      <c r="L336" s="43" t="s">
        <v>871</v>
      </c>
      <c r="M336" s="43" t="s">
        <v>313</v>
      </c>
      <c r="N336" s="43"/>
    </row>
    <row r="337" spans="2:14" ht="12" customHeight="1">
      <c r="B337" s="43">
        <f t="shared" si="10"/>
        <v>181</v>
      </c>
      <c r="C337" s="44">
        <v>41906</v>
      </c>
      <c r="D337" s="45" t="s">
        <v>284</v>
      </c>
      <c r="E337" s="70" t="s">
        <v>42</v>
      </c>
      <c r="F337" s="43" t="s">
        <v>59</v>
      </c>
      <c r="G337" s="43" t="s">
        <v>94</v>
      </c>
      <c r="H337" s="43" t="s">
        <v>298</v>
      </c>
      <c r="I337" s="111">
        <v>6</v>
      </c>
      <c r="J337" s="43">
        <f>COUNTIFS(L337:$L$518,L337,M337:$M$518,"Aberto")</f>
        <v>5</v>
      </c>
      <c r="K337" s="43">
        <f>COUNTIF(M337:$M$517,"Aberto")</f>
        <v>152</v>
      </c>
      <c r="L337" s="43" t="s">
        <v>871</v>
      </c>
      <c r="M337" s="43" t="s">
        <v>313</v>
      </c>
      <c r="N337" s="43"/>
    </row>
    <row r="338" spans="2:14" ht="12" customHeight="1">
      <c r="B338" s="43">
        <f t="shared" si="10"/>
        <v>180</v>
      </c>
      <c r="C338" s="44">
        <v>41892</v>
      </c>
      <c r="D338" s="45" t="s">
        <v>284</v>
      </c>
      <c r="E338" s="70" t="s">
        <v>45</v>
      </c>
      <c r="F338" s="43" t="s">
        <v>61</v>
      </c>
      <c r="G338" s="43" t="s">
        <v>117</v>
      </c>
      <c r="H338" s="43" t="s">
        <v>198</v>
      </c>
      <c r="I338" s="111">
        <v>6</v>
      </c>
      <c r="J338" s="43">
        <f>COUNTIFS(L338:$L$518,L338,M338:$M$518,"Aberto")</f>
        <v>5</v>
      </c>
      <c r="K338" s="43">
        <f>COUNTIF(M338:$M$517,"Aberto")</f>
        <v>152</v>
      </c>
      <c r="L338" s="43" t="s">
        <v>871</v>
      </c>
      <c r="M338" s="43" t="s">
        <v>313</v>
      </c>
      <c r="N338" s="43"/>
    </row>
    <row r="339" spans="2:14" ht="12" customHeight="1">
      <c r="B339" s="43">
        <f t="shared" si="10"/>
        <v>179</v>
      </c>
      <c r="C339" s="44">
        <v>41887</v>
      </c>
      <c r="D339" s="45" t="s">
        <v>284</v>
      </c>
      <c r="E339" s="70" t="s">
        <v>42</v>
      </c>
      <c r="F339" s="43" t="s">
        <v>47</v>
      </c>
      <c r="G339" s="43" t="s">
        <v>75</v>
      </c>
      <c r="H339" s="43" t="s">
        <v>329</v>
      </c>
      <c r="I339" s="111">
        <v>6</v>
      </c>
      <c r="J339" s="43">
        <f>COUNTIFS(L339:$L$518,L339,M339:$M$518,"Aberto")</f>
        <v>5</v>
      </c>
      <c r="K339" s="43">
        <f>COUNTIF(M339:$M$517,"Aberto")</f>
        <v>152</v>
      </c>
      <c r="L339" s="43" t="s">
        <v>871</v>
      </c>
      <c r="M339" s="43" t="s">
        <v>313</v>
      </c>
      <c r="N339" s="43"/>
    </row>
    <row r="340" spans="2:14" ht="12" customHeight="1">
      <c r="B340" s="43">
        <f t="shared" si="10"/>
        <v>178</v>
      </c>
      <c r="C340" s="44">
        <v>41865</v>
      </c>
      <c r="D340" s="45" t="s">
        <v>284</v>
      </c>
      <c r="E340" s="70" t="s">
        <v>45</v>
      </c>
      <c r="F340" s="43" t="s">
        <v>57</v>
      </c>
      <c r="G340" s="43" t="s">
        <v>97</v>
      </c>
      <c r="H340" s="43" t="s">
        <v>205</v>
      </c>
      <c r="I340" s="111">
        <v>6</v>
      </c>
      <c r="J340" s="43">
        <f>COUNTIFS(L340:$L$518,L340,M340:$M$518,"Aberto")</f>
        <v>5</v>
      </c>
      <c r="K340" s="43">
        <f>COUNTIF(M340:$M$517,"Aberto")</f>
        <v>152</v>
      </c>
      <c r="L340" s="43" t="s">
        <v>871</v>
      </c>
      <c r="M340" s="43" t="s">
        <v>313</v>
      </c>
      <c r="N340" s="43"/>
    </row>
    <row r="341" spans="2:14" ht="12" customHeight="1">
      <c r="B341" s="43">
        <f t="shared" si="10"/>
        <v>177</v>
      </c>
      <c r="C341" s="44">
        <v>41863</v>
      </c>
      <c r="D341" s="45" t="s">
        <v>284</v>
      </c>
      <c r="E341" s="70" t="s">
        <v>42</v>
      </c>
      <c r="F341" s="43" t="s">
        <v>47</v>
      </c>
      <c r="G341" s="43" t="s">
        <v>75</v>
      </c>
      <c r="H341" s="43" t="s">
        <v>292</v>
      </c>
      <c r="I341" s="111">
        <v>6</v>
      </c>
      <c r="J341" s="43">
        <f>COUNTIFS(L341:$L$518,L341,M341:$M$518,"Aberto")</f>
        <v>5</v>
      </c>
      <c r="K341" s="43">
        <f>COUNTIF(M341:$M$517,"Aberto")</f>
        <v>152</v>
      </c>
      <c r="L341" s="43" t="s">
        <v>871</v>
      </c>
      <c r="M341" s="43" t="s">
        <v>313</v>
      </c>
      <c r="N341" s="43"/>
    </row>
    <row r="342" spans="2:14" ht="12" customHeight="1">
      <c r="B342" s="43">
        <f t="shared" si="10"/>
        <v>176</v>
      </c>
      <c r="C342" s="44">
        <v>41845</v>
      </c>
      <c r="D342" s="45" t="s">
        <v>284</v>
      </c>
      <c r="E342" s="70" t="s">
        <v>44</v>
      </c>
      <c r="F342" s="43" t="s">
        <v>50</v>
      </c>
      <c r="G342" s="43" t="s">
        <v>80</v>
      </c>
      <c r="H342" s="43" t="s">
        <v>188</v>
      </c>
      <c r="I342" s="111">
        <v>6</v>
      </c>
      <c r="J342" s="43">
        <f>COUNTIFS(L342:$L$518,L342,M342:$M$518,"Aberto")</f>
        <v>5</v>
      </c>
      <c r="K342" s="43">
        <f>COUNTIF(M342:$M$517,"Aberto")</f>
        <v>152</v>
      </c>
      <c r="L342" s="43" t="s">
        <v>871</v>
      </c>
      <c r="M342" s="43" t="s">
        <v>313</v>
      </c>
      <c r="N342" s="43"/>
    </row>
    <row r="343" spans="2:14" ht="12" customHeight="1">
      <c r="B343" s="88">
        <f t="shared" si="10"/>
        <v>175</v>
      </c>
      <c r="C343" s="41">
        <v>41817</v>
      </c>
      <c r="D343" s="42" t="s">
        <v>281</v>
      </c>
      <c r="E343" s="40" t="s">
        <v>42</v>
      </c>
      <c r="F343" s="40" t="s">
        <v>47</v>
      </c>
      <c r="G343" s="40" t="s">
        <v>95</v>
      </c>
      <c r="H343" s="40" t="s">
        <v>208</v>
      </c>
      <c r="I343" s="110">
        <v>6</v>
      </c>
      <c r="J343" s="40">
        <f>COUNTIFS(L343:$L$518,L343,M343:$M$518,"Aberto")</f>
        <v>5</v>
      </c>
      <c r="K343" s="40">
        <f>COUNTIF(M343:$M$517,"Aberto")</f>
        <v>152</v>
      </c>
      <c r="L343" s="40" t="s">
        <v>871</v>
      </c>
      <c r="M343" s="40" t="s">
        <v>314</v>
      </c>
      <c r="N343" s="40"/>
    </row>
    <row r="344" spans="2:14" ht="12" customHeight="1">
      <c r="B344" s="43">
        <f t="shared" si="10"/>
        <v>174</v>
      </c>
      <c r="C344" s="44">
        <v>41817</v>
      </c>
      <c r="D344" s="45" t="s">
        <v>281</v>
      </c>
      <c r="E344" s="70" t="s">
        <v>43</v>
      </c>
      <c r="F344" s="43" t="s">
        <v>48</v>
      </c>
      <c r="G344" s="43" t="s">
        <v>77</v>
      </c>
      <c r="H344" s="43" t="s">
        <v>293</v>
      </c>
      <c r="I344" s="111">
        <v>6</v>
      </c>
      <c r="J344" s="43">
        <f>COUNTIFS(L344:$L$518,L344,M344:$M$518,"Aberto")</f>
        <v>4</v>
      </c>
      <c r="K344" s="43">
        <f>COUNTIF(M344:$M$517,"Aberto")</f>
        <v>151</v>
      </c>
      <c r="L344" s="43" t="s">
        <v>871</v>
      </c>
      <c r="M344" s="43" t="s">
        <v>313</v>
      </c>
      <c r="N344" s="43"/>
    </row>
    <row r="345" spans="2:14" ht="12" customHeight="1">
      <c r="B345" s="43">
        <f t="shared" si="10"/>
        <v>173</v>
      </c>
      <c r="C345" s="44">
        <v>41807</v>
      </c>
      <c r="D345" s="45" t="s">
        <v>281</v>
      </c>
      <c r="E345" s="70" t="s">
        <v>46</v>
      </c>
      <c r="F345" s="43" t="s">
        <v>55</v>
      </c>
      <c r="G345" s="43" t="s">
        <v>114</v>
      </c>
      <c r="H345" s="43" t="s">
        <v>301</v>
      </c>
      <c r="I345" s="111">
        <v>111.55</v>
      </c>
      <c r="J345" s="43">
        <f>COUNTIFS(L345:$L$518,L345,M345:$M$518,"Aberto")</f>
        <v>147</v>
      </c>
      <c r="K345" s="43">
        <f>COUNTIF(M345:$M$517,"Aberto")</f>
        <v>151</v>
      </c>
      <c r="L345" s="43" t="s">
        <v>870</v>
      </c>
      <c r="M345" s="43" t="s">
        <v>313</v>
      </c>
      <c r="N345" s="43"/>
    </row>
    <row r="346" spans="2:14" ht="12" customHeight="1">
      <c r="B346" s="88">
        <f t="shared" si="10"/>
        <v>172</v>
      </c>
      <c r="C346" s="41">
        <v>41789</v>
      </c>
      <c r="D346" s="42" t="s">
        <v>281</v>
      </c>
      <c r="E346" s="40" t="s">
        <v>42</v>
      </c>
      <c r="F346" s="40" t="s">
        <v>59</v>
      </c>
      <c r="G346" s="40" t="s">
        <v>94</v>
      </c>
      <c r="H346" s="40" t="s">
        <v>209</v>
      </c>
      <c r="I346" s="110">
        <v>77.72</v>
      </c>
      <c r="J346" s="40">
        <f>COUNTIFS(L346:$L$518,L346,M346:$M$518,"Aberto")</f>
        <v>147</v>
      </c>
      <c r="K346" s="40">
        <f>COUNTIF(M346:$M$517,"Aberto")</f>
        <v>151</v>
      </c>
      <c r="L346" s="88" t="s">
        <v>870</v>
      </c>
      <c r="M346" s="40" t="s">
        <v>314</v>
      </c>
      <c r="N346" s="40"/>
    </row>
    <row r="347" spans="2:14" ht="12" customHeight="1">
      <c r="B347" s="88">
        <f t="shared" si="10"/>
        <v>171</v>
      </c>
      <c r="C347" s="41">
        <v>41776</v>
      </c>
      <c r="D347" s="42" t="s">
        <v>281</v>
      </c>
      <c r="E347" s="40" t="s">
        <v>42</v>
      </c>
      <c r="F347" s="40" t="s">
        <v>70</v>
      </c>
      <c r="G347" s="40" t="s">
        <v>115</v>
      </c>
      <c r="H347" s="40" t="s">
        <v>210</v>
      </c>
      <c r="I347" s="110">
        <v>72</v>
      </c>
      <c r="J347" s="40">
        <f>COUNTIFS(L347:$L$518,L347,M347:$M$518,"Aberto")</f>
        <v>146</v>
      </c>
      <c r="K347" s="40">
        <f>COUNTIF(M347:$M$517,"Aberto")</f>
        <v>150</v>
      </c>
      <c r="L347" s="88" t="s">
        <v>870</v>
      </c>
      <c r="M347" s="40" t="s">
        <v>314</v>
      </c>
      <c r="N347" s="40"/>
    </row>
    <row r="348" spans="2:14" ht="12" customHeight="1">
      <c r="B348" s="43">
        <f t="shared" si="10"/>
        <v>170</v>
      </c>
      <c r="C348" s="44">
        <v>41774</v>
      </c>
      <c r="D348" s="45" t="s">
        <v>281</v>
      </c>
      <c r="E348" s="70" t="s">
        <v>42</v>
      </c>
      <c r="F348" s="43" t="s">
        <v>47</v>
      </c>
      <c r="G348" s="43" t="s">
        <v>75</v>
      </c>
      <c r="H348" s="43" t="s">
        <v>197</v>
      </c>
      <c r="I348" s="111">
        <v>6</v>
      </c>
      <c r="J348" s="43">
        <f>COUNTIFS(L348:$L$518,L348,M348:$M$518,"Aberto")</f>
        <v>4</v>
      </c>
      <c r="K348" s="43">
        <f>COUNTIF(M348:$M$517,"Aberto")</f>
        <v>149</v>
      </c>
      <c r="L348" s="43" t="s">
        <v>871</v>
      </c>
      <c r="M348" s="43" t="s">
        <v>313</v>
      </c>
      <c r="N348" s="43"/>
    </row>
    <row r="349" spans="2:14" ht="12" customHeight="1">
      <c r="B349" s="43">
        <f t="shared" si="10"/>
        <v>169</v>
      </c>
      <c r="C349" s="44">
        <v>41774</v>
      </c>
      <c r="D349" s="45" t="s">
        <v>281</v>
      </c>
      <c r="E349" s="70" t="s">
        <v>42</v>
      </c>
      <c r="F349" s="43" t="s">
        <v>47</v>
      </c>
      <c r="G349" s="43" t="s">
        <v>151</v>
      </c>
      <c r="H349" s="43" t="s">
        <v>211</v>
      </c>
      <c r="I349" s="111">
        <v>6</v>
      </c>
      <c r="J349" s="43">
        <f>COUNTIFS(L349:$L$518,L349,M349:$M$518,"Aberto")</f>
        <v>4</v>
      </c>
      <c r="K349" s="43">
        <f>COUNTIF(M349:$M$517,"Aberto")</f>
        <v>149</v>
      </c>
      <c r="L349" s="43" t="s">
        <v>871</v>
      </c>
      <c r="M349" s="43" t="s">
        <v>313</v>
      </c>
      <c r="N349" s="43"/>
    </row>
    <row r="350" spans="2:14" ht="12" customHeight="1">
      <c r="B350" s="43">
        <f t="shared" si="10"/>
        <v>168</v>
      </c>
      <c r="C350" s="44">
        <v>41745</v>
      </c>
      <c r="D350" s="45" t="s">
        <v>281</v>
      </c>
      <c r="E350" s="70" t="s">
        <v>42</v>
      </c>
      <c r="F350" s="43" t="s">
        <v>47</v>
      </c>
      <c r="G350" s="43" t="s">
        <v>75</v>
      </c>
      <c r="H350" s="43" t="s">
        <v>212</v>
      </c>
      <c r="I350" s="111">
        <v>9</v>
      </c>
      <c r="J350" s="43">
        <f>COUNTIFS(L350:$L$518,L350,M350:$M$518,"Aberto")</f>
        <v>4</v>
      </c>
      <c r="K350" s="43">
        <f>COUNTIF(M350:$M$517,"Aberto")</f>
        <v>149</v>
      </c>
      <c r="L350" s="43" t="s">
        <v>871</v>
      </c>
      <c r="M350" s="43" t="s">
        <v>313</v>
      </c>
      <c r="N350" s="43"/>
    </row>
    <row r="351" spans="2:14" ht="12" customHeight="1">
      <c r="B351" s="43">
        <f t="shared" si="10"/>
        <v>167</v>
      </c>
      <c r="C351" s="44">
        <v>41741</v>
      </c>
      <c r="D351" s="45" t="s">
        <v>281</v>
      </c>
      <c r="E351" s="70" t="s">
        <v>44</v>
      </c>
      <c r="F351" s="43" t="s">
        <v>56</v>
      </c>
      <c r="G351" s="43" t="s">
        <v>112</v>
      </c>
      <c r="H351" s="43" t="s">
        <v>186</v>
      </c>
      <c r="I351" s="111">
        <v>6</v>
      </c>
      <c r="J351" s="43">
        <f>COUNTIFS(L351:$L$518,L351,M351:$M$518,"Aberto")</f>
        <v>4</v>
      </c>
      <c r="K351" s="43">
        <f>COUNTIF(M351:$M$517,"Aberto")</f>
        <v>149</v>
      </c>
      <c r="L351" s="43" t="s">
        <v>871</v>
      </c>
      <c r="M351" s="43" t="s">
        <v>313</v>
      </c>
      <c r="N351" s="43"/>
    </row>
    <row r="352" spans="2:14" ht="12" customHeight="1">
      <c r="B352" s="88">
        <f t="shared" si="10"/>
        <v>166</v>
      </c>
      <c r="C352" s="41">
        <v>41716</v>
      </c>
      <c r="D352" s="42" t="s">
        <v>282</v>
      </c>
      <c r="E352" s="40" t="s">
        <v>42</v>
      </c>
      <c r="F352" s="40" t="s">
        <v>59</v>
      </c>
      <c r="G352" s="40" t="s">
        <v>94</v>
      </c>
      <c r="H352" s="40" t="s">
        <v>213</v>
      </c>
      <c r="I352" s="110">
        <v>87.1</v>
      </c>
      <c r="J352" s="40">
        <f>COUNTIFS(L352:$L$518,L352,M352:$M$518,"Aberto")</f>
        <v>145</v>
      </c>
      <c r="K352" s="40">
        <f>COUNTIF(M352:$M$517,"Aberto")</f>
        <v>149</v>
      </c>
      <c r="L352" s="88" t="s">
        <v>870</v>
      </c>
      <c r="M352" s="40" t="s">
        <v>314</v>
      </c>
      <c r="N352" s="40"/>
    </row>
    <row r="353" spans="2:14" ht="12" customHeight="1">
      <c r="B353" s="88">
        <f t="shared" si="10"/>
        <v>165</v>
      </c>
      <c r="C353" s="41">
        <v>41708</v>
      </c>
      <c r="D353" s="42" t="s">
        <v>282</v>
      </c>
      <c r="E353" s="40" t="s">
        <v>45</v>
      </c>
      <c r="F353" s="40" t="s">
        <v>63</v>
      </c>
      <c r="G353" s="40" t="s">
        <v>109</v>
      </c>
      <c r="H353" s="40" t="s">
        <v>214</v>
      </c>
      <c r="I353" s="110">
        <v>104.75</v>
      </c>
      <c r="J353" s="40">
        <f>COUNTIFS(L353:$L$518,L353,M353:$M$518,"Aberto")</f>
        <v>144</v>
      </c>
      <c r="K353" s="40">
        <f>COUNTIF(M353:$M$517,"Aberto")</f>
        <v>148</v>
      </c>
      <c r="L353" s="88" t="s">
        <v>870</v>
      </c>
      <c r="M353" s="40" t="s">
        <v>314</v>
      </c>
      <c r="N353" s="40"/>
    </row>
    <row r="354" spans="2:14" ht="12" customHeight="1">
      <c r="B354" s="43">
        <f t="shared" si="10"/>
        <v>164</v>
      </c>
      <c r="C354" s="44">
        <v>41695</v>
      </c>
      <c r="D354" s="45" t="s">
        <v>282</v>
      </c>
      <c r="E354" s="70" t="s">
        <v>45</v>
      </c>
      <c r="F354" s="43" t="s">
        <v>52</v>
      </c>
      <c r="G354" s="43" t="s">
        <v>83</v>
      </c>
      <c r="H354" s="43" t="s">
        <v>215</v>
      </c>
      <c r="I354" s="111">
        <v>10.96</v>
      </c>
      <c r="J354" s="43">
        <f>COUNTIFS(L354:$L$518,L354,M354:$M$518,"Aberto")</f>
        <v>4</v>
      </c>
      <c r="K354" s="43">
        <f>COUNTIF(M354:$M$517,"Aberto")</f>
        <v>147</v>
      </c>
      <c r="L354" s="43" t="s">
        <v>871</v>
      </c>
      <c r="M354" s="43" t="s">
        <v>313</v>
      </c>
      <c r="N354" s="43"/>
    </row>
    <row r="355" spans="2:14" ht="12" customHeight="1">
      <c r="B355" s="88">
        <f t="shared" si="10"/>
        <v>163</v>
      </c>
      <c r="C355" s="41">
        <v>41641</v>
      </c>
      <c r="D355" s="42" t="s">
        <v>282</v>
      </c>
      <c r="E355" s="40" t="s">
        <v>45</v>
      </c>
      <c r="F355" s="40" t="s">
        <v>61</v>
      </c>
      <c r="G355" s="40" t="s">
        <v>117</v>
      </c>
      <c r="H355" s="40" t="s">
        <v>216</v>
      </c>
      <c r="I355" s="110">
        <v>83.4</v>
      </c>
      <c r="J355" s="40">
        <f>COUNTIFS(L355:$L$518,L355,M355:$M$518,"Aberto")</f>
        <v>143</v>
      </c>
      <c r="K355" s="40">
        <f>COUNTIF(M355:$M$517,"Aberto")</f>
        <v>147</v>
      </c>
      <c r="L355" s="88" t="s">
        <v>870</v>
      </c>
      <c r="M355" s="40" t="s">
        <v>314</v>
      </c>
      <c r="N355" s="40"/>
    </row>
    <row r="356" spans="2:14" ht="12" customHeight="1">
      <c r="B356" s="88">
        <f t="shared" si="10"/>
        <v>162</v>
      </c>
      <c r="C356" s="41">
        <v>41636</v>
      </c>
      <c r="D356" s="42" t="s">
        <v>283</v>
      </c>
      <c r="E356" s="40" t="s">
        <v>42</v>
      </c>
      <c r="F356" s="40" t="s">
        <v>47</v>
      </c>
      <c r="G356" s="40" t="s">
        <v>75</v>
      </c>
      <c r="H356" s="40" t="s">
        <v>217</v>
      </c>
      <c r="I356" s="110">
        <v>90.02</v>
      </c>
      <c r="J356" s="40">
        <f>COUNTIFS(L356:$L$518,L356,M356:$M$518,"Aberto")</f>
        <v>142</v>
      </c>
      <c r="K356" s="40">
        <f>COUNTIF(M356:$M$517,"Aberto")</f>
        <v>146</v>
      </c>
      <c r="L356" s="88" t="s">
        <v>870</v>
      </c>
      <c r="M356" s="40" t="s">
        <v>314</v>
      </c>
      <c r="N356" s="40"/>
    </row>
    <row r="357" spans="2:14" ht="12" customHeight="1">
      <c r="B357" s="88">
        <f t="shared" si="10"/>
        <v>161</v>
      </c>
      <c r="C357" s="41">
        <v>41628</v>
      </c>
      <c r="D357" s="42" t="s">
        <v>283</v>
      </c>
      <c r="E357" s="40" t="s">
        <v>46</v>
      </c>
      <c r="F357" s="40" t="s">
        <v>55</v>
      </c>
      <c r="G357" s="40" t="s">
        <v>114</v>
      </c>
      <c r="H357" s="40" t="s">
        <v>191</v>
      </c>
      <c r="I357" s="110">
        <v>6</v>
      </c>
      <c r="J357" s="40">
        <f>COUNTIFS(L357:$L$518,L357,M357:$M$518,"Aberto")</f>
        <v>4</v>
      </c>
      <c r="K357" s="40">
        <f>COUNTIF(M357:$M$517,"Aberto")</f>
        <v>145</v>
      </c>
      <c r="L357" s="40" t="s">
        <v>871</v>
      </c>
      <c r="M357" s="40" t="s">
        <v>314</v>
      </c>
      <c r="N357" s="40"/>
    </row>
    <row r="358" spans="2:14" ht="12" customHeight="1">
      <c r="B358" s="88">
        <f t="shared" si="10"/>
        <v>160</v>
      </c>
      <c r="C358" s="41">
        <v>41621</v>
      </c>
      <c r="D358" s="42" t="s">
        <v>283</v>
      </c>
      <c r="E358" s="40" t="s">
        <v>44</v>
      </c>
      <c r="F358" s="40" t="s">
        <v>56</v>
      </c>
      <c r="G358" s="40" t="s">
        <v>112</v>
      </c>
      <c r="H358" s="40" t="s">
        <v>218</v>
      </c>
      <c r="I358" s="110">
        <v>85.56</v>
      </c>
      <c r="J358" s="40">
        <f>COUNTIFS(L358:$L$518,L358,M358:$M$518,"Aberto")</f>
        <v>141</v>
      </c>
      <c r="K358" s="40">
        <f>COUNTIF(M358:$M$517,"Aberto")</f>
        <v>144</v>
      </c>
      <c r="L358" s="88" t="s">
        <v>870</v>
      </c>
      <c r="M358" s="40" t="s">
        <v>314</v>
      </c>
      <c r="N358" s="40"/>
    </row>
    <row r="359" spans="2:14" ht="12" customHeight="1">
      <c r="B359" s="88">
        <f t="shared" si="10"/>
        <v>159</v>
      </c>
      <c r="C359" s="41">
        <v>41621</v>
      </c>
      <c r="D359" s="42" t="s">
        <v>283</v>
      </c>
      <c r="E359" s="40" t="s">
        <v>42</v>
      </c>
      <c r="F359" s="40" t="s">
        <v>70</v>
      </c>
      <c r="G359" s="40" t="s">
        <v>122</v>
      </c>
      <c r="H359" s="40" t="s">
        <v>219</v>
      </c>
      <c r="I359" s="110">
        <v>94.76</v>
      </c>
      <c r="J359" s="40">
        <f>COUNTIFS(L359:$L$518,L359,M359:$M$518,"Aberto")</f>
        <v>140</v>
      </c>
      <c r="K359" s="40">
        <f>COUNTIF(M359:$M$517,"Aberto")</f>
        <v>143</v>
      </c>
      <c r="L359" s="88" t="s">
        <v>870</v>
      </c>
      <c r="M359" s="40" t="s">
        <v>314</v>
      </c>
      <c r="N359" s="40"/>
    </row>
    <row r="360" spans="2:14" ht="12" customHeight="1">
      <c r="B360" s="43">
        <f t="shared" si="10"/>
        <v>158</v>
      </c>
      <c r="C360" s="44">
        <v>41618</v>
      </c>
      <c r="D360" s="45" t="s">
        <v>283</v>
      </c>
      <c r="E360" s="70" t="s">
        <v>42</v>
      </c>
      <c r="F360" s="43" t="s">
        <v>59</v>
      </c>
      <c r="G360" s="43" t="s">
        <v>94</v>
      </c>
      <c r="H360" s="43" t="s">
        <v>220</v>
      </c>
      <c r="I360" s="111">
        <v>6</v>
      </c>
      <c r="J360" s="43">
        <f>COUNTIFS(L360:$L$518,L360,M360:$M$518,"Aberto")</f>
        <v>3</v>
      </c>
      <c r="K360" s="43">
        <f>COUNTIF(M360:$M$517,"Aberto")</f>
        <v>142</v>
      </c>
      <c r="L360" s="43" t="s">
        <v>871</v>
      </c>
      <c r="M360" s="43" t="s">
        <v>313</v>
      </c>
      <c r="N360" s="43"/>
    </row>
    <row r="361" spans="2:14" ht="12" customHeight="1">
      <c r="B361" s="88">
        <f t="shared" si="10"/>
        <v>157</v>
      </c>
      <c r="C361" s="41">
        <v>41615</v>
      </c>
      <c r="D361" s="42" t="s">
        <v>283</v>
      </c>
      <c r="E361" s="40" t="s">
        <v>42</v>
      </c>
      <c r="F361" s="40" t="s">
        <v>47</v>
      </c>
      <c r="G361" s="40" t="s">
        <v>123</v>
      </c>
      <c r="H361" s="40" t="s">
        <v>221</v>
      </c>
      <c r="I361" s="110">
        <v>83</v>
      </c>
      <c r="J361" s="40">
        <f>COUNTIFS(L361:$L$518,L361,M361:$M$518,"Aberto")</f>
        <v>139</v>
      </c>
      <c r="K361" s="40">
        <f>COUNTIF(M361:$M$517,"Aberto")</f>
        <v>142</v>
      </c>
      <c r="L361" s="88" t="s">
        <v>870</v>
      </c>
      <c r="M361" s="40" t="s">
        <v>314</v>
      </c>
      <c r="N361" s="40"/>
    </row>
    <row r="362" spans="2:14" ht="12" customHeight="1">
      <c r="B362" s="88">
        <f t="shared" si="10"/>
        <v>156</v>
      </c>
      <c r="C362" s="41">
        <v>41585</v>
      </c>
      <c r="D362" s="42" t="s">
        <v>283</v>
      </c>
      <c r="E362" s="40" t="s">
        <v>42</v>
      </c>
      <c r="F362" s="40" t="s">
        <v>47</v>
      </c>
      <c r="G362" s="40" t="s">
        <v>124</v>
      </c>
      <c r="H362" s="40" t="s">
        <v>222</v>
      </c>
      <c r="I362" s="110">
        <v>115.47</v>
      </c>
      <c r="J362" s="40">
        <f>COUNTIFS(L362:$L$518,L362,M362:$M$518,"Aberto")</f>
        <v>138</v>
      </c>
      <c r="K362" s="40">
        <f>COUNTIF(M362:$M$517,"Aberto")</f>
        <v>141</v>
      </c>
      <c r="L362" s="88" t="s">
        <v>870</v>
      </c>
      <c r="M362" s="40" t="s">
        <v>314</v>
      </c>
      <c r="N362" s="40"/>
    </row>
    <row r="363" spans="2:14" ht="12" customHeight="1">
      <c r="B363" s="88">
        <f t="shared" si="10"/>
        <v>155</v>
      </c>
      <c r="C363" s="41">
        <v>41572</v>
      </c>
      <c r="D363" s="42" t="s">
        <v>283</v>
      </c>
      <c r="E363" s="40" t="s">
        <v>45</v>
      </c>
      <c r="F363" s="40" t="s">
        <v>65</v>
      </c>
      <c r="G363" s="40" t="s">
        <v>111</v>
      </c>
      <c r="H363" s="40" t="s">
        <v>223</v>
      </c>
      <c r="I363" s="110">
        <v>112.1</v>
      </c>
      <c r="J363" s="40">
        <f>COUNTIFS(L363:$L$518,L363,M363:$M$518,"Aberto")</f>
        <v>137</v>
      </c>
      <c r="K363" s="40">
        <f>COUNTIF(M363:$M$517,"Aberto")</f>
        <v>140</v>
      </c>
      <c r="L363" s="88" t="s">
        <v>870</v>
      </c>
      <c r="M363" s="40" t="s">
        <v>314</v>
      </c>
      <c r="N363" s="40"/>
    </row>
    <row r="364" spans="2:14" ht="12" customHeight="1">
      <c r="B364" s="88">
        <f t="shared" si="10"/>
        <v>154</v>
      </c>
      <c r="C364" s="41">
        <v>41550</v>
      </c>
      <c r="D364" s="42" t="s">
        <v>283</v>
      </c>
      <c r="E364" s="40" t="s">
        <v>43</v>
      </c>
      <c r="F364" s="40" t="s">
        <v>71</v>
      </c>
      <c r="G364" s="40" t="s">
        <v>125</v>
      </c>
      <c r="H364" s="40" t="s">
        <v>224</v>
      </c>
      <c r="I364" s="110">
        <v>92.4</v>
      </c>
      <c r="J364" s="40">
        <f>COUNTIFS(L364:$L$518,L364,M364:$M$518,"Aberto")</f>
        <v>136</v>
      </c>
      <c r="K364" s="40">
        <f>COUNTIF(M364:$M$517,"Aberto")</f>
        <v>139</v>
      </c>
      <c r="L364" s="88" t="s">
        <v>870</v>
      </c>
      <c r="M364" s="40" t="s">
        <v>314</v>
      </c>
      <c r="N364" s="40"/>
    </row>
    <row r="365" spans="2:14" ht="12" customHeight="1">
      <c r="B365" s="88">
        <f t="shared" si="10"/>
        <v>153</v>
      </c>
      <c r="C365" s="41">
        <v>41547</v>
      </c>
      <c r="D365" s="42" t="s">
        <v>284</v>
      </c>
      <c r="E365" s="40" t="s">
        <v>42</v>
      </c>
      <c r="F365" s="40" t="s">
        <v>47</v>
      </c>
      <c r="G365" s="40" t="s">
        <v>76</v>
      </c>
      <c r="H365" s="40" t="s">
        <v>225</v>
      </c>
      <c r="I365" s="110">
        <v>93</v>
      </c>
      <c r="J365" s="40">
        <f>COUNTIFS(L365:$L$518,L365,M365:$M$518,"Aberto")</f>
        <v>135</v>
      </c>
      <c r="K365" s="40">
        <f>COUNTIF(M365:$M$517,"Aberto")</f>
        <v>138</v>
      </c>
      <c r="L365" s="88" t="s">
        <v>870</v>
      </c>
      <c r="M365" s="40" t="s">
        <v>314</v>
      </c>
      <c r="N365" s="40"/>
    </row>
    <row r="366" spans="2:14" ht="12" customHeight="1">
      <c r="B366" s="88">
        <f t="shared" si="10"/>
        <v>152</v>
      </c>
      <c r="C366" s="41">
        <v>41533</v>
      </c>
      <c r="D366" s="42" t="s">
        <v>284</v>
      </c>
      <c r="E366" s="40" t="s">
        <v>44</v>
      </c>
      <c r="F366" s="40" t="s">
        <v>69</v>
      </c>
      <c r="G366" s="40" t="s">
        <v>120</v>
      </c>
      <c r="H366" s="40" t="s">
        <v>226</v>
      </c>
      <c r="I366" s="110">
        <v>81.83</v>
      </c>
      <c r="J366" s="40">
        <f>COUNTIFS(L366:$L$518,L366,M366:$M$518,"Aberto")</f>
        <v>134</v>
      </c>
      <c r="K366" s="40">
        <f>COUNTIF(M366:$M$517,"Aberto")</f>
        <v>137</v>
      </c>
      <c r="L366" s="88" t="s">
        <v>870</v>
      </c>
      <c r="M366" s="40" t="s">
        <v>314</v>
      </c>
      <c r="N366" s="40"/>
    </row>
    <row r="367" spans="2:14" ht="12" customHeight="1">
      <c r="B367" s="88">
        <f t="shared" si="10"/>
        <v>151</v>
      </c>
      <c r="C367" s="41">
        <v>41531</v>
      </c>
      <c r="D367" s="42" t="s">
        <v>284</v>
      </c>
      <c r="E367" s="40" t="s">
        <v>43</v>
      </c>
      <c r="F367" s="40" t="s">
        <v>48</v>
      </c>
      <c r="G367" s="40" t="s">
        <v>77</v>
      </c>
      <c r="H367" s="40" t="s">
        <v>227</v>
      </c>
      <c r="I367" s="110">
        <v>134</v>
      </c>
      <c r="J367" s="40">
        <f>COUNTIFS(L367:$L$518,L367,M367:$M$518,"Aberto")</f>
        <v>133</v>
      </c>
      <c r="K367" s="40">
        <f>COUNTIF(M367:$M$517,"Aberto")</f>
        <v>136</v>
      </c>
      <c r="L367" s="88" t="s">
        <v>870</v>
      </c>
      <c r="M367" s="40" t="s">
        <v>314</v>
      </c>
      <c r="N367" s="40"/>
    </row>
    <row r="368" spans="2:14" ht="12" customHeight="1">
      <c r="B368" s="88">
        <f t="shared" si="10"/>
        <v>150</v>
      </c>
      <c r="C368" s="41">
        <v>41496</v>
      </c>
      <c r="D368" s="42" t="s">
        <v>284</v>
      </c>
      <c r="E368" s="40" t="s">
        <v>46</v>
      </c>
      <c r="F368" s="40" t="s">
        <v>60</v>
      </c>
      <c r="G368" s="40" t="s">
        <v>102</v>
      </c>
      <c r="H368" s="40" t="s">
        <v>228</v>
      </c>
      <c r="I368" s="110">
        <v>99.52</v>
      </c>
      <c r="J368" s="40">
        <f>COUNTIFS(L368:$L$518,L368,M368:$M$518,"Aberto")</f>
        <v>132</v>
      </c>
      <c r="K368" s="40">
        <f>COUNTIF(M368:$M$517,"Aberto")</f>
        <v>135</v>
      </c>
      <c r="L368" s="88" t="s">
        <v>870</v>
      </c>
      <c r="M368" s="40" t="s">
        <v>314</v>
      </c>
      <c r="N368" s="40"/>
    </row>
    <row r="369" spans="2:14" ht="12" customHeight="1">
      <c r="B369" s="88">
        <f t="shared" si="10"/>
        <v>149</v>
      </c>
      <c r="C369" s="41">
        <v>41465</v>
      </c>
      <c r="D369" s="42" t="s">
        <v>284</v>
      </c>
      <c r="E369" s="40" t="s">
        <v>42</v>
      </c>
      <c r="F369" s="40" t="s">
        <v>70</v>
      </c>
      <c r="G369" s="40" t="s">
        <v>126</v>
      </c>
      <c r="H369" s="40" t="s">
        <v>229</v>
      </c>
      <c r="I369" s="110">
        <v>85.19</v>
      </c>
      <c r="J369" s="40">
        <f>COUNTIFS(L369:$L$518,L369,M369:$M$518,"Aberto")</f>
        <v>131</v>
      </c>
      <c r="K369" s="40">
        <f>COUNTIF(M369:$M$517,"Aberto")</f>
        <v>134</v>
      </c>
      <c r="L369" s="88" t="s">
        <v>870</v>
      </c>
      <c r="M369" s="40" t="s">
        <v>314</v>
      </c>
      <c r="N369" s="40"/>
    </row>
    <row r="370" spans="2:14" ht="12" customHeight="1">
      <c r="B370" s="43">
        <f t="shared" si="10"/>
        <v>148</v>
      </c>
      <c r="C370" s="44">
        <v>41411</v>
      </c>
      <c r="D370" s="45" t="s">
        <v>281</v>
      </c>
      <c r="E370" s="70" t="s">
        <v>44</v>
      </c>
      <c r="F370" s="43" t="s">
        <v>50</v>
      </c>
      <c r="G370" s="43" t="s">
        <v>80</v>
      </c>
      <c r="H370" s="43" t="s">
        <v>303</v>
      </c>
      <c r="I370" s="111">
        <v>6</v>
      </c>
      <c r="J370" s="43">
        <f>COUNTIFS(L370:$L$518,L370,M370:$M$518,"Aberto")</f>
        <v>3</v>
      </c>
      <c r="K370" s="43">
        <f>COUNTIF(M370:$M$517,"Aberto")</f>
        <v>133</v>
      </c>
      <c r="L370" s="43" t="s">
        <v>871</v>
      </c>
      <c r="M370" s="43" t="s">
        <v>313</v>
      </c>
      <c r="N370" s="43"/>
    </row>
    <row r="371" spans="2:14" ht="12" customHeight="1">
      <c r="B371" s="88">
        <f t="shared" si="10"/>
        <v>147</v>
      </c>
      <c r="C371" s="41">
        <v>41408</v>
      </c>
      <c r="D371" s="42" t="s">
        <v>281</v>
      </c>
      <c r="E371" s="40" t="s">
        <v>43</v>
      </c>
      <c r="F371" s="40" t="s">
        <v>48</v>
      </c>
      <c r="G371" s="40" t="s">
        <v>127</v>
      </c>
      <c r="H371" s="40" t="s">
        <v>230</v>
      </c>
      <c r="I371" s="110">
        <v>97.01</v>
      </c>
      <c r="J371" s="40">
        <f>COUNTIFS(L371:$L$518,L371,M371:$M$518,"Aberto")</f>
        <v>130</v>
      </c>
      <c r="K371" s="40">
        <f>COUNTIF(M371:$M$517,"Aberto")</f>
        <v>133</v>
      </c>
      <c r="L371" s="88" t="s">
        <v>870</v>
      </c>
      <c r="M371" s="40" t="s">
        <v>314</v>
      </c>
      <c r="N371" s="40"/>
    </row>
    <row r="372" spans="2:14" ht="12" customHeight="1">
      <c r="B372" s="88">
        <f t="shared" si="10"/>
        <v>146</v>
      </c>
      <c r="C372" s="41">
        <v>41400</v>
      </c>
      <c r="D372" s="42" t="s">
        <v>281</v>
      </c>
      <c r="E372" s="40" t="s">
        <v>42</v>
      </c>
      <c r="F372" s="40" t="s">
        <v>59</v>
      </c>
      <c r="G372" s="40" t="s">
        <v>94</v>
      </c>
      <c r="H372" s="40" t="s">
        <v>231</v>
      </c>
      <c r="I372" s="110">
        <v>59</v>
      </c>
      <c r="J372" s="40">
        <f>COUNTIFS(L372:$L$518,L372,M372:$M$518,"Aberto")</f>
        <v>129</v>
      </c>
      <c r="K372" s="40">
        <f>COUNTIF(M372:$M$517,"Aberto")</f>
        <v>132</v>
      </c>
      <c r="L372" s="88" t="s">
        <v>870</v>
      </c>
      <c r="M372" s="40" t="s">
        <v>314</v>
      </c>
      <c r="N372" s="40"/>
    </row>
    <row r="373" spans="2:14" ht="12" customHeight="1">
      <c r="B373" s="88">
        <f t="shared" si="10"/>
        <v>145</v>
      </c>
      <c r="C373" s="41">
        <v>41382</v>
      </c>
      <c r="D373" s="42" t="s">
        <v>281</v>
      </c>
      <c r="E373" s="40" t="s">
        <v>42</v>
      </c>
      <c r="F373" s="40" t="s">
        <v>47</v>
      </c>
      <c r="G373" s="40" t="s">
        <v>75</v>
      </c>
      <c r="H373" s="40" t="s">
        <v>232</v>
      </c>
      <c r="I373" s="110">
        <v>86.6</v>
      </c>
      <c r="J373" s="40">
        <f>COUNTIFS(L373:$L$518,L373,M373:$M$518,"Aberto")</f>
        <v>128</v>
      </c>
      <c r="K373" s="40">
        <f>COUNTIF(M373:$M$517,"Aberto")</f>
        <v>131</v>
      </c>
      <c r="L373" s="88" t="s">
        <v>870</v>
      </c>
      <c r="M373" s="40" t="s">
        <v>314</v>
      </c>
      <c r="N373" s="40"/>
    </row>
    <row r="374" spans="2:14" ht="12" customHeight="1">
      <c r="B374" s="43">
        <f t="shared" si="10"/>
        <v>144</v>
      </c>
      <c r="C374" s="44">
        <v>41380</v>
      </c>
      <c r="D374" s="45" t="s">
        <v>281</v>
      </c>
      <c r="E374" s="70" t="s">
        <v>45</v>
      </c>
      <c r="F374" s="43" t="s">
        <v>61</v>
      </c>
      <c r="G374" s="43" t="s">
        <v>117</v>
      </c>
      <c r="H374" s="43" t="s">
        <v>233</v>
      </c>
      <c r="I374" s="111">
        <v>6</v>
      </c>
      <c r="J374" s="43">
        <f>COUNTIFS(L374:$L$518,L374,M374:$M$518,"Aberto")</f>
        <v>3</v>
      </c>
      <c r="K374" s="43">
        <f>COUNTIF(M374:$M$517,"Aberto")</f>
        <v>130</v>
      </c>
      <c r="L374" s="43" t="s">
        <v>871</v>
      </c>
      <c r="M374" s="43" t="s">
        <v>313</v>
      </c>
      <c r="N374" s="43"/>
    </row>
    <row r="375" spans="2:14" ht="12" customHeight="1">
      <c r="B375" s="88">
        <f t="shared" si="10"/>
        <v>143</v>
      </c>
      <c r="C375" s="41">
        <v>41365</v>
      </c>
      <c r="D375" s="42" t="s">
        <v>281</v>
      </c>
      <c r="E375" s="40" t="s">
        <v>42</v>
      </c>
      <c r="F375" s="40" t="s">
        <v>47</v>
      </c>
      <c r="G375" s="40" t="s">
        <v>75</v>
      </c>
      <c r="H375" s="40" t="s">
        <v>185</v>
      </c>
      <c r="I375" s="110">
        <v>8</v>
      </c>
      <c r="J375" s="40">
        <f>COUNTIFS(L375:$L$518,L375,M375:$M$518,"Aberto")</f>
        <v>3</v>
      </c>
      <c r="K375" s="40">
        <f>COUNTIF(M375:$M$517,"Aberto")</f>
        <v>130</v>
      </c>
      <c r="L375" s="40" t="s">
        <v>871</v>
      </c>
      <c r="M375" s="40" t="s">
        <v>314</v>
      </c>
      <c r="N375" s="40"/>
    </row>
    <row r="376" spans="2:14" ht="12" customHeight="1">
      <c r="B376" s="43">
        <f t="shared" si="10"/>
        <v>142</v>
      </c>
      <c r="C376" s="44">
        <v>41348</v>
      </c>
      <c r="D376" s="45" t="s">
        <v>282</v>
      </c>
      <c r="E376" s="70" t="s">
        <v>42</v>
      </c>
      <c r="F376" s="43" t="s">
        <v>47</v>
      </c>
      <c r="G376" s="43" t="s">
        <v>286</v>
      </c>
      <c r="H376" s="43" t="s">
        <v>275</v>
      </c>
      <c r="I376" s="111">
        <v>6</v>
      </c>
      <c r="J376" s="43">
        <f>COUNTIFS(L376:$L$518,L376,M376:$M$518,"Aberto")</f>
        <v>2</v>
      </c>
      <c r="K376" s="43">
        <f>COUNTIF(M376:$M$517,"Aberto")</f>
        <v>129</v>
      </c>
      <c r="L376" s="43" t="s">
        <v>871</v>
      </c>
      <c r="M376" s="43" t="s">
        <v>313</v>
      </c>
      <c r="N376" s="43"/>
    </row>
    <row r="377" spans="2:14" ht="12" customHeight="1">
      <c r="B377" s="88">
        <f t="shared" si="10"/>
        <v>141</v>
      </c>
      <c r="C377" s="41">
        <v>41334</v>
      </c>
      <c r="D377" s="42" t="s">
        <v>282</v>
      </c>
      <c r="E377" s="40" t="s">
        <v>42</v>
      </c>
      <c r="F377" s="40" t="s">
        <v>70</v>
      </c>
      <c r="G377" s="40" t="s">
        <v>128</v>
      </c>
      <c r="H377" s="40" t="s">
        <v>234</v>
      </c>
      <c r="I377" s="110">
        <v>60</v>
      </c>
      <c r="J377" s="40">
        <f>COUNTIFS(L377:$L$518,L377,M377:$M$518,"Aberto")</f>
        <v>127</v>
      </c>
      <c r="K377" s="40">
        <f>COUNTIF(M377:$M$517,"Aberto")</f>
        <v>129</v>
      </c>
      <c r="L377" s="88" t="s">
        <v>870</v>
      </c>
      <c r="M377" s="40" t="s">
        <v>314</v>
      </c>
      <c r="N377" s="40"/>
    </row>
    <row r="378" spans="2:14" ht="12" customHeight="1">
      <c r="B378" s="43">
        <f t="shared" si="10"/>
        <v>140</v>
      </c>
      <c r="C378" s="44">
        <v>41334</v>
      </c>
      <c r="D378" s="45" t="s">
        <v>282</v>
      </c>
      <c r="E378" s="70" t="s">
        <v>42</v>
      </c>
      <c r="F378" s="43" t="s">
        <v>47</v>
      </c>
      <c r="G378" s="43" t="s">
        <v>75</v>
      </c>
      <c r="H378" s="43" t="s">
        <v>273</v>
      </c>
      <c r="I378" s="111">
        <v>8</v>
      </c>
      <c r="J378" s="43">
        <f>COUNTIFS(L378:$L$518,L378,M378:$M$518,"Aberto")</f>
        <v>2</v>
      </c>
      <c r="K378" s="43">
        <f>COUNTIF(M378:$M$517,"Aberto")</f>
        <v>128</v>
      </c>
      <c r="L378" s="43" t="s">
        <v>871</v>
      </c>
      <c r="M378" s="43" t="s">
        <v>313</v>
      </c>
      <c r="N378" s="43"/>
    </row>
    <row r="379" spans="2:14" ht="12" customHeight="1">
      <c r="B379" s="43">
        <f t="shared" si="10"/>
        <v>139</v>
      </c>
      <c r="C379" s="44">
        <v>41300</v>
      </c>
      <c r="D379" s="45" t="s">
        <v>282</v>
      </c>
      <c r="E379" s="70" t="s">
        <v>42</v>
      </c>
      <c r="F379" s="43" t="s">
        <v>47</v>
      </c>
      <c r="G379" s="43" t="s">
        <v>99</v>
      </c>
      <c r="H379" s="43" t="s">
        <v>309</v>
      </c>
      <c r="I379" s="111">
        <v>101.4</v>
      </c>
      <c r="J379" s="43">
        <f>COUNTIFS(L379:$L$518,L379,M379:$M$518,"Aberto")</f>
        <v>126</v>
      </c>
      <c r="K379" s="43">
        <f>COUNTIF(M379:$M$517,"Aberto")</f>
        <v>128</v>
      </c>
      <c r="L379" s="43" t="s">
        <v>870</v>
      </c>
      <c r="M379" s="43" t="s">
        <v>313</v>
      </c>
      <c r="N379" s="43"/>
    </row>
    <row r="380" spans="2:14" ht="12" customHeight="1">
      <c r="B380" s="88">
        <f t="shared" si="10"/>
        <v>138</v>
      </c>
      <c r="C380" s="41">
        <v>41291</v>
      </c>
      <c r="D380" s="42" t="s">
        <v>282</v>
      </c>
      <c r="E380" s="40" t="s">
        <v>45</v>
      </c>
      <c r="F380" s="40" t="s">
        <v>72</v>
      </c>
      <c r="G380" s="40" t="s">
        <v>129</v>
      </c>
      <c r="H380" s="40" t="s">
        <v>390</v>
      </c>
      <c r="I380" s="110">
        <v>117.8</v>
      </c>
      <c r="J380" s="40">
        <f>COUNTIFS(L380:$L$518,L380,M380:$M$518,"Aberto")</f>
        <v>126</v>
      </c>
      <c r="K380" s="40">
        <f>COUNTIF(M380:$M$517,"Aberto")</f>
        <v>128</v>
      </c>
      <c r="L380" s="88" t="s">
        <v>870</v>
      </c>
      <c r="M380" s="40" t="s">
        <v>314</v>
      </c>
      <c r="N380" s="40"/>
    </row>
    <row r="381" spans="2:14" ht="12" customHeight="1">
      <c r="B381" s="43">
        <f t="shared" si="10"/>
        <v>137</v>
      </c>
      <c r="C381" s="44">
        <v>41290</v>
      </c>
      <c r="D381" s="45" t="s">
        <v>282</v>
      </c>
      <c r="E381" s="70" t="s">
        <v>42</v>
      </c>
      <c r="F381" s="43" t="s">
        <v>59</v>
      </c>
      <c r="G381" s="43" t="s">
        <v>94</v>
      </c>
      <c r="H381" s="43" t="s">
        <v>290</v>
      </c>
      <c r="I381" s="111">
        <v>85.07</v>
      </c>
      <c r="J381" s="43">
        <f>COUNTIFS(L381:$L$518,L381,M381:$M$518,"Aberto")</f>
        <v>125</v>
      </c>
      <c r="K381" s="43">
        <f>COUNTIF(M381:$M$517,"Aberto")</f>
        <v>127</v>
      </c>
      <c r="L381" s="43" t="s">
        <v>870</v>
      </c>
      <c r="M381" s="43" t="s">
        <v>313</v>
      </c>
      <c r="N381" s="43"/>
    </row>
    <row r="382" spans="2:14" ht="12" customHeight="1">
      <c r="B382" s="88">
        <f t="shared" si="10"/>
        <v>136</v>
      </c>
      <c r="C382" s="41">
        <v>41280</v>
      </c>
      <c r="D382" s="42" t="s">
        <v>282</v>
      </c>
      <c r="E382" s="40" t="s">
        <v>42</v>
      </c>
      <c r="F382" s="40" t="s">
        <v>47</v>
      </c>
      <c r="G382" s="40" t="s">
        <v>101</v>
      </c>
      <c r="H382" s="40" t="s">
        <v>235</v>
      </c>
      <c r="I382" s="110">
        <v>93.16</v>
      </c>
      <c r="J382" s="40">
        <f>COUNTIFS(L382:$L$518,L382,M382:$M$518,"Aberto")</f>
        <v>125</v>
      </c>
      <c r="K382" s="40">
        <f>COUNTIF(M382:$M$517,"Aberto")</f>
        <v>127</v>
      </c>
      <c r="L382" s="88" t="s">
        <v>870</v>
      </c>
      <c r="M382" s="40" t="s">
        <v>314</v>
      </c>
      <c r="N382" s="40"/>
    </row>
    <row r="383" spans="2:14" ht="12" customHeight="1">
      <c r="B383" s="88">
        <f t="shared" si="10"/>
        <v>135</v>
      </c>
      <c r="C383" s="41">
        <v>41274</v>
      </c>
      <c r="D383" s="42" t="s">
        <v>283</v>
      </c>
      <c r="E383" s="40" t="s">
        <v>46</v>
      </c>
      <c r="F383" s="40" t="s">
        <v>55</v>
      </c>
      <c r="G383" s="40" t="s">
        <v>114</v>
      </c>
      <c r="H383" s="40" t="s">
        <v>191</v>
      </c>
      <c r="I383" s="110">
        <v>102.6</v>
      </c>
      <c r="J383" s="40">
        <f>COUNTIFS(L383:$L$518,L383,M383:$M$518,"Aberto")</f>
        <v>124</v>
      </c>
      <c r="K383" s="40">
        <f>COUNTIF(M383:$M$517,"Aberto")</f>
        <v>126</v>
      </c>
      <c r="L383" s="88" t="s">
        <v>870</v>
      </c>
      <c r="M383" s="40" t="s">
        <v>314</v>
      </c>
      <c r="N383" s="40" t="s">
        <v>851</v>
      </c>
    </row>
    <row r="384" spans="2:14" ht="12" customHeight="1">
      <c r="B384" s="88">
        <f t="shared" si="10"/>
        <v>134</v>
      </c>
      <c r="C384" s="41">
        <v>41270</v>
      </c>
      <c r="D384" s="42" t="s">
        <v>283</v>
      </c>
      <c r="E384" s="40" t="s">
        <v>43</v>
      </c>
      <c r="F384" s="40" t="s">
        <v>51</v>
      </c>
      <c r="G384" s="40" t="s">
        <v>81</v>
      </c>
      <c r="H384" s="40" t="s">
        <v>236</v>
      </c>
      <c r="I384" s="110">
        <v>118.97</v>
      </c>
      <c r="J384" s="40">
        <f>COUNTIFS(L384:$L$518,L384,M384:$M$518,"Aberto")</f>
        <v>123</v>
      </c>
      <c r="K384" s="40">
        <f>COUNTIF(M384:$M$517,"Aberto")</f>
        <v>125</v>
      </c>
      <c r="L384" s="88" t="s">
        <v>870</v>
      </c>
      <c r="M384" s="40" t="s">
        <v>314</v>
      </c>
      <c r="N384" s="40"/>
    </row>
    <row r="385" spans="2:14" ht="12" customHeight="1">
      <c r="B385" s="43">
        <f t="shared" si="10"/>
        <v>133</v>
      </c>
      <c r="C385" s="44">
        <v>41266</v>
      </c>
      <c r="D385" s="45" t="s">
        <v>283</v>
      </c>
      <c r="E385" s="70" t="s">
        <v>42</v>
      </c>
      <c r="F385" s="43" t="s">
        <v>47</v>
      </c>
      <c r="G385" s="43" t="s">
        <v>95</v>
      </c>
      <c r="H385" s="43" t="s">
        <v>289</v>
      </c>
      <c r="I385" s="111">
        <v>101.31</v>
      </c>
      <c r="J385" s="43">
        <f>COUNTIFS(L385:$L$518,L385,M385:$M$518,"Aberto")</f>
        <v>122</v>
      </c>
      <c r="K385" s="43">
        <f>COUNTIF(M385:$M$517,"Aberto")</f>
        <v>124</v>
      </c>
      <c r="L385" s="43" t="s">
        <v>870</v>
      </c>
      <c r="M385" s="43" t="s">
        <v>313</v>
      </c>
      <c r="N385" s="43"/>
    </row>
    <row r="386" spans="2:14" ht="12" customHeight="1">
      <c r="B386" s="43">
        <f t="shared" si="10"/>
        <v>132</v>
      </c>
      <c r="C386" s="44">
        <v>41258</v>
      </c>
      <c r="D386" s="45" t="s">
        <v>283</v>
      </c>
      <c r="E386" s="70" t="s">
        <v>42</v>
      </c>
      <c r="F386" s="43" t="s">
        <v>47</v>
      </c>
      <c r="G386" s="43" t="s">
        <v>75</v>
      </c>
      <c r="H386" s="43" t="s">
        <v>312</v>
      </c>
      <c r="I386" s="111">
        <v>30.72</v>
      </c>
      <c r="J386" s="43">
        <f>COUNTIFS(L386:$L$518,L386,M386:$M$518,"Aberto")</f>
        <v>2</v>
      </c>
      <c r="K386" s="43">
        <f>COUNTIF(M386:$M$517,"Aberto")</f>
        <v>124</v>
      </c>
      <c r="L386" s="43" t="s">
        <v>871</v>
      </c>
      <c r="M386" s="43" t="s">
        <v>313</v>
      </c>
      <c r="N386" s="43"/>
    </row>
    <row r="387" spans="2:14" ht="12" customHeight="1">
      <c r="B387" s="88">
        <f t="shared" si="10"/>
        <v>131</v>
      </c>
      <c r="C387" s="41">
        <v>41233</v>
      </c>
      <c r="D387" s="42" t="s">
        <v>283</v>
      </c>
      <c r="E387" s="40" t="s">
        <v>42</v>
      </c>
      <c r="F387" s="40" t="s">
        <v>47</v>
      </c>
      <c r="G387" s="40" t="s">
        <v>124</v>
      </c>
      <c r="H387" s="40" t="s">
        <v>389</v>
      </c>
      <c r="I387" s="110">
        <v>84.4</v>
      </c>
      <c r="J387" s="40">
        <f>COUNTIFS(L387:$L$518,L387,M387:$M$518,"Aberto")</f>
        <v>122</v>
      </c>
      <c r="K387" s="40">
        <f>COUNTIF(M387:$M$517,"Aberto")</f>
        <v>124</v>
      </c>
      <c r="L387" s="88" t="s">
        <v>870</v>
      </c>
      <c r="M387" s="40" t="s">
        <v>314</v>
      </c>
      <c r="N387" s="40"/>
    </row>
    <row r="388" spans="2:14" ht="12" customHeight="1">
      <c r="B388" s="88">
        <f t="shared" si="10"/>
        <v>130</v>
      </c>
      <c r="C388" s="41">
        <v>41213</v>
      </c>
      <c r="D388" s="42" t="s">
        <v>283</v>
      </c>
      <c r="E388" s="40" t="s">
        <v>44</v>
      </c>
      <c r="F388" s="40" t="s">
        <v>50</v>
      </c>
      <c r="G388" s="40" t="s">
        <v>80</v>
      </c>
      <c r="H388" s="40" t="s">
        <v>237</v>
      </c>
      <c r="I388" s="110">
        <v>84.24</v>
      </c>
      <c r="J388" s="40">
        <f>COUNTIFS(L388:$L$518,L388,M388:$M$518,"Aberto")</f>
        <v>121</v>
      </c>
      <c r="K388" s="40">
        <f>COUNTIF(M388:$M$517,"Aberto")</f>
        <v>123</v>
      </c>
      <c r="L388" s="88" t="s">
        <v>870</v>
      </c>
      <c r="M388" s="40" t="s">
        <v>314</v>
      </c>
      <c r="N388" s="40"/>
    </row>
    <row r="389" spans="2:14" ht="12" customHeight="1">
      <c r="B389" s="88">
        <f t="shared" si="10"/>
        <v>129</v>
      </c>
      <c r="C389" s="41">
        <v>41212</v>
      </c>
      <c r="D389" s="42" t="s">
        <v>283</v>
      </c>
      <c r="E389" s="40" t="s">
        <v>45</v>
      </c>
      <c r="F389" s="40" t="s">
        <v>61</v>
      </c>
      <c r="G389" s="40" t="s">
        <v>117</v>
      </c>
      <c r="H389" s="40" t="s">
        <v>388</v>
      </c>
      <c r="I389" s="110">
        <v>115.8</v>
      </c>
      <c r="J389" s="40">
        <f>COUNTIFS(L389:$L$518,L389,M389:$M$518,"Aberto")</f>
        <v>120</v>
      </c>
      <c r="K389" s="40">
        <f>COUNTIF(M389:$M$517,"Aberto")</f>
        <v>122</v>
      </c>
      <c r="L389" s="88" t="s">
        <v>870</v>
      </c>
      <c r="M389" s="40" t="s">
        <v>314</v>
      </c>
      <c r="N389" s="40"/>
    </row>
    <row r="390" spans="2:14" ht="12" customHeight="1">
      <c r="B390" s="88">
        <f t="shared" ref="B390:B453" si="11">B391+1</f>
        <v>128</v>
      </c>
      <c r="C390" s="41">
        <v>41209</v>
      </c>
      <c r="D390" s="42" t="s">
        <v>283</v>
      </c>
      <c r="E390" s="40" t="s">
        <v>42</v>
      </c>
      <c r="F390" s="40" t="s">
        <v>70</v>
      </c>
      <c r="G390" s="40" t="s">
        <v>115</v>
      </c>
      <c r="H390" s="40" t="s">
        <v>238</v>
      </c>
      <c r="I390" s="110">
        <v>82.62</v>
      </c>
      <c r="J390" s="40">
        <f>COUNTIFS(L390:$L$518,L390,M390:$M$518,"Aberto")</f>
        <v>119</v>
      </c>
      <c r="K390" s="40">
        <f>COUNTIF(M390:$M$517,"Aberto")</f>
        <v>121</v>
      </c>
      <c r="L390" s="88" t="s">
        <v>870</v>
      </c>
      <c r="M390" s="40" t="s">
        <v>314</v>
      </c>
      <c r="N390" s="40"/>
    </row>
    <row r="391" spans="2:14" ht="12" customHeight="1">
      <c r="B391" s="88">
        <f t="shared" si="11"/>
        <v>127</v>
      </c>
      <c r="C391" s="41">
        <v>41201</v>
      </c>
      <c r="D391" s="42" t="s">
        <v>283</v>
      </c>
      <c r="E391" s="40" t="s">
        <v>42</v>
      </c>
      <c r="F391" s="40" t="s">
        <v>47</v>
      </c>
      <c r="G391" s="40" t="s">
        <v>130</v>
      </c>
      <c r="H391" s="40" t="s">
        <v>239</v>
      </c>
      <c r="I391" s="110">
        <v>106.56</v>
      </c>
      <c r="J391" s="40">
        <f>COUNTIFS(L391:$L$518,L391,M391:$M$518,"Aberto")</f>
        <v>118</v>
      </c>
      <c r="K391" s="40">
        <f>COUNTIF(M391:$M$517,"Aberto")</f>
        <v>120</v>
      </c>
      <c r="L391" s="88" t="s">
        <v>870</v>
      </c>
      <c r="M391" s="40" t="s">
        <v>314</v>
      </c>
      <c r="N391" s="40"/>
    </row>
    <row r="392" spans="2:14" ht="12" customHeight="1">
      <c r="B392" s="88">
        <f t="shared" si="11"/>
        <v>126</v>
      </c>
      <c r="C392" s="41">
        <v>41166</v>
      </c>
      <c r="D392" s="42" t="s">
        <v>284</v>
      </c>
      <c r="E392" s="40" t="s">
        <v>42</v>
      </c>
      <c r="F392" s="40" t="s">
        <v>47</v>
      </c>
      <c r="G392" s="40" t="s">
        <v>131</v>
      </c>
      <c r="H392" s="40" t="s">
        <v>240</v>
      </c>
      <c r="I392" s="110">
        <v>118.54</v>
      </c>
      <c r="J392" s="40">
        <f>COUNTIFS(L392:$L$518,L392,M392:$M$518,"Aberto")</f>
        <v>117</v>
      </c>
      <c r="K392" s="40">
        <f>COUNTIF(M392:$M$517,"Aberto")</f>
        <v>119</v>
      </c>
      <c r="L392" s="88" t="s">
        <v>870</v>
      </c>
      <c r="M392" s="40" t="s">
        <v>314</v>
      </c>
      <c r="N392" s="40"/>
    </row>
    <row r="393" spans="2:14" ht="12" customHeight="1">
      <c r="B393" s="43">
        <f t="shared" si="11"/>
        <v>125</v>
      </c>
      <c r="C393" s="44">
        <v>41143</v>
      </c>
      <c r="D393" s="45" t="s">
        <v>284</v>
      </c>
      <c r="E393" s="70" t="s">
        <v>42</v>
      </c>
      <c r="F393" s="43" t="s">
        <v>68</v>
      </c>
      <c r="G393" s="43" t="s">
        <v>119</v>
      </c>
      <c r="H393" s="43" t="s">
        <v>200</v>
      </c>
      <c r="I393" s="111">
        <v>6</v>
      </c>
      <c r="J393" s="43">
        <f>COUNTIFS(L393:$L$518,L393,M393:$M$518,"Aberto")</f>
        <v>2</v>
      </c>
      <c r="K393" s="43">
        <f>COUNTIF(M393:$M$517,"Aberto")</f>
        <v>118</v>
      </c>
      <c r="L393" s="43" t="s">
        <v>871</v>
      </c>
      <c r="M393" s="43" t="s">
        <v>313</v>
      </c>
      <c r="N393" s="43"/>
    </row>
    <row r="394" spans="2:14" ht="12" customHeight="1">
      <c r="B394" s="43">
        <f t="shared" si="11"/>
        <v>124</v>
      </c>
      <c r="C394" s="44">
        <v>41124</v>
      </c>
      <c r="D394" s="45" t="s">
        <v>284</v>
      </c>
      <c r="E394" s="70" t="s">
        <v>45</v>
      </c>
      <c r="F394" s="43" t="s">
        <v>57</v>
      </c>
      <c r="G394" s="43" t="s">
        <v>97</v>
      </c>
      <c r="H394" s="43" t="s">
        <v>288</v>
      </c>
      <c r="I394" s="111">
        <v>100.21</v>
      </c>
      <c r="J394" s="43">
        <f>COUNTIFS(L394:$L$518,L394,M394:$M$518,"Aberto")</f>
        <v>116</v>
      </c>
      <c r="K394" s="43">
        <f>COUNTIF(M394:$M$517,"Aberto")</f>
        <v>118</v>
      </c>
      <c r="L394" s="43" t="s">
        <v>870</v>
      </c>
      <c r="M394" s="43" t="s">
        <v>313</v>
      </c>
      <c r="N394" s="43"/>
    </row>
    <row r="395" spans="2:14" ht="12" customHeight="1">
      <c r="B395" s="88">
        <f t="shared" si="11"/>
        <v>123</v>
      </c>
      <c r="C395" s="41">
        <v>41090</v>
      </c>
      <c r="D395" s="42" t="s">
        <v>281</v>
      </c>
      <c r="E395" s="40" t="s">
        <v>43</v>
      </c>
      <c r="F395" s="40" t="s">
        <v>49</v>
      </c>
      <c r="G395" s="40" t="s">
        <v>121</v>
      </c>
      <c r="H395" s="40" t="s">
        <v>387</v>
      </c>
      <c r="I395" s="110">
        <v>106.62</v>
      </c>
      <c r="J395" s="40">
        <f>COUNTIFS(L395:$L$518,L395,M395:$M$518,"Aberto")</f>
        <v>116</v>
      </c>
      <c r="K395" s="40">
        <f>COUNTIF(M395:$M$517,"Aberto")</f>
        <v>118</v>
      </c>
      <c r="L395" s="88" t="s">
        <v>870</v>
      </c>
      <c r="M395" s="40" t="s">
        <v>314</v>
      </c>
      <c r="N395" s="40"/>
    </row>
    <row r="396" spans="2:14" ht="12" customHeight="1">
      <c r="B396" s="88">
        <f t="shared" si="11"/>
        <v>122</v>
      </c>
      <c r="C396" s="41">
        <v>41082</v>
      </c>
      <c r="D396" s="42" t="s">
        <v>281</v>
      </c>
      <c r="E396" s="40" t="s">
        <v>42</v>
      </c>
      <c r="F396" s="40" t="s">
        <v>47</v>
      </c>
      <c r="G396" s="40" t="s">
        <v>75</v>
      </c>
      <c r="H396" s="40" t="s">
        <v>386</v>
      </c>
      <c r="I396" s="110">
        <v>105</v>
      </c>
      <c r="J396" s="40">
        <f>COUNTIFS(L396:$L$518,L396,M396:$M$518,"Aberto")</f>
        <v>115</v>
      </c>
      <c r="K396" s="40">
        <f>COUNTIF(M396:$M$517,"Aberto")</f>
        <v>117</v>
      </c>
      <c r="L396" s="88" t="s">
        <v>870</v>
      </c>
      <c r="M396" s="40" t="s">
        <v>314</v>
      </c>
      <c r="N396" s="40"/>
    </row>
    <row r="397" spans="2:14" ht="12" customHeight="1">
      <c r="B397" s="88">
        <f t="shared" si="11"/>
        <v>121</v>
      </c>
      <c r="C397" s="41">
        <v>41069</v>
      </c>
      <c r="D397" s="42" t="s">
        <v>281</v>
      </c>
      <c r="E397" s="40" t="s">
        <v>42</v>
      </c>
      <c r="F397" s="40" t="s">
        <v>70</v>
      </c>
      <c r="G397" s="40" t="s">
        <v>132</v>
      </c>
      <c r="H397" s="40" t="s">
        <v>241</v>
      </c>
      <c r="I397" s="110">
        <v>100.36</v>
      </c>
      <c r="J397" s="40">
        <f>COUNTIFS(L397:$L$518,L397,M397:$M$518,"Aberto")</f>
        <v>114</v>
      </c>
      <c r="K397" s="40">
        <f>COUNTIF(M397:$M$517,"Aberto")</f>
        <v>116</v>
      </c>
      <c r="L397" s="88" t="s">
        <v>870</v>
      </c>
      <c r="M397" s="40" t="s">
        <v>314</v>
      </c>
      <c r="N397" s="40"/>
    </row>
    <row r="398" spans="2:14" ht="12" customHeight="1">
      <c r="B398" s="88">
        <f t="shared" si="11"/>
        <v>120</v>
      </c>
      <c r="C398" s="41">
        <v>41027</v>
      </c>
      <c r="D398" s="42" t="s">
        <v>281</v>
      </c>
      <c r="E398" s="40" t="s">
        <v>45</v>
      </c>
      <c r="F398" s="40" t="s">
        <v>61</v>
      </c>
      <c r="G398" s="40" t="s">
        <v>117</v>
      </c>
      <c r="H398" s="40" t="s">
        <v>385</v>
      </c>
      <c r="I398" s="110">
        <v>73.37</v>
      </c>
      <c r="J398" s="40">
        <f>COUNTIFS(L398:$L$518,L398,M398:$M$518,"Aberto")</f>
        <v>113</v>
      </c>
      <c r="K398" s="40">
        <f>COUNTIF(M398:$M$517,"Aberto")</f>
        <v>115</v>
      </c>
      <c r="L398" s="88" t="s">
        <v>870</v>
      </c>
      <c r="M398" s="40" t="s">
        <v>314</v>
      </c>
      <c r="N398" s="40"/>
    </row>
    <row r="399" spans="2:14" ht="12" customHeight="1">
      <c r="B399" s="88">
        <f t="shared" si="11"/>
        <v>119</v>
      </c>
      <c r="C399" s="41">
        <v>40976</v>
      </c>
      <c r="D399" s="42" t="s">
        <v>282</v>
      </c>
      <c r="E399" s="40" t="s">
        <v>45</v>
      </c>
      <c r="F399" s="40" t="s">
        <v>73</v>
      </c>
      <c r="G399" s="40" t="s">
        <v>133</v>
      </c>
      <c r="H399" s="40" t="s">
        <v>242</v>
      </c>
      <c r="I399" s="110">
        <v>87.89</v>
      </c>
      <c r="J399" s="40">
        <f>COUNTIFS(L399:$L$518,L399,M399:$M$518,"Aberto")</f>
        <v>112</v>
      </c>
      <c r="K399" s="40">
        <f>COUNTIF(M399:$M$517,"Aberto")</f>
        <v>114</v>
      </c>
      <c r="L399" s="88" t="s">
        <v>870</v>
      </c>
      <c r="M399" s="40" t="s">
        <v>314</v>
      </c>
      <c r="N399" s="40"/>
    </row>
    <row r="400" spans="2:14" ht="12" customHeight="1">
      <c r="B400" s="88">
        <f t="shared" si="11"/>
        <v>118</v>
      </c>
      <c r="C400" s="41">
        <v>40943</v>
      </c>
      <c r="D400" s="42" t="s">
        <v>282</v>
      </c>
      <c r="E400" s="40" t="s">
        <v>44</v>
      </c>
      <c r="F400" s="40" t="s">
        <v>50</v>
      </c>
      <c r="G400" s="40" t="s">
        <v>80</v>
      </c>
      <c r="H400" s="40" t="s">
        <v>243</v>
      </c>
      <c r="I400" s="110">
        <v>67</v>
      </c>
      <c r="J400" s="40">
        <f>COUNTIFS(L400:$L$518,L400,M400:$M$518,"Aberto")</f>
        <v>111</v>
      </c>
      <c r="K400" s="40">
        <f>COUNTIF(M400:$M$517,"Aberto")</f>
        <v>113</v>
      </c>
      <c r="L400" s="88" t="s">
        <v>870</v>
      </c>
      <c r="M400" s="40" t="s">
        <v>314</v>
      </c>
      <c r="N400" s="40"/>
    </row>
    <row r="401" spans="2:14" ht="12" customHeight="1">
      <c r="B401" s="88">
        <f t="shared" si="11"/>
        <v>117</v>
      </c>
      <c r="C401" s="41">
        <v>40923</v>
      </c>
      <c r="D401" s="42" t="s">
        <v>282</v>
      </c>
      <c r="E401" s="40" t="s">
        <v>42</v>
      </c>
      <c r="F401" s="40" t="s">
        <v>68</v>
      </c>
      <c r="G401" s="40" t="s">
        <v>134</v>
      </c>
      <c r="H401" s="40" t="s">
        <v>244</v>
      </c>
      <c r="I401" s="110">
        <v>102.5</v>
      </c>
      <c r="J401" s="40">
        <f>COUNTIFS(L401:$L$518,L401,M401:$M$518,"Aberto")</f>
        <v>110</v>
      </c>
      <c r="K401" s="40">
        <f>COUNTIF(M401:$M$517,"Aberto")</f>
        <v>112</v>
      </c>
      <c r="L401" s="88" t="s">
        <v>870</v>
      </c>
      <c r="M401" s="40" t="s">
        <v>314</v>
      </c>
      <c r="N401" s="40"/>
    </row>
    <row r="402" spans="2:14" ht="12" customHeight="1">
      <c r="B402" s="88">
        <f t="shared" si="11"/>
        <v>116</v>
      </c>
      <c r="C402" s="41">
        <v>40909</v>
      </c>
      <c r="D402" s="42" t="s">
        <v>282</v>
      </c>
      <c r="E402" s="40" t="s">
        <v>42</v>
      </c>
      <c r="F402" s="40" t="s">
        <v>47</v>
      </c>
      <c r="G402" s="40" t="s">
        <v>76</v>
      </c>
      <c r="H402" s="88" t="s">
        <v>839</v>
      </c>
      <c r="I402" s="110">
        <v>123.4</v>
      </c>
      <c r="J402" s="40">
        <f>COUNTIFS(L402:$L$518,L402,M402:$M$518,"Aberto")</f>
        <v>109</v>
      </c>
      <c r="K402" s="40">
        <f>COUNTIF(M402:$M$517,"Aberto")</f>
        <v>111</v>
      </c>
      <c r="L402" s="88" t="s">
        <v>870</v>
      </c>
      <c r="M402" s="40" t="s">
        <v>314</v>
      </c>
      <c r="N402" s="40"/>
    </row>
    <row r="403" spans="2:14" ht="12" customHeight="1">
      <c r="B403" s="88">
        <f t="shared" si="11"/>
        <v>115</v>
      </c>
      <c r="C403" s="41">
        <v>40876</v>
      </c>
      <c r="D403" s="42" t="s">
        <v>283</v>
      </c>
      <c r="E403" s="40" t="s">
        <v>42</v>
      </c>
      <c r="F403" s="40" t="s">
        <v>47</v>
      </c>
      <c r="G403" s="40" t="s">
        <v>75</v>
      </c>
      <c r="H403" s="40" t="s">
        <v>384</v>
      </c>
      <c r="I403" s="110">
        <v>109.31</v>
      </c>
      <c r="J403" s="40">
        <f>COUNTIFS(L403:$L$518,L403,M403:$M$518,"Aberto")</f>
        <v>108</v>
      </c>
      <c r="K403" s="40">
        <f>COUNTIF(M403:$M$517,"Aberto")</f>
        <v>110</v>
      </c>
      <c r="L403" s="88" t="s">
        <v>870</v>
      </c>
      <c r="M403" s="40" t="s">
        <v>314</v>
      </c>
      <c r="N403" s="40"/>
    </row>
    <row r="404" spans="2:14" ht="12" customHeight="1">
      <c r="B404" s="88">
        <f t="shared" si="11"/>
        <v>114</v>
      </c>
      <c r="C404" s="41">
        <v>40856</v>
      </c>
      <c r="D404" s="42" t="s">
        <v>283</v>
      </c>
      <c r="E404" s="40" t="s">
        <v>42</v>
      </c>
      <c r="F404" s="40" t="s">
        <v>47</v>
      </c>
      <c r="G404" s="40" t="s">
        <v>135</v>
      </c>
      <c r="H404" s="40" t="s">
        <v>193</v>
      </c>
      <c r="I404" s="110">
        <v>119.84</v>
      </c>
      <c r="J404" s="40">
        <f>COUNTIFS(L404:$L$518,L404,M404:$M$518,"Aberto")</f>
        <v>107</v>
      </c>
      <c r="K404" s="40">
        <f>COUNTIF(M404:$M$517,"Aberto")</f>
        <v>109</v>
      </c>
      <c r="L404" s="88" t="s">
        <v>870</v>
      </c>
      <c r="M404" s="40" t="s">
        <v>314</v>
      </c>
      <c r="N404" s="40"/>
    </row>
    <row r="405" spans="2:14" ht="12" customHeight="1">
      <c r="B405" s="88">
        <f t="shared" si="11"/>
        <v>113</v>
      </c>
      <c r="C405" s="41">
        <v>40801</v>
      </c>
      <c r="D405" s="42" t="s">
        <v>284</v>
      </c>
      <c r="E405" s="40" t="s">
        <v>46</v>
      </c>
      <c r="F405" s="40" t="s">
        <v>74</v>
      </c>
      <c r="G405" s="40" t="s">
        <v>136</v>
      </c>
      <c r="H405" s="40" t="s">
        <v>245</v>
      </c>
      <c r="I405" s="110">
        <v>79.400000000000006</v>
      </c>
      <c r="J405" s="40">
        <f>COUNTIFS(L405:$L$518,L405,M405:$M$518,"Aberto")</f>
        <v>106</v>
      </c>
      <c r="K405" s="40">
        <f>COUNTIF(M405:$M$517,"Aberto")</f>
        <v>108</v>
      </c>
      <c r="L405" s="88" t="s">
        <v>870</v>
      </c>
      <c r="M405" s="40" t="s">
        <v>314</v>
      </c>
      <c r="N405" s="40" t="s">
        <v>852</v>
      </c>
    </row>
    <row r="406" spans="2:14" ht="12" customHeight="1">
      <c r="B406" s="88">
        <f t="shared" si="11"/>
        <v>112</v>
      </c>
      <c r="C406" s="41">
        <v>40696</v>
      </c>
      <c r="D406" s="42" t="s">
        <v>281</v>
      </c>
      <c r="E406" s="40" t="s">
        <v>44</v>
      </c>
      <c r="F406" s="40" t="s">
        <v>69</v>
      </c>
      <c r="G406" s="40" t="s">
        <v>120</v>
      </c>
      <c r="H406" s="40" t="s">
        <v>383</v>
      </c>
      <c r="I406" s="110">
        <v>100.7</v>
      </c>
      <c r="J406" s="40">
        <f>COUNTIFS(L406:$L$518,L406,M406:$M$518,"Aberto")</f>
        <v>105</v>
      </c>
      <c r="K406" s="40">
        <f>COUNTIF(M406:$M$517,"Aberto")</f>
        <v>107</v>
      </c>
      <c r="L406" s="88" t="s">
        <v>870</v>
      </c>
      <c r="M406" s="40" t="s">
        <v>314</v>
      </c>
      <c r="N406" s="40"/>
    </row>
    <row r="407" spans="2:14" ht="12" customHeight="1">
      <c r="B407" s="88">
        <f t="shared" si="11"/>
        <v>111</v>
      </c>
      <c r="C407" s="41">
        <v>40661</v>
      </c>
      <c r="D407" s="42" t="s">
        <v>281</v>
      </c>
      <c r="E407" s="40" t="s">
        <v>42</v>
      </c>
      <c r="F407" s="40" t="s">
        <v>47</v>
      </c>
      <c r="G407" s="40" t="s">
        <v>137</v>
      </c>
      <c r="H407" s="40" t="s">
        <v>382</v>
      </c>
      <c r="I407" s="110">
        <v>108</v>
      </c>
      <c r="J407" s="40">
        <f>COUNTIFS(L407:$L$518,L407,M407:$M$518,"Aberto")</f>
        <v>104</v>
      </c>
      <c r="K407" s="40">
        <f>COUNTIF(M407:$M$517,"Aberto")</f>
        <v>106</v>
      </c>
      <c r="L407" s="88" t="s">
        <v>870</v>
      </c>
      <c r="M407" s="40" t="s">
        <v>314</v>
      </c>
      <c r="N407" s="40"/>
    </row>
    <row r="408" spans="2:14" ht="12" customHeight="1">
      <c r="B408" s="88">
        <f t="shared" si="11"/>
        <v>110</v>
      </c>
      <c r="C408" s="41">
        <v>40586</v>
      </c>
      <c r="D408" s="42" t="s">
        <v>282</v>
      </c>
      <c r="E408" s="40" t="s">
        <v>42</v>
      </c>
      <c r="F408" s="40" t="s">
        <v>70</v>
      </c>
      <c r="G408" s="40" t="s">
        <v>115</v>
      </c>
      <c r="H408" s="40" t="s">
        <v>381</v>
      </c>
      <c r="I408" s="110">
        <v>75</v>
      </c>
      <c r="J408" s="40">
        <f>COUNTIFS(L408:$L$518,L408,M408:$M$518,"Aberto")</f>
        <v>103</v>
      </c>
      <c r="K408" s="40">
        <f>COUNTIF(M408:$M$517,"Aberto")</f>
        <v>105</v>
      </c>
      <c r="L408" s="88" t="s">
        <v>870</v>
      </c>
      <c r="M408" s="40" t="s">
        <v>314</v>
      </c>
      <c r="N408" s="40"/>
    </row>
    <row r="409" spans="2:14" ht="12" customHeight="1">
      <c r="B409" s="88">
        <f t="shared" si="11"/>
        <v>109</v>
      </c>
      <c r="C409" s="41">
        <v>40531</v>
      </c>
      <c r="D409" s="42" t="s">
        <v>283</v>
      </c>
      <c r="E409" s="40" t="s">
        <v>45</v>
      </c>
      <c r="F409" s="40" t="s">
        <v>57</v>
      </c>
      <c r="G409" s="40" t="s">
        <v>97</v>
      </c>
      <c r="H409" s="40" t="s">
        <v>380</v>
      </c>
      <c r="I409" s="110">
        <v>83.9</v>
      </c>
      <c r="J409" s="40">
        <f>COUNTIFS(L409:$L$518,L409,M409:$M$518,"Aberto")</f>
        <v>102</v>
      </c>
      <c r="K409" s="40">
        <f>COUNTIF(M409:$M$517,"Aberto")</f>
        <v>104</v>
      </c>
      <c r="L409" s="88" t="s">
        <v>870</v>
      </c>
      <c r="M409" s="40" t="s">
        <v>314</v>
      </c>
      <c r="N409" s="40"/>
    </row>
    <row r="410" spans="2:14" ht="12" customHeight="1">
      <c r="B410" s="88">
        <f t="shared" si="11"/>
        <v>108</v>
      </c>
      <c r="C410" s="41">
        <v>40523</v>
      </c>
      <c r="D410" s="42" t="s">
        <v>283</v>
      </c>
      <c r="E410" s="40" t="s">
        <v>43</v>
      </c>
      <c r="F410" s="40" t="s">
        <v>48</v>
      </c>
      <c r="G410" s="40" t="s">
        <v>104</v>
      </c>
      <c r="H410" s="40" t="s">
        <v>379</v>
      </c>
      <c r="I410" s="110">
        <v>77.14</v>
      </c>
      <c r="J410" s="40">
        <f>COUNTIFS(L410:$L$518,L410,M410:$M$518,"Aberto")</f>
        <v>101</v>
      </c>
      <c r="K410" s="40">
        <f>COUNTIF(M410:$M$517,"Aberto")</f>
        <v>103</v>
      </c>
      <c r="L410" s="88" t="s">
        <v>870</v>
      </c>
      <c r="M410" s="40" t="s">
        <v>314</v>
      </c>
      <c r="N410" s="40"/>
    </row>
    <row r="411" spans="2:14" ht="12" customHeight="1">
      <c r="B411" s="88">
        <f t="shared" si="11"/>
        <v>107</v>
      </c>
      <c r="C411" s="41">
        <v>40506</v>
      </c>
      <c r="D411" s="42" t="s">
        <v>283</v>
      </c>
      <c r="E411" s="40" t="s">
        <v>42</v>
      </c>
      <c r="F411" s="40" t="s">
        <v>47</v>
      </c>
      <c r="G411" s="40" t="s">
        <v>138</v>
      </c>
      <c r="H411" s="40" t="s">
        <v>378</v>
      </c>
      <c r="I411" s="110">
        <v>94.72</v>
      </c>
      <c r="J411" s="40">
        <f>COUNTIFS(L411:$L$518,L411,M411:$M$518,"Aberto")</f>
        <v>100</v>
      </c>
      <c r="K411" s="40">
        <f>COUNTIF(M411:$M$517,"Aberto")</f>
        <v>102</v>
      </c>
      <c r="L411" s="88" t="s">
        <v>870</v>
      </c>
      <c r="M411" s="40" t="s">
        <v>314</v>
      </c>
      <c r="N411" s="40"/>
    </row>
    <row r="412" spans="2:14" ht="12" customHeight="1">
      <c r="B412" s="88">
        <f t="shared" si="11"/>
        <v>106</v>
      </c>
      <c r="C412" s="41">
        <v>40398</v>
      </c>
      <c r="D412" s="42" t="s">
        <v>284</v>
      </c>
      <c r="E412" s="40" t="s">
        <v>42</v>
      </c>
      <c r="F412" s="40" t="s">
        <v>47</v>
      </c>
      <c r="G412" s="40" t="s">
        <v>95</v>
      </c>
      <c r="H412" s="40" t="s">
        <v>377</v>
      </c>
      <c r="I412" s="110">
        <v>72</v>
      </c>
      <c r="J412" s="40">
        <f>COUNTIFS(L412:$L$518,L412,M412:$M$518,"Aberto")</f>
        <v>99</v>
      </c>
      <c r="K412" s="40">
        <f>COUNTIF(M412:$M$517,"Aberto")</f>
        <v>101</v>
      </c>
      <c r="L412" s="88" t="s">
        <v>870</v>
      </c>
      <c r="M412" s="40" t="s">
        <v>314</v>
      </c>
      <c r="N412" s="40"/>
    </row>
    <row r="413" spans="2:14" ht="12" customHeight="1">
      <c r="B413" s="88">
        <f t="shared" si="11"/>
        <v>105</v>
      </c>
      <c r="C413" s="41">
        <v>40311</v>
      </c>
      <c r="D413" s="42" t="s">
        <v>281</v>
      </c>
      <c r="E413" s="40" t="s">
        <v>42</v>
      </c>
      <c r="F413" s="40" t="s">
        <v>47</v>
      </c>
      <c r="G413" s="40" t="s">
        <v>75</v>
      </c>
      <c r="H413" s="40" t="s">
        <v>246</v>
      </c>
      <c r="I413" s="110">
        <v>61.29</v>
      </c>
      <c r="J413" s="40">
        <f>COUNTIFS(L413:$L$518,L413,M413:$M$518,"Aberto")</f>
        <v>98</v>
      </c>
      <c r="K413" s="40">
        <f>COUNTIF(M413:$M$517,"Aberto")</f>
        <v>100</v>
      </c>
      <c r="L413" s="88" t="s">
        <v>870</v>
      </c>
      <c r="M413" s="40" t="s">
        <v>314</v>
      </c>
      <c r="N413" s="40"/>
    </row>
    <row r="414" spans="2:14" ht="12" customHeight="1">
      <c r="B414" s="88">
        <f t="shared" si="11"/>
        <v>104</v>
      </c>
      <c r="C414" s="41">
        <v>40292</v>
      </c>
      <c r="D414" s="42" t="s">
        <v>281</v>
      </c>
      <c r="E414" s="40" t="s">
        <v>44</v>
      </c>
      <c r="F414" s="40" t="s">
        <v>50</v>
      </c>
      <c r="G414" s="40" t="s">
        <v>80</v>
      </c>
      <c r="H414" s="88" t="s">
        <v>746</v>
      </c>
      <c r="I414" s="110">
        <v>140</v>
      </c>
      <c r="J414" s="40">
        <f>COUNTIFS(L414:$L$518,L414,M414:$M$518,"Aberto")</f>
        <v>97</v>
      </c>
      <c r="K414" s="40">
        <f>COUNTIF(M414:$M$517,"Aberto")</f>
        <v>99</v>
      </c>
      <c r="L414" s="88" t="s">
        <v>870</v>
      </c>
      <c r="M414" s="40" t="s">
        <v>314</v>
      </c>
      <c r="N414" s="40"/>
    </row>
    <row r="415" spans="2:14" ht="12" customHeight="1">
      <c r="B415" s="88">
        <f t="shared" si="11"/>
        <v>103</v>
      </c>
      <c r="C415" s="41">
        <v>40292</v>
      </c>
      <c r="D415" s="42" t="s">
        <v>281</v>
      </c>
      <c r="E415" s="40" t="s">
        <v>43</v>
      </c>
      <c r="F415" s="40" t="s">
        <v>51</v>
      </c>
      <c r="G415" s="40" t="s">
        <v>139</v>
      </c>
      <c r="H415" s="40" t="s">
        <v>376</v>
      </c>
      <c r="I415" s="110">
        <v>105.44</v>
      </c>
      <c r="J415" s="40">
        <f>COUNTIFS(L415:$L$518,L415,M415:$M$518,"Aberto")</f>
        <v>96</v>
      </c>
      <c r="K415" s="40">
        <f>COUNTIF(M415:$M$517,"Aberto")</f>
        <v>98</v>
      </c>
      <c r="L415" s="88" t="s">
        <v>870</v>
      </c>
      <c r="M415" s="40" t="s">
        <v>314</v>
      </c>
      <c r="N415" s="40"/>
    </row>
    <row r="416" spans="2:14" ht="12" customHeight="1">
      <c r="B416" s="88">
        <f t="shared" si="11"/>
        <v>102</v>
      </c>
      <c r="C416" s="94">
        <v>40166</v>
      </c>
      <c r="D416" s="95" t="s">
        <v>283</v>
      </c>
      <c r="E416" s="88" t="s">
        <v>43</v>
      </c>
      <c r="F416" s="88" t="s">
        <v>51</v>
      </c>
      <c r="G416" s="88" t="s">
        <v>621</v>
      </c>
      <c r="H416" s="40" t="s">
        <v>622</v>
      </c>
      <c r="I416" s="109">
        <v>104</v>
      </c>
      <c r="J416" s="88">
        <f>COUNTIFS(L416:$L$518,L416,M416:$M$518,"Aberto")</f>
        <v>95</v>
      </c>
      <c r="K416" s="88">
        <f>COUNTIF(M416:$M$517,"Aberto")</f>
        <v>97</v>
      </c>
      <c r="L416" s="88" t="s">
        <v>870</v>
      </c>
      <c r="M416" s="88" t="s">
        <v>314</v>
      </c>
      <c r="N416" s="88"/>
    </row>
    <row r="417" spans="2:14" ht="12" customHeight="1">
      <c r="B417" s="88">
        <f t="shared" si="11"/>
        <v>101</v>
      </c>
      <c r="C417" s="41">
        <v>40159</v>
      </c>
      <c r="D417" s="42" t="s">
        <v>283</v>
      </c>
      <c r="E417" s="40" t="s">
        <v>42</v>
      </c>
      <c r="F417" s="40" t="s">
        <v>47</v>
      </c>
      <c r="G417" s="40" t="s">
        <v>140</v>
      </c>
      <c r="H417" s="40" t="s">
        <v>247</v>
      </c>
      <c r="I417" s="110">
        <v>89.9</v>
      </c>
      <c r="J417" s="40">
        <f>COUNTIFS(L417:$L$518,L417,M417:$M$518,"Aberto")</f>
        <v>94</v>
      </c>
      <c r="K417" s="40">
        <f>COUNTIF(M417:$M$517,"Aberto")</f>
        <v>96</v>
      </c>
      <c r="L417" s="88" t="s">
        <v>870</v>
      </c>
      <c r="M417" s="40" t="s">
        <v>314</v>
      </c>
      <c r="N417" s="40"/>
    </row>
    <row r="418" spans="2:14" ht="12" customHeight="1">
      <c r="B418" s="88">
        <f t="shared" si="11"/>
        <v>100</v>
      </c>
      <c r="C418" s="41">
        <v>40138</v>
      </c>
      <c r="D418" s="42" t="s">
        <v>283</v>
      </c>
      <c r="E418" s="40" t="s">
        <v>42</v>
      </c>
      <c r="F418" s="40" t="s">
        <v>47</v>
      </c>
      <c r="G418" s="40" t="s">
        <v>131</v>
      </c>
      <c r="H418" s="40" t="s">
        <v>375</v>
      </c>
      <c r="I418" s="110">
        <v>100</v>
      </c>
      <c r="J418" s="40">
        <f>COUNTIFS(L418:$L$518,L418,M418:$M$518,"Aberto")</f>
        <v>93</v>
      </c>
      <c r="K418" s="40">
        <f>COUNTIF(M418:$M$517,"Aberto")</f>
        <v>95</v>
      </c>
      <c r="L418" s="88" t="s">
        <v>870</v>
      </c>
      <c r="M418" s="40" t="s">
        <v>314</v>
      </c>
      <c r="N418" s="40"/>
    </row>
    <row r="419" spans="2:14" ht="12" customHeight="1">
      <c r="B419" s="88">
        <f t="shared" si="11"/>
        <v>99</v>
      </c>
      <c r="C419" s="41">
        <v>39973</v>
      </c>
      <c r="D419" s="42" t="s">
        <v>281</v>
      </c>
      <c r="E419" s="40" t="s">
        <v>46</v>
      </c>
      <c r="F419" s="40" t="s">
        <v>60</v>
      </c>
      <c r="G419" s="40" t="s">
        <v>102</v>
      </c>
      <c r="H419" s="40" t="s">
        <v>374</v>
      </c>
      <c r="I419" s="110">
        <v>135.15</v>
      </c>
      <c r="J419" s="40">
        <f>COUNTIFS(L419:$L$518,L419,M419:$M$518,"Aberto")</f>
        <v>92</v>
      </c>
      <c r="K419" s="40">
        <f>COUNTIF(M419:$M$517,"Aberto")</f>
        <v>94</v>
      </c>
      <c r="L419" s="88" t="s">
        <v>870</v>
      </c>
      <c r="M419" s="40" t="s">
        <v>314</v>
      </c>
      <c r="N419" s="40"/>
    </row>
    <row r="420" spans="2:14" ht="12" customHeight="1">
      <c r="B420" s="88">
        <f t="shared" si="11"/>
        <v>98</v>
      </c>
      <c r="C420" s="41">
        <v>39939</v>
      </c>
      <c r="D420" s="42" t="s">
        <v>281</v>
      </c>
      <c r="E420" s="40" t="s">
        <v>45</v>
      </c>
      <c r="F420" s="40" t="s">
        <v>52</v>
      </c>
      <c r="G420" s="40" t="s">
        <v>83</v>
      </c>
      <c r="H420" s="40" t="s">
        <v>373</v>
      </c>
      <c r="I420" s="110">
        <v>71.59</v>
      </c>
      <c r="J420" s="40">
        <f>COUNTIFS(L420:$L$518,L420,M420:$M$518,"Aberto")</f>
        <v>91</v>
      </c>
      <c r="K420" s="40">
        <f>COUNTIF(M420:$M$517,"Aberto")</f>
        <v>93</v>
      </c>
      <c r="L420" s="88" t="s">
        <v>870</v>
      </c>
      <c r="M420" s="40" t="s">
        <v>314</v>
      </c>
      <c r="N420" s="40"/>
    </row>
    <row r="421" spans="2:14" ht="12" customHeight="1">
      <c r="B421" s="88">
        <f t="shared" si="11"/>
        <v>97</v>
      </c>
      <c r="C421" s="41">
        <v>39934</v>
      </c>
      <c r="D421" s="42" t="s">
        <v>281</v>
      </c>
      <c r="E421" s="40" t="s">
        <v>44</v>
      </c>
      <c r="F421" s="40" t="s">
        <v>56</v>
      </c>
      <c r="G421" s="40" t="s">
        <v>112</v>
      </c>
      <c r="H421" s="40" t="s">
        <v>248</v>
      </c>
      <c r="I421" s="110">
        <v>99.8</v>
      </c>
      <c r="J421" s="40">
        <f>COUNTIFS(L421:$L$518,L421,M421:$M$518,"Aberto")</f>
        <v>90</v>
      </c>
      <c r="K421" s="40">
        <f>COUNTIF(M421:$M$517,"Aberto")</f>
        <v>92</v>
      </c>
      <c r="L421" s="88" t="s">
        <v>870</v>
      </c>
      <c r="M421" s="40" t="s">
        <v>314</v>
      </c>
      <c r="N421" s="40"/>
    </row>
    <row r="422" spans="2:14" s="98" customFormat="1" ht="12" customHeight="1">
      <c r="B422" s="88">
        <f t="shared" si="11"/>
        <v>96</v>
      </c>
      <c r="C422" s="94">
        <v>39787</v>
      </c>
      <c r="D422" s="42" t="s">
        <v>283</v>
      </c>
      <c r="E422" s="40" t="s">
        <v>43</v>
      </c>
      <c r="F422" s="88" t="s">
        <v>48</v>
      </c>
      <c r="G422" s="88" t="s">
        <v>107</v>
      </c>
      <c r="H422" s="40" t="s">
        <v>249</v>
      </c>
      <c r="I422" s="110">
        <v>115</v>
      </c>
      <c r="J422" s="40">
        <f>COUNTIFS(L422:$L$518,L422,M422:$M$518,"Aberto")</f>
        <v>89</v>
      </c>
      <c r="K422" s="40">
        <f>COUNTIF(M422:$M$517,"Aberto")</f>
        <v>91</v>
      </c>
      <c r="L422" s="88" t="s">
        <v>870</v>
      </c>
      <c r="M422" s="40" t="s">
        <v>314</v>
      </c>
      <c r="N422" s="40"/>
    </row>
    <row r="423" spans="2:14" ht="12" customHeight="1">
      <c r="B423" s="88">
        <f t="shared" si="11"/>
        <v>95</v>
      </c>
      <c r="C423" s="41">
        <v>39787</v>
      </c>
      <c r="D423" s="42" t="s">
        <v>283</v>
      </c>
      <c r="E423" s="40" t="s">
        <v>42</v>
      </c>
      <c r="F423" s="40" t="s">
        <v>47</v>
      </c>
      <c r="G423" s="40" t="s">
        <v>141</v>
      </c>
      <c r="H423" s="40" t="s">
        <v>250</v>
      </c>
      <c r="I423" s="110">
        <v>110.88</v>
      </c>
      <c r="J423" s="40">
        <f>COUNTIFS(L423:$L$518,L423,M423:$M$518,"Aberto")</f>
        <v>88</v>
      </c>
      <c r="K423" s="40">
        <f>COUNTIF(M423:$M$517,"Aberto")</f>
        <v>90</v>
      </c>
      <c r="L423" s="88" t="s">
        <v>870</v>
      </c>
      <c r="M423" s="40" t="s">
        <v>314</v>
      </c>
      <c r="N423" s="40"/>
    </row>
    <row r="424" spans="2:14" ht="12" customHeight="1">
      <c r="B424" s="88">
        <f t="shared" si="11"/>
        <v>94</v>
      </c>
      <c r="C424" s="41">
        <v>39783</v>
      </c>
      <c r="D424" s="42" t="s">
        <v>283</v>
      </c>
      <c r="E424" s="40" t="s">
        <v>46</v>
      </c>
      <c r="F424" s="40" t="s">
        <v>66</v>
      </c>
      <c r="G424" s="40" t="s">
        <v>113</v>
      </c>
      <c r="H424" s="40" t="s">
        <v>189</v>
      </c>
      <c r="I424" s="110">
        <v>98.83</v>
      </c>
      <c r="J424" s="40">
        <f>COUNTIFS(L424:$L$518,L424,M424:$M$518,"Aberto")</f>
        <v>87</v>
      </c>
      <c r="K424" s="40">
        <f>COUNTIF(M424:$M$517,"Aberto")</f>
        <v>89</v>
      </c>
      <c r="L424" s="88" t="s">
        <v>870</v>
      </c>
      <c r="M424" s="40" t="s">
        <v>314</v>
      </c>
      <c r="N424" s="40"/>
    </row>
    <row r="425" spans="2:14" ht="12" customHeight="1">
      <c r="B425" s="88">
        <f t="shared" si="11"/>
        <v>93</v>
      </c>
      <c r="C425" s="41">
        <v>39783</v>
      </c>
      <c r="D425" s="42" t="s">
        <v>283</v>
      </c>
      <c r="E425" s="40" t="s">
        <v>45</v>
      </c>
      <c r="F425" s="40" t="s">
        <v>52</v>
      </c>
      <c r="G425" s="40" t="s">
        <v>83</v>
      </c>
      <c r="H425" s="40" t="s">
        <v>333</v>
      </c>
      <c r="I425" s="110">
        <v>6</v>
      </c>
      <c r="J425" s="40">
        <f>COUNTIFS(L425:$L$518,L425,M425:$M$518,"Aberto")</f>
        <v>2</v>
      </c>
      <c r="K425" s="40">
        <f>COUNTIF(M425:$M$517,"Aberto")</f>
        <v>88</v>
      </c>
      <c r="L425" s="40" t="s">
        <v>871</v>
      </c>
      <c r="M425" s="40" t="s">
        <v>314</v>
      </c>
      <c r="N425" s="40"/>
    </row>
    <row r="426" spans="2:14" ht="12" customHeight="1">
      <c r="B426" s="88">
        <f t="shared" si="11"/>
        <v>92</v>
      </c>
      <c r="C426" s="41">
        <v>39770</v>
      </c>
      <c r="D426" s="42" t="s">
        <v>283</v>
      </c>
      <c r="E426" s="40" t="s">
        <v>43</v>
      </c>
      <c r="F426" s="40" t="s">
        <v>49</v>
      </c>
      <c r="G426" s="40" t="s">
        <v>121</v>
      </c>
      <c r="H426" s="40" t="s">
        <v>372</v>
      </c>
      <c r="I426" s="110">
        <v>102.65</v>
      </c>
      <c r="J426" s="40">
        <f>COUNTIFS(L426:$L$518,L426,M426:$M$518,"Aberto")</f>
        <v>86</v>
      </c>
      <c r="K426" s="40">
        <f>COUNTIF(M426:$M$517,"Aberto")</f>
        <v>87</v>
      </c>
      <c r="L426" s="88" t="s">
        <v>870</v>
      </c>
      <c r="M426" s="40" t="s">
        <v>314</v>
      </c>
      <c r="N426" s="40"/>
    </row>
    <row r="427" spans="2:14" ht="12" customHeight="1">
      <c r="B427" s="88">
        <f t="shared" si="11"/>
        <v>91</v>
      </c>
      <c r="C427" s="41">
        <v>39766</v>
      </c>
      <c r="D427" s="42" t="s">
        <v>283</v>
      </c>
      <c r="E427" s="40" t="s">
        <v>42</v>
      </c>
      <c r="F427" s="40" t="s">
        <v>47</v>
      </c>
      <c r="G427" s="40" t="s">
        <v>142</v>
      </c>
      <c r="H427" s="40" t="s">
        <v>371</v>
      </c>
      <c r="I427" s="110">
        <v>90.9</v>
      </c>
      <c r="J427" s="40">
        <f>COUNTIFS(L427:$L$518,L427,M427:$M$518,"Aberto")</f>
        <v>85</v>
      </c>
      <c r="K427" s="40">
        <f>COUNTIF(M427:$M$517,"Aberto")</f>
        <v>86</v>
      </c>
      <c r="L427" s="88" t="s">
        <v>870</v>
      </c>
      <c r="M427" s="40" t="s">
        <v>314</v>
      </c>
      <c r="N427" s="40"/>
    </row>
    <row r="428" spans="2:14" ht="12" customHeight="1">
      <c r="B428" s="88">
        <f t="shared" si="11"/>
        <v>90</v>
      </c>
      <c r="C428" s="41">
        <v>39756</v>
      </c>
      <c r="D428" s="42" t="s">
        <v>283</v>
      </c>
      <c r="E428" s="40" t="s">
        <v>43</v>
      </c>
      <c r="F428" s="40" t="s">
        <v>48</v>
      </c>
      <c r="G428" s="40" t="s">
        <v>143</v>
      </c>
      <c r="H428" s="40" t="s">
        <v>370</v>
      </c>
      <c r="I428" s="110">
        <v>112</v>
      </c>
      <c r="J428" s="40">
        <f>COUNTIFS(L428:$L$518,L428,M428:$M$518,"Aberto")</f>
        <v>84</v>
      </c>
      <c r="K428" s="40">
        <f>COUNTIF(M428:$M$517,"Aberto")</f>
        <v>85</v>
      </c>
      <c r="L428" s="88" t="s">
        <v>870</v>
      </c>
      <c r="M428" s="40" t="s">
        <v>314</v>
      </c>
      <c r="N428" s="40"/>
    </row>
    <row r="429" spans="2:14" s="98" customFormat="1" ht="12" customHeight="1">
      <c r="B429" s="88">
        <f t="shared" si="11"/>
        <v>89</v>
      </c>
      <c r="C429" s="94">
        <v>39608</v>
      </c>
      <c r="D429" s="42" t="s">
        <v>281</v>
      </c>
      <c r="E429" s="40" t="s">
        <v>43</v>
      </c>
      <c r="F429" s="88" t="s">
        <v>51</v>
      </c>
      <c r="G429" s="88" t="s">
        <v>144</v>
      </c>
      <c r="H429" s="40" t="s">
        <v>369</v>
      </c>
      <c r="I429" s="110">
        <v>69</v>
      </c>
      <c r="J429" s="40">
        <f>COUNTIFS(L429:$L$518,L429,M429:$M$518,"Aberto")</f>
        <v>83</v>
      </c>
      <c r="K429" s="40">
        <f>COUNTIF(M429:$M$517,"Aberto")</f>
        <v>84</v>
      </c>
      <c r="L429" s="88" t="s">
        <v>870</v>
      </c>
      <c r="M429" s="40" t="s">
        <v>314</v>
      </c>
      <c r="N429" s="40"/>
    </row>
    <row r="430" spans="2:14" ht="12" customHeight="1">
      <c r="B430" s="88">
        <f t="shared" si="11"/>
        <v>88</v>
      </c>
      <c r="C430" s="41">
        <v>39578</v>
      </c>
      <c r="D430" s="42" t="s">
        <v>281</v>
      </c>
      <c r="E430" s="40" t="s">
        <v>43</v>
      </c>
      <c r="F430" s="40" t="s">
        <v>48</v>
      </c>
      <c r="G430" s="40" t="s">
        <v>77</v>
      </c>
      <c r="H430" s="40" t="s">
        <v>251</v>
      </c>
      <c r="I430" s="110">
        <v>86.03</v>
      </c>
      <c r="J430" s="40">
        <f>COUNTIFS(L430:$L$518,L430,M430:$M$518,"Aberto")</f>
        <v>82</v>
      </c>
      <c r="K430" s="40">
        <f>COUNTIF(M430:$M$517,"Aberto")</f>
        <v>83</v>
      </c>
      <c r="L430" s="88" t="s">
        <v>870</v>
      </c>
      <c r="M430" s="40" t="s">
        <v>314</v>
      </c>
      <c r="N430" s="40"/>
    </row>
    <row r="431" spans="2:14" ht="12" customHeight="1">
      <c r="B431" s="88">
        <f t="shared" si="11"/>
        <v>87</v>
      </c>
      <c r="C431" s="41">
        <v>39575</v>
      </c>
      <c r="D431" s="42" t="s">
        <v>281</v>
      </c>
      <c r="E431" s="40" t="s">
        <v>42</v>
      </c>
      <c r="F431" s="40" t="s">
        <v>70</v>
      </c>
      <c r="G431" s="40" t="s">
        <v>145</v>
      </c>
      <c r="H431" s="40" t="s">
        <v>252</v>
      </c>
      <c r="I431" s="110">
        <v>75.290000000000006</v>
      </c>
      <c r="J431" s="40">
        <f>COUNTIFS(L431:$L$518,L431,M431:$M$518,"Aberto")</f>
        <v>81</v>
      </c>
      <c r="K431" s="40">
        <f>COUNTIF(M431:$M$517,"Aberto")</f>
        <v>82</v>
      </c>
      <c r="L431" s="88" t="s">
        <v>870</v>
      </c>
      <c r="M431" s="40" t="s">
        <v>314</v>
      </c>
      <c r="N431" s="40"/>
    </row>
    <row r="432" spans="2:14" ht="12" customHeight="1">
      <c r="B432" s="88">
        <f t="shared" si="11"/>
        <v>86</v>
      </c>
      <c r="C432" s="41">
        <v>39539</v>
      </c>
      <c r="D432" s="42" t="s">
        <v>281</v>
      </c>
      <c r="E432" s="40" t="s">
        <v>42</v>
      </c>
      <c r="F432" s="40" t="s">
        <v>47</v>
      </c>
      <c r="G432" s="40" t="s">
        <v>75</v>
      </c>
      <c r="H432" s="88" t="s">
        <v>196</v>
      </c>
      <c r="I432" s="110">
        <v>146.47999999999999</v>
      </c>
      <c r="J432" s="40">
        <f>COUNTIFS(L432:$L$518,L432,M432:$M$518,"Aberto")</f>
        <v>80</v>
      </c>
      <c r="K432" s="40">
        <f>COUNTIF(M432:$M$517,"Aberto")</f>
        <v>81</v>
      </c>
      <c r="L432" s="88" t="s">
        <v>870</v>
      </c>
      <c r="M432" s="40" t="s">
        <v>314</v>
      </c>
      <c r="N432" s="40" t="s">
        <v>850</v>
      </c>
    </row>
    <row r="433" spans="2:14" ht="12" customHeight="1">
      <c r="B433" s="43">
        <f t="shared" si="11"/>
        <v>85</v>
      </c>
      <c r="C433" s="44">
        <v>39448</v>
      </c>
      <c r="D433" s="45" t="s">
        <v>282</v>
      </c>
      <c r="E433" s="70" t="s">
        <v>42</v>
      </c>
      <c r="F433" s="43" t="s">
        <v>47</v>
      </c>
      <c r="G433" s="43" t="s">
        <v>75</v>
      </c>
      <c r="H433" s="43" t="s">
        <v>297</v>
      </c>
      <c r="I433" s="111">
        <v>6</v>
      </c>
      <c r="J433" s="43">
        <f>COUNTIFS(L433:$L$518,L433,M433:$M$518,"Aberto")</f>
        <v>1</v>
      </c>
      <c r="K433" s="43">
        <f>COUNTIF(M433:$M$517,"Aberto")</f>
        <v>80</v>
      </c>
      <c r="L433" s="43" t="s">
        <v>871</v>
      </c>
      <c r="M433" s="43" t="s">
        <v>313</v>
      </c>
      <c r="N433" s="43"/>
    </row>
    <row r="434" spans="2:14" ht="12" customHeight="1">
      <c r="B434" s="88">
        <f t="shared" si="11"/>
        <v>84</v>
      </c>
      <c r="C434" s="41">
        <v>39433</v>
      </c>
      <c r="D434" s="42" t="s">
        <v>283</v>
      </c>
      <c r="E434" s="40" t="s">
        <v>42</v>
      </c>
      <c r="F434" s="40" t="s">
        <v>47</v>
      </c>
      <c r="G434" s="40" t="s">
        <v>75</v>
      </c>
      <c r="H434" s="40" t="s">
        <v>253</v>
      </c>
      <c r="I434" s="110">
        <v>66.3</v>
      </c>
      <c r="J434" s="40">
        <f>COUNTIFS(L434:$L$518,L434,M434:$M$518,"Aberto")</f>
        <v>79</v>
      </c>
      <c r="K434" s="40">
        <f>COUNTIF(M434:$M$517,"Aberto")</f>
        <v>80</v>
      </c>
      <c r="L434" s="88" t="s">
        <v>870</v>
      </c>
      <c r="M434" s="40" t="s">
        <v>314</v>
      </c>
      <c r="N434" s="40"/>
    </row>
    <row r="435" spans="2:14" ht="12" customHeight="1">
      <c r="B435" s="88">
        <f t="shared" si="11"/>
        <v>83</v>
      </c>
      <c r="C435" s="41">
        <v>39417</v>
      </c>
      <c r="D435" s="42" t="s">
        <v>283</v>
      </c>
      <c r="E435" s="40" t="s">
        <v>42</v>
      </c>
      <c r="F435" s="40" t="s">
        <v>47</v>
      </c>
      <c r="G435" s="40" t="s">
        <v>130</v>
      </c>
      <c r="H435" s="40" t="s">
        <v>254</v>
      </c>
      <c r="I435" s="110">
        <v>72.37</v>
      </c>
      <c r="J435" s="40">
        <f>COUNTIFS(L435:$L$518,L435,M435:$M$518,"Aberto")</f>
        <v>78</v>
      </c>
      <c r="K435" s="40">
        <f>COUNTIF(M435:$M$517,"Aberto")</f>
        <v>79</v>
      </c>
      <c r="L435" s="88" t="s">
        <v>870</v>
      </c>
      <c r="M435" s="40" t="s">
        <v>314</v>
      </c>
      <c r="N435" s="40"/>
    </row>
    <row r="436" spans="2:14" ht="12" customHeight="1">
      <c r="B436" s="88">
        <f t="shared" si="11"/>
        <v>82</v>
      </c>
      <c r="C436" s="41">
        <v>39417</v>
      </c>
      <c r="D436" s="42" t="s">
        <v>283</v>
      </c>
      <c r="E436" s="40" t="s">
        <v>42</v>
      </c>
      <c r="F436" s="40" t="s">
        <v>47</v>
      </c>
      <c r="G436" s="40" t="s">
        <v>75</v>
      </c>
      <c r="H436" s="40" t="s">
        <v>187</v>
      </c>
      <c r="I436" s="110">
        <v>145.54</v>
      </c>
      <c r="J436" s="40">
        <f>COUNTIFS(L436:$L$518,L436,M436:$M$518,"Aberto")</f>
        <v>77</v>
      </c>
      <c r="K436" s="40">
        <f>COUNTIF(M436:$M$517,"Aberto")</f>
        <v>78</v>
      </c>
      <c r="L436" s="88" t="s">
        <v>870</v>
      </c>
      <c r="M436" s="40" t="s">
        <v>314</v>
      </c>
      <c r="N436" s="40"/>
    </row>
    <row r="437" spans="2:14" ht="12" customHeight="1">
      <c r="B437" s="88">
        <f t="shared" si="11"/>
        <v>81</v>
      </c>
      <c r="C437" s="41">
        <v>39417</v>
      </c>
      <c r="D437" s="42" t="s">
        <v>283</v>
      </c>
      <c r="E437" s="40" t="s">
        <v>45</v>
      </c>
      <c r="F437" s="40" t="s">
        <v>73</v>
      </c>
      <c r="G437" s="40" t="s">
        <v>133</v>
      </c>
      <c r="H437" s="40" t="s">
        <v>368</v>
      </c>
      <c r="I437" s="110">
        <v>102.57</v>
      </c>
      <c r="J437" s="40">
        <f>COUNTIFS(L437:$L$518,L437,M437:$M$518,"Aberto")</f>
        <v>76</v>
      </c>
      <c r="K437" s="40">
        <f>COUNTIF(M437:$M$517,"Aberto")</f>
        <v>77</v>
      </c>
      <c r="L437" s="88" t="s">
        <v>870</v>
      </c>
      <c r="M437" s="40" t="s">
        <v>314</v>
      </c>
      <c r="N437" s="40"/>
    </row>
    <row r="438" spans="2:14" ht="12" customHeight="1">
      <c r="B438" s="88">
        <f t="shared" si="11"/>
        <v>80</v>
      </c>
      <c r="C438" s="41">
        <v>39412</v>
      </c>
      <c r="D438" s="42" t="s">
        <v>283</v>
      </c>
      <c r="E438" s="40" t="s">
        <v>42</v>
      </c>
      <c r="F438" s="40" t="s">
        <v>47</v>
      </c>
      <c r="G438" s="40" t="s">
        <v>146</v>
      </c>
      <c r="H438" s="40" t="s">
        <v>367</v>
      </c>
      <c r="I438" s="110">
        <v>62.14</v>
      </c>
      <c r="J438" s="40">
        <f>COUNTIFS(L438:$L$518,L438,M438:$M$518,"Aberto")</f>
        <v>75</v>
      </c>
      <c r="K438" s="40">
        <f>COUNTIF(M438:$M$517,"Aberto")</f>
        <v>76</v>
      </c>
      <c r="L438" s="88" t="s">
        <v>870</v>
      </c>
      <c r="M438" s="40" t="s">
        <v>314</v>
      </c>
      <c r="N438" s="40" t="s">
        <v>855</v>
      </c>
    </row>
    <row r="439" spans="2:14" ht="12" customHeight="1">
      <c r="B439" s="43">
        <f t="shared" si="11"/>
        <v>79</v>
      </c>
      <c r="C439" s="44">
        <v>39301</v>
      </c>
      <c r="D439" s="45" t="s">
        <v>284</v>
      </c>
      <c r="E439" s="70" t="s">
        <v>42</v>
      </c>
      <c r="F439" s="43" t="s">
        <v>59</v>
      </c>
      <c r="G439" s="43" t="s">
        <v>94</v>
      </c>
      <c r="H439" s="43" t="s">
        <v>296</v>
      </c>
      <c r="I439" s="111">
        <v>6</v>
      </c>
      <c r="J439" s="43">
        <f>COUNTIFS(L439:$L$518,L439,M439:$M$518,"Aberto")</f>
        <v>1</v>
      </c>
      <c r="K439" s="43">
        <f>COUNTIF(M439:$M$517,"Aberto")</f>
        <v>75</v>
      </c>
      <c r="L439" s="43" t="s">
        <v>871</v>
      </c>
      <c r="M439" s="43" t="s">
        <v>313</v>
      </c>
      <c r="N439" s="43"/>
    </row>
    <row r="440" spans="2:14" ht="12" customHeight="1">
      <c r="B440" s="88">
        <f t="shared" si="11"/>
        <v>78</v>
      </c>
      <c r="C440" s="41">
        <v>39203</v>
      </c>
      <c r="D440" s="42" t="s">
        <v>281</v>
      </c>
      <c r="E440" s="40" t="s">
        <v>43</v>
      </c>
      <c r="F440" s="40" t="s">
        <v>51</v>
      </c>
      <c r="G440" s="40" t="s">
        <v>108</v>
      </c>
      <c r="H440" s="40" t="s">
        <v>366</v>
      </c>
      <c r="I440" s="110">
        <v>91.7</v>
      </c>
      <c r="J440" s="40">
        <f>COUNTIFS(L440:$L$518,L440,M440:$M$518,"Aberto")</f>
        <v>74</v>
      </c>
      <c r="K440" s="40">
        <f>COUNTIF(M440:$M$517,"Aberto")</f>
        <v>75</v>
      </c>
      <c r="L440" s="88" t="s">
        <v>870</v>
      </c>
      <c r="M440" s="40" t="s">
        <v>314</v>
      </c>
      <c r="N440" s="40"/>
    </row>
    <row r="441" spans="2:14" ht="12" customHeight="1">
      <c r="B441" s="88">
        <f t="shared" si="11"/>
        <v>77</v>
      </c>
      <c r="C441" s="41">
        <v>39203</v>
      </c>
      <c r="D441" s="42" t="s">
        <v>281</v>
      </c>
      <c r="E441" s="40" t="s">
        <v>45</v>
      </c>
      <c r="F441" s="40" t="s">
        <v>57</v>
      </c>
      <c r="G441" s="40" t="s">
        <v>97</v>
      </c>
      <c r="H441" s="40" t="s">
        <v>205</v>
      </c>
      <c r="I441" s="110">
        <v>96.05</v>
      </c>
      <c r="J441" s="40">
        <f>COUNTIFS(L441:$L$518,L441,M441:$M$518,"Aberto")</f>
        <v>73</v>
      </c>
      <c r="K441" s="40">
        <f>COUNTIF(M441:$M$517,"Aberto")</f>
        <v>74</v>
      </c>
      <c r="L441" s="88" t="s">
        <v>870</v>
      </c>
      <c r="M441" s="40" t="s">
        <v>314</v>
      </c>
      <c r="N441" s="40"/>
    </row>
    <row r="442" spans="2:14" ht="12" customHeight="1">
      <c r="B442" s="88">
        <f t="shared" si="11"/>
        <v>76</v>
      </c>
      <c r="C442" s="41">
        <v>39203</v>
      </c>
      <c r="D442" s="42" t="s">
        <v>281</v>
      </c>
      <c r="E442" s="40" t="s">
        <v>42</v>
      </c>
      <c r="F442" s="40" t="s">
        <v>47</v>
      </c>
      <c r="G442" s="40" t="s">
        <v>75</v>
      </c>
      <c r="H442" s="40" t="s">
        <v>365</v>
      </c>
      <c r="I442" s="110">
        <v>70</v>
      </c>
      <c r="J442" s="40">
        <f>COUNTIFS(L442:$L$518,L442,M442:$M$518,"Aberto")</f>
        <v>72</v>
      </c>
      <c r="K442" s="40">
        <f>COUNTIF(M442:$M$517,"Aberto")</f>
        <v>73</v>
      </c>
      <c r="L442" s="88" t="s">
        <v>870</v>
      </c>
      <c r="M442" s="40" t="s">
        <v>314</v>
      </c>
      <c r="N442" s="40"/>
    </row>
    <row r="443" spans="2:14" ht="12" customHeight="1">
      <c r="B443" s="88">
        <f t="shared" si="11"/>
        <v>75</v>
      </c>
      <c r="C443" s="41">
        <v>39173</v>
      </c>
      <c r="D443" s="42" t="s">
        <v>281</v>
      </c>
      <c r="E443" s="40" t="s">
        <v>43</v>
      </c>
      <c r="F443" s="40" t="s">
        <v>48</v>
      </c>
      <c r="G443" s="40" t="s">
        <v>127</v>
      </c>
      <c r="H443" s="40" t="s">
        <v>364</v>
      </c>
      <c r="I443" s="110">
        <v>63</v>
      </c>
      <c r="J443" s="40">
        <f>COUNTIFS(L443:$L$518,L443,M443:$M$518,"Aberto")</f>
        <v>71</v>
      </c>
      <c r="K443" s="40">
        <f>COUNTIF(M443:$M$517,"Aberto")</f>
        <v>72</v>
      </c>
      <c r="L443" s="88" t="s">
        <v>870</v>
      </c>
      <c r="M443" s="40" t="s">
        <v>314</v>
      </c>
      <c r="N443" s="40" t="s">
        <v>854</v>
      </c>
    </row>
    <row r="444" spans="2:14" ht="12" customHeight="1">
      <c r="B444" s="43">
        <f t="shared" si="11"/>
        <v>74</v>
      </c>
      <c r="C444" s="44">
        <v>39056</v>
      </c>
      <c r="D444" s="45" t="s">
        <v>283</v>
      </c>
      <c r="E444" s="70" t="s">
        <v>42</v>
      </c>
      <c r="F444" s="43" t="s">
        <v>47</v>
      </c>
      <c r="G444" s="43" t="s">
        <v>75</v>
      </c>
      <c r="H444" s="43" t="s">
        <v>206</v>
      </c>
      <c r="I444" s="111">
        <v>6</v>
      </c>
      <c r="J444" s="43">
        <f>COUNTIFS(L444:$L$518,L444,M444:$M$518,"Aberto")</f>
        <v>1</v>
      </c>
      <c r="K444" s="43">
        <f>COUNTIF(M444:$M$517,"Aberto")</f>
        <v>71</v>
      </c>
      <c r="L444" s="43" t="s">
        <v>871</v>
      </c>
      <c r="M444" s="43" t="s">
        <v>313</v>
      </c>
      <c r="N444" s="43"/>
    </row>
    <row r="445" spans="2:14" ht="12" customHeight="1">
      <c r="B445" s="88">
        <f t="shared" si="11"/>
        <v>73</v>
      </c>
      <c r="C445" s="41">
        <v>39051</v>
      </c>
      <c r="D445" s="42" t="s">
        <v>283</v>
      </c>
      <c r="E445" s="40" t="s">
        <v>42</v>
      </c>
      <c r="F445" s="40" t="s">
        <v>59</v>
      </c>
      <c r="G445" s="40" t="s">
        <v>94</v>
      </c>
      <c r="H445" s="40" t="s">
        <v>363</v>
      </c>
      <c r="I445" s="110">
        <v>83.6</v>
      </c>
      <c r="J445" s="40">
        <f>COUNTIFS(L445:$L$518,L445,M445:$M$518,"Aberto")</f>
        <v>70</v>
      </c>
      <c r="K445" s="40">
        <f>COUNTIF(M445:$M$517,"Aberto")</f>
        <v>71</v>
      </c>
      <c r="L445" s="88" t="s">
        <v>870</v>
      </c>
      <c r="M445" s="40" t="s">
        <v>314</v>
      </c>
      <c r="N445" s="40"/>
    </row>
    <row r="446" spans="2:14" ht="12" customHeight="1">
      <c r="B446" s="43">
        <f t="shared" si="11"/>
        <v>72</v>
      </c>
      <c r="C446" s="44">
        <v>39043</v>
      </c>
      <c r="D446" s="45" t="s">
        <v>283</v>
      </c>
      <c r="E446" s="70" t="s">
        <v>42</v>
      </c>
      <c r="F446" s="43" t="s">
        <v>47</v>
      </c>
      <c r="G446" s="43" t="s">
        <v>75</v>
      </c>
      <c r="H446" s="43" t="s">
        <v>329</v>
      </c>
      <c r="I446" s="111">
        <v>6</v>
      </c>
      <c r="J446" s="43">
        <f>COUNTIFS(L446:$L$518,L446,M446:$M$518,"Aberto")</f>
        <v>1</v>
      </c>
      <c r="K446" s="43">
        <f>COUNTIF(M446:$M$517,"Aberto")</f>
        <v>70</v>
      </c>
      <c r="L446" s="43" t="s">
        <v>871</v>
      </c>
      <c r="M446" s="43" t="s">
        <v>313</v>
      </c>
      <c r="N446" s="43"/>
    </row>
    <row r="447" spans="2:14" ht="12" customHeight="1">
      <c r="B447" s="88">
        <f t="shared" si="11"/>
        <v>71</v>
      </c>
      <c r="C447" s="41">
        <v>39007</v>
      </c>
      <c r="D447" s="42" t="s">
        <v>283</v>
      </c>
      <c r="E447" s="40" t="s">
        <v>44</v>
      </c>
      <c r="F447" s="40" t="s">
        <v>54</v>
      </c>
      <c r="G447" s="40" t="s">
        <v>87</v>
      </c>
      <c r="H447" s="40" t="s">
        <v>255</v>
      </c>
      <c r="I447" s="110">
        <v>76.849999999999994</v>
      </c>
      <c r="J447" s="40">
        <f>COUNTIFS(L447:$L$518,L447,M447:$M$518,"Aberto")</f>
        <v>69</v>
      </c>
      <c r="K447" s="40">
        <f>COUNTIF(M447:$M$517,"Aberto")</f>
        <v>70</v>
      </c>
      <c r="L447" s="88" t="s">
        <v>870</v>
      </c>
      <c r="M447" s="40" t="s">
        <v>314</v>
      </c>
      <c r="N447" s="40"/>
    </row>
    <row r="448" spans="2:14" ht="12" customHeight="1">
      <c r="B448" s="88">
        <f t="shared" si="11"/>
        <v>70</v>
      </c>
      <c r="C448" s="41">
        <v>38991</v>
      </c>
      <c r="D448" s="42" t="s">
        <v>283</v>
      </c>
      <c r="E448" s="40" t="s">
        <v>42</v>
      </c>
      <c r="F448" s="40" t="s">
        <v>47</v>
      </c>
      <c r="G448" s="40" t="s">
        <v>75</v>
      </c>
      <c r="H448" s="40" t="s">
        <v>361</v>
      </c>
      <c r="I448" s="110">
        <v>80.78</v>
      </c>
      <c r="J448" s="40">
        <f>COUNTIFS(L448:$L$518,L448,M448:$M$518,"Aberto")</f>
        <v>68</v>
      </c>
      <c r="K448" s="40">
        <f>COUNTIF(M448:$M$517,"Aberto")</f>
        <v>69</v>
      </c>
      <c r="L448" s="88" t="s">
        <v>870</v>
      </c>
      <c r="M448" s="40" t="s">
        <v>314</v>
      </c>
      <c r="N448" s="40"/>
    </row>
    <row r="449" spans="2:14" ht="12" customHeight="1">
      <c r="B449" s="88">
        <f t="shared" si="11"/>
        <v>69</v>
      </c>
      <c r="C449" s="41">
        <v>38853</v>
      </c>
      <c r="D449" s="42" t="s">
        <v>281</v>
      </c>
      <c r="E449" s="40" t="s">
        <v>42</v>
      </c>
      <c r="F449" s="40" t="s">
        <v>68</v>
      </c>
      <c r="G449" s="40" t="s">
        <v>118</v>
      </c>
      <c r="H449" s="40" t="s">
        <v>256</v>
      </c>
      <c r="I449" s="110">
        <v>86.03</v>
      </c>
      <c r="J449" s="40">
        <f>COUNTIFS(L449:$L$518,L449,M449:$M$518,"Aberto")</f>
        <v>67</v>
      </c>
      <c r="K449" s="40">
        <f>COUNTIF(M449:$M$517,"Aberto")</f>
        <v>68</v>
      </c>
      <c r="L449" s="88" t="s">
        <v>870</v>
      </c>
      <c r="M449" s="40" t="s">
        <v>314</v>
      </c>
      <c r="N449" s="40"/>
    </row>
    <row r="450" spans="2:14" ht="12" customHeight="1">
      <c r="B450" s="88">
        <f t="shared" si="11"/>
        <v>68</v>
      </c>
      <c r="C450" s="41">
        <v>38852</v>
      </c>
      <c r="D450" s="42" t="s">
        <v>281</v>
      </c>
      <c r="E450" s="40" t="s">
        <v>42</v>
      </c>
      <c r="F450" s="40" t="s">
        <v>70</v>
      </c>
      <c r="G450" s="40" t="s">
        <v>115</v>
      </c>
      <c r="H450" s="40" t="s">
        <v>257</v>
      </c>
      <c r="I450" s="110">
        <v>69</v>
      </c>
      <c r="J450" s="40">
        <f>COUNTIFS(L450:$L$518,L450,M450:$M$518,"Aberto")</f>
        <v>66</v>
      </c>
      <c r="K450" s="40">
        <f>COUNTIF(M450:$M$517,"Aberto")</f>
        <v>67</v>
      </c>
      <c r="L450" s="88" t="s">
        <v>870</v>
      </c>
      <c r="M450" s="40" t="s">
        <v>314</v>
      </c>
      <c r="N450" s="40"/>
    </row>
    <row r="451" spans="2:14" ht="12" customHeight="1">
      <c r="B451" s="88">
        <f t="shared" si="11"/>
        <v>67</v>
      </c>
      <c r="C451" s="41">
        <v>38839</v>
      </c>
      <c r="D451" s="42" t="s">
        <v>281</v>
      </c>
      <c r="E451" s="40" t="s">
        <v>42</v>
      </c>
      <c r="F451" s="40" t="s">
        <v>47</v>
      </c>
      <c r="G451" s="40" t="s">
        <v>137</v>
      </c>
      <c r="H451" s="40" t="s">
        <v>258</v>
      </c>
      <c r="I451" s="110">
        <v>75.41</v>
      </c>
      <c r="J451" s="40">
        <f>COUNTIFS(L451:$L$518,L451,M451:$M$518,"Aberto")</f>
        <v>65</v>
      </c>
      <c r="K451" s="40">
        <f>COUNTIF(M451:$M$517,"Aberto")</f>
        <v>66</v>
      </c>
      <c r="L451" s="88" t="s">
        <v>870</v>
      </c>
      <c r="M451" s="40" t="s">
        <v>314</v>
      </c>
      <c r="N451" s="40"/>
    </row>
    <row r="452" spans="2:14" ht="12" customHeight="1">
      <c r="B452" s="88">
        <f t="shared" si="11"/>
        <v>66</v>
      </c>
      <c r="C452" s="41">
        <v>38808</v>
      </c>
      <c r="D452" s="42" t="s">
        <v>281</v>
      </c>
      <c r="E452" s="40" t="s">
        <v>42</v>
      </c>
      <c r="F452" s="40" t="s">
        <v>47</v>
      </c>
      <c r="G452" s="40" t="s">
        <v>75</v>
      </c>
      <c r="H452" s="40" t="s">
        <v>197</v>
      </c>
      <c r="I452" s="110">
        <v>6</v>
      </c>
      <c r="J452" s="40">
        <f>COUNTIFS(L452:$L$518,L452,M452:$M$518,"Aberto")</f>
        <v>1</v>
      </c>
      <c r="K452" s="40">
        <f>COUNTIF(M452:$M$517,"Aberto")</f>
        <v>65</v>
      </c>
      <c r="L452" s="40" t="s">
        <v>871</v>
      </c>
      <c r="M452" s="40" t="s">
        <v>314</v>
      </c>
      <c r="N452" s="40"/>
    </row>
    <row r="453" spans="2:14" ht="12" customHeight="1">
      <c r="B453" s="88">
        <f t="shared" si="11"/>
        <v>65</v>
      </c>
      <c r="C453" s="41">
        <v>38802</v>
      </c>
      <c r="D453" s="42" t="s">
        <v>282</v>
      </c>
      <c r="E453" s="40" t="s">
        <v>42</v>
      </c>
      <c r="F453" s="40" t="s">
        <v>47</v>
      </c>
      <c r="G453" s="40" t="s">
        <v>147</v>
      </c>
      <c r="H453" s="40" t="s">
        <v>259</v>
      </c>
      <c r="I453" s="110">
        <v>82.99</v>
      </c>
      <c r="J453" s="40">
        <f>COUNTIFS(L453:$L$518,L453,M453:$M$518,"Aberto")</f>
        <v>64</v>
      </c>
      <c r="K453" s="40">
        <f>COUNTIF(M453:$M$517,"Aberto")</f>
        <v>64</v>
      </c>
      <c r="L453" s="88" t="s">
        <v>870</v>
      </c>
      <c r="M453" s="40" t="s">
        <v>314</v>
      </c>
      <c r="N453" s="40"/>
    </row>
    <row r="454" spans="2:14" ht="12" customHeight="1">
      <c r="B454" s="88">
        <f t="shared" ref="B454:B517" si="12">B455+1</f>
        <v>64</v>
      </c>
      <c r="C454" s="41">
        <v>38791</v>
      </c>
      <c r="D454" s="42" t="s">
        <v>282</v>
      </c>
      <c r="E454" s="40" t="s">
        <v>43</v>
      </c>
      <c r="F454" s="40" t="s">
        <v>51</v>
      </c>
      <c r="G454" s="40" t="s">
        <v>139</v>
      </c>
      <c r="H454" s="40" t="s">
        <v>330</v>
      </c>
      <c r="I454" s="110">
        <v>48.6</v>
      </c>
      <c r="J454" s="40">
        <f>COUNTIFS(L454:$L$518,L454,M454:$M$518,"Aberto")</f>
        <v>63</v>
      </c>
      <c r="K454" s="40">
        <f>COUNTIF(M454:$M$517,"Aberto")</f>
        <v>63</v>
      </c>
      <c r="L454" s="88" t="s">
        <v>870</v>
      </c>
      <c r="M454" s="40" t="s">
        <v>314</v>
      </c>
      <c r="N454" s="40"/>
    </row>
    <row r="455" spans="2:14" ht="12" customHeight="1">
      <c r="B455" s="88">
        <f t="shared" si="12"/>
        <v>63</v>
      </c>
      <c r="C455" s="41">
        <v>38784</v>
      </c>
      <c r="D455" s="42" t="s">
        <v>282</v>
      </c>
      <c r="E455" s="40" t="s">
        <v>42</v>
      </c>
      <c r="F455" s="40" t="s">
        <v>59</v>
      </c>
      <c r="G455" s="40" t="s">
        <v>94</v>
      </c>
      <c r="H455" s="40" t="s">
        <v>360</v>
      </c>
      <c r="I455" s="110">
        <v>95.5</v>
      </c>
      <c r="J455" s="40">
        <f>COUNTIFS(L455:$L$518,L455,M455:$M$518,"Aberto")</f>
        <v>62</v>
      </c>
      <c r="K455" s="40">
        <f>COUNTIF(M455:$M$517,"Aberto")</f>
        <v>62</v>
      </c>
      <c r="L455" s="88" t="s">
        <v>870</v>
      </c>
      <c r="M455" s="40" t="s">
        <v>314</v>
      </c>
      <c r="N455" s="40"/>
    </row>
    <row r="456" spans="2:14" ht="12" customHeight="1">
      <c r="B456" s="88">
        <f t="shared" si="12"/>
        <v>62</v>
      </c>
      <c r="C456" s="41">
        <v>38777</v>
      </c>
      <c r="D456" s="42" t="s">
        <v>282</v>
      </c>
      <c r="E456" s="40" t="s">
        <v>42</v>
      </c>
      <c r="F456" s="40" t="s">
        <v>59</v>
      </c>
      <c r="G456" s="40" t="s">
        <v>94</v>
      </c>
      <c r="H456" s="40" t="s">
        <v>260</v>
      </c>
      <c r="I456" s="110">
        <v>169.22</v>
      </c>
      <c r="J456" s="40">
        <f>COUNTIFS(L456:$L$518,L456,M456:$M$518,"Aberto")</f>
        <v>61</v>
      </c>
      <c r="K456" s="40">
        <f>COUNTIF(M456:$M$517,"Aberto")</f>
        <v>61</v>
      </c>
      <c r="L456" s="88" t="s">
        <v>870</v>
      </c>
      <c r="M456" s="40" t="s">
        <v>314</v>
      </c>
      <c r="N456" s="40"/>
    </row>
    <row r="457" spans="2:14" ht="12" customHeight="1">
      <c r="B457" s="88">
        <f t="shared" si="12"/>
        <v>61</v>
      </c>
      <c r="C457" s="41">
        <v>38657</v>
      </c>
      <c r="D457" s="42" t="s">
        <v>283</v>
      </c>
      <c r="E457" s="40" t="s">
        <v>42</v>
      </c>
      <c r="F457" s="40" t="s">
        <v>59</v>
      </c>
      <c r="G457" s="40" t="s">
        <v>94</v>
      </c>
      <c r="H457" s="40" t="s">
        <v>261</v>
      </c>
      <c r="I457" s="110">
        <v>66</v>
      </c>
      <c r="J457" s="40">
        <f>COUNTIFS(L457:$L$518,L457,M457:$M$518,"Aberto")</f>
        <v>60</v>
      </c>
      <c r="K457" s="40">
        <f>COUNTIF(M457:$M$517,"Aberto")</f>
        <v>60</v>
      </c>
      <c r="L457" s="88" t="s">
        <v>870</v>
      </c>
      <c r="M457" s="40" t="s">
        <v>314</v>
      </c>
      <c r="N457" s="40"/>
    </row>
    <row r="458" spans="2:14" s="98" customFormat="1" ht="12" customHeight="1">
      <c r="B458" s="88">
        <f t="shared" si="12"/>
        <v>60</v>
      </c>
      <c r="C458" s="94">
        <v>38635</v>
      </c>
      <c r="D458" s="42" t="s">
        <v>283</v>
      </c>
      <c r="E458" s="40" t="s">
        <v>43</v>
      </c>
      <c r="F458" s="88" t="s">
        <v>49</v>
      </c>
      <c r="G458" s="88" t="s">
        <v>148</v>
      </c>
      <c r="H458" s="40" t="s">
        <v>359</v>
      </c>
      <c r="I458" s="110">
        <v>80</v>
      </c>
      <c r="J458" s="40">
        <f>COUNTIFS(L458:$L$518,L458,M458:$M$518,"Aberto")</f>
        <v>59</v>
      </c>
      <c r="K458" s="40">
        <f>COUNTIF(M458:$M$517,"Aberto")</f>
        <v>59</v>
      </c>
      <c r="L458" s="88" t="s">
        <v>870</v>
      </c>
      <c r="M458" s="40" t="s">
        <v>314</v>
      </c>
      <c r="N458" s="40" t="s">
        <v>847</v>
      </c>
    </row>
    <row r="459" spans="2:14" ht="12" customHeight="1">
      <c r="B459" s="88">
        <f t="shared" si="12"/>
        <v>59</v>
      </c>
      <c r="C459" s="41">
        <v>38596</v>
      </c>
      <c r="D459" s="42" t="s">
        <v>284</v>
      </c>
      <c r="E459" s="40" t="s">
        <v>42</v>
      </c>
      <c r="F459" s="40" t="s">
        <v>47</v>
      </c>
      <c r="G459" s="40" t="s">
        <v>75</v>
      </c>
      <c r="H459" s="40" t="s">
        <v>358</v>
      </c>
      <c r="I459" s="110">
        <v>71.13</v>
      </c>
      <c r="J459" s="40">
        <f>COUNTIFS(L459:$L$518,L459,M459:$M$518,"Aberto")</f>
        <v>58</v>
      </c>
      <c r="K459" s="40">
        <f>COUNTIF(M459:$M$517,"Aberto")</f>
        <v>58</v>
      </c>
      <c r="L459" s="88" t="s">
        <v>870</v>
      </c>
      <c r="M459" s="40" t="s">
        <v>314</v>
      </c>
      <c r="N459" s="40"/>
    </row>
    <row r="460" spans="2:14" ht="12" customHeight="1">
      <c r="B460" s="88">
        <f t="shared" si="12"/>
        <v>58</v>
      </c>
      <c r="C460" s="41">
        <v>38565</v>
      </c>
      <c r="D460" s="42" t="s">
        <v>284</v>
      </c>
      <c r="E460" s="40" t="s">
        <v>42</v>
      </c>
      <c r="F460" s="40" t="s">
        <v>47</v>
      </c>
      <c r="G460" s="40" t="s">
        <v>75</v>
      </c>
      <c r="H460" s="40" t="s">
        <v>357</v>
      </c>
      <c r="I460" s="110">
        <v>56.97</v>
      </c>
      <c r="J460" s="40">
        <f>COUNTIFS(L460:$L$518,L460,M460:$M$518,"Aberto")</f>
        <v>57</v>
      </c>
      <c r="K460" s="40">
        <f>COUNTIF(M460:$M$517,"Aberto")</f>
        <v>57</v>
      </c>
      <c r="L460" s="88" t="s">
        <v>870</v>
      </c>
      <c r="M460" s="40" t="s">
        <v>314</v>
      </c>
      <c r="N460" s="40"/>
    </row>
    <row r="461" spans="2:14" ht="12" customHeight="1">
      <c r="B461" s="88">
        <f t="shared" si="12"/>
        <v>57</v>
      </c>
      <c r="C461" s="41">
        <v>38473</v>
      </c>
      <c r="D461" s="42" t="s">
        <v>281</v>
      </c>
      <c r="E461" s="40" t="s">
        <v>45</v>
      </c>
      <c r="F461" s="40" t="s">
        <v>63</v>
      </c>
      <c r="G461" s="40" t="s">
        <v>109</v>
      </c>
      <c r="H461" s="40" t="s">
        <v>178</v>
      </c>
      <c r="I461" s="110">
        <v>110</v>
      </c>
      <c r="J461" s="40">
        <f>COUNTIFS(L461:$L$518,L461,M461:$M$518,"Aberto")</f>
        <v>56</v>
      </c>
      <c r="K461" s="40">
        <f>COUNTIF(M461:$M$517,"Aberto")</f>
        <v>56</v>
      </c>
      <c r="L461" s="88" t="s">
        <v>870</v>
      </c>
      <c r="M461" s="40" t="s">
        <v>314</v>
      </c>
      <c r="N461" s="40"/>
    </row>
    <row r="462" spans="2:14" ht="12" customHeight="1">
      <c r="B462" s="88">
        <f t="shared" si="12"/>
        <v>56</v>
      </c>
      <c r="C462" s="41">
        <v>38473</v>
      </c>
      <c r="D462" s="42" t="s">
        <v>281</v>
      </c>
      <c r="E462" s="40" t="s">
        <v>42</v>
      </c>
      <c r="F462" s="40" t="s">
        <v>70</v>
      </c>
      <c r="G462" s="40" t="s">
        <v>132</v>
      </c>
      <c r="H462" s="40" t="s">
        <v>356</v>
      </c>
      <c r="I462" s="110">
        <v>73.08</v>
      </c>
      <c r="J462" s="40">
        <f>COUNTIFS(L462:$L$518,L462,M462:$M$518,"Aberto")</f>
        <v>55</v>
      </c>
      <c r="K462" s="40">
        <f>COUNTIF(M462:$M$517,"Aberto")</f>
        <v>55</v>
      </c>
      <c r="L462" s="88" t="s">
        <v>870</v>
      </c>
      <c r="M462" s="40" t="s">
        <v>314</v>
      </c>
      <c r="N462" s="40"/>
    </row>
    <row r="463" spans="2:14" ht="12" customHeight="1">
      <c r="B463" s="88">
        <f t="shared" si="12"/>
        <v>55</v>
      </c>
      <c r="C463" s="41">
        <v>38469</v>
      </c>
      <c r="D463" s="42" t="s">
        <v>281</v>
      </c>
      <c r="E463" s="40" t="s">
        <v>45</v>
      </c>
      <c r="F463" s="40" t="s">
        <v>65</v>
      </c>
      <c r="G463" s="40" t="s">
        <v>111</v>
      </c>
      <c r="H463" s="40" t="s">
        <v>355</v>
      </c>
      <c r="I463" s="110">
        <v>72</v>
      </c>
      <c r="J463" s="40">
        <f>COUNTIFS(L463:$L$518,L463,M463:$M$518,"Aberto")</f>
        <v>54</v>
      </c>
      <c r="K463" s="40">
        <f>COUNTIF(M463:$M$517,"Aberto")</f>
        <v>54</v>
      </c>
      <c r="L463" s="88" t="s">
        <v>870</v>
      </c>
      <c r="M463" s="40" t="s">
        <v>314</v>
      </c>
      <c r="N463" s="40"/>
    </row>
    <row r="464" spans="2:14" ht="12" customHeight="1">
      <c r="B464" s="88">
        <f t="shared" si="12"/>
        <v>54</v>
      </c>
      <c r="C464" s="41">
        <v>38457</v>
      </c>
      <c r="D464" s="42" t="s">
        <v>281</v>
      </c>
      <c r="E464" s="40" t="s">
        <v>44</v>
      </c>
      <c r="F464" s="40" t="s">
        <v>50</v>
      </c>
      <c r="G464" s="40" t="s">
        <v>80</v>
      </c>
      <c r="H464" s="40" t="s">
        <v>354</v>
      </c>
      <c r="I464" s="110">
        <v>81.93</v>
      </c>
      <c r="J464" s="40">
        <f>COUNTIFS(L464:$L$518,L464,M464:$M$518,"Aberto")</f>
        <v>53</v>
      </c>
      <c r="K464" s="40">
        <f>COUNTIF(M464:$M$517,"Aberto")</f>
        <v>53</v>
      </c>
      <c r="L464" s="88" t="s">
        <v>870</v>
      </c>
      <c r="M464" s="40" t="s">
        <v>314</v>
      </c>
      <c r="N464" s="40"/>
    </row>
    <row r="465" spans="2:14" ht="12" customHeight="1">
      <c r="B465" s="43">
        <f t="shared" si="12"/>
        <v>53</v>
      </c>
      <c r="C465" s="44">
        <v>38457</v>
      </c>
      <c r="D465" s="45" t="s">
        <v>281</v>
      </c>
      <c r="E465" s="70" t="s">
        <v>44</v>
      </c>
      <c r="F465" s="43" t="s">
        <v>50</v>
      </c>
      <c r="G465" s="43" t="s">
        <v>80</v>
      </c>
      <c r="H465" s="43" t="s">
        <v>294</v>
      </c>
      <c r="I465" s="111">
        <v>0</v>
      </c>
      <c r="J465" s="43">
        <f>COUNTIFS(L465:$L$518,L465,M465:$M$518,"Aberto")</f>
        <v>0</v>
      </c>
      <c r="K465" s="43">
        <f>COUNTIF(M465:$M$517,"Aberto")</f>
        <v>52</v>
      </c>
      <c r="L465" s="43" t="s">
        <v>871</v>
      </c>
      <c r="M465" s="43" t="s">
        <v>313</v>
      </c>
      <c r="N465" s="43"/>
    </row>
    <row r="466" spans="2:14" ht="12" customHeight="1">
      <c r="B466" s="88">
        <f t="shared" si="12"/>
        <v>52</v>
      </c>
      <c r="C466" s="41">
        <v>38428</v>
      </c>
      <c r="D466" s="42" t="s">
        <v>282</v>
      </c>
      <c r="E466" s="40" t="s">
        <v>42</v>
      </c>
      <c r="F466" s="40" t="s">
        <v>59</v>
      </c>
      <c r="G466" s="40" t="s">
        <v>149</v>
      </c>
      <c r="H466" s="40" t="s">
        <v>353</v>
      </c>
      <c r="I466" s="110">
        <v>88.15</v>
      </c>
      <c r="J466" s="40">
        <f>COUNTIFS(L466:$L$518,L466,M466:$M$518,"Aberto")</f>
        <v>52</v>
      </c>
      <c r="K466" s="40">
        <f>COUNTIF(M466:$M$517,"Aberto")</f>
        <v>52</v>
      </c>
      <c r="L466" s="88" t="s">
        <v>870</v>
      </c>
      <c r="M466" s="40" t="s">
        <v>314</v>
      </c>
      <c r="N466" s="40"/>
    </row>
    <row r="467" spans="2:14" ht="12" customHeight="1">
      <c r="B467" s="88">
        <f t="shared" si="12"/>
        <v>51</v>
      </c>
      <c r="C467" s="41">
        <v>38418</v>
      </c>
      <c r="D467" s="42" t="s">
        <v>282</v>
      </c>
      <c r="E467" s="40" t="s">
        <v>43</v>
      </c>
      <c r="F467" s="40" t="s">
        <v>51</v>
      </c>
      <c r="G467" s="40" t="s">
        <v>108</v>
      </c>
      <c r="H467" s="40" t="s">
        <v>352</v>
      </c>
      <c r="I467" s="110">
        <v>81.7</v>
      </c>
      <c r="J467" s="40">
        <f>COUNTIFS(L467:$L$518,L467,M467:$M$518,"Aberto")</f>
        <v>51</v>
      </c>
      <c r="K467" s="40">
        <f>COUNTIF(M467:$M$517,"Aberto")</f>
        <v>51</v>
      </c>
      <c r="L467" s="88" t="s">
        <v>870</v>
      </c>
      <c r="M467" s="40" t="s">
        <v>314</v>
      </c>
      <c r="N467" s="40"/>
    </row>
    <row r="468" spans="2:14" ht="12" customHeight="1">
      <c r="B468" s="88">
        <f t="shared" si="12"/>
        <v>50</v>
      </c>
      <c r="C468" s="41">
        <v>38353</v>
      </c>
      <c r="D468" s="42" t="s">
        <v>282</v>
      </c>
      <c r="E468" s="40" t="s">
        <v>45</v>
      </c>
      <c r="F468" s="40" t="s">
        <v>72</v>
      </c>
      <c r="G468" s="40" t="s">
        <v>129</v>
      </c>
      <c r="H468" s="40" t="s">
        <v>351</v>
      </c>
      <c r="I468" s="110">
        <v>80</v>
      </c>
      <c r="J468" s="40">
        <f>COUNTIFS(L468:$L$518,L468,M468:$M$518,"Aberto")</f>
        <v>50</v>
      </c>
      <c r="K468" s="40">
        <f>COUNTIF(M468:$M$517,"Aberto")</f>
        <v>50</v>
      </c>
      <c r="L468" s="88" t="s">
        <v>870</v>
      </c>
      <c r="M468" s="40" t="s">
        <v>314</v>
      </c>
      <c r="N468" s="40"/>
    </row>
    <row r="469" spans="2:14" ht="12" customHeight="1">
      <c r="B469" s="88">
        <f t="shared" si="12"/>
        <v>49</v>
      </c>
      <c r="C469" s="41">
        <v>38200</v>
      </c>
      <c r="D469" s="42" t="s">
        <v>284</v>
      </c>
      <c r="E469" s="40" t="s">
        <v>45</v>
      </c>
      <c r="F469" s="40" t="s">
        <v>57</v>
      </c>
      <c r="G469" s="40" t="s">
        <v>97</v>
      </c>
      <c r="H469" s="40" t="s">
        <v>262</v>
      </c>
      <c r="I469" s="110">
        <v>84</v>
      </c>
      <c r="J469" s="40">
        <f>COUNTIFS(L469:$L$518,L469,M469:$M$518,"Aberto")</f>
        <v>49</v>
      </c>
      <c r="K469" s="40">
        <f>COUNTIF(M469:$M$517,"Aberto")</f>
        <v>49</v>
      </c>
      <c r="L469" s="88" t="s">
        <v>870</v>
      </c>
      <c r="M469" s="40" t="s">
        <v>314</v>
      </c>
      <c r="N469" s="40"/>
    </row>
    <row r="470" spans="2:14" ht="12" customHeight="1">
      <c r="B470" s="88">
        <f t="shared" si="12"/>
        <v>48</v>
      </c>
      <c r="C470" s="41">
        <v>38169</v>
      </c>
      <c r="D470" s="42" t="s">
        <v>284</v>
      </c>
      <c r="E470" s="40" t="s">
        <v>42</v>
      </c>
      <c r="F470" s="40" t="s">
        <v>47</v>
      </c>
      <c r="G470" s="40" t="s">
        <v>123</v>
      </c>
      <c r="H470" s="40" t="s">
        <v>350</v>
      </c>
      <c r="I470" s="110">
        <v>58</v>
      </c>
      <c r="J470" s="40">
        <f>COUNTIFS(L470:$L$518,L470,M470:$M$518,"Aberto")</f>
        <v>48</v>
      </c>
      <c r="K470" s="40">
        <f>COUNTIF(M470:$M$517,"Aberto")</f>
        <v>48</v>
      </c>
      <c r="L470" s="88" t="s">
        <v>870</v>
      </c>
      <c r="M470" s="40" t="s">
        <v>314</v>
      </c>
      <c r="N470" s="40"/>
    </row>
    <row r="471" spans="2:14" ht="12" customHeight="1">
      <c r="B471" s="88">
        <f t="shared" si="12"/>
        <v>47</v>
      </c>
      <c r="C471" s="41">
        <v>38154</v>
      </c>
      <c r="D471" s="42" t="s">
        <v>281</v>
      </c>
      <c r="E471" s="40" t="s">
        <v>42</v>
      </c>
      <c r="F471" s="40" t="s">
        <v>47</v>
      </c>
      <c r="G471" s="40" t="s">
        <v>150</v>
      </c>
      <c r="H471" s="40" t="s">
        <v>349</v>
      </c>
      <c r="I471" s="110">
        <v>66.8</v>
      </c>
      <c r="J471" s="40">
        <f>COUNTIFS(L471:$L$518,L471,M471:$M$518,"Aberto")</f>
        <v>47</v>
      </c>
      <c r="K471" s="40">
        <f>COUNTIF(M471:$M$517,"Aberto")</f>
        <v>47</v>
      </c>
      <c r="L471" s="88" t="s">
        <v>870</v>
      </c>
      <c r="M471" s="40" t="s">
        <v>314</v>
      </c>
      <c r="N471" s="40"/>
    </row>
    <row r="472" spans="2:14" ht="12" customHeight="1">
      <c r="B472" s="88">
        <f t="shared" si="12"/>
        <v>46</v>
      </c>
      <c r="C472" s="41">
        <v>38021</v>
      </c>
      <c r="D472" s="42" t="s">
        <v>282</v>
      </c>
      <c r="E472" s="40" t="s">
        <v>42</v>
      </c>
      <c r="F472" s="40" t="s">
        <v>47</v>
      </c>
      <c r="G472" s="40" t="s">
        <v>82</v>
      </c>
      <c r="H472" s="40" t="s">
        <v>263</v>
      </c>
      <c r="I472" s="110">
        <v>78.84</v>
      </c>
      <c r="J472" s="40">
        <f>COUNTIFS(L472:$L$518,L472,M472:$M$518,"Aberto")</f>
        <v>46</v>
      </c>
      <c r="K472" s="40">
        <f>COUNTIF(M472:$M$517,"Aberto")</f>
        <v>46</v>
      </c>
      <c r="L472" s="88" t="s">
        <v>870</v>
      </c>
      <c r="M472" s="40" t="s">
        <v>314</v>
      </c>
      <c r="N472" s="40"/>
    </row>
    <row r="473" spans="2:14" ht="12" customHeight="1">
      <c r="B473" s="88">
        <f t="shared" si="12"/>
        <v>45</v>
      </c>
      <c r="C473" s="41">
        <v>38018</v>
      </c>
      <c r="D473" s="42" t="s">
        <v>282</v>
      </c>
      <c r="E473" s="40" t="s">
        <v>42</v>
      </c>
      <c r="F473" s="40" t="s">
        <v>47</v>
      </c>
      <c r="G473" s="40" t="s">
        <v>151</v>
      </c>
      <c r="H473" s="40" t="s">
        <v>348</v>
      </c>
      <c r="I473" s="110">
        <v>61.66</v>
      </c>
      <c r="J473" s="40">
        <f>COUNTIFS(L473:$L$518,L473,M473:$M$518,"Aberto")</f>
        <v>45</v>
      </c>
      <c r="K473" s="40">
        <f>COUNTIF(M473:$M$517,"Aberto")</f>
        <v>45</v>
      </c>
      <c r="L473" s="88" t="s">
        <v>870</v>
      </c>
      <c r="M473" s="40" t="s">
        <v>314</v>
      </c>
      <c r="N473" s="40" t="s">
        <v>847</v>
      </c>
    </row>
    <row r="474" spans="2:14" ht="12" customHeight="1">
      <c r="B474" s="88">
        <f t="shared" si="12"/>
        <v>44</v>
      </c>
      <c r="C474" s="41">
        <v>38018</v>
      </c>
      <c r="D474" s="42" t="s">
        <v>282</v>
      </c>
      <c r="E474" s="40" t="s">
        <v>46</v>
      </c>
      <c r="F474" s="40" t="s">
        <v>55</v>
      </c>
      <c r="G474" s="40" t="s">
        <v>114</v>
      </c>
      <c r="H474" s="40" t="s">
        <v>347</v>
      </c>
      <c r="I474" s="110">
        <v>118</v>
      </c>
      <c r="J474" s="40">
        <f>COUNTIFS(L474:$L$518,L474,M474:$M$518,"Aberto")</f>
        <v>44</v>
      </c>
      <c r="K474" s="40">
        <f>COUNTIF(M474:$M$517,"Aberto")</f>
        <v>44</v>
      </c>
      <c r="L474" s="88" t="s">
        <v>870</v>
      </c>
      <c r="M474" s="40" t="s">
        <v>314</v>
      </c>
      <c r="N474" s="40"/>
    </row>
    <row r="475" spans="2:14" ht="12" customHeight="1">
      <c r="B475" s="88">
        <f t="shared" si="12"/>
        <v>43</v>
      </c>
      <c r="C475" s="41">
        <v>37938</v>
      </c>
      <c r="D475" s="42" t="s">
        <v>283</v>
      </c>
      <c r="E475" s="40" t="s">
        <v>43</v>
      </c>
      <c r="F475" s="40" t="s">
        <v>48</v>
      </c>
      <c r="G475" s="40" t="s">
        <v>77</v>
      </c>
      <c r="H475" s="40" t="s">
        <v>293</v>
      </c>
      <c r="I475" s="110">
        <v>106</v>
      </c>
      <c r="J475" s="40">
        <f>COUNTIFS(L475:$L$518,L475,M475:$M$518,"Aberto")</f>
        <v>43</v>
      </c>
      <c r="K475" s="40">
        <f>COUNTIF(M475:$M$517,"Aberto")</f>
        <v>43</v>
      </c>
      <c r="L475" s="88" t="s">
        <v>870</v>
      </c>
      <c r="M475" s="40" t="s">
        <v>314</v>
      </c>
      <c r="N475" s="40"/>
    </row>
    <row r="476" spans="2:14" ht="12" customHeight="1">
      <c r="B476" s="88">
        <f t="shared" si="12"/>
        <v>42</v>
      </c>
      <c r="C476" s="41">
        <v>37895</v>
      </c>
      <c r="D476" s="42" t="s">
        <v>283</v>
      </c>
      <c r="E476" s="40" t="s">
        <v>43</v>
      </c>
      <c r="F476" s="40" t="s">
        <v>48</v>
      </c>
      <c r="G476" s="40" t="s">
        <v>77</v>
      </c>
      <c r="H476" s="40" t="s">
        <v>346</v>
      </c>
      <c r="I476" s="110">
        <v>107</v>
      </c>
      <c r="J476" s="40">
        <f>COUNTIFS(L476:$L$518,L476,M476:$M$518,"Aberto")</f>
        <v>42</v>
      </c>
      <c r="K476" s="40">
        <f>COUNTIF(M476:$M$517,"Aberto")</f>
        <v>42</v>
      </c>
      <c r="L476" s="88" t="s">
        <v>870</v>
      </c>
      <c r="M476" s="40" t="s">
        <v>314</v>
      </c>
      <c r="N476" s="40"/>
    </row>
    <row r="477" spans="2:14" ht="12" customHeight="1">
      <c r="B477" s="88">
        <f t="shared" si="12"/>
        <v>41</v>
      </c>
      <c r="C477" s="41">
        <v>37844</v>
      </c>
      <c r="D477" s="42" t="s">
        <v>284</v>
      </c>
      <c r="E477" s="40" t="s">
        <v>42</v>
      </c>
      <c r="F477" s="40" t="s">
        <v>47</v>
      </c>
      <c r="G477" s="40" t="s">
        <v>75</v>
      </c>
      <c r="H477" s="40" t="s">
        <v>312</v>
      </c>
      <c r="I477" s="110">
        <v>74.72</v>
      </c>
      <c r="J477" s="40">
        <f>COUNTIFS(L477:$L$518,L477,M477:$M$518,"Aberto")</f>
        <v>41</v>
      </c>
      <c r="K477" s="40">
        <f>COUNTIF(M477:$M$517,"Aberto")</f>
        <v>41</v>
      </c>
      <c r="L477" s="88" t="s">
        <v>870</v>
      </c>
      <c r="M477" s="40" t="s">
        <v>314</v>
      </c>
      <c r="N477" s="40"/>
    </row>
    <row r="478" spans="2:14" ht="12" customHeight="1">
      <c r="B478" s="88">
        <f t="shared" si="12"/>
        <v>40</v>
      </c>
      <c r="C478" s="41">
        <v>37834</v>
      </c>
      <c r="D478" s="42" t="s">
        <v>284</v>
      </c>
      <c r="E478" s="40" t="s">
        <v>42</v>
      </c>
      <c r="F478" s="40" t="s">
        <v>47</v>
      </c>
      <c r="G478" s="40" t="s">
        <v>75</v>
      </c>
      <c r="H478" s="40" t="s">
        <v>265</v>
      </c>
      <c r="I478" s="110">
        <v>102</v>
      </c>
      <c r="J478" s="40">
        <f>COUNTIFS(L478:$L$518,L478,M478:$M$518,"Aberto")</f>
        <v>40</v>
      </c>
      <c r="K478" s="40">
        <f>COUNTIF(M478:$M$517,"Aberto")</f>
        <v>40</v>
      </c>
      <c r="L478" s="88" t="s">
        <v>870</v>
      </c>
      <c r="M478" s="40" t="s">
        <v>314</v>
      </c>
      <c r="N478" s="40"/>
    </row>
    <row r="479" spans="2:14" ht="12" customHeight="1">
      <c r="B479" s="88">
        <f t="shared" si="12"/>
        <v>39</v>
      </c>
      <c r="C479" s="41">
        <v>37803</v>
      </c>
      <c r="D479" s="42" t="s">
        <v>284</v>
      </c>
      <c r="E479" s="40" t="s">
        <v>44</v>
      </c>
      <c r="F479" s="40" t="s">
        <v>54</v>
      </c>
      <c r="G479" s="40" t="s">
        <v>87</v>
      </c>
      <c r="H479" s="40" t="s">
        <v>345</v>
      </c>
      <c r="I479" s="110">
        <v>68</v>
      </c>
      <c r="J479" s="40">
        <f>COUNTIFS(L479:$L$518,L479,M479:$M$518,"Aberto")</f>
        <v>39</v>
      </c>
      <c r="K479" s="40">
        <f>COUNTIF(M479:$M$517,"Aberto")</f>
        <v>39</v>
      </c>
      <c r="L479" s="88" t="s">
        <v>870</v>
      </c>
      <c r="M479" s="40" t="s">
        <v>314</v>
      </c>
      <c r="N479" s="40"/>
    </row>
    <row r="480" spans="2:14" ht="12" customHeight="1">
      <c r="B480" s="88">
        <f t="shared" si="12"/>
        <v>38</v>
      </c>
      <c r="C480" s="41">
        <v>37754</v>
      </c>
      <c r="D480" s="42" t="s">
        <v>281</v>
      </c>
      <c r="E480" s="40" t="s">
        <v>44</v>
      </c>
      <c r="F480" s="40" t="s">
        <v>50</v>
      </c>
      <c r="G480" s="40" t="s">
        <v>80</v>
      </c>
      <c r="H480" s="40" t="s">
        <v>344</v>
      </c>
      <c r="I480" s="110">
        <v>154.97999999999999</v>
      </c>
      <c r="J480" s="40">
        <f>COUNTIFS(L480:$L$518,L480,M480:$M$518,"Aberto")</f>
        <v>38</v>
      </c>
      <c r="K480" s="40">
        <f>COUNTIF(M480:$M$517,"Aberto")</f>
        <v>38</v>
      </c>
      <c r="L480" s="88" t="s">
        <v>870</v>
      </c>
      <c r="M480" s="40" t="s">
        <v>314</v>
      </c>
      <c r="N480" s="40"/>
    </row>
    <row r="481" spans="2:14" ht="12" customHeight="1">
      <c r="B481" s="88">
        <f t="shared" si="12"/>
        <v>37</v>
      </c>
      <c r="C481" s="41">
        <v>37695</v>
      </c>
      <c r="D481" s="42" t="s">
        <v>282</v>
      </c>
      <c r="E481" s="40" t="s">
        <v>42</v>
      </c>
      <c r="F481" s="40" t="s">
        <v>70</v>
      </c>
      <c r="G481" s="40" t="s">
        <v>115</v>
      </c>
      <c r="H481" s="40" t="s">
        <v>343</v>
      </c>
      <c r="I481" s="110">
        <v>104</v>
      </c>
      <c r="J481" s="40">
        <f>COUNTIFS(L481:$L$518,L481,M481:$M$518,"Aberto")</f>
        <v>37</v>
      </c>
      <c r="K481" s="40">
        <f>COUNTIF(M481:$M$517,"Aberto")</f>
        <v>37</v>
      </c>
      <c r="L481" s="88" t="s">
        <v>870</v>
      </c>
      <c r="M481" s="40" t="s">
        <v>314</v>
      </c>
      <c r="N481" s="40"/>
    </row>
    <row r="482" spans="2:14" ht="12" customHeight="1">
      <c r="B482" s="88">
        <f t="shared" si="12"/>
        <v>36</v>
      </c>
      <c r="C482" s="41">
        <v>37653</v>
      </c>
      <c r="D482" s="42" t="s">
        <v>282</v>
      </c>
      <c r="E482" s="40" t="s">
        <v>42</v>
      </c>
      <c r="F482" s="40" t="s">
        <v>47</v>
      </c>
      <c r="G482" s="40" t="s">
        <v>75</v>
      </c>
      <c r="H482" s="40" t="s">
        <v>342</v>
      </c>
      <c r="I482" s="110">
        <v>195.88</v>
      </c>
      <c r="J482" s="40">
        <f>COUNTIFS(L482:$L$518,L482,M482:$M$518,"Aberto")</f>
        <v>36</v>
      </c>
      <c r="K482" s="40">
        <f>COUNTIF(M482:$M$517,"Aberto")</f>
        <v>36</v>
      </c>
      <c r="L482" s="88" t="s">
        <v>870</v>
      </c>
      <c r="M482" s="40" t="s">
        <v>314</v>
      </c>
      <c r="N482" s="40"/>
    </row>
    <row r="483" spans="2:14" ht="12" customHeight="1">
      <c r="B483" s="88">
        <f t="shared" si="12"/>
        <v>35</v>
      </c>
      <c r="C483" s="41">
        <v>37628</v>
      </c>
      <c r="D483" s="42" t="s">
        <v>282</v>
      </c>
      <c r="E483" s="40" t="s">
        <v>45</v>
      </c>
      <c r="F483" s="40" t="s">
        <v>53</v>
      </c>
      <c r="G483" s="40" t="s">
        <v>116</v>
      </c>
      <c r="H483" s="40" t="s">
        <v>341</v>
      </c>
      <c r="I483" s="110">
        <v>90.83</v>
      </c>
      <c r="J483" s="40">
        <f>COUNTIFS(L483:$L$518,L483,M483:$M$518,"Aberto")</f>
        <v>35</v>
      </c>
      <c r="K483" s="40">
        <f>COUNTIF(M483:$M$517,"Aberto")</f>
        <v>35</v>
      </c>
      <c r="L483" s="88" t="s">
        <v>870</v>
      </c>
      <c r="M483" s="40" t="s">
        <v>314</v>
      </c>
      <c r="N483" s="40" t="s">
        <v>847</v>
      </c>
    </row>
    <row r="484" spans="2:14" ht="12" customHeight="1">
      <c r="B484" s="88">
        <f t="shared" si="12"/>
        <v>34</v>
      </c>
      <c r="C484" s="41">
        <v>37368</v>
      </c>
      <c r="D484" s="42" t="s">
        <v>281</v>
      </c>
      <c r="E484" s="40" t="s">
        <v>42</v>
      </c>
      <c r="F484" s="40" t="s">
        <v>68</v>
      </c>
      <c r="G484" s="40" t="s">
        <v>119</v>
      </c>
      <c r="H484" s="40" t="s">
        <v>200</v>
      </c>
      <c r="I484" s="110">
        <v>93.75</v>
      </c>
      <c r="J484" s="40">
        <f>COUNTIFS(L484:$L$518,L484,M484:$M$518,"Aberto")</f>
        <v>34</v>
      </c>
      <c r="K484" s="40">
        <f>COUNTIF(M484:$M$517,"Aberto")</f>
        <v>34</v>
      </c>
      <c r="L484" s="88" t="s">
        <v>870</v>
      </c>
      <c r="M484" s="40" t="s">
        <v>314</v>
      </c>
      <c r="N484" s="40"/>
    </row>
    <row r="485" spans="2:14" ht="12" customHeight="1">
      <c r="B485" s="88">
        <f t="shared" si="12"/>
        <v>33</v>
      </c>
      <c r="C485" s="41">
        <v>37347</v>
      </c>
      <c r="D485" s="42" t="s">
        <v>281</v>
      </c>
      <c r="E485" s="40" t="s">
        <v>42</v>
      </c>
      <c r="F485" s="40" t="s">
        <v>59</v>
      </c>
      <c r="G485" s="40" t="s">
        <v>94</v>
      </c>
      <c r="H485" s="40" t="s">
        <v>266</v>
      </c>
      <c r="I485" s="110">
        <v>58</v>
      </c>
      <c r="J485" s="40">
        <f>COUNTIFS(L485:$L$518,L485,M485:$M$518,"Aberto")</f>
        <v>33</v>
      </c>
      <c r="K485" s="40">
        <f>COUNTIF(M485:$M$517,"Aberto")</f>
        <v>33</v>
      </c>
      <c r="L485" s="88" t="s">
        <v>870</v>
      </c>
      <c r="M485" s="40" t="s">
        <v>314</v>
      </c>
      <c r="N485" s="40"/>
    </row>
    <row r="486" spans="2:14" ht="12" customHeight="1">
      <c r="B486" s="88">
        <f t="shared" si="12"/>
        <v>32</v>
      </c>
      <c r="C486" s="41">
        <v>37345</v>
      </c>
      <c r="D486" s="42" t="s">
        <v>282</v>
      </c>
      <c r="E486" s="40" t="s">
        <v>42</v>
      </c>
      <c r="F486" s="40" t="s">
        <v>47</v>
      </c>
      <c r="G486" s="40" t="s">
        <v>95</v>
      </c>
      <c r="H486" s="40" t="s">
        <v>340</v>
      </c>
      <c r="I486" s="110">
        <v>132.35</v>
      </c>
      <c r="J486" s="40">
        <f>COUNTIFS(L486:$L$518,L486,M486:$M$518,"Aberto")</f>
        <v>32</v>
      </c>
      <c r="K486" s="40">
        <f>COUNTIF(M486:$M$517,"Aberto")</f>
        <v>32</v>
      </c>
      <c r="L486" s="88" t="s">
        <v>870</v>
      </c>
      <c r="M486" s="40" t="s">
        <v>314</v>
      </c>
      <c r="N486" s="40"/>
    </row>
    <row r="487" spans="2:14" ht="12" customHeight="1">
      <c r="B487" s="88">
        <f t="shared" si="12"/>
        <v>31</v>
      </c>
      <c r="C487" s="41">
        <v>37335</v>
      </c>
      <c r="D487" s="42" t="s">
        <v>282</v>
      </c>
      <c r="E487" s="40" t="s">
        <v>42</v>
      </c>
      <c r="F487" s="40" t="s">
        <v>59</v>
      </c>
      <c r="G487" s="40" t="s">
        <v>94</v>
      </c>
      <c r="H487" s="40" t="s">
        <v>267</v>
      </c>
      <c r="I487" s="110">
        <v>77.48</v>
      </c>
      <c r="J487" s="40">
        <f>COUNTIFS(L487:$L$518,L487,M487:$M$518,"Aberto")</f>
        <v>31</v>
      </c>
      <c r="K487" s="40">
        <f>COUNTIF(M487:$M$517,"Aberto")</f>
        <v>31</v>
      </c>
      <c r="L487" s="88" t="s">
        <v>870</v>
      </c>
      <c r="M487" s="40" t="s">
        <v>314</v>
      </c>
      <c r="N487" s="40"/>
    </row>
    <row r="488" spans="2:14" ht="12" customHeight="1">
      <c r="B488" s="88">
        <f t="shared" si="12"/>
        <v>30</v>
      </c>
      <c r="C488" s="41">
        <v>37240</v>
      </c>
      <c r="D488" s="42" t="s">
        <v>283</v>
      </c>
      <c r="E488" s="40" t="s">
        <v>42</v>
      </c>
      <c r="F488" s="40" t="s">
        <v>47</v>
      </c>
      <c r="G488" s="40" t="s">
        <v>75</v>
      </c>
      <c r="H488" s="40" t="s">
        <v>206</v>
      </c>
      <c r="I488" s="110">
        <v>125.36</v>
      </c>
      <c r="J488" s="40">
        <f>COUNTIFS(L488:$L$518,L488,M488:$M$518,"Aberto")</f>
        <v>30</v>
      </c>
      <c r="K488" s="40">
        <f>COUNTIF(M488:$M$517,"Aberto")</f>
        <v>30</v>
      </c>
      <c r="L488" s="88" t="s">
        <v>870</v>
      </c>
      <c r="M488" s="40" t="s">
        <v>314</v>
      </c>
      <c r="N488" s="40" t="s">
        <v>848</v>
      </c>
    </row>
    <row r="489" spans="2:14" ht="12" customHeight="1">
      <c r="B489" s="88">
        <f t="shared" si="12"/>
        <v>29</v>
      </c>
      <c r="C489" s="41">
        <v>37230</v>
      </c>
      <c r="D489" s="42" t="s">
        <v>283</v>
      </c>
      <c r="E489" s="40" t="s">
        <v>44</v>
      </c>
      <c r="F489" s="40" t="s">
        <v>56</v>
      </c>
      <c r="G489" s="40" t="s">
        <v>112</v>
      </c>
      <c r="H489" s="40" t="s">
        <v>339</v>
      </c>
      <c r="I489" s="110">
        <v>108.3</v>
      </c>
      <c r="J489" s="40">
        <f>COUNTIFS(L489:$L$518,L489,M489:$M$518,"Aberto")</f>
        <v>29</v>
      </c>
      <c r="K489" s="40">
        <f>COUNTIF(M489:$M$517,"Aberto")</f>
        <v>29</v>
      </c>
      <c r="L489" s="88" t="s">
        <v>870</v>
      </c>
      <c r="M489" s="40" t="s">
        <v>314</v>
      </c>
      <c r="N489" s="40"/>
    </row>
    <row r="490" spans="2:14" ht="12" customHeight="1">
      <c r="B490" s="88">
        <f t="shared" si="12"/>
        <v>28</v>
      </c>
      <c r="C490" s="41">
        <v>37196</v>
      </c>
      <c r="D490" s="42" t="s">
        <v>283</v>
      </c>
      <c r="E490" s="40" t="s">
        <v>45</v>
      </c>
      <c r="F490" s="40" t="s">
        <v>61</v>
      </c>
      <c r="G490" s="40" t="s">
        <v>117</v>
      </c>
      <c r="H490" s="40" t="s">
        <v>268</v>
      </c>
      <c r="I490" s="110">
        <v>96</v>
      </c>
      <c r="J490" s="40">
        <f>COUNTIFS(L490:$L$518,L490,M490:$M$518,"Aberto")</f>
        <v>28</v>
      </c>
      <c r="K490" s="40">
        <f>COUNTIF(M490:$M$517,"Aberto")</f>
        <v>28</v>
      </c>
      <c r="L490" s="88" t="s">
        <v>870</v>
      </c>
      <c r="M490" s="40" t="s">
        <v>314</v>
      </c>
      <c r="N490" s="40"/>
    </row>
    <row r="491" spans="2:14" ht="12" customHeight="1">
      <c r="B491" s="88">
        <f t="shared" si="12"/>
        <v>27</v>
      </c>
      <c r="C491" s="41">
        <v>36800</v>
      </c>
      <c r="D491" s="42" t="s">
        <v>283</v>
      </c>
      <c r="E491" s="40" t="s">
        <v>42</v>
      </c>
      <c r="F491" s="40" t="s">
        <v>47</v>
      </c>
      <c r="G491" s="40" t="s">
        <v>131</v>
      </c>
      <c r="H491" s="40" t="s">
        <v>269</v>
      </c>
      <c r="I491" s="110">
        <v>70.2</v>
      </c>
      <c r="J491" s="40">
        <f>COUNTIFS(L491:$L$518,L491,M491:$M$518,"Aberto")</f>
        <v>27</v>
      </c>
      <c r="K491" s="40">
        <f>COUNTIF(M491:$M$517,"Aberto")</f>
        <v>27</v>
      </c>
      <c r="L491" s="88" t="s">
        <v>870</v>
      </c>
      <c r="M491" s="40" t="s">
        <v>314</v>
      </c>
      <c r="N491" s="40"/>
    </row>
    <row r="492" spans="2:14" ht="12" customHeight="1">
      <c r="B492" s="88">
        <f t="shared" si="12"/>
        <v>26</v>
      </c>
      <c r="C492" s="41">
        <v>36789</v>
      </c>
      <c r="D492" s="42" t="s">
        <v>284</v>
      </c>
      <c r="E492" s="40" t="s">
        <v>46</v>
      </c>
      <c r="F492" s="40" t="s">
        <v>60</v>
      </c>
      <c r="G492" s="40" t="s">
        <v>102</v>
      </c>
      <c r="H492" s="40" t="s">
        <v>338</v>
      </c>
      <c r="I492" s="110">
        <v>74.5</v>
      </c>
      <c r="J492" s="40">
        <f>COUNTIFS(L492:$L$518,L492,M492:$M$518,"Aberto")</f>
        <v>26</v>
      </c>
      <c r="K492" s="40">
        <f>COUNTIF(M492:$M$517,"Aberto")</f>
        <v>26</v>
      </c>
      <c r="L492" s="88" t="s">
        <v>870</v>
      </c>
      <c r="M492" s="40" t="s">
        <v>314</v>
      </c>
      <c r="N492" s="40"/>
    </row>
    <row r="493" spans="2:14" ht="12" customHeight="1">
      <c r="B493" s="88">
        <f t="shared" si="12"/>
        <v>25</v>
      </c>
      <c r="C493" s="41">
        <v>36771</v>
      </c>
      <c r="D493" s="42" t="s">
        <v>284</v>
      </c>
      <c r="E493" s="40" t="s">
        <v>42</v>
      </c>
      <c r="F493" s="40" t="s">
        <v>47</v>
      </c>
      <c r="G493" s="40" t="s">
        <v>124</v>
      </c>
      <c r="H493" s="40" t="s">
        <v>270</v>
      </c>
      <c r="I493" s="110">
        <v>70.319999999999993</v>
      </c>
      <c r="J493" s="40">
        <f>COUNTIFS(L493:$L$518,L493,M493:$M$518,"Aberto")</f>
        <v>25</v>
      </c>
      <c r="K493" s="40">
        <f>COUNTIF(M493:$M$517,"Aberto")</f>
        <v>25</v>
      </c>
      <c r="L493" s="88" t="s">
        <v>870</v>
      </c>
      <c r="M493" s="40" t="s">
        <v>314</v>
      </c>
      <c r="N493" s="40"/>
    </row>
    <row r="494" spans="2:14" ht="12" customHeight="1">
      <c r="B494" s="88">
        <f t="shared" si="12"/>
        <v>24</v>
      </c>
      <c r="C494" s="41">
        <v>36739</v>
      </c>
      <c r="D494" s="42" t="s">
        <v>284</v>
      </c>
      <c r="E494" s="40" t="s">
        <v>44</v>
      </c>
      <c r="F494" s="40" t="s">
        <v>69</v>
      </c>
      <c r="G494" s="40" t="s">
        <v>120</v>
      </c>
      <c r="H494" s="40" t="s">
        <v>201</v>
      </c>
      <c r="I494" s="110">
        <v>130.33000000000001</v>
      </c>
      <c r="J494" s="40">
        <f>COUNTIFS(L494:$L$518,L494,M494:$M$518,"Aberto")</f>
        <v>24</v>
      </c>
      <c r="K494" s="40">
        <f>COUNTIF(M494:$M$517,"Aberto")</f>
        <v>24</v>
      </c>
      <c r="L494" s="88" t="s">
        <v>870</v>
      </c>
      <c r="M494" s="40" t="s">
        <v>314</v>
      </c>
      <c r="N494" s="40"/>
    </row>
    <row r="495" spans="2:14" ht="12" customHeight="1">
      <c r="B495" s="88">
        <f t="shared" si="12"/>
        <v>23</v>
      </c>
      <c r="C495" s="41">
        <v>36434</v>
      </c>
      <c r="D495" s="42" t="s">
        <v>283</v>
      </c>
      <c r="E495" s="40" t="s">
        <v>45</v>
      </c>
      <c r="F495" s="40" t="s">
        <v>57</v>
      </c>
      <c r="G495" s="40" t="s">
        <v>97</v>
      </c>
      <c r="H495" s="40" t="s">
        <v>271</v>
      </c>
      <c r="I495" s="110">
        <v>112.5</v>
      </c>
      <c r="J495" s="40">
        <f>COUNTIFS(L495:$L$518,L495,M495:$M$518,"Aberto")</f>
        <v>23</v>
      </c>
      <c r="K495" s="40">
        <f>COUNTIF(M495:$M$517,"Aberto")</f>
        <v>23</v>
      </c>
      <c r="L495" s="88" t="s">
        <v>870</v>
      </c>
      <c r="M495" s="40" t="s">
        <v>314</v>
      </c>
      <c r="N495" s="40"/>
    </row>
    <row r="496" spans="2:14" ht="12" customHeight="1">
      <c r="B496" s="88">
        <f t="shared" si="12"/>
        <v>22</v>
      </c>
      <c r="C496" s="41">
        <v>36412</v>
      </c>
      <c r="D496" s="42" t="s">
        <v>284</v>
      </c>
      <c r="E496" s="40" t="s">
        <v>42</v>
      </c>
      <c r="F496" s="40" t="s">
        <v>47</v>
      </c>
      <c r="G496" s="40" t="s">
        <v>75</v>
      </c>
      <c r="H496" s="40" t="s">
        <v>272</v>
      </c>
      <c r="I496" s="110">
        <v>116.02</v>
      </c>
      <c r="J496" s="40">
        <f>COUNTIFS(L496:$L$518,L496,M496:$M$518,"Aberto")</f>
        <v>22</v>
      </c>
      <c r="K496" s="40">
        <f>COUNTIF(M496:$M$517,"Aberto")</f>
        <v>22</v>
      </c>
      <c r="L496" s="88" t="s">
        <v>870</v>
      </c>
      <c r="M496" s="40" t="s">
        <v>314</v>
      </c>
      <c r="N496" s="40"/>
    </row>
    <row r="497" spans="2:14" ht="12" customHeight="1">
      <c r="B497" s="88">
        <f t="shared" si="12"/>
        <v>21</v>
      </c>
      <c r="C497" s="41">
        <v>36373</v>
      </c>
      <c r="D497" s="42" t="s">
        <v>284</v>
      </c>
      <c r="E497" s="40" t="s">
        <v>43</v>
      </c>
      <c r="F497" s="40" t="s">
        <v>49</v>
      </c>
      <c r="G497" s="40" t="s">
        <v>121</v>
      </c>
      <c r="H497" s="40" t="s">
        <v>337</v>
      </c>
      <c r="I497" s="110">
        <v>82.45</v>
      </c>
      <c r="J497" s="40">
        <f>COUNTIFS(L497:$L$518,L497,M497:$M$518,"Aberto")</f>
        <v>21</v>
      </c>
      <c r="K497" s="40">
        <f>COUNTIF(M497:$M$517,"Aberto")</f>
        <v>21</v>
      </c>
      <c r="L497" s="88" t="s">
        <v>870</v>
      </c>
      <c r="M497" s="40" t="s">
        <v>314</v>
      </c>
      <c r="N497" s="40" t="s">
        <v>853</v>
      </c>
    </row>
    <row r="498" spans="2:14" ht="12" customHeight="1">
      <c r="B498" s="88">
        <f t="shared" si="12"/>
        <v>20</v>
      </c>
      <c r="C498" s="41">
        <v>36349</v>
      </c>
      <c r="D498" s="42" t="s">
        <v>284</v>
      </c>
      <c r="E498" s="40" t="s">
        <v>42</v>
      </c>
      <c r="F498" s="40" t="s">
        <v>47</v>
      </c>
      <c r="G498" s="40" t="s">
        <v>75</v>
      </c>
      <c r="H498" s="40" t="s">
        <v>336</v>
      </c>
      <c r="I498" s="110">
        <v>73.45</v>
      </c>
      <c r="J498" s="40">
        <f>COUNTIFS(L498:$L$518,L498,M498:$M$518,"Aberto")</f>
        <v>20</v>
      </c>
      <c r="K498" s="40">
        <f>COUNTIF(M498:$M$517,"Aberto")</f>
        <v>20</v>
      </c>
      <c r="L498" s="88" t="s">
        <v>870</v>
      </c>
      <c r="M498" s="40" t="s">
        <v>314</v>
      </c>
      <c r="N498" s="40"/>
    </row>
    <row r="499" spans="2:14" ht="12" customHeight="1">
      <c r="B499" s="88">
        <f t="shared" si="12"/>
        <v>19</v>
      </c>
      <c r="C499" s="41">
        <v>36192</v>
      </c>
      <c r="D499" s="42" t="s">
        <v>282</v>
      </c>
      <c r="E499" s="40" t="s">
        <v>44</v>
      </c>
      <c r="F499" s="40" t="s">
        <v>50</v>
      </c>
      <c r="G499" s="40" t="s">
        <v>80</v>
      </c>
      <c r="H499" s="40" t="s">
        <v>335</v>
      </c>
      <c r="I499" s="110">
        <v>73.73</v>
      </c>
      <c r="J499" s="40">
        <f>COUNTIFS(L499:$L$518,L499,M499:$M$518,"Aberto")</f>
        <v>19</v>
      </c>
      <c r="K499" s="40">
        <f>COUNTIF(M499:$M$517,"Aberto")</f>
        <v>19</v>
      </c>
      <c r="L499" s="88" t="s">
        <v>870</v>
      </c>
      <c r="M499" s="40" t="s">
        <v>314</v>
      </c>
      <c r="N499" s="40"/>
    </row>
    <row r="500" spans="2:14" ht="12" customHeight="1">
      <c r="B500" s="88">
        <f t="shared" si="12"/>
        <v>18</v>
      </c>
      <c r="C500" s="41">
        <v>36083</v>
      </c>
      <c r="D500" s="42" t="s">
        <v>283</v>
      </c>
      <c r="E500" s="40" t="s">
        <v>43</v>
      </c>
      <c r="F500" s="40" t="s">
        <v>49</v>
      </c>
      <c r="G500" s="40" t="s">
        <v>121</v>
      </c>
      <c r="H500" s="40" t="s">
        <v>274</v>
      </c>
      <c r="I500" s="110">
        <v>105</v>
      </c>
      <c r="J500" s="40">
        <f>COUNTIFS(L500:$L$518,L500,M500:$M$518,"Aberto")</f>
        <v>18</v>
      </c>
      <c r="K500" s="40">
        <f>COUNTIF(M500:$M$517,"Aberto")</f>
        <v>18</v>
      </c>
      <c r="L500" s="88" t="s">
        <v>870</v>
      </c>
      <c r="M500" s="40" t="s">
        <v>314</v>
      </c>
      <c r="N500" s="40"/>
    </row>
    <row r="501" spans="2:14" ht="12" customHeight="1">
      <c r="B501" s="88">
        <f t="shared" si="12"/>
        <v>17</v>
      </c>
      <c r="C501" s="41">
        <v>36079</v>
      </c>
      <c r="D501" s="42" t="s">
        <v>283</v>
      </c>
      <c r="E501" s="40" t="s">
        <v>42</v>
      </c>
      <c r="F501" s="40" t="s">
        <v>47</v>
      </c>
      <c r="G501" s="40" t="s">
        <v>140</v>
      </c>
      <c r="H501" s="40" t="s">
        <v>334</v>
      </c>
      <c r="I501" s="110">
        <v>98.4</v>
      </c>
      <c r="J501" s="40">
        <f>COUNTIFS(L501:$L$518,L501,M501:$M$518,"Aberto")</f>
        <v>17</v>
      </c>
      <c r="K501" s="40">
        <f>COUNTIF(M501:$M$517,"Aberto")</f>
        <v>17</v>
      </c>
      <c r="L501" s="88" t="s">
        <v>870</v>
      </c>
      <c r="M501" s="40" t="s">
        <v>314</v>
      </c>
      <c r="N501" s="40"/>
    </row>
    <row r="502" spans="2:14" ht="12" customHeight="1">
      <c r="B502" s="88">
        <f t="shared" si="12"/>
        <v>16</v>
      </c>
      <c r="C502" s="41">
        <v>35731</v>
      </c>
      <c r="D502" s="42" t="s">
        <v>283</v>
      </c>
      <c r="E502" s="40" t="s">
        <v>42</v>
      </c>
      <c r="F502" s="40" t="s">
        <v>47</v>
      </c>
      <c r="G502" s="40" t="s">
        <v>75</v>
      </c>
      <c r="H502" s="40" t="s">
        <v>276</v>
      </c>
      <c r="I502" s="110">
        <v>94.62</v>
      </c>
      <c r="J502" s="40">
        <f>COUNTIFS(L502:$L$518,L502,M502:$M$518,"Aberto")</f>
        <v>16</v>
      </c>
      <c r="K502" s="40">
        <f>COUNTIF(M502:$M$517,"Aberto")</f>
        <v>16</v>
      </c>
      <c r="L502" s="88" t="s">
        <v>870</v>
      </c>
      <c r="M502" s="40" t="s">
        <v>314</v>
      </c>
      <c r="N502" s="40"/>
    </row>
    <row r="503" spans="2:14" ht="12" customHeight="1">
      <c r="B503" s="88">
        <f t="shared" si="12"/>
        <v>15</v>
      </c>
      <c r="C503" s="41">
        <v>35530</v>
      </c>
      <c r="D503" s="42" t="s">
        <v>281</v>
      </c>
      <c r="E503" s="40" t="s">
        <v>45</v>
      </c>
      <c r="F503" s="40" t="s">
        <v>52</v>
      </c>
      <c r="G503" s="40" t="s">
        <v>83</v>
      </c>
      <c r="H503" s="40" t="s">
        <v>333</v>
      </c>
      <c r="I503" s="110">
        <v>135.51</v>
      </c>
      <c r="J503" s="40">
        <f>COUNTIFS(L503:$L$518,L503,M503:$M$518,"Aberto")</f>
        <v>15</v>
      </c>
      <c r="K503" s="40">
        <f>COUNTIF(M503:$M$517,"Aberto")</f>
        <v>15</v>
      </c>
      <c r="L503" s="88" t="s">
        <v>870</v>
      </c>
      <c r="M503" s="40" t="s">
        <v>314</v>
      </c>
      <c r="N503" s="40"/>
    </row>
    <row r="504" spans="2:14" ht="12" customHeight="1">
      <c r="B504" s="88">
        <f t="shared" si="12"/>
        <v>14</v>
      </c>
      <c r="C504" s="41">
        <v>35521</v>
      </c>
      <c r="D504" s="42" t="s">
        <v>281</v>
      </c>
      <c r="E504" s="40" t="s">
        <v>42</v>
      </c>
      <c r="F504" s="40" t="s">
        <v>47</v>
      </c>
      <c r="G504" s="40" t="s">
        <v>95</v>
      </c>
      <c r="H504" s="40" t="s">
        <v>332</v>
      </c>
      <c r="I504" s="110">
        <v>112.5</v>
      </c>
      <c r="J504" s="40">
        <f>COUNTIFS(L504:$L$518,L504,M504:$M$518,"Aberto")</f>
        <v>14</v>
      </c>
      <c r="K504" s="40">
        <f>COUNTIF(M504:$M$517,"Aberto")</f>
        <v>14</v>
      </c>
      <c r="L504" s="88" t="s">
        <v>870</v>
      </c>
      <c r="M504" s="40" t="s">
        <v>314</v>
      </c>
      <c r="N504" s="40"/>
    </row>
    <row r="505" spans="2:14" ht="12" customHeight="1">
      <c r="B505" s="88">
        <f t="shared" si="12"/>
        <v>13</v>
      </c>
      <c r="C505" s="41">
        <v>35327</v>
      </c>
      <c r="D505" s="42" t="s">
        <v>284</v>
      </c>
      <c r="E505" s="40" t="s">
        <v>42</v>
      </c>
      <c r="F505" s="40" t="s">
        <v>70</v>
      </c>
      <c r="G505" s="40" t="s">
        <v>115</v>
      </c>
      <c r="H505" s="40" t="s">
        <v>277</v>
      </c>
      <c r="I505" s="110">
        <v>97</v>
      </c>
      <c r="J505" s="40">
        <f>COUNTIFS(L505:$L$518,L505,M505:$M$518,"Aberto")</f>
        <v>13</v>
      </c>
      <c r="K505" s="40">
        <f>COUNTIF(M505:$M$517,"Aberto")</f>
        <v>13</v>
      </c>
      <c r="L505" s="88" t="s">
        <v>870</v>
      </c>
      <c r="M505" s="40" t="s">
        <v>314</v>
      </c>
      <c r="N505" s="40"/>
    </row>
    <row r="506" spans="2:14" ht="12" customHeight="1">
      <c r="B506" s="88">
        <f t="shared" si="12"/>
        <v>12</v>
      </c>
      <c r="C506" s="41">
        <v>35232</v>
      </c>
      <c r="D506" s="42" t="s">
        <v>281</v>
      </c>
      <c r="E506" s="40" t="s">
        <v>42</v>
      </c>
      <c r="F506" s="40" t="s">
        <v>59</v>
      </c>
      <c r="G506" s="40" t="s">
        <v>94</v>
      </c>
      <c r="H506" s="40" t="s">
        <v>220</v>
      </c>
      <c r="I506" s="110">
        <v>122.96</v>
      </c>
      <c r="J506" s="40">
        <f>COUNTIFS(L506:$L$518,L506,M506:$M$518,"Aberto")</f>
        <v>12</v>
      </c>
      <c r="K506" s="40">
        <f>COUNTIF(M506:$M$517,"Aberto")</f>
        <v>12</v>
      </c>
      <c r="L506" s="88" t="s">
        <v>870</v>
      </c>
      <c r="M506" s="40" t="s">
        <v>314</v>
      </c>
      <c r="N506" s="40"/>
    </row>
    <row r="507" spans="2:14" ht="12" customHeight="1">
      <c r="B507" s="88">
        <f t="shared" si="12"/>
        <v>11</v>
      </c>
      <c r="C507" s="41">
        <v>35116</v>
      </c>
      <c r="D507" s="42" t="s">
        <v>282</v>
      </c>
      <c r="E507" s="40" t="s">
        <v>42</v>
      </c>
      <c r="F507" s="40" t="s">
        <v>47</v>
      </c>
      <c r="G507" s="40" t="s">
        <v>151</v>
      </c>
      <c r="H507" s="40" t="s">
        <v>211</v>
      </c>
      <c r="I507" s="110">
        <v>72</v>
      </c>
      <c r="J507" s="40">
        <f>COUNTIFS(L507:$L$518,L507,M507:$M$518,"Aberto")</f>
        <v>11</v>
      </c>
      <c r="K507" s="40">
        <f>COUNTIF(M507:$M$517,"Aberto")</f>
        <v>11</v>
      </c>
      <c r="L507" s="88" t="s">
        <v>870</v>
      </c>
      <c r="M507" s="40" t="s">
        <v>314</v>
      </c>
      <c r="N507" s="40"/>
    </row>
    <row r="508" spans="2:14" ht="12" customHeight="1">
      <c r="B508" s="88">
        <f t="shared" si="12"/>
        <v>10</v>
      </c>
      <c r="C508" s="41">
        <v>34862</v>
      </c>
      <c r="D508" s="42" t="s">
        <v>281</v>
      </c>
      <c r="E508" s="40" t="s">
        <v>43</v>
      </c>
      <c r="F508" s="40" t="s">
        <v>48</v>
      </c>
      <c r="G508" s="40" t="s">
        <v>77</v>
      </c>
      <c r="H508" s="40" t="s">
        <v>330</v>
      </c>
      <c r="I508" s="110">
        <v>77.040000000000006</v>
      </c>
      <c r="J508" s="40">
        <f>COUNTIFS(L508:$L$518,L508,M508:$M$518,"Aberto")</f>
        <v>10</v>
      </c>
      <c r="K508" s="40">
        <f>COUNTIF(M508:$M$517,"Aberto")</f>
        <v>10</v>
      </c>
      <c r="L508" s="88" t="s">
        <v>870</v>
      </c>
      <c r="M508" s="40" t="s">
        <v>314</v>
      </c>
      <c r="N508" s="40" t="s">
        <v>853</v>
      </c>
    </row>
    <row r="509" spans="2:14" ht="12" customHeight="1">
      <c r="B509" s="88">
        <f t="shared" si="12"/>
        <v>9</v>
      </c>
      <c r="C509" s="41">
        <v>34471</v>
      </c>
      <c r="D509" s="42" t="s">
        <v>281</v>
      </c>
      <c r="E509" s="40" t="s">
        <v>42</v>
      </c>
      <c r="F509" s="40" t="s">
        <v>47</v>
      </c>
      <c r="G509" s="40" t="s">
        <v>75</v>
      </c>
      <c r="H509" s="40" t="s">
        <v>278</v>
      </c>
      <c r="I509" s="110">
        <v>59.29</v>
      </c>
      <c r="J509" s="40">
        <f>COUNTIFS(L509:$L$518,L509,M509:$M$518,"Aberto")</f>
        <v>9</v>
      </c>
      <c r="K509" s="40">
        <f>COUNTIF(M509:$M$517,"Aberto")</f>
        <v>9</v>
      </c>
      <c r="L509" s="88" t="s">
        <v>870</v>
      </c>
      <c r="M509" s="40" t="s">
        <v>314</v>
      </c>
      <c r="N509" s="40"/>
    </row>
    <row r="510" spans="2:14" ht="12" customHeight="1">
      <c r="B510" s="88">
        <f t="shared" si="12"/>
        <v>8</v>
      </c>
      <c r="C510" s="41">
        <v>34279</v>
      </c>
      <c r="D510" s="42" t="s">
        <v>283</v>
      </c>
      <c r="E510" s="40" t="s">
        <v>45</v>
      </c>
      <c r="F510" s="40" t="s">
        <v>61</v>
      </c>
      <c r="G510" s="40" t="s">
        <v>117</v>
      </c>
      <c r="H510" s="40" t="s">
        <v>198</v>
      </c>
      <c r="I510" s="110">
        <v>144</v>
      </c>
      <c r="J510" s="40">
        <f>COUNTIFS(L510:$L$518,L510,M510:$M$518,"Aberto")</f>
        <v>8</v>
      </c>
      <c r="K510" s="40">
        <f>COUNTIF(M510:$M$517,"Aberto")</f>
        <v>8</v>
      </c>
      <c r="L510" s="88" t="s">
        <v>870</v>
      </c>
      <c r="M510" s="40" t="s">
        <v>314</v>
      </c>
      <c r="N510" s="40"/>
    </row>
    <row r="511" spans="2:14" ht="12" customHeight="1">
      <c r="B511" s="88">
        <f t="shared" si="12"/>
        <v>7</v>
      </c>
      <c r="C511" s="41">
        <v>34000</v>
      </c>
      <c r="D511" s="42" t="s">
        <v>282</v>
      </c>
      <c r="E511" s="40" t="s">
        <v>42</v>
      </c>
      <c r="F511" s="40" t="s">
        <v>47</v>
      </c>
      <c r="G511" s="40" t="s">
        <v>75</v>
      </c>
      <c r="H511" s="40" t="s">
        <v>185</v>
      </c>
      <c r="I511" s="110">
        <v>83.42</v>
      </c>
      <c r="J511" s="40">
        <f>COUNTIFS(L511:$L$518,L511,M511:$M$518,"Aberto")</f>
        <v>7</v>
      </c>
      <c r="K511" s="40">
        <f>COUNTIF(M511:$M$517,"Aberto")</f>
        <v>7</v>
      </c>
      <c r="L511" s="88" t="s">
        <v>870</v>
      </c>
      <c r="M511" s="40" t="s">
        <v>314</v>
      </c>
      <c r="N511" s="40"/>
    </row>
    <row r="512" spans="2:14" ht="12" customHeight="1">
      <c r="B512" s="88">
        <f t="shared" si="12"/>
        <v>6</v>
      </c>
      <c r="C512" s="41">
        <v>33508</v>
      </c>
      <c r="D512" s="42" t="s">
        <v>284</v>
      </c>
      <c r="E512" s="40" t="s">
        <v>42</v>
      </c>
      <c r="F512" s="40" t="s">
        <v>47</v>
      </c>
      <c r="G512" s="40" t="s">
        <v>75</v>
      </c>
      <c r="H512" s="40" t="s">
        <v>331</v>
      </c>
      <c r="I512" s="110">
        <v>82.07</v>
      </c>
      <c r="J512" s="40">
        <f>COUNTIFS(L512:$L$518,L512,M512:$M$518,"Aberto")</f>
        <v>6</v>
      </c>
      <c r="K512" s="40">
        <f>COUNTIF(M512:$M$517,"Aberto")</f>
        <v>6</v>
      </c>
      <c r="L512" s="88" t="s">
        <v>870</v>
      </c>
      <c r="M512" s="40" t="s">
        <v>314</v>
      </c>
      <c r="N512" s="40"/>
    </row>
    <row r="513" spans="2:14" ht="12" customHeight="1">
      <c r="B513" s="88">
        <f t="shared" si="12"/>
        <v>5</v>
      </c>
      <c r="C513" s="41">
        <v>33501</v>
      </c>
      <c r="D513" s="42" t="s">
        <v>284</v>
      </c>
      <c r="E513" s="40" t="s">
        <v>42</v>
      </c>
      <c r="F513" s="40" t="s">
        <v>47</v>
      </c>
      <c r="G513" s="40" t="s">
        <v>75</v>
      </c>
      <c r="H513" s="40" t="s">
        <v>329</v>
      </c>
      <c r="I513" s="110">
        <v>161.66</v>
      </c>
      <c r="J513" s="40">
        <f>COUNTIFS(L513:$L$518,L513,M513:$M$518,"Aberto")</f>
        <v>5</v>
      </c>
      <c r="K513" s="40">
        <f>COUNTIF(M513:$M$517,"Aberto")</f>
        <v>5</v>
      </c>
      <c r="L513" s="88" t="s">
        <v>870</v>
      </c>
      <c r="M513" s="40" t="s">
        <v>314</v>
      </c>
      <c r="N513" s="40" t="s">
        <v>856</v>
      </c>
    </row>
    <row r="514" spans="2:14" ht="12" customHeight="1">
      <c r="B514" s="88">
        <f t="shared" si="12"/>
        <v>4</v>
      </c>
      <c r="C514" s="41">
        <v>33170</v>
      </c>
      <c r="D514" s="42" t="s">
        <v>283</v>
      </c>
      <c r="E514" s="40" t="s">
        <v>42</v>
      </c>
      <c r="F514" s="40" t="s">
        <v>47</v>
      </c>
      <c r="G514" s="40" t="s">
        <v>75</v>
      </c>
      <c r="H514" s="40" t="s">
        <v>197</v>
      </c>
      <c r="I514" s="110">
        <v>130.35</v>
      </c>
      <c r="J514" s="40">
        <f>COUNTIFS(L514:$L$518,L514,M514:$M$518,"Aberto")</f>
        <v>4</v>
      </c>
      <c r="K514" s="40">
        <f>COUNTIF(M514:$M$517,"Aberto")</f>
        <v>4</v>
      </c>
      <c r="L514" s="88" t="s">
        <v>870</v>
      </c>
      <c r="M514" s="40" t="s">
        <v>314</v>
      </c>
      <c r="N514" s="40"/>
    </row>
    <row r="515" spans="2:14" ht="12" customHeight="1">
      <c r="B515" s="88">
        <f t="shared" si="12"/>
        <v>3</v>
      </c>
      <c r="C515" s="41">
        <v>32872</v>
      </c>
      <c r="D515" s="42" t="s">
        <v>283</v>
      </c>
      <c r="E515" s="40" t="s">
        <v>42</v>
      </c>
      <c r="F515" s="40" t="s">
        <v>47</v>
      </c>
      <c r="G515" s="40" t="s">
        <v>75</v>
      </c>
      <c r="H515" s="40" t="s">
        <v>177</v>
      </c>
      <c r="I515" s="110">
        <v>59</v>
      </c>
      <c r="J515" s="40">
        <f>COUNTIFS(L515:$L$518,L515,M515:$M$518,"Aberto")</f>
        <v>3</v>
      </c>
      <c r="K515" s="40">
        <f>COUNTIF(M515:$M$517,"Aberto")</f>
        <v>3</v>
      </c>
      <c r="L515" s="88" t="s">
        <v>870</v>
      </c>
      <c r="M515" s="40" t="s">
        <v>314</v>
      </c>
      <c r="N515" s="40" t="s">
        <v>849</v>
      </c>
    </row>
    <row r="516" spans="2:14" ht="12" customHeight="1">
      <c r="B516" s="88">
        <f t="shared" si="12"/>
        <v>2</v>
      </c>
      <c r="C516" s="41">
        <v>32414</v>
      </c>
      <c r="D516" s="42" t="s">
        <v>284</v>
      </c>
      <c r="E516" s="40" t="s">
        <v>42</v>
      </c>
      <c r="F516" s="40" t="s">
        <v>47</v>
      </c>
      <c r="G516" s="40" t="s">
        <v>75</v>
      </c>
      <c r="H516" s="40" t="s">
        <v>328</v>
      </c>
      <c r="I516" s="110">
        <v>49</v>
      </c>
      <c r="J516" s="40">
        <f>COUNTIFS(L516:$L$518,L516,M516:$M$518,"Aberto")</f>
        <v>2</v>
      </c>
      <c r="K516" s="40">
        <f>COUNTIF(M516:$M$517,"Aberto")</f>
        <v>2</v>
      </c>
      <c r="L516" s="88" t="s">
        <v>870</v>
      </c>
      <c r="M516" s="40" t="s">
        <v>314</v>
      </c>
      <c r="N516" s="40"/>
    </row>
    <row r="517" spans="2:14" ht="12" customHeight="1">
      <c r="B517" s="88">
        <f t="shared" si="12"/>
        <v>1</v>
      </c>
      <c r="C517" s="41">
        <v>29839</v>
      </c>
      <c r="D517" s="42" t="s">
        <v>284</v>
      </c>
      <c r="E517" s="40" t="s">
        <v>42</v>
      </c>
      <c r="F517" s="40" t="s">
        <v>47</v>
      </c>
      <c r="G517" s="40" t="s">
        <v>75</v>
      </c>
      <c r="H517" s="40" t="s">
        <v>212</v>
      </c>
      <c r="I517" s="110">
        <v>111.61</v>
      </c>
      <c r="J517" s="40">
        <f>COUNTIFS(L517:$L$518,L517,M517:$M$518,"Aberto")</f>
        <v>1</v>
      </c>
      <c r="K517" s="40">
        <f>COUNTIF(M517:$M$517,"Aberto")</f>
        <v>1</v>
      </c>
      <c r="L517" s="88" t="s">
        <v>870</v>
      </c>
      <c r="M517" s="40" t="s">
        <v>314</v>
      </c>
      <c r="N517" s="40" t="s">
        <v>850</v>
      </c>
    </row>
  </sheetData>
  <autoFilter ref="B4:N517" xr:uid="{00000000-0001-0000-0400-000000000000}"/>
  <sortState xmlns:xlrd2="http://schemas.microsoft.com/office/spreadsheetml/2017/richdata2" ref="B151:M508">
    <sortCondition descending="1" ref="C4:C508"/>
  </sortState>
  <phoneticPr fontId="227" type="noConversion"/>
  <dataValidations disablePrompts="1" count="1">
    <dataValidation allowBlank="1" showInputMessage="1" showErrorMessage="1" sqref="I208:I212 I88:I89 I84" xr:uid="{33D786D2-134F-4A0B-A836-D461ED9262F6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H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4" sqref="AH4"/>
    </sheetView>
  </sheetViews>
  <sheetFormatPr defaultColWidth="9.1796875" defaultRowHeight="14.5" outlineLevelCol="1"/>
  <cols>
    <col min="1" max="1" width="2.81640625" style="12" customWidth="1"/>
    <col min="2" max="2" width="28" style="1" bestFit="1" customWidth="1"/>
    <col min="3" max="3" width="29.7265625" style="1" bestFit="1" customWidth="1"/>
    <col min="4" max="5" width="9.1796875" style="1"/>
    <col min="6" max="8" width="9.1796875" style="1" hidden="1" customWidth="1" outlineLevel="1"/>
    <col min="9" max="9" width="9.1796875" style="1" collapsed="1"/>
    <col min="10" max="13" width="9.1796875" style="1" hidden="1" customWidth="1" outlineLevel="1"/>
    <col min="14" max="14" width="9.1796875" style="1" collapsed="1"/>
    <col min="15" max="16" width="9.1796875" style="1" hidden="1" customWidth="1" outlineLevel="1"/>
    <col min="17" max="17" width="9.81640625" style="1" hidden="1" customWidth="1" outlineLevel="1"/>
    <col min="18" max="18" width="9.1796875" style="1" hidden="1" customWidth="1" outlineLevel="1"/>
    <col min="19" max="19" width="9.1796875" style="1" collapsed="1"/>
    <col min="20" max="23" width="9.1796875" style="1" hidden="1" customWidth="1" outlineLevel="1"/>
    <col min="24" max="24" width="9.1796875" style="1" collapsed="1"/>
    <col min="25" max="28" width="9.1796875" style="1" hidden="1" customWidth="1" outlineLevel="1"/>
    <col min="29" max="29" width="9.1796875" style="1" collapsed="1"/>
    <col min="30" max="16384" width="9.1796875" style="1"/>
  </cols>
  <sheetData>
    <row r="3" spans="1:34" ht="8" customHeight="1">
      <c r="C3" s="5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50" customFormat="1" ht="20.5">
      <c r="B4" s="51" t="s">
        <v>669</v>
      </c>
      <c r="C4" s="54" t="s">
        <v>670</v>
      </c>
      <c r="D4" s="52">
        <v>2016</v>
      </c>
      <c r="E4" s="52">
        <v>2017</v>
      </c>
      <c r="F4" s="53" t="s">
        <v>555</v>
      </c>
      <c r="G4" s="53" t="s">
        <v>556</v>
      </c>
      <c r="H4" s="53" t="s">
        <v>558</v>
      </c>
      <c r="I4" s="53">
        <v>2018</v>
      </c>
      <c r="J4" s="53" t="s">
        <v>624</v>
      </c>
      <c r="K4" s="53" t="s">
        <v>633</v>
      </c>
      <c r="L4" s="53" t="s">
        <v>560</v>
      </c>
      <c r="M4" s="53" t="s">
        <v>611</v>
      </c>
      <c r="N4" s="53">
        <v>2019</v>
      </c>
      <c r="O4" s="53" t="s">
        <v>623</v>
      </c>
      <c r="P4" s="53" t="s">
        <v>645</v>
      </c>
      <c r="Q4" s="53" t="s">
        <v>652</v>
      </c>
      <c r="R4" s="53" t="s">
        <v>659</v>
      </c>
      <c r="S4" s="53">
        <v>2020</v>
      </c>
      <c r="T4" s="53" t="s">
        <v>690</v>
      </c>
      <c r="U4" s="53" t="s">
        <v>722</v>
      </c>
      <c r="V4" s="53" t="s">
        <v>741</v>
      </c>
      <c r="W4" s="53" t="s">
        <v>756</v>
      </c>
      <c r="X4" s="53">
        <v>2021</v>
      </c>
      <c r="Y4" s="53" t="s">
        <v>763</v>
      </c>
      <c r="Z4" s="53" t="s">
        <v>783</v>
      </c>
      <c r="AA4" s="53" t="s">
        <v>796</v>
      </c>
      <c r="AB4" s="53" t="s">
        <v>836</v>
      </c>
      <c r="AC4" s="53">
        <v>2022</v>
      </c>
      <c r="AD4" s="53" t="s">
        <v>838</v>
      </c>
      <c r="AE4" s="53" t="s">
        <v>857</v>
      </c>
      <c r="AF4" s="53" t="s">
        <v>898</v>
      </c>
      <c r="AG4" s="53" t="s">
        <v>910</v>
      </c>
      <c r="AH4" s="53">
        <v>2023</v>
      </c>
    </row>
    <row r="5" spans="1:34">
      <c r="A5" s="8"/>
      <c r="B5" s="6" t="s">
        <v>664</v>
      </c>
      <c r="C5" s="6" t="s">
        <v>671</v>
      </c>
      <c r="D5" s="100">
        <v>15025.6</v>
      </c>
      <c r="E5" s="100">
        <v>15488.4</v>
      </c>
      <c r="F5" s="100">
        <v>15885.1</v>
      </c>
      <c r="G5" s="100">
        <v>15953.5</v>
      </c>
      <c r="H5" s="100">
        <v>16224.7</v>
      </c>
      <c r="I5" s="100">
        <f>H5</f>
        <v>16224.7</v>
      </c>
      <c r="J5" s="100">
        <v>16218.7</v>
      </c>
      <c r="K5" s="100">
        <v>16498.5</v>
      </c>
      <c r="L5" s="100">
        <v>17108.099999999999</v>
      </c>
      <c r="M5" s="100">
        <v>17968.5</v>
      </c>
      <c r="N5" s="100">
        <f>M5</f>
        <v>17968.5</v>
      </c>
      <c r="O5" s="100">
        <f>SUM(O6:O8)</f>
        <v>18953.5</v>
      </c>
      <c r="P5" s="100">
        <f t="shared" ref="P5:T5" si="0">SUM(P6:P8)</f>
        <v>19309.800000000003</v>
      </c>
      <c r="Q5" s="100">
        <f t="shared" si="0"/>
        <v>19604.100000000002</v>
      </c>
      <c r="R5" s="100">
        <v>19918.8</v>
      </c>
      <c r="S5" s="100">
        <f>R5</f>
        <v>19918.8</v>
      </c>
      <c r="T5" s="100">
        <f t="shared" si="0"/>
        <v>19867.8</v>
      </c>
      <c r="U5" s="100">
        <f t="shared" ref="U5:W5" si="1">SUM(U6:U8)</f>
        <v>21026.7</v>
      </c>
      <c r="V5" s="100">
        <f t="shared" si="1"/>
        <v>21938.9</v>
      </c>
      <c r="W5" s="100">
        <f t="shared" si="1"/>
        <v>23207.1</v>
      </c>
      <c r="X5" s="100">
        <f t="shared" ref="X5:Y5" si="2">SUM(X6:X8)</f>
        <v>23207.1</v>
      </c>
      <c r="Y5" s="100">
        <f t="shared" si="2"/>
        <v>23723</v>
      </c>
      <c r="Z5" s="100">
        <f t="shared" ref="Z5:AE5" si="3">SUM(Z6:Z8)</f>
        <v>24149</v>
      </c>
      <c r="AA5" s="100">
        <f t="shared" si="3"/>
        <v>25548</v>
      </c>
      <c r="AB5" s="100">
        <f t="shared" si="3"/>
        <v>27453.680000000008</v>
      </c>
      <c r="AC5" s="100">
        <f>AB5</f>
        <v>27453.680000000008</v>
      </c>
      <c r="AD5" s="100">
        <f>SUM(AD6:AD8)</f>
        <v>28344.420000000006</v>
      </c>
      <c r="AE5" s="100">
        <f t="shared" si="3"/>
        <v>29471.069999999996</v>
      </c>
      <c r="AF5" s="100">
        <f t="shared" ref="AF5" si="4">SUM(AF6:AF8)</f>
        <v>30748.659999999996</v>
      </c>
      <c r="AG5" s="100">
        <f>SUM(AG6:AG8)</f>
        <v>32406</v>
      </c>
      <c r="AH5" s="100">
        <f>SUM(AH6:AH8)</f>
        <v>32406</v>
      </c>
    </row>
    <row r="6" spans="1:34">
      <c r="A6" s="8"/>
      <c r="B6" s="9" t="s">
        <v>665</v>
      </c>
      <c r="C6" s="9" t="s">
        <v>675</v>
      </c>
      <c r="D6" s="67">
        <v>14590.7</v>
      </c>
      <c r="E6" s="67">
        <f>E5-E7-E8</f>
        <v>15055.499999999998</v>
      </c>
      <c r="F6" s="67">
        <v>15468</v>
      </c>
      <c r="G6" s="67">
        <v>15530.3</v>
      </c>
      <c r="H6" s="67">
        <v>15777.6</v>
      </c>
      <c r="I6" s="67">
        <f t="shared" ref="I6:I12" si="5">H6</f>
        <v>15777.6</v>
      </c>
      <c r="J6" s="67">
        <v>15777.6</v>
      </c>
      <c r="K6" s="67">
        <v>16075.4</v>
      </c>
      <c r="L6" s="67">
        <v>16680.900000000001</v>
      </c>
      <c r="M6" s="67">
        <v>17324.8</v>
      </c>
      <c r="N6" s="67">
        <f t="shared" ref="N6:N12" si="6">M6</f>
        <v>17324.8</v>
      </c>
      <c r="O6" s="67">
        <v>18232.099999999999</v>
      </c>
      <c r="P6" s="67">
        <v>18592.400000000001</v>
      </c>
      <c r="Q6" s="67">
        <v>18799.400000000001</v>
      </c>
      <c r="R6" s="67">
        <v>18982.5</v>
      </c>
      <c r="S6" s="67">
        <f t="shared" ref="S6:S12" si="7">R6</f>
        <v>18982.5</v>
      </c>
      <c r="T6" s="67">
        <v>18982.5</v>
      </c>
      <c r="U6" s="67">
        <v>20102</v>
      </c>
      <c r="V6" s="101">
        <v>20646</v>
      </c>
      <c r="W6" s="101">
        <v>20841</v>
      </c>
      <c r="X6" s="101">
        <v>20841</v>
      </c>
      <c r="Y6" s="101">
        <v>21089</v>
      </c>
      <c r="Z6" s="101">
        <v>21098</v>
      </c>
      <c r="AA6" s="101">
        <v>21558</v>
      </c>
      <c r="AB6" s="101">
        <v>22091.320000000007</v>
      </c>
      <c r="AC6" s="101">
        <f t="shared" ref="AC6:AC12" si="8">AB6</f>
        <v>22091.320000000007</v>
      </c>
      <c r="AD6" s="101">
        <v>22384.880000000008</v>
      </c>
      <c r="AE6" s="101">
        <v>23042.769999999997</v>
      </c>
      <c r="AF6" s="101">
        <v>23410.039999999997</v>
      </c>
      <c r="AG6" s="101">
        <v>23719</v>
      </c>
      <c r="AH6" s="101">
        <v>23719</v>
      </c>
    </row>
    <row r="7" spans="1:34">
      <c r="B7" s="9" t="s">
        <v>666</v>
      </c>
      <c r="C7" s="9" t="s">
        <v>676</v>
      </c>
      <c r="D7" s="67">
        <v>86.2</v>
      </c>
      <c r="E7" s="67">
        <v>86.2</v>
      </c>
      <c r="F7" s="67">
        <v>86.2</v>
      </c>
      <c r="G7" s="67">
        <v>86.2</v>
      </c>
      <c r="H7" s="67">
        <v>86.2</v>
      </c>
      <c r="I7" s="67">
        <f t="shared" si="5"/>
        <v>86.2</v>
      </c>
      <c r="J7" s="67">
        <v>86.2</v>
      </c>
      <c r="K7" s="67">
        <v>86.2</v>
      </c>
      <c r="L7" s="67">
        <v>86.2</v>
      </c>
      <c r="M7" s="67">
        <v>287.7</v>
      </c>
      <c r="N7" s="67">
        <f t="shared" si="6"/>
        <v>287.7</v>
      </c>
      <c r="O7" s="67">
        <v>404.4</v>
      </c>
      <c r="P7" s="67">
        <v>436.4</v>
      </c>
      <c r="Q7" s="67">
        <v>514.70000000000005</v>
      </c>
      <c r="R7" s="67">
        <v>640.29999999999995</v>
      </c>
      <c r="S7" s="67">
        <f t="shared" si="7"/>
        <v>640.29999999999995</v>
      </c>
      <c r="T7" s="67">
        <v>640.29999999999995</v>
      </c>
      <c r="U7" s="67">
        <v>727.7</v>
      </c>
      <c r="V7" s="101">
        <v>1101.9000000000001</v>
      </c>
      <c r="W7" s="101">
        <v>2196.1</v>
      </c>
      <c r="X7" s="101">
        <v>2196.1</v>
      </c>
      <c r="Y7" s="101">
        <v>2479</v>
      </c>
      <c r="Z7" s="101">
        <v>2902</v>
      </c>
      <c r="AA7" s="101">
        <v>3847</v>
      </c>
      <c r="AB7" s="101">
        <v>5228.3600000000006</v>
      </c>
      <c r="AC7" s="101">
        <f t="shared" si="8"/>
        <v>5228.3600000000006</v>
      </c>
      <c r="AD7" s="101">
        <v>5822.5399999999991</v>
      </c>
      <c r="AE7" s="101">
        <v>6291.2999999999984</v>
      </c>
      <c r="AF7" s="101">
        <v>7207.62</v>
      </c>
      <c r="AG7" s="101">
        <v>8586</v>
      </c>
      <c r="AH7" s="101">
        <v>8586</v>
      </c>
    </row>
    <row r="8" spans="1:34">
      <c r="B8" s="9" t="s">
        <v>667</v>
      </c>
      <c r="C8" s="9" t="s">
        <v>677</v>
      </c>
      <c r="D8" s="67">
        <f>354.7-6</f>
        <v>348.7</v>
      </c>
      <c r="E8" s="67">
        <f>352.7-6</f>
        <v>346.7</v>
      </c>
      <c r="F8" s="67">
        <v>331</v>
      </c>
      <c r="G8" s="67">
        <v>337</v>
      </c>
      <c r="H8" s="67">
        <v>361</v>
      </c>
      <c r="I8" s="67">
        <f t="shared" si="5"/>
        <v>361</v>
      </c>
      <c r="J8" s="67">
        <v>355</v>
      </c>
      <c r="K8" s="67">
        <v>337</v>
      </c>
      <c r="L8" s="67">
        <v>341</v>
      </c>
      <c r="M8" s="67">
        <v>356</v>
      </c>
      <c r="N8" s="67">
        <f t="shared" si="6"/>
        <v>356</v>
      </c>
      <c r="O8" s="67">
        <v>317</v>
      </c>
      <c r="P8" s="67">
        <v>281</v>
      </c>
      <c r="Q8" s="67">
        <v>290</v>
      </c>
      <c r="R8" s="67">
        <v>296</v>
      </c>
      <c r="S8" s="67">
        <f t="shared" si="7"/>
        <v>296</v>
      </c>
      <c r="T8" s="67">
        <v>245</v>
      </c>
      <c r="U8" s="67">
        <v>197</v>
      </c>
      <c r="V8" s="101">
        <v>191</v>
      </c>
      <c r="W8" s="101">
        <v>170</v>
      </c>
      <c r="X8" s="101">
        <v>170</v>
      </c>
      <c r="Y8" s="101">
        <v>155</v>
      </c>
      <c r="Z8" s="101">
        <v>149</v>
      </c>
      <c r="AA8" s="101">
        <v>143</v>
      </c>
      <c r="AB8" s="101">
        <v>134</v>
      </c>
      <c r="AC8" s="101">
        <f t="shared" si="8"/>
        <v>134</v>
      </c>
      <c r="AD8" s="101">
        <v>137</v>
      </c>
      <c r="AE8" s="101">
        <v>137</v>
      </c>
      <c r="AF8" s="101">
        <v>131</v>
      </c>
      <c r="AG8" s="101">
        <v>101</v>
      </c>
      <c r="AH8" s="101">
        <v>101</v>
      </c>
    </row>
    <row r="9" spans="1:34" s="2" customFormat="1">
      <c r="A9" s="8"/>
      <c r="B9" s="6" t="s">
        <v>668</v>
      </c>
      <c r="C9" s="6" t="s">
        <v>672</v>
      </c>
      <c r="D9" s="100">
        <f t="shared" ref="D9" si="9">SUM(D10:D12)</f>
        <v>212</v>
      </c>
      <c r="E9" s="100">
        <f t="shared" ref="E9" si="10">SUM(E10:E12)</f>
        <v>217</v>
      </c>
      <c r="F9" s="100">
        <f t="shared" ref="F9" si="11">SUM(F10:F12)</f>
        <v>222</v>
      </c>
      <c r="G9" s="100">
        <f t="shared" ref="G9" si="12">SUM(G10:G12)</f>
        <v>224</v>
      </c>
      <c r="H9" s="100">
        <f t="shared" ref="H9" si="13">SUM(H10:H12)</f>
        <v>231</v>
      </c>
      <c r="I9" s="100">
        <f t="shared" ref="I9" si="14">SUM(I10:I12)</f>
        <v>231</v>
      </c>
      <c r="J9" s="100">
        <f t="shared" ref="J9" si="15">SUM(J10:J12)</f>
        <v>230</v>
      </c>
      <c r="K9" s="100">
        <f t="shared" ref="K9" si="16">SUM(K10:K12)</f>
        <v>233</v>
      </c>
      <c r="L9" s="100">
        <f t="shared" ref="L9" si="17">SUM(L10:L12)</f>
        <v>240</v>
      </c>
      <c r="M9" s="100">
        <f t="shared" ref="M9" si="18">SUM(M10:M12)</f>
        <v>253</v>
      </c>
      <c r="N9" s="100">
        <f t="shared" ref="N9" si="19">SUM(N10:N12)</f>
        <v>253</v>
      </c>
      <c r="O9" s="100">
        <f t="shared" ref="O9" si="20">SUM(O10:O12)</f>
        <v>259</v>
      </c>
      <c r="P9" s="100">
        <f t="shared" ref="P9" si="21">SUM(P10:P12)</f>
        <v>259</v>
      </c>
      <c r="Q9" s="100">
        <f t="shared" ref="Q9" si="22">SUM(Q10:Q12)</f>
        <v>263</v>
      </c>
      <c r="R9" s="100">
        <f t="shared" ref="R9" si="23">SUM(R10:R12)</f>
        <v>267</v>
      </c>
      <c r="S9" s="100">
        <f t="shared" ref="S9" si="24">SUM(S10:S12)</f>
        <v>267</v>
      </c>
      <c r="T9" s="100">
        <f t="shared" ref="T9:U9" si="25">SUM(T10:T12)</f>
        <v>259</v>
      </c>
      <c r="U9" s="100">
        <f t="shared" si="25"/>
        <v>265</v>
      </c>
      <c r="V9" s="102">
        <f t="shared" ref="V9:W9" si="26">SUM(V10:V12)</f>
        <v>275</v>
      </c>
      <c r="W9" s="102">
        <f t="shared" si="26"/>
        <v>288</v>
      </c>
      <c r="X9" s="102">
        <f t="shared" ref="X9:Y9" si="27">SUM(X10:X12)</f>
        <v>288</v>
      </c>
      <c r="Y9" s="102">
        <f t="shared" si="27"/>
        <v>290</v>
      </c>
      <c r="Z9" s="102">
        <f t="shared" ref="Z9:AE9" si="28">SUM(Z10:Z12)</f>
        <v>298</v>
      </c>
      <c r="AA9" s="102">
        <f t="shared" si="28"/>
        <v>315</v>
      </c>
      <c r="AB9" s="102">
        <f t="shared" si="28"/>
        <v>336</v>
      </c>
      <c r="AC9" s="102">
        <f t="shared" si="8"/>
        <v>336</v>
      </c>
      <c r="AD9" s="102">
        <f t="shared" si="28"/>
        <v>343</v>
      </c>
      <c r="AE9" s="102">
        <f t="shared" si="28"/>
        <v>357</v>
      </c>
      <c r="AF9" s="102">
        <f t="shared" ref="AF9" si="29">SUM(AF10:AF12)</f>
        <v>372</v>
      </c>
      <c r="AG9" s="102">
        <f>SUM(AG10:AG12)</f>
        <v>390</v>
      </c>
      <c r="AH9" s="102">
        <f>SUM(AH10:AH12)</f>
        <v>390</v>
      </c>
    </row>
    <row r="10" spans="1:34">
      <c r="A10" s="8"/>
      <c r="B10" s="9" t="s">
        <v>665</v>
      </c>
      <c r="C10" s="9" t="s">
        <v>675</v>
      </c>
      <c r="D10" s="67">
        <v>159</v>
      </c>
      <c r="E10" s="67">
        <v>165</v>
      </c>
      <c r="F10" s="67">
        <v>169</v>
      </c>
      <c r="G10" s="67">
        <v>170</v>
      </c>
      <c r="H10" s="67">
        <v>173</v>
      </c>
      <c r="I10" s="67">
        <f t="shared" si="5"/>
        <v>173</v>
      </c>
      <c r="J10" s="67">
        <v>173</v>
      </c>
      <c r="K10" s="67">
        <v>178</v>
      </c>
      <c r="L10" s="67">
        <v>184</v>
      </c>
      <c r="M10" s="67">
        <v>191</v>
      </c>
      <c r="N10" s="67">
        <f t="shared" si="6"/>
        <v>191</v>
      </c>
      <c r="O10" s="67">
        <v>201</v>
      </c>
      <c r="P10" s="67">
        <v>205</v>
      </c>
      <c r="Q10" s="67">
        <v>207</v>
      </c>
      <c r="R10" s="67">
        <v>208</v>
      </c>
      <c r="S10" s="67">
        <f t="shared" si="7"/>
        <v>208</v>
      </c>
      <c r="T10" s="67">
        <v>208</v>
      </c>
      <c r="U10" s="67">
        <v>221</v>
      </c>
      <c r="V10" s="101">
        <v>227</v>
      </c>
      <c r="W10" s="101">
        <v>229</v>
      </c>
      <c r="X10" s="101">
        <v>229</v>
      </c>
      <c r="Y10" s="101">
        <v>231</v>
      </c>
      <c r="Z10" s="101">
        <v>232</v>
      </c>
      <c r="AA10" s="101">
        <v>237</v>
      </c>
      <c r="AB10" s="101">
        <v>243</v>
      </c>
      <c r="AC10" s="101">
        <f t="shared" si="8"/>
        <v>243</v>
      </c>
      <c r="AD10" s="101">
        <v>245</v>
      </c>
      <c r="AE10" s="101">
        <v>252</v>
      </c>
      <c r="AF10" s="101">
        <v>254</v>
      </c>
      <c r="AG10" s="101">
        <v>257</v>
      </c>
      <c r="AH10" s="101">
        <v>257</v>
      </c>
    </row>
    <row r="11" spans="1:34">
      <c r="B11" s="9" t="s">
        <v>666</v>
      </c>
      <c r="C11" s="9" t="s">
        <v>676</v>
      </c>
      <c r="D11" s="67">
        <v>2</v>
      </c>
      <c r="E11" s="67">
        <v>2</v>
      </c>
      <c r="F11" s="67">
        <v>2</v>
      </c>
      <c r="G11" s="67">
        <v>2</v>
      </c>
      <c r="H11" s="67">
        <v>2</v>
      </c>
      <c r="I11" s="67">
        <f t="shared" si="5"/>
        <v>2</v>
      </c>
      <c r="J11" s="67">
        <v>2</v>
      </c>
      <c r="K11" s="67">
        <v>2</v>
      </c>
      <c r="L11" s="67">
        <v>2</v>
      </c>
      <c r="M11" s="67">
        <v>6</v>
      </c>
      <c r="N11" s="67">
        <f t="shared" si="6"/>
        <v>6</v>
      </c>
      <c r="O11" s="67">
        <v>8</v>
      </c>
      <c r="P11" s="67">
        <v>9</v>
      </c>
      <c r="Q11" s="67">
        <v>11</v>
      </c>
      <c r="R11" s="67">
        <v>13</v>
      </c>
      <c r="S11" s="67">
        <f t="shared" si="7"/>
        <v>13</v>
      </c>
      <c r="T11" s="67">
        <v>13</v>
      </c>
      <c r="U11" s="67">
        <v>14</v>
      </c>
      <c r="V11" s="101">
        <v>19</v>
      </c>
      <c r="W11" s="101">
        <v>33</v>
      </c>
      <c r="X11" s="101">
        <v>33</v>
      </c>
      <c r="Y11" s="101">
        <v>35</v>
      </c>
      <c r="Z11" s="101">
        <v>43</v>
      </c>
      <c r="AA11" s="101">
        <v>56</v>
      </c>
      <c r="AB11" s="101">
        <v>72</v>
      </c>
      <c r="AC11" s="101">
        <f t="shared" si="8"/>
        <v>72</v>
      </c>
      <c r="AD11" s="101">
        <v>77</v>
      </c>
      <c r="AE11" s="101">
        <v>84</v>
      </c>
      <c r="AF11" s="101">
        <v>98</v>
      </c>
      <c r="AG11" s="101">
        <v>117</v>
      </c>
      <c r="AH11" s="101">
        <v>117</v>
      </c>
    </row>
    <row r="12" spans="1:34">
      <c r="A12" s="8"/>
      <c r="B12" s="9" t="s">
        <v>667</v>
      </c>
      <c r="C12" s="9" t="s">
        <v>677</v>
      </c>
      <c r="D12" s="67">
        <v>51</v>
      </c>
      <c r="E12" s="67">
        <v>50</v>
      </c>
      <c r="F12" s="67">
        <v>51</v>
      </c>
      <c r="G12" s="67">
        <v>52</v>
      </c>
      <c r="H12" s="67">
        <v>56</v>
      </c>
      <c r="I12" s="67">
        <f t="shared" si="5"/>
        <v>56</v>
      </c>
      <c r="J12" s="67">
        <v>55</v>
      </c>
      <c r="K12" s="67">
        <v>53</v>
      </c>
      <c r="L12" s="67">
        <v>54</v>
      </c>
      <c r="M12" s="67">
        <v>56</v>
      </c>
      <c r="N12" s="67">
        <f t="shared" si="6"/>
        <v>56</v>
      </c>
      <c r="O12" s="67">
        <v>50</v>
      </c>
      <c r="P12" s="67">
        <v>45</v>
      </c>
      <c r="Q12" s="67">
        <v>45</v>
      </c>
      <c r="R12" s="67">
        <v>46</v>
      </c>
      <c r="S12" s="67">
        <f t="shared" si="7"/>
        <v>46</v>
      </c>
      <c r="T12" s="67">
        <v>38</v>
      </c>
      <c r="U12" s="67">
        <v>30</v>
      </c>
      <c r="V12" s="101">
        <v>29</v>
      </c>
      <c r="W12" s="101">
        <v>26</v>
      </c>
      <c r="X12" s="101">
        <v>26</v>
      </c>
      <c r="Y12" s="101">
        <v>24</v>
      </c>
      <c r="Z12" s="101">
        <v>23</v>
      </c>
      <c r="AA12" s="101">
        <v>22</v>
      </c>
      <c r="AB12" s="101">
        <v>21</v>
      </c>
      <c r="AC12" s="101">
        <f t="shared" si="8"/>
        <v>21</v>
      </c>
      <c r="AD12" s="101">
        <v>21</v>
      </c>
      <c r="AE12" s="101">
        <v>21</v>
      </c>
      <c r="AF12" s="101">
        <v>20</v>
      </c>
      <c r="AG12" s="101">
        <v>16</v>
      </c>
      <c r="AH12" s="101">
        <v>16</v>
      </c>
    </row>
    <row r="13" spans="1:34" s="2" customFormat="1">
      <c r="A13" s="8"/>
      <c r="B13" s="6" t="s">
        <v>673</v>
      </c>
      <c r="C13" s="6" t="s">
        <v>678</v>
      </c>
      <c r="D13" s="7">
        <v>-1.4999999999999999E-2</v>
      </c>
      <c r="E13" s="7">
        <v>1.6038650607359095E-2</v>
      </c>
      <c r="F13" s="7" t="s">
        <v>391</v>
      </c>
      <c r="G13" s="7">
        <v>6.4000000000000001E-2</v>
      </c>
      <c r="H13" s="7">
        <v>5.3999999999999999E-2</v>
      </c>
      <c r="I13" s="7">
        <v>5.3999999999999999E-2</v>
      </c>
      <c r="J13" s="7">
        <v>9.4E-2</v>
      </c>
      <c r="K13" s="7">
        <v>0.112</v>
      </c>
      <c r="L13" s="7">
        <v>7.2999999999999995E-2</v>
      </c>
      <c r="M13" s="7">
        <v>6.5000000000000002E-2</v>
      </c>
      <c r="N13" s="7">
        <v>7.4999999999999997E-2</v>
      </c>
      <c r="O13" s="7">
        <v>-0.1</v>
      </c>
      <c r="P13" s="7">
        <v>-0.83499999999999996</v>
      </c>
      <c r="Q13" s="7">
        <v>-0.219</v>
      </c>
      <c r="R13" s="7">
        <v>-0.02</v>
      </c>
      <c r="S13" s="7">
        <v>-0.29699999999999999</v>
      </c>
      <c r="T13" s="7">
        <v>-0.12546629814387078</v>
      </c>
      <c r="U13" s="7">
        <v>5.0449999999999999</v>
      </c>
      <c r="V13" s="7">
        <v>0.45311999867112362</v>
      </c>
      <c r="W13" s="7">
        <v>0.153</v>
      </c>
      <c r="X13" s="7">
        <v>0.442</v>
      </c>
      <c r="Y13" s="7">
        <v>0.61499999999999999</v>
      </c>
      <c r="Z13" s="7">
        <v>0.31023033387097532</v>
      </c>
      <c r="AA13" s="7">
        <v>0.14291997441613158</v>
      </c>
      <c r="AB13" s="7">
        <v>4.4228440495845955E-2</v>
      </c>
      <c r="AC13" s="7">
        <v>0.2093888075072361</v>
      </c>
      <c r="AD13" s="7">
        <v>7.3752567844873385E-2</v>
      </c>
      <c r="AE13" s="7">
        <v>4.8858229769871864E-2</v>
      </c>
      <c r="AF13" s="7">
        <v>6.0700015040931143E-2</v>
      </c>
      <c r="AG13" s="7">
        <v>0.11813979180991474</v>
      </c>
      <c r="AH13" s="7">
        <v>7.1237359719342308E-2</v>
      </c>
    </row>
    <row r="14" spans="1:34">
      <c r="B14" s="116" t="s">
        <v>901</v>
      </c>
      <c r="C14" s="116" t="s">
        <v>926</v>
      </c>
      <c r="D14" s="67" t="s">
        <v>41</v>
      </c>
      <c r="E14" s="67" t="s">
        <v>41</v>
      </c>
      <c r="F14" s="67" t="s">
        <v>41</v>
      </c>
      <c r="G14" s="67" t="s">
        <v>41</v>
      </c>
      <c r="H14" s="67" t="s">
        <v>41</v>
      </c>
      <c r="I14" s="67" t="s">
        <v>41</v>
      </c>
      <c r="J14" s="11"/>
      <c r="K14" s="11"/>
      <c r="L14" s="11">
        <v>7.6357134821943839E-2</v>
      </c>
      <c r="M14" s="11">
        <v>6.8799713648867611E-2</v>
      </c>
      <c r="N14" s="11">
        <v>8.1549323243731875E-2</v>
      </c>
      <c r="O14" s="11">
        <v>-9.6507374925585698E-2</v>
      </c>
      <c r="P14" s="11">
        <v>-0.8292236425811087</v>
      </c>
      <c r="Q14" s="11">
        <v>-0.21125217434775179</v>
      </c>
      <c r="R14" s="11">
        <v>-1.8659133231439307E-2</v>
      </c>
      <c r="S14" s="11">
        <v>-0.29327732984777888</v>
      </c>
      <c r="T14" s="11">
        <v>-0.11983503827402409</v>
      </c>
      <c r="U14" s="11">
        <v>4.9268427694236392</v>
      </c>
      <c r="V14" s="11">
        <v>0.44496025593436839</v>
      </c>
      <c r="W14" s="11">
        <v>0.15318814644262857</v>
      </c>
      <c r="X14" s="11">
        <v>0.44313856822413777</v>
      </c>
      <c r="Y14" s="11">
        <v>0.6016536558934904</v>
      </c>
      <c r="Z14" s="11">
        <v>0.30534247130008985</v>
      </c>
      <c r="AA14" s="11">
        <v>0.14542954781962547</v>
      </c>
      <c r="AB14" s="11">
        <v>4.9759667879892167E-2</v>
      </c>
      <c r="AC14" s="11">
        <v>0.21549199959010346</v>
      </c>
      <c r="AD14" s="11">
        <v>6.191936623705474E-2</v>
      </c>
      <c r="AE14" s="11">
        <v>1.5246792354327132E-2</v>
      </c>
      <c r="AF14" s="11">
        <v>2.750520809545387E-2</v>
      </c>
      <c r="AG14" s="11">
        <v>9.6837933586779279E-2</v>
      </c>
      <c r="AH14" s="11">
        <v>5.0481704407097094E-2</v>
      </c>
    </row>
    <row r="15" spans="1:34">
      <c r="B15" s="116" t="s">
        <v>900</v>
      </c>
      <c r="C15" s="116" t="s">
        <v>927</v>
      </c>
      <c r="D15" s="67" t="s">
        <v>41</v>
      </c>
      <c r="E15" s="67" t="s">
        <v>41</v>
      </c>
      <c r="F15" s="67" t="s">
        <v>41</v>
      </c>
      <c r="G15" s="67" t="s">
        <v>41</v>
      </c>
      <c r="H15" s="67" t="s">
        <v>41</v>
      </c>
      <c r="I15" s="67" t="s">
        <v>41</v>
      </c>
      <c r="J15" s="11"/>
      <c r="K15" s="11"/>
      <c r="L15" s="11">
        <v>2.2643506558233994E-2</v>
      </c>
      <c r="M15" s="11">
        <v>-3.2877714418741877E-2</v>
      </c>
      <c r="N15" s="11">
        <v>-1.1815641923862419E-4</v>
      </c>
      <c r="O15" s="11">
        <v>-0.17587122761604612</v>
      </c>
      <c r="P15" s="11">
        <v>-0.93776197530244232</v>
      </c>
      <c r="Q15" s="11">
        <v>-0.42798257658645011</v>
      </c>
      <c r="R15" s="11">
        <v>-0.12914144833674657</v>
      </c>
      <c r="S15" s="11">
        <v>-0.40346775827332693</v>
      </c>
      <c r="T15" s="11">
        <v>-0.16418717384532799</v>
      </c>
      <c r="U15" s="11">
        <v>16.569229682286775</v>
      </c>
      <c r="V15" s="11">
        <v>0.8772116740299809</v>
      </c>
      <c r="W15" s="11">
        <v>0.30570022471589731</v>
      </c>
      <c r="X15" s="11">
        <v>0.69758490298741505</v>
      </c>
      <c r="Y15" s="11">
        <v>1.0668025457501313</v>
      </c>
      <c r="Z15" s="11">
        <v>0.73527196699550146</v>
      </c>
      <c r="AA15" s="11">
        <v>0.54596982666819249</v>
      </c>
      <c r="AB15" s="11">
        <v>0.31362564093194467</v>
      </c>
      <c r="AC15" s="11">
        <v>0.41996591988556542</v>
      </c>
      <c r="AD15" s="11">
        <v>0.34438117477297259</v>
      </c>
      <c r="AE15" s="11">
        <v>0.3760926845642516</v>
      </c>
      <c r="AF15" s="11">
        <v>0.38138517831265739</v>
      </c>
      <c r="AG15" s="11">
        <v>0.24670332828833041</v>
      </c>
      <c r="AH15" s="11">
        <v>0.30733519470691717</v>
      </c>
    </row>
    <row r="16" spans="1:34" s="2" customFormat="1">
      <c r="A16" s="8"/>
      <c r="B16" s="6" t="s">
        <v>674</v>
      </c>
      <c r="C16" s="6" t="s">
        <v>679</v>
      </c>
      <c r="D16" s="7">
        <v>-1.9E-2</v>
      </c>
      <c r="E16" s="7">
        <v>2.8136241730942535E-2</v>
      </c>
      <c r="F16" s="7" t="s">
        <v>391</v>
      </c>
      <c r="G16" s="7">
        <v>8.3000000000000004E-2</v>
      </c>
      <c r="H16" s="7">
        <v>6.2E-2</v>
      </c>
      <c r="I16" s="7">
        <v>5.5E-2</v>
      </c>
      <c r="J16" s="7">
        <v>9.5000000000000001E-2</v>
      </c>
      <c r="K16" s="7">
        <v>0.107</v>
      </c>
      <c r="L16" s="7">
        <v>8.5000000000000006E-2</v>
      </c>
      <c r="M16" s="7">
        <v>7.3999999999999996E-2</v>
      </c>
      <c r="N16" s="7">
        <v>8.5999999999999993E-2</v>
      </c>
      <c r="O16" s="7">
        <v>-7.3999999999999996E-2</v>
      </c>
      <c r="P16" s="7">
        <v>-0.55000000000000004</v>
      </c>
      <c r="Q16" s="7">
        <v>-3.9E-2</v>
      </c>
      <c r="R16" s="7">
        <v>0.113</v>
      </c>
      <c r="S16" s="7">
        <v>-0.122</v>
      </c>
      <c r="T16" s="7">
        <v>2.5167247554518379E-2</v>
      </c>
      <c r="U16" s="7">
        <v>1.6040803257002634</v>
      </c>
      <c r="V16" s="7">
        <v>0.28896197352953701</v>
      </c>
      <c r="W16" s="7">
        <v>0.115</v>
      </c>
      <c r="X16" s="7">
        <v>0.32100000000000001</v>
      </c>
      <c r="Y16" s="7">
        <v>0.41699999999999998</v>
      </c>
      <c r="Z16" s="7">
        <v>0.20212026862012533</v>
      </c>
      <c r="AA16" s="7">
        <v>0.10410585051885723</v>
      </c>
      <c r="AB16" s="7">
        <v>6.9234173371411023E-2</v>
      </c>
      <c r="AC16" s="7">
        <v>0.15771977434262419</v>
      </c>
      <c r="AD16" s="7">
        <v>0.11362760953636131</v>
      </c>
      <c r="AE16" s="7">
        <v>0.10582241943679227</v>
      </c>
      <c r="AF16" s="7">
        <v>0.12348162488965264</v>
      </c>
      <c r="AG16" s="7">
        <v>0.14985880012572417</v>
      </c>
      <c r="AH16" s="7">
        <v>0.1236521729729736</v>
      </c>
    </row>
    <row r="17" spans="1:34" s="2" customFormat="1">
      <c r="A17" s="8"/>
      <c r="B17" s="6" t="s">
        <v>759</v>
      </c>
      <c r="C17" s="6" t="s">
        <v>760</v>
      </c>
      <c r="D17" s="100" t="s">
        <v>41</v>
      </c>
      <c r="E17" s="100" t="s">
        <v>41</v>
      </c>
      <c r="F17" s="100" t="s">
        <v>41</v>
      </c>
      <c r="G17" s="100" t="s">
        <v>41</v>
      </c>
      <c r="H17" s="100" t="s">
        <v>41</v>
      </c>
      <c r="I17" s="100" t="s">
        <v>41</v>
      </c>
      <c r="J17" s="100">
        <f t="shared" ref="J17" si="30">SUM(J18:J22)</f>
        <v>273839.75253099977</v>
      </c>
      <c r="K17" s="100">
        <f t="shared" ref="K17" si="31">SUM(K18:K22)</f>
        <v>385772.83544000017</v>
      </c>
      <c r="L17" s="100">
        <f t="shared" ref="L17" si="32">SUM(L18:L22)</f>
        <v>308688</v>
      </c>
      <c r="M17" s="100">
        <f t="shared" ref="M17" si="33">SUM(M18:M22)</f>
        <v>521571.83123900025</v>
      </c>
      <c r="N17" s="100">
        <f>SUM(N18:N22)</f>
        <v>1489872.4192100002</v>
      </c>
      <c r="O17" s="100">
        <f t="shared" ref="O17" si="34">SUM(O18:O22)</f>
        <v>263829.25954000006</v>
      </c>
      <c r="P17" s="100">
        <f t="shared" ref="P17" si="35">SUM(P18:P22)</f>
        <v>169703.17975000004</v>
      </c>
      <c r="Q17" s="100">
        <f t="shared" ref="Q17" si="36">SUM(Q18:Q22)</f>
        <v>308056.01165000017</v>
      </c>
      <c r="R17" s="100">
        <f t="shared" ref="R17" si="37">SUM(R18:R22)</f>
        <v>596553.85181999987</v>
      </c>
      <c r="S17" s="100">
        <f t="shared" ref="S17:X17" si="38">SUM(S18:S22)</f>
        <v>1338141.8627599999</v>
      </c>
      <c r="T17" s="100">
        <f t="shared" si="38"/>
        <v>259526.90510024296</v>
      </c>
      <c r="U17" s="100">
        <f t="shared" si="38"/>
        <v>456809.12229999981</v>
      </c>
      <c r="V17" s="100">
        <f t="shared" si="38"/>
        <v>410602.92415000004</v>
      </c>
      <c r="W17" s="100">
        <f t="shared" si="38"/>
        <v>701714.19246999989</v>
      </c>
      <c r="X17" s="100">
        <f t="shared" si="38"/>
        <v>1842454.7040202427</v>
      </c>
      <c r="Y17" s="100">
        <f t="shared" ref="Y17:AH17" si="39">SUM(Y18:Y22)</f>
        <v>410859.80236000021</v>
      </c>
      <c r="Z17" s="100">
        <f t="shared" si="39"/>
        <v>587282.14013000997</v>
      </c>
      <c r="AA17" s="100">
        <f t="shared" si="39"/>
        <v>481375.50796000002</v>
      </c>
      <c r="AB17" s="100">
        <f t="shared" si="39"/>
        <v>820408.39513000112</v>
      </c>
      <c r="AC17" s="100">
        <f t="shared" si="39"/>
        <v>2299919.5088900006</v>
      </c>
      <c r="AD17" s="100">
        <f t="shared" si="39"/>
        <v>487500.16571000015</v>
      </c>
      <c r="AE17" s="100">
        <f t="shared" si="39"/>
        <v>702094.60381999996</v>
      </c>
      <c r="AF17" s="100">
        <f t="shared" si="39"/>
        <v>581241.13601000002</v>
      </c>
      <c r="AG17" s="100">
        <f t="shared" si="39"/>
        <v>1017180.8124700008</v>
      </c>
      <c r="AH17" s="100">
        <f t="shared" si="39"/>
        <v>2788016.0488900007</v>
      </c>
    </row>
    <row r="18" spans="1:34" s="2" customFormat="1">
      <c r="A18" s="8"/>
      <c r="B18" s="9" t="s">
        <v>665</v>
      </c>
      <c r="C18" s="9" t="s">
        <v>928</v>
      </c>
      <c r="D18" s="67" t="s">
        <v>41</v>
      </c>
      <c r="E18" s="67" t="s">
        <v>41</v>
      </c>
      <c r="F18" s="67" t="s">
        <v>41</v>
      </c>
      <c r="G18" s="67" t="s">
        <v>41</v>
      </c>
      <c r="H18" s="67" t="s">
        <v>41</v>
      </c>
      <c r="I18" s="67" t="s">
        <v>41</v>
      </c>
      <c r="J18" s="67">
        <f>N18-SUM(K18:M18)</f>
        <v>232704.75855999975</v>
      </c>
      <c r="K18" s="67">
        <v>329685.76013000018</v>
      </c>
      <c r="L18" s="67">
        <v>261383</v>
      </c>
      <c r="M18" s="67">
        <v>440660.43999000022</v>
      </c>
      <c r="N18" s="67">
        <v>1264433.9586800002</v>
      </c>
      <c r="O18" s="67">
        <v>223069.09155000004</v>
      </c>
      <c r="P18" s="67">
        <v>57826.008940000029</v>
      </c>
      <c r="Q18" s="67">
        <v>221341.64567000017</v>
      </c>
      <c r="R18" s="101">
        <v>449401.5195099999</v>
      </c>
      <c r="S18" s="67">
        <f>SUM(O18:R18)</f>
        <v>951638.26567000011</v>
      </c>
      <c r="T18" s="67">
        <f>X18-SUM(U18:W18)</f>
        <v>187118.45033024298</v>
      </c>
      <c r="U18" s="67">
        <v>353426.78798999981</v>
      </c>
      <c r="V18" s="101">
        <v>325362.35860000004</v>
      </c>
      <c r="W18" s="101">
        <v>535801.90985000005</v>
      </c>
      <c r="X18" s="101">
        <v>1401709.5067702429</v>
      </c>
      <c r="Y18" s="101">
        <v>322549.66517000023</v>
      </c>
      <c r="Z18" s="101">
        <v>465144</v>
      </c>
      <c r="AA18" s="101">
        <v>374791</v>
      </c>
      <c r="AB18" s="101">
        <v>565850</v>
      </c>
      <c r="AC18" s="101">
        <v>1728248.6778199999</v>
      </c>
      <c r="AD18" s="101">
        <v>342251.19230000011</v>
      </c>
      <c r="AE18" s="101">
        <v>482430.42786999996</v>
      </c>
      <c r="AF18" s="101">
        <v>399135.01026000001</v>
      </c>
      <c r="AG18" s="101">
        <v>641068.06873000006</v>
      </c>
      <c r="AH18" s="101">
        <v>1864885.4746800007</v>
      </c>
    </row>
    <row r="19" spans="1:34" s="2" customFormat="1">
      <c r="A19" s="8"/>
      <c r="B19" s="9" t="s">
        <v>666</v>
      </c>
      <c r="C19" s="9" t="s">
        <v>929</v>
      </c>
      <c r="D19" s="67" t="s">
        <v>41</v>
      </c>
      <c r="E19" s="67" t="s">
        <v>41</v>
      </c>
      <c r="F19" s="67" t="s">
        <v>41</v>
      </c>
      <c r="G19" s="67" t="s">
        <v>41</v>
      </c>
      <c r="H19" s="67" t="s">
        <v>41</v>
      </c>
      <c r="I19" s="67" t="s">
        <v>41</v>
      </c>
      <c r="J19" s="67">
        <f>N19-SUM(K19:M19)</f>
        <v>1582.9880199999971</v>
      </c>
      <c r="K19" s="67">
        <v>2345.02783</v>
      </c>
      <c r="L19" s="67">
        <v>1693</v>
      </c>
      <c r="M19" s="67">
        <v>4230.4423800000004</v>
      </c>
      <c r="N19" s="67">
        <v>9851.4582299999965</v>
      </c>
      <c r="O19" s="67">
        <v>2769.4004</v>
      </c>
      <c r="P19" s="67">
        <v>333.51658000000003</v>
      </c>
      <c r="Q19" s="67">
        <v>3502.87592</v>
      </c>
      <c r="R19" s="101">
        <v>11835.378020000002</v>
      </c>
      <c r="S19" s="67">
        <f>SUM(O19:R19)</f>
        <v>18441.170920000004</v>
      </c>
      <c r="T19" s="67">
        <f>X19-SUM(U19:W19)</f>
        <v>4722.585659999997</v>
      </c>
      <c r="U19" s="67">
        <v>9403.9864499999985</v>
      </c>
      <c r="V19" s="101">
        <v>12015.839860000002</v>
      </c>
      <c r="W19" s="101">
        <v>36776.725950999898</v>
      </c>
      <c r="X19" s="101">
        <v>62919.1379209999</v>
      </c>
      <c r="Y19" s="101">
        <v>25873.193139999992</v>
      </c>
      <c r="Z19" s="101">
        <v>41033</v>
      </c>
      <c r="AA19" s="101">
        <v>41302</v>
      </c>
      <c r="AB19" s="101">
        <v>104052.23572001001</v>
      </c>
      <c r="AC19" s="101">
        <v>212250.82803001002</v>
      </c>
      <c r="AD19" s="101">
        <v>64650.347080000014</v>
      </c>
      <c r="AE19" s="101">
        <v>99938.37228000004</v>
      </c>
      <c r="AF19" s="101">
        <v>83240.239960000006</v>
      </c>
      <c r="AG19" s="101">
        <v>184010.25065999993</v>
      </c>
      <c r="AH19" s="101">
        <v>431839.56734000018</v>
      </c>
    </row>
    <row r="20" spans="1:34" s="2" customFormat="1">
      <c r="A20" s="8"/>
      <c r="B20" s="9" t="s">
        <v>667</v>
      </c>
      <c r="C20" s="9" t="s">
        <v>677</v>
      </c>
      <c r="D20" s="67" t="s">
        <v>41</v>
      </c>
      <c r="E20" s="67" t="s">
        <v>41</v>
      </c>
      <c r="F20" s="67" t="s">
        <v>41</v>
      </c>
      <c r="G20" s="67" t="s">
        <v>41</v>
      </c>
      <c r="H20" s="67" t="s">
        <v>41</v>
      </c>
      <c r="I20" s="67" t="s">
        <v>41</v>
      </c>
      <c r="J20" s="67">
        <f>N20-SUM(K20:M20)</f>
        <v>16513.805949999994</v>
      </c>
      <c r="K20" s="67">
        <v>22467.047480000001</v>
      </c>
      <c r="L20" s="67">
        <v>18353</v>
      </c>
      <c r="M20" s="67">
        <v>29023.048869999999</v>
      </c>
      <c r="N20" s="67">
        <v>86356.902300000002</v>
      </c>
      <c r="O20" s="67">
        <v>12410.267589999998</v>
      </c>
      <c r="P20" s="67">
        <v>1296.6542299999999</v>
      </c>
      <c r="Q20" s="67">
        <v>9415.9900600000001</v>
      </c>
      <c r="R20" s="101">
        <v>22917.514290000006</v>
      </c>
      <c r="S20" s="67">
        <f>SUM(O20:R20)</f>
        <v>46040.426170000006</v>
      </c>
      <c r="T20" s="67">
        <f>X20-SUM(U20:W20)</f>
        <v>7363.8691099999996</v>
      </c>
      <c r="U20" s="67">
        <v>12069.34786</v>
      </c>
      <c r="V20" s="101">
        <v>10184.845690000002</v>
      </c>
      <c r="W20" s="101">
        <v>15097.556669000007</v>
      </c>
      <c r="X20" s="101">
        <v>44715.619329000008</v>
      </c>
      <c r="Y20" s="101">
        <v>7607.5040500000005</v>
      </c>
      <c r="Z20" s="101">
        <v>9761.1401300100006</v>
      </c>
      <c r="AA20" s="101">
        <v>7740.0639600000013</v>
      </c>
      <c r="AB20" s="101">
        <v>12595.443110011</v>
      </c>
      <c r="AC20" s="101">
        <v>37703.528850021001</v>
      </c>
      <c r="AD20" s="101">
        <v>6833.6263300000001</v>
      </c>
      <c r="AE20" s="101">
        <v>9966.3636700000006</v>
      </c>
      <c r="AF20" s="101">
        <v>8136.8857900000003</v>
      </c>
      <c r="AG20" s="101">
        <v>11061.955600000001</v>
      </c>
      <c r="AH20" s="101">
        <v>35998.831389999992</v>
      </c>
    </row>
    <row r="21" spans="1:34" s="2" customFormat="1">
      <c r="A21" s="8"/>
      <c r="B21" s="9" t="s">
        <v>918</v>
      </c>
      <c r="C21" s="9" t="s">
        <v>919</v>
      </c>
      <c r="D21" s="67" t="s">
        <v>41</v>
      </c>
      <c r="E21" s="67" t="s">
        <v>41</v>
      </c>
      <c r="F21" s="67" t="s">
        <v>41</v>
      </c>
      <c r="G21" s="67" t="s">
        <v>41</v>
      </c>
      <c r="H21" s="67" t="s">
        <v>41</v>
      </c>
      <c r="I21" s="67" t="s">
        <v>41</v>
      </c>
      <c r="J21" s="67">
        <f>N21-SUM(K21:M21)</f>
        <v>19182.700000000012</v>
      </c>
      <c r="K21" s="67">
        <v>22260</v>
      </c>
      <c r="L21" s="67">
        <v>23017.5</v>
      </c>
      <c r="M21" s="67">
        <v>41785.4</v>
      </c>
      <c r="N21" s="67">
        <v>106245.6</v>
      </c>
      <c r="O21" s="67">
        <v>22260</v>
      </c>
      <c r="P21" s="67">
        <v>108414</v>
      </c>
      <c r="Q21" s="67">
        <v>70619</v>
      </c>
      <c r="R21" s="101">
        <v>108220</v>
      </c>
      <c r="S21" s="67">
        <v>309396</v>
      </c>
      <c r="T21" s="67">
        <v>57930</v>
      </c>
      <c r="U21" s="67">
        <v>78864.5</v>
      </c>
      <c r="V21" s="101">
        <v>59792.44</v>
      </c>
      <c r="W21" s="101">
        <v>109684</v>
      </c>
      <c r="X21" s="101">
        <v>320072</v>
      </c>
      <c r="Y21" s="101">
        <v>51605</v>
      </c>
      <c r="Z21" s="101">
        <v>68028</v>
      </c>
      <c r="AA21" s="101">
        <v>54149</v>
      </c>
      <c r="AB21" s="101">
        <v>132254.07364000002</v>
      </c>
      <c r="AC21" s="101">
        <v>306126.18819000007</v>
      </c>
      <c r="AD21" s="101">
        <v>70476</v>
      </c>
      <c r="AE21" s="101">
        <v>104590</v>
      </c>
      <c r="AF21" s="101">
        <v>88040</v>
      </c>
      <c r="AG21" s="101">
        <v>175525.10802999997</v>
      </c>
      <c r="AH21" s="101">
        <v>438630.17795998033</v>
      </c>
    </row>
    <row r="22" spans="1:34" s="2" customFormat="1">
      <c r="A22" s="8"/>
      <c r="B22" s="9" t="s">
        <v>920</v>
      </c>
      <c r="C22" s="9" t="s">
        <v>464</v>
      </c>
      <c r="D22" s="67" t="s">
        <v>41</v>
      </c>
      <c r="E22" s="67" t="s">
        <v>41</v>
      </c>
      <c r="F22" s="67" t="s">
        <v>41</v>
      </c>
      <c r="G22" s="67" t="s">
        <v>41</v>
      </c>
      <c r="H22" s="67" t="s">
        <v>41</v>
      </c>
      <c r="I22" s="67" t="s">
        <v>41</v>
      </c>
      <c r="J22" s="67">
        <f>N22-SUM(K22:M22)</f>
        <v>3855.5000010000003</v>
      </c>
      <c r="K22" s="67">
        <v>9015</v>
      </c>
      <c r="L22" s="67">
        <v>4241.5</v>
      </c>
      <c r="M22" s="67">
        <v>5872.4999989999997</v>
      </c>
      <c r="N22" s="67">
        <v>22984.5</v>
      </c>
      <c r="O22" s="67">
        <v>3320.5</v>
      </c>
      <c r="P22" s="67">
        <v>1833</v>
      </c>
      <c r="Q22" s="67">
        <v>3176.5</v>
      </c>
      <c r="R22" s="101">
        <v>4179.4399999999996</v>
      </c>
      <c r="S22" s="67">
        <v>12626</v>
      </c>
      <c r="T22" s="67">
        <v>2392</v>
      </c>
      <c r="U22" s="67">
        <v>3044.5</v>
      </c>
      <c r="V22" s="101">
        <v>3247.44</v>
      </c>
      <c r="W22" s="101">
        <v>4354</v>
      </c>
      <c r="X22" s="101">
        <v>13038.44</v>
      </c>
      <c r="Y22" s="101">
        <v>3224.44</v>
      </c>
      <c r="Z22" s="101">
        <v>3316</v>
      </c>
      <c r="AA22" s="101">
        <v>3393.444</v>
      </c>
      <c r="AB22" s="101">
        <v>5656.6426599799688</v>
      </c>
      <c r="AC22" s="101">
        <v>15590.285999969572</v>
      </c>
      <c r="AD22" s="101">
        <v>3289</v>
      </c>
      <c r="AE22" s="101">
        <v>5169.4399999999996</v>
      </c>
      <c r="AF22" s="101">
        <v>2689</v>
      </c>
      <c r="AG22" s="101">
        <v>5515.4294500008527</v>
      </c>
      <c r="AH22" s="101">
        <v>16661.997520019264</v>
      </c>
    </row>
    <row r="23" spans="1:34">
      <c r="A23" s="8"/>
      <c r="B23" s="6" t="s">
        <v>680</v>
      </c>
      <c r="C23" s="6" t="s">
        <v>680</v>
      </c>
      <c r="D23" s="100">
        <f>-SUM('Fluxo de Caixa | CashFlow'!D21:D22)</f>
        <v>11775.948870000006</v>
      </c>
      <c r="E23" s="100">
        <f>-SUM('Fluxo de Caixa | CashFlow'!E21:E22)</f>
        <v>6867.4639500000112</v>
      </c>
      <c r="F23" s="100">
        <f t="shared" ref="F23:T23" si="40">SUM(F24:F28)</f>
        <v>4735</v>
      </c>
      <c r="G23" s="100">
        <f t="shared" si="40"/>
        <v>4778</v>
      </c>
      <c r="H23" s="100">
        <f t="shared" si="40"/>
        <v>3735</v>
      </c>
      <c r="I23" s="100">
        <f t="shared" si="40"/>
        <v>13249</v>
      </c>
      <c r="J23" s="100">
        <f t="shared" si="40"/>
        <v>4172</v>
      </c>
      <c r="K23" s="100">
        <f t="shared" si="40"/>
        <v>6549</v>
      </c>
      <c r="L23" s="100">
        <f t="shared" si="40"/>
        <v>14670</v>
      </c>
      <c r="M23" s="100">
        <f t="shared" si="40"/>
        <v>21110.201021950554</v>
      </c>
      <c r="N23" s="100">
        <f t="shared" si="40"/>
        <v>46499.515721950636</v>
      </c>
      <c r="O23" s="100">
        <f t="shared" si="40"/>
        <v>14188</v>
      </c>
      <c r="P23" s="100">
        <f t="shared" si="40"/>
        <v>12178</v>
      </c>
      <c r="Q23" s="100">
        <f t="shared" si="40"/>
        <v>11378</v>
      </c>
      <c r="R23" s="100">
        <f t="shared" si="40"/>
        <v>6969.3280697582522</v>
      </c>
      <c r="S23" s="100">
        <f t="shared" si="40"/>
        <v>44711.518198712642</v>
      </c>
      <c r="T23" s="100">
        <f t="shared" si="40"/>
        <v>12949.607258488006</v>
      </c>
      <c r="U23" s="100">
        <f t="shared" ref="U23:W23" si="41">SUM(U24:U28)</f>
        <v>19638.937310000005</v>
      </c>
      <c r="V23" s="100">
        <f t="shared" si="41"/>
        <v>25621.328644999998</v>
      </c>
      <c r="W23" s="100">
        <f t="shared" si="41"/>
        <v>45867.997349999903</v>
      </c>
      <c r="X23" s="100">
        <f t="shared" ref="X23:Y23" si="42">SUM(X24:X28)</f>
        <v>87077.870515000774</v>
      </c>
      <c r="Y23" s="100">
        <f t="shared" si="42"/>
        <v>23869.072190000014</v>
      </c>
      <c r="Z23" s="100">
        <f>SUM(Z24:Z28)</f>
        <v>31313.560472250076</v>
      </c>
      <c r="AA23" s="100">
        <f>SUM(AA24:AA28)</f>
        <v>51233.171499097502</v>
      </c>
      <c r="AB23" s="100">
        <f>SUM(AB24:AB28)</f>
        <v>31313.553300000014</v>
      </c>
      <c r="AC23" s="100">
        <f t="shared" ref="AC23:AC28" si="43">SUM(Y23:AB23)</f>
        <v>137729.35746134759</v>
      </c>
      <c r="AD23" s="100">
        <f>SUM(AD24:AD28)</f>
        <v>44036.895620000083</v>
      </c>
      <c r="AE23" s="100">
        <f>SUM(AE24:AE28)</f>
        <v>47257.371649999957</v>
      </c>
      <c r="AF23" s="100">
        <f>SUM(AF24:AF28)</f>
        <v>48097.27175</v>
      </c>
      <c r="AG23" s="100">
        <f>SUM(AG24:AG28)</f>
        <v>38795.182660000042</v>
      </c>
      <c r="AH23" s="100">
        <f>SUM(AH24:AH28)</f>
        <v>178185.71892999994</v>
      </c>
    </row>
    <row r="24" spans="1:34">
      <c r="B24" s="9" t="s">
        <v>681</v>
      </c>
      <c r="C24" s="9" t="s">
        <v>685</v>
      </c>
      <c r="D24" s="67" t="s">
        <v>41</v>
      </c>
      <c r="E24" s="67" t="s">
        <v>41</v>
      </c>
      <c r="F24" s="67">
        <v>3061</v>
      </c>
      <c r="G24" s="67">
        <v>103</v>
      </c>
      <c r="H24" s="67">
        <v>890</v>
      </c>
      <c r="I24" s="67">
        <v>4749</v>
      </c>
      <c r="J24" s="67">
        <v>1145</v>
      </c>
      <c r="K24" s="67">
        <v>3093</v>
      </c>
      <c r="L24" s="67">
        <v>6451</v>
      </c>
      <c r="M24" s="67">
        <v>6971.1218725000008</v>
      </c>
      <c r="N24" s="67">
        <v>16516.465932499992</v>
      </c>
      <c r="O24" s="67">
        <v>9633</v>
      </c>
      <c r="P24" s="67">
        <v>9607</v>
      </c>
      <c r="Q24" s="67">
        <v>2314</v>
      </c>
      <c r="R24" s="67">
        <v>3633.4267690270135</v>
      </c>
      <c r="S24" s="67">
        <v>24815.28458345959</v>
      </c>
      <c r="T24" s="67">
        <v>4787.2038399999883</v>
      </c>
      <c r="U24" s="67">
        <v>12199.400860000002</v>
      </c>
      <c r="V24" s="67">
        <v>17876.710939999994</v>
      </c>
      <c r="W24" s="67">
        <v>22617.305939999893</v>
      </c>
      <c r="X24" s="67">
        <f>61732.0316400001-17000</f>
        <v>44732.031640000103</v>
      </c>
      <c r="Y24" s="67">
        <v>10395.563570000011</v>
      </c>
      <c r="Z24" s="67">
        <v>16411.680082054154</v>
      </c>
      <c r="AA24" s="67">
        <v>25996.285332651303</v>
      </c>
      <c r="AB24" s="67">
        <v>15735.721390000006</v>
      </c>
      <c r="AC24" s="67">
        <f t="shared" si="43"/>
        <v>68539.250374705472</v>
      </c>
      <c r="AD24" s="67">
        <v>15427.698369999995</v>
      </c>
      <c r="AE24" s="67">
        <v>11709.826639999999</v>
      </c>
      <c r="AF24" s="67">
        <v>22872.089769999995</v>
      </c>
      <c r="AG24" s="67">
        <v>22902.893410000041</v>
      </c>
      <c r="AH24" s="67">
        <v>72770.532940000077</v>
      </c>
    </row>
    <row r="25" spans="1:34">
      <c r="B25" s="9" t="s">
        <v>682</v>
      </c>
      <c r="C25" s="9" t="s">
        <v>686</v>
      </c>
      <c r="D25" s="67" t="s">
        <v>41</v>
      </c>
      <c r="E25" s="67" t="s">
        <v>41</v>
      </c>
      <c r="F25" s="67">
        <v>841</v>
      </c>
      <c r="G25" s="67">
        <v>2457</v>
      </c>
      <c r="H25" s="67">
        <v>2267</v>
      </c>
      <c r="I25" s="67">
        <v>5565</v>
      </c>
      <c r="J25" s="67">
        <v>1712</v>
      </c>
      <c r="K25" s="67">
        <v>622</v>
      </c>
      <c r="L25" s="67">
        <v>910</v>
      </c>
      <c r="M25" s="67">
        <v>8241.5702375000037</v>
      </c>
      <c r="N25" s="67">
        <v>14597.087847500014</v>
      </c>
      <c r="O25" s="67">
        <v>2495</v>
      </c>
      <c r="P25" s="67">
        <v>1447</v>
      </c>
      <c r="Q25" s="67">
        <v>2436</v>
      </c>
      <c r="R25" s="67">
        <v>1659.3175622312392</v>
      </c>
      <c r="S25" s="67">
        <v>8357.4557758379851</v>
      </c>
      <c r="T25" s="67">
        <v>1822.1930699999996</v>
      </c>
      <c r="U25" s="67">
        <v>1550.7661999999996</v>
      </c>
      <c r="V25" s="67">
        <v>2045.6288199999999</v>
      </c>
      <c r="W25" s="67">
        <v>1600.3753300000001</v>
      </c>
      <c r="X25" s="67">
        <v>5474.4579999999978</v>
      </c>
      <c r="Y25" s="67">
        <v>4250.3214699999999</v>
      </c>
      <c r="Z25" s="67">
        <v>5541.1833501959181</v>
      </c>
      <c r="AA25" s="67">
        <v>4881.4747364462019</v>
      </c>
      <c r="AB25" s="67">
        <v>3337.0408499999985</v>
      </c>
      <c r="AC25" s="67">
        <f t="shared" si="43"/>
        <v>18010.020406642117</v>
      </c>
      <c r="AD25" s="67">
        <v>11885.356570000076</v>
      </c>
      <c r="AE25" s="67">
        <v>9783.2135700000072</v>
      </c>
      <c r="AF25" s="67">
        <v>4050.8784600000176</v>
      </c>
      <c r="AG25" s="67">
        <v>1328.2474899999979</v>
      </c>
      <c r="AH25" s="67">
        <v>27025.668590000052</v>
      </c>
    </row>
    <row r="26" spans="1:34">
      <c r="B26" s="9" t="s">
        <v>683</v>
      </c>
      <c r="C26" s="9" t="s">
        <v>687</v>
      </c>
      <c r="D26" s="67" t="s">
        <v>41</v>
      </c>
      <c r="E26" s="67" t="s">
        <v>41</v>
      </c>
      <c r="F26" s="67">
        <v>177</v>
      </c>
      <c r="G26" s="67">
        <v>431</v>
      </c>
      <c r="H26" s="67">
        <v>276</v>
      </c>
      <c r="I26" s="67">
        <v>884</v>
      </c>
      <c r="J26" s="67">
        <v>320</v>
      </c>
      <c r="K26" s="67">
        <v>639</v>
      </c>
      <c r="L26" s="67">
        <v>3053</v>
      </c>
      <c r="M26" s="67">
        <v>2286.8419829999998</v>
      </c>
      <c r="N26" s="67">
        <v>6632.5288829999954</v>
      </c>
      <c r="O26" s="67">
        <v>1009</v>
      </c>
      <c r="P26" s="67">
        <v>245</v>
      </c>
      <c r="Q26" s="67">
        <v>966</v>
      </c>
      <c r="R26" s="67">
        <v>1270.8019239999996</v>
      </c>
      <c r="S26" s="67">
        <v>3489.8581940000131</v>
      </c>
      <c r="T26" s="67">
        <v>3501.8636884880016</v>
      </c>
      <c r="U26" s="67">
        <v>1131.0805300000002</v>
      </c>
      <c r="V26" s="67">
        <v>2103.0659949999999</v>
      </c>
      <c r="W26" s="67">
        <v>4866.8110400000014</v>
      </c>
      <c r="X26" s="67">
        <v>11340.091994999999</v>
      </c>
      <c r="Y26" s="67">
        <v>4410.8143400000008</v>
      </c>
      <c r="Z26" s="67">
        <v>624.00298000000009</v>
      </c>
      <c r="AA26" s="67">
        <v>1722.48217</v>
      </c>
      <c r="AB26" s="67">
        <v>1502.1357100000023</v>
      </c>
      <c r="AC26" s="67">
        <f t="shared" si="43"/>
        <v>8259.4352000000035</v>
      </c>
      <c r="AD26" s="67">
        <v>9103.578309999999</v>
      </c>
      <c r="AE26" s="67">
        <v>12212.392439999998</v>
      </c>
      <c r="AF26" s="67">
        <v>9871.5117399999963</v>
      </c>
      <c r="AG26" s="67">
        <v>5233.6696100000008</v>
      </c>
      <c r="AH26" s="67">
        <v>36421.152099999919</v>
      </c>
    </row>
    <row r="27" spans="1:34">
      <c r="B27" s="9" t="s">
        <v>684</v>
      </c>
      <c r="C27" s="9" t="s">
        <v>688</v>
      </c>
      <c r="D27" s="67" t="s">
        <v>41</v>
      </c>
      <c r="E27" s="67" t="s">
        <v>41</v>
      </c>
      <c r="F27" s="67">
        <v>416</v>
      </c>
      <c r="G27" s="67">
        <v>1332</v>
      </c>
      <c r="H27" s="67">
        <v>302</v>
      </c>
      <c r="I27" s="67">
        <v>2051</v>
      </c>
      <c r="J27" s="67">
        <v>948</v>
      </c>
      <c r="K27" s="67">
        <v>442</v>
      </c>
      <c r="L27" s="67">
        <v>3185</v>
      </c>
      <c r="M27" s="67">
        <v>3377.9044689506209</v>
      </c>
      <c r="N27" s="67">
        <v>8139.4346789506135</v>
      </c>
      <c r="O27" s="67">
        <v>1034</v>
      </c>
      <c r="P27" s="67">
        <v>507</v>
      </c>
      <c r="Q27" s="67">
        <v>5662</v>
      </c>
      <c r="R27" s="67">
        <v>405.7818145</v>
      </c>
      <c r="S27" s="67">
        <v>8031.592675414855</v>
      </c>
      <c r="T27" s="67">
        <v>2838.3466600000006</v>
      </c>
      <c r="U27" s="67">
        <v>4757.6897200000012</v>
      </c>
      <c r="V27" s="67">
        <v>3595.9228900000007</v>
      </c>
      <c r="W27" s="67">
        <v>16321.402499999998</v>
      </c>
      <c r="X27" s="67">
        <v>24365.884830000006</v>
      </c>
      <c r="Y27" s="67">
        <v>4185.2181200000005</v>
      </c>
      <c r="Z27" s="67">
        <v>5596.4855299999999</v>
      </c>
      <c r="AA27" s="67">
        <v>10066.712730000001</v>
      </c>
      <c r="AB27" s="67">
        <v>6042.1294000000007</v>
      </c>
      <c r="AC27" s="67">
        <f t="shared" si="43"/>
        <v>25890.545780000004</v>
      </c>
      <c r="AD27" s="67">
        <v>4284.3726700000007</v>
      </c>
      <c r="AE27" s="67">
        <v>8723.7299300000013</v>
      </c>
      <c r="AF27" s="67">
        <v>9051.795359999991</v>
      </c>
      <c r="AG27" s="67">
        <v>7272.8402100000003</v>
      </c>
      <c r="AH27" s="67">
        <v>29332.738169999993</v>
      </c>
    </row>
    <row r="28" spans="1:34">
      <c r="B28" s="9" t="s">
        <v>481</v>
      </c>
      <c r="C28" s="9" t="s">
        <v>464</v>
      </c>
      <c r="D28" s="67" t="s">
        <v>41</v>
      </c>
      <c r="E28" s="67" t="s">
        <v>41</v>
      </c>
      <c r="F28" s="67">
        <v>240</v>
      </c>
      <c r="G28" s="67">
        <v>455</v>
      </c>
      <c r="H28" s="67">
        <v>0</v>
      </c>
      <c r="I28" s="67">
        <v>0</v>
      </c>
      <c r="J28" s="67">
        <v>47</v>
      </c>
      <c r="K28" s="67">
        <v>1753</v>
      </c>
      <c r="L28" s="67">
        <v>1071</v>
      </c>
      <c r="M28" s="67">
        <v>232.76245999993384</v>
      </c>
      <c r="N28" s="67">
        <v>613.99838000001762</v>
      </c>
      <c r="O28" s="67">
        <v>17</v>
      </c>
      <c r="P28" s="67">
        <v>372</v>
      </c>
      <c r="Q28" s="67">
        <v>0</v>
      </c>
      <c r="R28" s="67">
        <v>0</v>
      </c>
      <c r="S28" s="67">
        <v>17.326970000199974</v>
      </c>
      <c r="T28" s="67">
        <v>1.6763806343078612E-11</v>
      </c>
      <c r="U28" s="67">
        <v>0</v>
      </c>
      <c r="V28" s="67">
        <v>0</v>
      </c>
      <c r="W28" s="67">
        <v>462.10254000001402</v>
      </c>
      <c r="X28" s="67">
        <v>1165.4040500006622</v>
      </c>
      <c r="Y28" s="67">
        <v>627.15468999999996</v>
      </c>
      <c r="Z28" s="67">
        <f>2887.20853+253</f>
        <v>3140.2085299999999</v>
      </c>
      <c r="AA28" s="67">
        <f>8848.21653-282</f>
        <v>8566.2165299999997</v>
      </c>
      <c r="AB28" s="67">
        <v>4696.5259500000047</v>
      </c>
      <c r="AC28" s="67">
        <f t="shared" si="43"/>
        <v>17030.105700000004</v>
      </c>
      <c r="AD28" s="67">
        <v>3335.8897000000179</v>
      </c>
      <c r="AE28" s="67">
        <v>4828.2090699999526</v>
      </c>
      <c r="AF28" s="67">
        <v>2250.9964200000068</v>
      </c>
      <c r="AG28" s="67">
        <v>2057.5319400000003</v>
      </c>
      <c r="AH28" s="67">
        <v>12635.627129999899</v>
      </c>
    </row>
    <row r="29" spans="1:34"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34">
      <c r="N30" s="82"/>
      <c r="S30" s="82"/>
      <c r="X30" s="82"/>
      <c r="Y30" s="82"/>
      <c r="Z30" s="82"/>
      <c r="AA30" s="82"/>
    </row>
    <row r="31" spans="1:34">
      <c r="N31" s="82"/>
      <c r="S31" s="82"/>
    </row>
    <row r="32" spans="1:34">
      <c r="N32" s="82"/>
      <c r="S32" s="82"/>
    </row>
    <row r="33" spans="1:19">
      <c r="A33" s="8"/>
      <c r="N33" s="82"/>
      <c r="S33" s="82"/>
    </row>
    <row r="34" spans="1:19">
      <c r="N34" s="82"/>
      <c r="S34" s="82"/>
    </row>
    <row r="38" spans="1:19">
      <c r="A38" s="8"/>
    </row>
    <row r="39" spans="1:19">
      <c r="A39" s="8"/>
    </row>
    <row r="41" spans="1:19">
      <c r="A41" s="8"/>
    </row>
    <row r="45" spans="1:19">
      <c r="A45" s="8"/>
    </row>
    <row r="47" spans="1:19">
      <c r="A47" s="8"/>
    </row>
    <row r="52" spans="1:1">
      <c r="A52" s="50"/>
    </row>
    <row r="53" spans="1:1">
      <c r="A53" s="8"/>
    </row>
    <row r="57" spans="1:1">
      <c r="A57" s="8"/>
    </row>
    <row r="60" spans="1:1">
      <c r="A60" s="8"/>
    </row>
    <row r="61" spans="1:1">
      <c r="A61" s="8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3:Y23 A9:H9 T9:AA9 A16:Y16 A17:I17 A29:C29 A27:Y27 A24:W24 A19:B19 A25:X26 A28:X28 A10:Y13 AB9 AD9:AE9 A20:M20 O20:X20 A18:B18 U18:X18 K18:S18 D18:I18 D19:X19" formulaRange="1"/>
    <ignoredError sqref="I9:S9 AC9" formula="1" formulaRange="1"/>
    <ignoredError sqref="AC5 AC2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0BF5D2931A9547A53D62B68D701521" ma:contentTypeVersion="15" ma:contentTypeDescription="Crie um novo documento." ma:contentTypeScope="" ma:versionID="0ea81b92d7368b05af6ea5e434a73179">
  <xsd:schema xmlns:xsd="http://www.w3.org/2001/XMLSchema" xmlns:xs="http://www.w3.org/2001/XMLSchema" xmlns:p="http://schemas.microsoft.com/office/2006/metadata/properties" xmlns:ns2="1b1c130d-6c95-4902-b8f2-6705c1f8d8a4" xmlns:ns3="c333fe97-0e54-4666-bbaf-f50a743f4ea0" targetNamespace="http://schemas.microsoft.com/office/2006/metadata/properties" ma:root="true" ma:fieldsID="76faf03e9f7c29d55fff8528edccd0c4" ns2:_="" ns3:_="">
    <xsd:import namespace="1b1c130d-6c95-4902-b8f2-6705c1f8d8a4"/>
    <xsd:import namespace="c333fe97-0e54-4666-bbaf-f50a743f4e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c130d-6c95-4902-b8f2-6705c1f8d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4e07ff47-abb7-41e8-8239-a9bcaff27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3fe97-0e54-4666-bbaf-f50a743f4ea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cb11c5-58d5-4424-b7ea-55935c589158}" ma:internalName="TaxCatchAll" ma:showField="CatchAllData" ma:web="c333fe97-0e54-4666-bbaf-f50a743f4e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1c130d-6c95-4902-b8f2-6705c1f8d8a4">
      <Terms xmlns="http://schemas.microsoft.com/office/infopath/2007/PartnerControls"/>
    </lcf76f155ced4ddcb4097134ff3c332f>
    <TaxCatchAll xmlns="c333fe97-0e54-4666-bbaf-f50a743f4e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2B220C-261C-4BF8-BC3A-8DCC4A86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c130d-6c95-4902-b8f2-6705c1f8d8a4"/>
    <ds:schemaRef ds:uri="c333fe97-0e54-4666-bbaf-f50a743f4e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536EF-E1DD-40E1-B9DE-FD3A668006A8}">
  <ds:schemaRefs>
    <ds:schemaRef ds:uri="http://schemas.openxmlformats.org/package/2006/metadata/core-properties"/>
    <ds:schemaRef ds:uri="http://purl.org/dc/terms/"/>
    <ds:schemaRef ds:uri="1b1c130d-6c95-4902-b8f2-6705c1f8d8a4"/>
    <ds:schemaRef ds:uri="c333fe97-0e54-4666-bbaf-f50a743f4ea0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F10BCC-5C39-46FD-94E9-6C9560170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 | Cover</vt:lpstr>
      <vt:lpstr>DRE | FinancialStatement</vt:lpstr>
      <vt:lpstr>BP | BalanceSheet</vt:lpstr>
      <vt:lpstr>Fluxo de Caixa | CashFlow</vt:lpstr>
      <vt:lpstr>Lojas | Stores</vt:lpstr>
      <vt:lpstr>DadosOperacionais|OperatingData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Melina Afonso</dc:creator>
  <cp:lastModifiedBy>Nicole Passos Caputo</cp:lastModifiedBy>
  <dcterms:created xsi:type="dcterms:W3CDTF">2019-08-13T00:44:03Z</dcterms:created>
  <dcterms:modified xsi:type="dcterms:W3CDTF">2024-05-02T22:09:48Z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0x010100730BF5D2931A9547A53D62B68D701521</vt:lpwstr>
  </property>
  <property fmtid="{D5CDD505-2E9C-101B-9397-08002B2CF9AE}" pid="3" name="Order">
    <vt:r8>4481500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{A44787D4-0540-4523-9961-78E4036D8C6D}">
    <vt:lpwstr>{9F5149E5-F091-40CF-8864-742FC154C118}</vt:lpwstr>
  </property>
</Properties>
</file>