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W:\RI\Resultados\2025\4T25\"/>
    </mc:Choice>
  </mc:AlternateContent>
  <xr:revisionPtr revIDLastSave="0" documentId="13_ncr:1_{D243CEBC-510D-466B-AE13-5CB4E57C0270}" xr6:coauthVersionLast="47" xr6:coauthVersionMax="47" xr10:uidLastSave="{00000000-0000-0000-0000-000000000000}"/>
  <bookViews>
    <workbookView xWindow="-120" yWindow="-120" windowWidth="20730" windowHeight="11040" xr2:uid="{EBB7599E-C62A-48CE-BF0B-B3CC1F6ADEBB}"/>
  </bookViews>
  <sheets>
    <sheet name="Cover" sheetId="1" r:id="rId1"/>
    <sheet name="Balance Sheet" sheetId="2" r:id="rId2"/>
    <sheet name="P&amp;L" sheetId="3" r:id="rId3"/>
    <sheet name="Operating Data" sheetId="4" r:id="rId4"/>
  </sheets>
  <externalReferences>
    <externalReference r:id="rId5"/>
    <externalReference r:id="rId6"/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J21" i="3" l="1"/>
  <c r="AJ10" i="3"/>
  <c r="AJ5" i="3" l="1"/>
  <c r="AJ29" i="3"/>
  <c r="AJ25" i="3"/>
  <c r="AJ24" i="3"/>
  <c r="AJ14" i="3"/>
  <c r="AJ12" i="3"/>
  <c r="AJ4" i="3"/>
  <c r="AI26" i="3" l="1"/>
  <c r="AJ26" i="3"/>
  <c r="AI22" i="3"/>
  <c r="AJ22" i="3"/>
  <c r="AH18" i="3"/>
  <c r="AH19" i="3" s="1"/>
  <c r="AI15" i="3"/>
  <c r="AJ15" i="3"/>
  <c r="AI13" i="3"/>
  <c r="AJ13" i="3"/>
  <c r="AI11" i="3"/>
  <c r="AJ11" i="3"/>
  <c r="AI6" i="3"/>
  <c r="AI7" i="3" s="1"/>
  <c r="AJ6" i="3"/>
  <c r="AJ18" i="3" s="1"/>
  <c r="AJ19" i="3" s="1"/>
  <c r="AA55" i="2"/>
  <c r="AA48" i="2"/>
  <c r="AA41" i="2"/>
  <c r="AA24" i="2"/>
  <c r="AA14" i="2"/>
  <c r="Z55" i="2"/>
  <c r="Z48" i="2"/>
  <c r="Z41" i="2"/>
  <c r="Z24" i="2"/>
  <c r="Z14" i="2"/>
  <c r="AH22" i="3"/>
  <c r="AH13" i="3"/>
  <c r="AH6" i="3"/>
  <c r="AH26" i="3"/>
  <c r="AH15" i="3"/>
  <c r="AH11" i="3"/>
  <c r="AG15" i="3"/>
  <c r="AG13" i="3"/>
  <c r="AG11" i="3"/>
  <c r="AJ28" i="3" l="1"/>
  <c r="AJ31" i="3" s="1"/>
  <c r="AJ7" i="3"/>
  <c r="AI28" i="3"/>
  <c r="AI31" i="3" s="1"/>
  <c r="AI18" i="3"/>
  <c r="AI19" i="3" s="1"/>
  <c r="AA56" i="2"/>
  <c r="AA25" i="2"/>
  <c r="Z56" i="2"/>
  <c r="Z25" i="2"/>
  <c r="AH7" i="3"/>
  <c r="AH28" i="3"/>
  <c r="AH31" i="3" s="1"/>
  <c r="AG26" i="3"/>
  <c r="AG22" i="3"/>
  <c r="AG6" i="3"/>
  <c r="AG28" i="3" s="1"/>
  <c r="AG31" i="3" s="1"/>
  <c r="Y55" i="2"/>
  <c r="Y48" i="2"/>
  <c r="Y41" i="2"/>
  <c r="Y24" i="2"/>
  <c r="Y14" i="2"/>
  <c r="AF18" i="3"/>
  <c r="AF4" i="4"/>
  <c r="Y56" i="2" l="1"/>
  <c r="Y25" i="2"/>
  <c r="AG7" i="3"/>
  <c r="AG18" i="3"/>
  <c r="AG19" i="3" s="1"/>
  <c r="AF26" i="3"/>
  <c r="AF22" i="3"/>
  <c r="AF19" i="3"/>
  <c r="AF15" i="3"/>
  <c r="AF13" i="3"/>
  <c r="AF11" i="3"/>
  <c r="AF6" i="3"/>
  <c r="AF7" i="3" s="1"/>
  <c r="X55" i="2"/>
  <c r="X48" i="2"/>
  <c r="X41" i="2"/>
  <c r="X24" i="2"/>
  <c r="X14" i="2"/>
  <c r="W55" i="2"/>
  <c r="W48" i="2"/>
  <c r="W41" i="2"/>
  <c r="W24" i="2"/>
  <c r="W14" i="2"/>
  <c r="X56" i="2" l="1"/>
  <c r="X25" i="2"/>
  <c r="AF28" i="3"/>
  <c r="AF31" i="3" s="1"/>
  <c r="W56" i="2"/>
  <c r="W25" i="2"/>
  <c r="AD26" i="3" l="1"/>
  <c r="AE26" i="3"/>
  <c r="AD28" i="3"/>
  <c r="AD31" i="3" s="1"/>
  <c r="AE28" i="3"/>
  <c r="AE31" i="3" s="1"/>
  <c r="AD22" i="3"/>
  <c r="AE22" i="3"/>
  <c r="AD15" i="3"/>
  <c r="AE15" i="3"/>
  <c r="AD13" i="3"/>
  <c r="AE13" i="3"/>
  <c r="AD11" i="3"/>
  <c r="AE11" i="3"/>
  <c r="AD6" i="3"/>
  <c r="AD7" i="3" s="1"/>
  <c r="AE6" i="3"/>
  <c r="AE7" i="3" s="1"/>
  <c r="AC15" i="3"/>
  <c r="AC13" i="3"/>
  <c r="AC11" i="3"/>
  <c r="AE18" i="3" l="1"/>
  <c r="AE19" i="3" s="1"/>
  <c r="AD18" i="3"/>
  <c r="AD19" i="3" s="1"/>
  <c r="W18" i="3"/>
  <c r="W19" i="3" s="1"/>
  <c r="X18" i="3"/>
  <c r="X19" i="3" s="1"/>
  <c r="V19" i="3"/>
  <c r="V18" i="3"/>
  <c r="D22" i="3"/>
  <c r="E22" i="3"/>
  <c r="F22" i="3"/>
  <c r="G22" i="3"/>
  <c r="H22" i="3"/>
  <c r="I22" i="3"/>
  <c r="J22" i="3"/>
  <c r="K22" i="3"/>
  <c r="L22" i="3"/>
  <c r="M22" i="3"/>
  <c r="N22" i="3"/>
  <c r="O22" i="3"/>
  <c r="P22" i="3"/>
  <c r="Q22" i="3"/>
  <c r="R22" i="3"/>
  <c r="S22" i="3"/>
  <c r="T22" i="3"/>
  <c r="U22" i="3"/>
  <c r="V22" i="3"/>
  <c r="W22" i="3"/>
  <c r="X22" i="3"/>
  <c r="Y22" i="3"/>
  <c r="Z22" i="3"/>
  <c r="AA22" i="3"/>
  <c r="AB22" i="3"/>
  <c r="AC22" i="3"/>
  <c r="C22" i="3"/>
  <c r="AC26" i="3"/>
  <c r="AC6" i="3"/>
  <c r="AC7" i="3" s="1"/>
  <c r="AC18" i="3" l="1"/>
  <c r="AC19" i="3" s="1"/>
  <c r="AC28" i="3"/>
  <c r="AC31" i="3" s="1"/>
  <c r="V55" i="2"/>
  <c r="V48" i="2"/>
  <c r="V41" i="2"/>
  <c r="V24" i="2"/>
  <c r="V14" i="2"/>
  <c r="AB15" i="3"/>
  <c r="AB13" i="3"/>
  <c r="W11" i="3"/>
  <c r="X11" i="3"/>
  <c r="Y11" i="3"/>
  <c r="Z11" i="3"/>
  <c r="AA11" i="3"/>
  <c r="V11" i="3"/>
  <c r="V56" i="2" l="1"/>
  <c r="V25" i="2"/>
  <c r="AB11" i="3"/>
  <c r="AB26" i="3" l="1"/>
  <c r="AB6" i="3"/>
  <c r="AB18" i="3" s="1"/>
  <c r="AB19" i="3" s="1"/>
  <c r="AB7" i="3" l="1"/>
  <c r="AB28" i="3"/>
  <c r="AB31" i="3" s="1"/>
  <c r="D41" i="2"/>
  <c r="E41" i="2"/>
  <c r="F41" i="2"/>
  <c r="G41" i="2"/>
  <c r="H41" i="2"/>
  <c r="I41" i="2"/>
  <c r="J41" i="2"/>
  <c r="K41" i="2"/>
  <c r="L41" i="2"/>
  <c r="M41" i="2"/>
  <c r="N41" i="2"/>
  <c r="O41" i="2"/>
  <c r="P41" i="2"/>
  <c r="Q41" i="2"/>
  <c r="R41" i="2"/>
  <c r="S41" i="2"/>
  <c r="T41" i="2"/>
  <c r="U41" i="2"/>
  <c r="C41" i="2"/>
  <c r="U55" i="2" l="1"/>
  <c r="U48" i="2"/>
  <c r="U24" i="2"/>
  <c r="U14" i="2"/>
  <c r="T55" i="2"/>
  <c r="T48" i="2"/>
  <c r="T24" i="2"/>
  <c r="T14" i="2"/>
  <c r="AA26" i="3"/>
  <c r="AA15" i="3"/>
  <c r="AA13" i="3"/>
  <c r="AA6" i="3"/>
  <c r="AA18" i="3" s="1"/>
  <c r="AA19" i="3" s="1"/>
  <c r="Y26" i="3"/>
  <c r="Z26" i="3"/>
  <c r="Y15" i="3"/>
  <c r="Z15" i="3"/>
  <c r="Y13" i="3"/>
  <c r="Z13" i="3"/>
  <c r="Y6" i="3"/>
  <c r="Y18" i="3" s="1"/>
  <c r="Y19" i="3" s="1"/>
  <c r="Z6" i="3"/>
  <c r="Z18" i="3" s="1"/>
  <c r="Z19" i="3" s="1"/>
  <c r="S55" i="2"/>
  <c r="S48" i="2"/>
  <c r="S24" i="2"/>
  <c r="S14" i="2"/>
  <c r="R55" i="2"/>
  <c r="R48" i="2"/>
  <c r="R24" i="2"/>
  <c r="R14" i="2"/>
  <c r="X26" i="3"/>
  <c r="X15" i="3"/>
  <c r="X13" i="3"/>
  <c r="X6" i="3"/>
  <c r="Z28" i="3" l="1"/>
  <c r="Z31" i="3" s="1"/>
  <c r="X7" i="3"/>
  <c r="X28" i="3"/>
  <c r="X31" i="3" s="1"/>
  <c r="AA7" i="3"/>
  <c r="AA28" i="3"/>
  <c r="AA31" i="3" s="1"/>
  <c r="Y7" i="3"/>
  <c r="Y28" i="3"/>
  <c r="Y31" i="3" s="1"/>
  <c r="U56" i="2"/>
  <c r="U25" i="2"/>
  <c r="T56" i="2"/>
  <c r="T25" i="2"/>
  <c r="S56" i="2"/>
  <c r="S25" i="2"/>
  <c r="Z7" i="3"/>
  <c r="R56" i="2"/>
  <c r="R25" i="2"/>
  <c r="W6" i="3"/>
  <c r="W26" i="3"/>
  <c r="W15" i="3"/>
  <c r="W13" i="3"/>
  <c r="Q55" i="2"/>
  <c r="Q48" i="2"/>
  <c r="Q24" i="2"/>
  <c r="Q14" i="2"/>
  <c r="P9" i="2"/>
  <c r="W7" i="3" l="1"/>
  <c r="W28" i="3"/>
  <c r="W31" i="3" s="1"/>
  <c r="Q56" i="2"/>
  <c r="Q25" i="2"/>
  <c r="V26" i="3"/>
  <c r="V15" i="3"/>
  <c r="V13" i="3"/>
  <c r="P55" i="2"/>
  <c r="P48" i="2"/>
  <c r="P24" i="2"/>
  <c r="P14" i="2"/>
  <c r="T6" i="3"/>
  <c r="U15" i="3"/>
  <c r="U26" i="3"/>
  <c r="T15" i="3"/>
  <c r="T7" i="3" l="1"/>
  <c r="V6" i="3"/>
  <c r="P56" i="2"/>
  <c r="P25" i="2"/>
  <c r="U6" i="3"/>
  <c r="U28" i="3" s="1"/>
  <c r="T26" i="3"/>
  <c r="T28" i="3" s="1"/>
  <c r="T31" i="3" s="1"/>
  <c r="U13" i="3"/>
  <c r="T13" i="3"/>
  <c r="O55" i="2"/>
  <c r="O48" i="2"/>
  <c r="O24" i="2"/>
  <c r="O14" i="2"/>
  <c r="S26" i="3"/>
  <c r="S15" i="3"/>
  <c r="S13" i="3"/>
  <c r="S6" i="3"/>
  <c r="N55" i="2"/>
  <c r="N48" i="2"/>
  <c r="N24" i="2"/>
  <c r="N14" i="2"/>
  <c r="R26" i="3"/>
  <c r="R15" i="3"/>
  <c r="R13" i="3"/>
  <c r="Q6" i="3"/>
  <c r="P6" i="3"/>
  <c r="O6" i="3"/>
  <c r="Q15" i="3"/>
  <c r="M55" i="2"/>
  <c r="M48" i="2"/>
  <c r="M24" i="2"/>
  <c r="M14" i="2"/>
  <c r="G20" i="2"/>
  <c r="G55" i="2"/>
  <c r="Q26" i="3"/>
  <c r="L55" i="2"/>
  <c r="L48" i="2"/>
  <c r="L24" i="2"/>
  <c r="L14" i="2"/>
  <c r="Q7" i="3" l="1"/>
  <c r="Q28" i="3"/>
  <c r="Q31" i="3" s="1"/>
  <c r="S7" i="3"/>
  <c r="S28" i="3"/>
  <c r="S31" i="3" s="1"/>
  <c r="V7" i="3"/>
  <c r="V28" i="3"/>
  <c r="V31" i="3" s="1"/>
  <c r="M56" i="2"/>
  <c r="U7" i="3"/>
  <c r="U31" i="3"/>
  <c r="L56" i="2"/>
  <c r="M25" i="2"/>
  <c r="L25" i="2"/>
  <c r="O56" i="2"/>
  <c r="O25" i="2"/>
  <c r="N56" i="2"/>
  <c r="N25" i="2"/>
  <c r="R6" i="3"/>
  <c r="R28" i="3" s="1"/>
  <c r="Q13" i="3"/>
  <c r="O13" i="3"/>
  <c r="R7" i="3" l="1"/>
  <c r="R31" i="3"/>
  <c r="P13" i="3"/>
  <c r="K55" i="2"/>
  <c r="K48" i="2"/>
  <c r="K24" i="2"/>
  <c r="K14" i="2"/>
  <c r="O26" i="3"/>
  <c r="P26" i="3"/>
  <c r="O15" i="3"/>
  <c r="P15" i="3"/>
  <c r="O7" i="3"/>
  <c r="P7" i="3"/>
  <c r="N16" i="4"/>
  <c r="M16" i="4"/>
  <c r="L16" i="4"/>
  <c r="N12" i="4"/>
  <c r="M12" i="4"/>
  <c r="L12" i="4"/>
  <c r="E15" i="3"/>
  <c r="E13" i="3"/>
  <c r="E26" i="3"/>
  <c r="E6" i="3"/>
  <c r="E7" i="3" l="1"/>
  <c r="E28" i="3"/>
  <c r="E31" i="3" s="1"/>
  <c r="P28" i="3"/>
  <c r="P31" i="3" s="1"/>
  <c r="O28" i="3"/>
  <c r="O31" i="3" s="1"/>
  <c r="K56" i="2"/>
  <c r="K25" i="2"/>
  <c r="M6" i="3"/>
  <c r="J55" i="2"/>
  <c r="J48" i="2"/>
  <c r="J24" i="2"/>
  <c r="J14" i="2"/>
  <c r="J56" i="2" l="1"/>
  <c r="J25" i="2"/>
  <c r="N26" i="3"/>
  <c r="N15" i="3"/>
  <c r="N6" i="3"/>
  <c r="N28" i="3" s="1"/>
  <c r="I26" i="3"/>
  <c r="J26" i="3"/>
  <c r="K26" i="3"/>
  <c r="L26" i="3"/>
  <c r="M26" i="3"/>
  <c r="M28" i="3" s="1"/>
  <c r="M15" i="3"/>
  <c r="M13" i="3"/>
  <c r="I15" i="3"/>
  <c r="I13" i="3"/>
  <c r="M7" i="3"/>
  <c r="I7" i="3"/>
  <c r="I55" i="2"/>
  <c r="I48" i="2"/>
  <c r="I24" i="2"/>
  <c r="I14" i="2"/>
  <c r="L15" i="3"/>
  <c r="L13" i="3"/>
  <c r="L6" i="3"/>
  <c r="L28" i="3" s="1"/>
  <c r="I28" i="3" l="1"/>
  <c r="I31" i="3" s="1"/>
  <c r="L31" i="3"/>
  <c r="N7" i="3"/>
  <c r="N31" i="3"/>
  <c r="I56" i="2"/>
  <c r="I25" i="2"/>
  <c r="M31" i="3"/>
  <c r="L7" i="3"/>
  <c r="F48" i="2" l="1"/>
  <c r="F55" i="2"/>
  <c r="F24" i="2"/>
  <c r="F14" i="2"/>
  <c r="H55" i="2"/>
  <c r="H48" i="2"/>
  <c r="F25" i="2" l="1"/>
  <c r="F56" i="2"/>
  <c r="H56" i="2"/>
  <c r="H24" i="2" l="1"/>
  <c r="H14" i="2"/>
  <c r="H25" i="2" l="1"/>
  <c r="H15" i="3" l="1"/>
  <c r="H26" i="3"/>
  <c r="H6" i="3"/>
  <c r="H13" i="3"/>
  <c r="H7" i="3" l="1"/>
  <c r="H28" i="3"/>
  <c r="H31" i="3"/>
  <c r="F15" i="3"/>
  <c r="G15" i="3"/>
  <c r="J15" i="3"/>
  <c r="K15" i="3"/>
  <c r="K13" i="3" l="1"/>
  <c r="J13" i="3"/>
  <c r="G13" i="3"/>
  <c r="F13" i="3"/>
  <c r="K6" i="3" l="1"/>
  <c r="K28" i="3" s="1"/>
  <c r="J6" i="3"/>
  <c r="G6" i="3"/>
  <c r="F6" i="3"/>
  <c r="G26" i="3"/>
  <c r="F26" i="3"/>
  <c r="D6" i="3"/>
  <c r="D26" i="3"/>
  <c r="C26" i="3"/>
  <c r="C6" i="3"/>
  <c r="E55" i="2"/>
  <c r="D55" i="2"/>
  <c r="C55" i="2"/>
  <c r="G48" i="2"/>
  <c r="E48" i="2"/>
  <c r="D48" i="2"/>
  <c r="C48" i="2"/>
  <c r="G24" i="2"/>
  <c r="E24" i="2"/>
  <c r="D24" i="2"/>
  <c r="C24" i="2"/>
  <c r="G14" i="2"/>
  <c r="E14" i="2"/>
  <c r="D14" i="2"/>
  <c r="C14" i="2"/>
  <c r="D7" i="3" l="1"/>
  <c r="D28" i="3"/>
  <c r="J28" i="3"/>
  <c r="J31" i="3" s="1"/>
  <c r="F7" i="3"/>
  <c r="F28" i="3"/>
  <c r="F31" i="3" s="1"/>
  <c r="G7" i="3"/>
  <c r="G28" i="3"/>
  <c r="G31" i="3" s="1"/>
  <c r="C7" i="3"/>
  <c r="C28" i="3"/>
  <c r="C31" i="3" s="1"/>
  <c r="G25" i="2"/>
  <c r="C25" i="2"/>
  <c r="D25" i="2"/>
  <c r="K7" i="3"/>
  <c r="K31" i="3"/>
  <c r="C56" i="2"/>
  <c r="E56" i="2"/>
  <c r="G56" i="2"/>
  <c r="D56" i="2"/>
  <c r="E25" i="2"/>
  <c r="J7" i="3"/>
  <c r="D31" i="3"/>
  <c r="N13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Lara Boralli Razza</author>
  </authors>
  <commentList>
    <comment ref="B4" authorId="0" shapeId="0" xr:uid="{ED3581AD-28B9-4441-AA7F-5078D2618442}">
      <text>
        <r>
          <rPr>
            <sz val="9"/>
            <color indexed="81"/>
            <rFont val="Segoe UI"/>
            <family val="2"/>
          </rPr>
          <t>Considerando, para todos os períodos, a operação de marketplace-out como descontinuada</t>
        </r>
      </text>
    </comment>
  </commentList>
</comments>
</file>

<file path=xl/sharedStrings.xml><?xml version="1.0" encoding="utf-8"?>
<sst xmlns="http://schemas.openxmlformats.org/spreadsheetml/2006/main" count="185" uniqueCount="108">
  <si>
    <t>SPREADSHEETS AND FUNDAMENTALS</t>
  </si>
  <si>
    <t>BALANCE SHEET</t>
  </si>
  <si>
    <t>ASSETS</t>
  </si>
  <si>
    <t>Current Assets</t>
  </si>
  <si>
    <t>Cash and cash equivalents</t>
  </si>
  <si>
    <t>Financial investments</t>
  </si>
  <si>
    <t>Derivative financial instruments</t>
  </si>
  <si>
    <t>Accounts receivable</t>
  </si>
  <si>
    <t>Inventories</t>
  </si>
  <si>
    <t>Recoverable taxes</t>
  </si>
  <si>
    <t>Other currents assets</t>
  </si>
  <si>
    <t>Total current assets</t>
  </si>
  <si>
    <t>Non-current assets</t>
  </si>
  <si>
    <t>Judicial deposits</t>
  </si>
  <si>
    <t>Deferred income tax and social contribution</t>
  </si>
  <si>
    <t>Right of use - finance lease</t>
  </si>
  <si>
    <t>Property and equipment</t>
  </si>
  <si>
    <t>Intangible assets</t>
  </si>
  <si>
    <t>Total non-current assets</t>
  </si>
  <si>
    <t>LIABILITIES</t>
  </si>
  <si>
    <t>Current liabilities</t>
  </si>
  <si>
    <t>Suppliers</t>
  </si>
  <si>
    <t>Labor liabilities</t>
  </si>
  <si>
    <t>Loans</t>
  </si>
  <si>
    <t>Lease liabilities</t>
  </si>
  <si>
    <t>Deferred revenue</t>
  </si>
  <si>
    <t>Tax liabilities</t>
  </si>
  <si>
    <t>Related parts</t>
  </si>
  <si>
    <t>Total current liabilities</t>
  </si>
  <si>
    <t>Non-current liabilities</t>
  </si>
  <si>
    <t>Provision for tax, civil and labor risks</t>
  </si>
  <si>
    <t>Total non-current liabilities</t>
  </si>
  <si>
    <t>Shareholder's Equity</t>
  </si>
  <si>
    <t>Capital</t>
  </si>
  <si>
    <t>Capital reserve</t>
  </si>
  <si>
    <t>Accumulated losses</t>
  </si>
  <si>
    <t>Total shareholder's equity</t>
  </si>
  <si>
    <t>TOTAL ASSETS</t>
  </si>
  <si>
    <t>TOTAL LIABILITIES AND SHAREHOLDER'S EQUITY</t>
  </si>
  <si>
    <t>P&amp;L</t>
  </si>
  <si>
    <t>Net revenue</t>
  </si>
  <si>
    <t>COGS</t>
  </si>
  <si>
    <t>Gross Profit</t>
  </si>
  <si>
    <t>Operating Expenses</t>
  </si>
  <si>
    <t>SG&amp;A</t>
  </si>
  <si>
    <t>Marketing</t>
  </si>
  <si>
    <t>Adjusted EBITDA</t>
  </si>
  <si>
    <t>Financial revenue</t>
  </si>
  <si>
    <t>Financial expenses</t>
  </si>
  <si>
    <t>Financial result</t>
  </si>
  <si>
    <t>Result before income tax and social contribution</t>
  </si>
  <si>
    <t>Income tax and social contribution</t>
  </si>
  <si>
    <t>Profit (loss)</t>
  </si>
  <si>
    <t>OPERATING DATA</t>
  </si>
  <si>
    <t>% Private Label</t>
  </si>
  <si>
    <t>% Lifestyle</t>
  </si>
  <si>
    <t>Gallery</t>
  </si>
  <si>
    <t># stores</t>
  </si>
  <si>
    <t>-</t>
  </si>
  <si>
    <t>Gross Margin</t>
  </si>
  <si>
    <t>SG&amp;A/Net Sales</t>
  </si>
  <si>
    <t>Marketing/Net Sales</t>
  </si>
  <si>
    <t>Club</t>
  </si>
  <si>
    <t>Now</t>
  </si>
  <si>
    <t>GMV (R$ thousand)</t>
  </si>
  <si>
    <t>Average Ticket per order (R$)</t>
  </si>
  <si>
    <t>Active Buyers (Club + Now) - thousand</t>
  </si>
  <si>
    <t>4Q19</t>
  </si>
  <si>
    <t>1Q20</t>
  </si>
  <si>
    <t>2Q20</t>
  </si>
  <si>
    <t>3Q20</t>
  </si>
  <si>
    <t>4Q20</t>
  </si>
  <si>
    <t>1Q21</t>
  </si>
  <si>
    <t>Total GMV (R$ thousand)</t>
  </si>
  <si>
    <t xml:space="preserve"> (-) IPO costs</t>
  </si>
  <si>
    <t>Stock option plan</t>
  </si>
  <si>
    <t>2Q21</t>
  </si>
  <si>
    <t>Other operation revenues</t>
  </si>
  <si>
    <t>Recoverable Taxes</t>
  </si>
  <si>
    <t>3Q21</t>
  </si>
  <si>
    <t>3Q19</t>
  </si>
  <si>
    <t>4Q21</t>
  </si>
  <si>
    <t>1Q22</t>
  </si>
  <si>
    <t>2Q22</t>
  </si>
  <si>
    <t>Total Selling area (m²)</t>
  </si>
  <si>
    <t>3Q22</t>
  </si>
  <si>
    <t>4Q22</t>
  </si>
  <si>
    <t>1Q23</t>
  </si>
  <si>
    <t>Other liabilities</t>
  </si>
  <si>
    <t> 376,5</t>
  </si>
  <si>
    <t>2Q23</t>
  </si>
  <si>
    <t>3Q23</t>
  </si>
  <si>
    <t>4Q23</t>
  </si>
  <si>
    <t>1Q24</t>
  </si>
  <si>
    <t>2Q24</t>
  </si>
  <si>
    <t>Suppliers - Forfait</t>
  </si>
  <si>
    <t>Fulfillment</t>
  </si>
  <si>
    <t>Fulfillment/Net Sales</t>
  </si>
  <si>
    <t>3Q24</t>
  </si>
  <si>
    <t>Profit Contribution 2 (PC2)</t>
  </si>
  <si>
    <t>Adjusted EBITDA Margin</t>
  </si>
  <si>
    <t>PC2 Margin</t>
  </si>
  <si>
    <t>4Q24</t>
  </si>
  <si>
    <t>Online Consolidated</t>
  </si>
  <si>
    <t>1Q25</t>
  </si>
  <si>
    <t>2Q25</t>
  </si>
  <si>
    <t>3Q25</t>
  </si>
  <si>
    <t>4Q25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</si>
</sst>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#,##0.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 tint="0.34998626667073579"/>
      <name val="Calibri Light"/>
      <family val="2"/>
      <scheme val="major"/>
    </font>
    <font>
      <b/>
      <sz val="11"/>
      <color theme="1" tint="0.34998626667073579"/>
      <name val="Calibri"/>
      <family val="2"/>
      <scheme val="minor"/>
    </font>
    <font>
      <sz val="11"/>
      <color theme="1" tint="0.34998626667073579"/>
      <name val="Calibri"/>
      <family val="2"/>
      <scheme val="minor"/>
    </font>
    <font>
      <i/>
      <sz val="10"/>
      <color theme="1" tint="0.34998626667073579"/>
      <name val="Calibri"/>
      <family val="2"/>
      <scheme val="minor"/>
    </font>
    <font>
      <b/>
      <i/>
      <sz val="10"/>
      <color theme="1" tint="0.34998626667073579"/>
      <name val="Calibri"/>
      <family val="2"/>
      <scheme val="minor"/>
    </font>
    <font>
      <sz val="9"/>
      <color indexed="81"/>
      <name val="Segoe UI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theme="1" tint="0.34998626667073579"/>
      </top>
      <bottom style="thin">
        <color theme="1" tint="0.34998626667073579"/>
      </bottom>
      <diagonal/>
    </border>
    <border>
      <left/>
      <right/>
      <top/>
      <bottom style="medium">
        <color theme="1" tint="0.34998626667073579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4">
    <xf numFmtId="0" fontId="0" fillId="0" borderId="0" xfId="0"/>
    <xf numFmtId="0" fontId="3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left" indent="1"/>
    </xf>
    <xf numFmtId="0" fontId="4" fillId="0" borderId="1" xfId="0" applyFont="1" applyBorder="1"/>
    <xf numFmtId="0" fontId="4" fillId="0" borderId="2" xfId="0" applyFont="1" applyBorder="1"/>
    <xf numFmtId="0" fontId="4" fillId="0" borderId="2" xfId="0" applyFont="1" applyBorder="1" applyAlignment="1">
      <alignment horizontal="right"/>
    </xf>
    <xf numFmtId="3" fontId="5" fillId="0" borderId="0" xfId="0" applyNumberFormat="1" applyFont="1"/>
    <xf numFmtId="3" fontId="4" fillId="0" borderId="0" xfId="0" applyNumberFormat="1" applyFont="1"/>
    <xf numFmtId="3" fontId="4" fillId="0" borderId="1" xfId="0" applyNumberFormat="1" applyFont="1" applyBorder="1"/>
    <xf numFmtId="0" fontId="5" fillId="0" borderId="0" xfId="0" applyFont="1" applyAlignment="1">
      <alignment horizontal="right"/>
    </xf>
    <xf numFmtId="3" fontId="4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/>
    </xf>
    <xf numFmtId="3" fontId="4" fillId="0" borderId="1" xfId="0" applyNumberFormat="1" applyFont="1" applyBorder="1" applyAlignment="1">
      <alignment horizontal="right"/>
    </xf>
    <xf numFmtId="164" fontId="5" fillId="0" borderId="0" xfId="1" applyNumberFormat="1" applyFont="1" applyAlignment="1">
      <alignment horizontal="right"/>
    </xf>
    <xf numFmtId="0" fontId="6" fillId="0" borderId="0" xfId="0" applyFont="1" applyAlignment="1">
      <alignment horizontal="left" indent="1"/>
    </xf>
    <xf numFmtId="3" fontId="6" fillId="0" borderId="0" xfId="0" applyNumberFormat="1" applyFont="1" applyAlignment="1">
      <alignment horizontal="right"/>
    </xf>
    <xf numFmtId="164" fontId="6" fillId="0" borderId="0" xfId="1" applyNumberFormat="1" applyFont="1" applyAlignment="1">
      <alignment horizontal="right"/>
    </xf>
    <xf numFmtId="0" fontId="7" fillId="0" borderId="0" xfId="0" applyFont="1"/>
    <xf numFmtId="164" fontId="7" fillId="0" borderId="0" xfId="1" applyNumberFormat="1" applyFont="1" applyAlignment="1">
      <alignment horizontal="right"/>
    </xf>
    <xf numFmtId="164" fontId="0" fillId="2" borderId="0" xfId="1" applyNumberFormat="1" applyFont="1" applyFill="1"/>
    <xf numFmtId="165" fontId="5" fillId="0" borderId="0" xfId="0" applyNumberFormat="1" applyFont="1" applyAlignment="1">
      <alignment horizontal="right"/>
    </xf>
    <xf numFmtId="164" fontId="5" fillId="0" borderId="0" xfId="1" applyNumberFormat="1" applyFont="1" applyFill="1" applyAlignment="1">
      <alignment horizontal="right"/>
    </xf>
    <xf numFmtId="3" fontId="4" fillId="2" borderId="0" xfId="0" applyNumberFormat="1" applyFont="1" applyFill="1" applyAlignment="1">
      <alignment horizontal="right"/>
    </xf>
    <xf numFmtId="3" fontId="5" fillId="2" borderId="0" xfId="0" applyNumberFormat="1" applyFont="1" applyFill="1" applyAlignment="1">
      <alignment horizontal="right"/>
    </xf>
    <xf numFmtId="3" fontId="0" fillId="0" borderId="0" xfId="0" applyNumberFormat="1"/>
    <xf numFmtId="0" fontId="4" fillId="2" borderId="2" xfId="0" applyFont="1" applyFill="1" applyBorder="1" applyAlignment="1">
      <alignment horizontal="right"/>
    </xf>
    <xf numFmtId="0" fontId="5" fillId="2" borderId="0" xfId="0" applyFont="1" applyFill="1" applyAlignment="1">
      <alignment horizontal="right"/>
    </xf>
    <xf numFmtId="164" fontId="7" fillId="2" borderId="0" xfId="1" applyNumberFormat="1" applyFont="1" applyFill="1" applyAlignment="1">
      <alignment horizontal="right"/>
    </xf>
    <xf numFmtId="164" fontId="6" fillId="2" borderId="0" xfId="1" applyNumberFormat="1" applyFont="1" applyFill="1" applyAlignment="1">
      <alignment horizontal="right"/>
    </xf>
    <xf numFmtId="3" fontId="4" fillId="2" borderId="1" xfId="0" applyNumberFormat="1" applyFont="1" applyFill="1" applyBorder="1" applyAlignment="1">
      <alignment horizontal="right"/>
    </xf>
    <xf numFmtId="3" fontId="5" fillId="0" borderId="0" xfId="0" quotePrefix="1" applyNumberFormat="1" applyFont="1"/>
  </cellXfs>
  <cellStyles count="2">
    <cellStyle name="Normal" xfId="0" builtinId="0"/>
    <cellStyle name="Porcentagem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2</xdr:row>
      <xdr:rowOff>80781</xdr:rowOff>
    </xdr:from>
    <xdr:to>
      <xdr:col>6</xdr:col>
      <xdr:colOff>338177</xdr:colOff>
      <xdr:row>5</xdr:row>
      <xdr:rowOff>123824</xdr:rowOff>
    </xdr:to>
    <xdr:pic>
      <xdr:nvPicPr>
        <xdr:cNvPr id="2" name="Picture 6" descr="Westwing - IMC Brasil">
          <a:extLst>
            <a:ext uri="{FF2B5EF4-FFF2-40B4-BE49-F238E27FC236}">
              <a16:creationId xmlns:a16="http://schemas.microsoft.com/office/drawing/2014/main" id="{A20ECE77-6B87-4E0E-BDDE-08CC398C605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7685" b="9118"/>
        <a:stretch/>
      </xdr:blipFill>
      <xdr:spPr bwMode="auto">
        <a:xfrm>
          <a:off x="676275" y="461781"/>
          <a:ext cx="3319502" cy="6145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590550</xdr:colOff>
      <xdr:row>6</xdr:row>
      <xdr:rowOff>114299</xdr:rowOff>
    </xdr:from>
    <xdr:to>
      <xdr:col>8</xdr:col>
      <xdr:colOff>447675</xdr:colOff>
      <xdr:row>12</xdr:row>
      <xdr:rowOff>9524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D3F01017-F200-4468-9EFC-20D88EE66A89}"/>
            </a:ext>
          </a:extLst>
        </xdr:cNvPr>
        <xdr:cNvSpPr txBox="1"/>
      </xdr:nvSpPr>
      <xdr:spPr>
        <a:xfrm>
          <a:off x="590550" y="1257299"/>
          <a:ext cx="4733925" cy="1038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6600">
              <a:solidFill>
                <a:schemeClr val="tx1">
                  <a:lumMod val="65000"/>
                  <a:lumOff val="35000"/>
                </a:schemeClr>
              </a:solidFill>
            </a:rPr>
            <a:t>4Q25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I/Resultados/2021/4T21/Bases%20Resultado/Pe&#231;as%20Cont&#225;beis_WW_DFP_dez21_FINAL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RI\Resultados\2025\1T25\Bases%20Resultados\Dados_Operacionais_1T25.xlsx" TargetMode="External"/><Relationship Id="rId1" Type="http://schemas.openxmlformats.org/officeDocument/2006/relationships/externalLinkPath" Target="/RI/Resultados/2025/1T25/Bases%20Resultados/Dados_Operacionais_1T2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RI/Resultados/2021/4T21/Bases%20Resultado/Dados_Operacionais_4T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P"/>
      <sheetName val="DRE"/>
      <sheetName val="DRA"/>
      <sheetName val="DMPL"/>
      <sheetName val="DFC"/>
      <sheetName val="DVA"/>
    </sheetNames>
    <sheetDataSet>
      <sheetData sheetId="0">
        <row r="23">
          <cell r="E23">
            <v>19998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ver"/>
      <sheetName val="Balance Sheet"/>
      <sheetName val="P&amp;L"/>
      <sheetName val="Operating Data"/>
      <sheetName val="Operating Data - online channel"/>
    </sheetNames>
    <sheetDataSet>
      <sheetData sheetId="0"/>
      <sheetData sheetId="1"/>
      <sheetData sheetId="2"/>
      <sheetData sheetId="3">
        <row r="4">
          <cell r="AI4">
            <v>51220.993459999998</v>
          </cell>
        </row>
      </sheetData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Balance Sheet"/>
      <sheetName val="P&amp;L"/>
      <sheetName val="Operating Data"/>
      <sheetName val="Private Label"/>
      <sheetName val="Planilha1"/>
      <sheetName val="Planilha2"/>
    </sheetNames>
    <sheetDataSet>
      <sheetData sheetId="0"/>
      <sheetData sheetId="1"/>
      <sheetData sheetId="2"/>
      <sheetData sheetId="3">
        <row r="11">
          <cell r="M11">
            <v>326.12817393746855</v>
          </cell>
          <cell r="N11">
            <v>334.57248304209526</v>
          </cell>
          <cell r="O11">
            <v>331.52501100520163</v>
          </cell>
        </row>
        <row r="16">
          <cell r="M16">
            <v>634.82538808465006</v>
          </cell>
          <cell r="N16">
            <v>659.58072225086141</v>
          </cell>
          <cell r="O16">
            <v>628.62540186125204</v>
          </cell>
        </row>
      </sheetData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79D760-21F6-4A26-BF59-F49BDDBB76BA}">
  <dimension ref="B13"/>
  <sheetViews>
    <sheetView showGridLines="0" tabSelected="1" workbookViewId="0"/>
  </sheetViews>
  <sheetFormatPr defaultRowHeight="15" x14ac:dyDescent="0.25"/>
  <sheetData>
    <row r="13" spans="2:2" ht="23.25" x14ac:dyDescent="0.35">
      <c r="B13" s="1" t="s">
        <v>0</v>
      </c>
    </row>
  </sheetData>
  <pageMargins left="0.511811024" right="0.511811024" top="0.78740157499999996" bottom="0.78740157499999996" header="0.31496062000000002" footer="0.31496062000000002"/>
  <pageSetup paperSize="9"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C21F61-7164-44B5-8E57-D4018BA31C54}">
  <dimension ref="B2:AB59"/>
  <sheetViews>
    <sheetView showGridLines="0" workbookViewId="0">
      <pane xSplit="2" ySplit="2" topLeftCell="W3" activePane="bottomRight" state="frozen"/>
      <selection pane="topRight" activeCell="C1" sqref="C1"/>
      <selection pane="bottomLeft" activeCell="A3" sqref="A3"/>
      <selection pane="bottomRight" activeCell="B2" sqref="B2"/>
    </sheetView>
  </sheetViews>
  <sheetFormatPr defaultRowHeight="15" x14ac:dyDescent="0.25"/>
  <cols>
    <col min="1" max="1" width="5.140625" style="4" customWidth="1"/>
    <col min="2" max="2" width="43.28515625" style="4" bestFit="1" customWidth="1"/>
    <col min="3" max="10" width="9.140625" style="4"/>
    <col min="11" max="11" width="9.5703125" style="4" bestFit="1" customWidth="1"/>
    <col min="12" max="14" width="9.140625" style="4"/>
    <col min="15" max="27" width="9.7109375" style="4" customWidth="1"/>
    <col min="29" max="16384" width="9.140625" style="4"/>
  </cols>
  <sheetData>
    <row r="2" spans="2:27" s="3" customFormat="1" ht="15.75" thickBot="1" x14ac:dyDescent="0.3">
      <c r="B2" s="7" t="s">
        <v>1</v>
      </c>
      <c r="C2" s="7">
        <v>2017</v>
      </c>
      <c r="D2" s="7">
        <v>2018</v>
      </c>
      <c r="E2" s="7">
        <v>2019</v>
      </c>
      <c r="F2" s="8" t="s">
        <v>68</v>
      </c>
      <c r="G2" s="7">
        <v>2020</v>
      </c>
      <c r="H2" s="8" t="s">
        <v>72</v>
      </c>
      <c r="I2" s="8" t="s">
        <v>76</v>
      </c>
      <c r="J2" s="8" t="s">
        <v>79</v>
      </c>
      <c r="K2" s="8">
        <v>2021</v>
      </c>
      <c r="L2" s="8" t="s">
        <v>82</v>
      </c>
      <c r="M2" s="8" t="s">
        <v>83</v>
      </c>
      <c r="N2" s="8" t="s">
        <v>85</v>
      </c>
      <c r="O2" s="8">
        <v>2022</v>
      </c>
      <c r="P2" s="8" t="s">
        <v>87</v>
      </c>
      <c r="Q2" s="8" t="s">
        <v>90</v>
      </c>
      <c r="R2" s="8" t="s">
        <v>91</v>
      </c>
      <c r="S2" s="8" t="s">
        <v>92</v>
      </c>
      <c r="T2" s="8" t="s">
        <v>93</v>
      </c>
      <c r="U2" s="8" t="s">
        <v>94</v>
      </c>
      <c r="V2" s="8" t="s">
        <v>98</v>
      </c>
      <c r="W2" s="8" t="s">
        <v>102</v>
      </c>
      <c r="X2" s="8" t="s">
        <v>104</v>
      </c>
      <c r="Y2" s="8" t="s">
        <v>105</v>
      </c>
      <c r="Z2" s="8" t="s">
        <v>106</v>
      </c>
      <c r="AA2" s="8" t="s">
        <v>107</v>
      </c>
    </row>
    <row r="3" spans="2:27" ht="6.75" customHeight="1" x14ac:dyDescent="0.25">
      <c r="B3" s="3"/>
    </row>
    <row r="4" spans="2:27" x14ac:dyDescent="0.25">
      <c r="B4" s="3" t="s">
        <v>2</v>
      </c>
    </row>
    <row r="5" spans="2:27" x14ac:dyDescent="0.25">
      <c r="B5" s="3" t="s">
        <v>3</v>
      </c>
    </row>
    <row r="6" spans="2:27" x14ac:dyDescent="0.25">
      <c r="B6" s="4" t="s">
        <v>4</v>
      </c>
      <c r="C6" s="9">
        <v>1228</v>
      </c>
      <c r="D6" s="9">
        <v>4310</v>
      </c>
      <c r="E6" s="9">
        <v>4336</v>
      </c>
      <c r="F6" s="9">
        <v>11600</v>
      </c>
      <c r="G6" s="9">
        <v>29931</v>
      </c>
      <c r="H6" s="9">
        <v>392300</v>
      </c>
      <c r="I6" s="9">
        <v>352490</v>
      </c>
      <c r="J6" s="9">
        <v>308615</v>
      </c>
      <c r="K6" s="9">
        <v>263766</v>
      </c>
      <c r="L6" s="9">
        <v>219322</v>
      </c>
      <c r="M6" s="9">
        <v>163717</v>
      </c>
      <c r="N6" s="9">
        <v>156851</v>
      </c>
      <c r="O6" s="9">
        <v>155213</v>
      </c>
      <c r="P6" s="9">
        <v>146377</v>
      </c>
      <c r="Q6" s="9">
        <v>147205</v>
      </c>
      <c r="R6" s="9">
        <v>137727</v>
      </c>
      <c r="S6" s="9">
        <v>139348</v>
      </c>
      <c r="T6" s="9">
        <v>131916</v>
      </c>
      <c r="U6" s="9">
        <v>129261</v>
      </c>
      <c r="V6" s="9">
        <v>125541</v>
      </c>
      <c r="W6" s="9">
        <v>126936</v>
      </c>
      <c r="X6" s="9">
        <v>110497</v>
      </c>
      <c r="Y6" s="9">
        <v>107106</v>
      </c>
      <c r="Z6" s="9">
        <v>101943</v>
      </c>
      <c r="AA6" s="9">
        <v>121348</v>
      </c>
    </row>
    <row r="7" spans="2:27" x14ac:dyDescent="0.25">
      <c r="B7" s="4" t="s">
        <v>5</v>
      </c>
      <c r="C7" s="9">
        <v>0</v>
      </c>
      <c r="D7" s="9">
        <v>0</v>
      </c>
      <c r="E7" s="9">
        <v>68</v>
      </c>
      <c r="F7" s="9">
        <v>68</v>
      </c>
      <c r="G7" s="9">
        <v>1899</v>
      </c>
      <c r="H7" s="9">
        <v>1899</v>
      </c>
      <c r="I7" s="9">
        <v>2401</v>
      </c>
      <c r="J7" s="9">
        <v>2448</v>
      </c>
      <c r="K7" s="9">
        <v>2657</v>
      </c>
      <c r="L7" s="9">
        <v>2837</v>
      </c>
      <c r="M7" s="9">
        <v>2986</v>
      </c>
      <c r="N7" s="9">
        <v>2986</v>
      </c>
      <c r="O7" s="9">
        <v>2986</v>
      </c>
      <c r="P7" s="9">
        <v>2986</v>
      </c>
      <c r="Q7" s="9">
        <v>2799</v>
      </c>
      <c r="R7" s="9">
        <v>2799</v>
      </c>
      <c r="S7" s="9">
        <v>0</v>
      </c>
      <c r="T7" s="9">
        <v>0</v>
      </c>
      <c r="U7" s="9">
        <v>0</v>
      </c>
      <c r="V7" s="9">
        <v>0</v>
      </c>
      <c r="W7" s="9">
        <v>0</v>
      </c>
      <c r="X7" s="9">
        <v>0</v>
      </c>
      <c r="Y7" s="9">
        <v>0</v>
      </c>
      <c r="Z7" s="9">
        <v>0</v>
      </c>
      <c r="AA7" s="9">
        <v>0</v>
      </c>
    </row>
    <row r="8" spans="2:27" x14ac:dyDescent="0.25">
      <c r="B8" s="4" t="s">
        <v>6</v>
      </c>
      <c r="C8" s="9">
        <v>0</v>
      </c>
      <c r="D8" s="9">
        <v>0</v>
      </c>
      <c r="E8" s="9">
        <v>32</v>
      </c>
      <c r="F8" s="9">
        <v>2195</v>
      </c>
      <c r="G8" s="9">
        <v>369</v>
      </c>
      <c r="H8" s="9">
        <v>0</v>
      </c>
      <c r="I8" s="9">
        <v>0</v>
      </c>
      <c r="J8" s="9">
        <v>0</v>
      </c>
      <c r="K8" s="9">
        <v>0</v>
      </c>
      <c r="L8" s="9">
        <v>0</v>
      </c>
      <c r="M8" s="9">
        <v>0</v>
      </c>
      <c r="N8" s="9">
        <v>0</v>
      </c>
      <c r="O8" s="9">
        <v>0</v>
      </c>
      <c r="P8" s="4">
        <v>0</v>
      </c>
      <c r="Q8" s="9">
        <v>0</v>
      </c>
      <c r="R8" s="9">
        <v>0</v>
      </c>
      <c r="S8" s="9">
        <v>0</v>
      </c>
      <c r="T8" s="9">
        <v>0</v>
      </c>
      <c r="U8" s="9">
        <v>0</v>
      </c>
      <c r="V8" s="9">
        <v>0</v>
      </c>
      <c r="W8" s="9">
        <v>0</v>
      </c>
      <c r="X8" s="9">
        <v>0</v>
      </c>
      <c r="Y8" s="9">
        <v>0</v>
      </c>
      <c r="Z8" s="9">
        <v>0</v>
      </c>
      <c r="AA8" s="9">
        <v>0</v>
      </c>
    </row>
    <row r="9" spans="2:27" x14ac:dyDescent="0.25">
      <c r="B9" s="4" t="s">
        <v>7</v>
      </c>
      <c r="C9" s="9">
        <v>5339</v>
      </c>
      <c r="D9" s="9">
        <v>6266</v>
      </c>
      <c r="E9" s="9">
        <v>7745</v>
      </c>
      <c r="F9" s="9">
        <v>5034</v>
      </c>
      <c r="G9" s="9">
        <v>8872</v>
      </c>
      <c r="H9" s="9">
        <v>29034</v>
      </c>
      <c r="I9" s="9">
        <v>35006</v>
      </c>
      <c r="J9" s="9">
        <v>39466</v>
      </c>
      <c r="K9" s="9">
        <v>31836</v>
      </c>
      <c r="L9" s="9">
        <v>39930</v>
      </c>
      <c r="M9" s="9">
        <v>70956</v>
      </c>
      <c r="N9" s="9">
        <v>62488</v>
      </c>
      <c r="O9" s="9">
        <v>60178</v>
      </c>
      <c r="P9" s="9">
        <f>45968</f>
        <v>45968</v>
      </c>
      <c r="Q9" s="9">
        <v>45259</v>
      </c>
      <c r="R9" s="9">
        <v>45102</v>
      </c>
      <c r="S9" s="9">
        <v>44328</v>
      </c>
      <c r="T9" s="9">
        <v>39494</v>
      </c>
      <c r="U9" s="9">
        <v>37294</v>
      </c>
      <c r="V9" s="9">
        <v>35904</v>
      </c>
      <c r="W9" s="9">
        <v>32916</v>
      </c>
      <c r="X9" s="9">
        <v>32548</v>
      </c>
      <c r="Y9" s="9">
        <v>31853</v>
      </c>
      <c r="Z9" s="9">
        <v>33561</v>
      </c>
      <c r="AA9" s="9">
        <v>26815</v>
      </c>
    </row>
    <row r="10" spans="2:27" x14ac:dyDescent="0.25">
      <c r="B10" s="4" t="s">
        <v>8</v>
      </c>
      <c r="C10" s="9">
        <v>7023</v>
      </c>
      <c r="D10" s="9">
        <v>8904</v>
      </c>
      <c r="E10" s="9">
        <v>8822</v>
      </c>
      <c r="F10" s="9">
        <v>1528</v>
      </c>
      <c r="G10" s="9">
        <v>20147</v>
      </c>
      <c r="H10" s="9">
        <v>23265</v>
      </c>
      <c r="I10" s="9">
        <v>33806</v>
      </c>
      <c r="J10" s="9">
        <v>41670</v>
      </c>
      <c r="K10" s="9">
        <v>49694</v>
      </c>
      <c r="L10" s="9">
        <v>50980</v>
      </c>
      <c r="M10" s="9">
        <v>47963</v>
      </c>
      <c r="N10" s="9">
        <v>39795</v>
      </c>
      <c r="O10" s="9">
        <v>38882</v>
      </c>
      <c r="P10" s="9">
        <v>35811</v>
      </c>
      <c r="Q10" s="9">
        <v>32456</v>
      </c>
      <c r="R10" s="9">
        <v>29561</v>
      </c>
      <c r="S10" s="9">
        <v>22879</v>
      </c>
      <c r="T10" s="9">
        <v>20320</v>
      </c>
      <c r="U10" s="9">
        <v>17425</v>
      </c>
      <c r="V10" s="9">
        <v>18334</v>
      </c>
      <c r="W10" s="9">
        <v>16955</v>
      </c>
      <c r="X10" s="9">
        <v>17663</v>
      </c>
      <c r="Y10" s="9">
        <v>22721</v>
      </c>
      <c r="Z10" s="9">
        <v>25871</v>
      </c>
      <c r="AA10" s="9">
        <v>21944</v>
      </c>
    </row>
    <row r="11" spans="2:27" x14ac:dyDescent="0.25">
      <c r="B11" s="4" t="s">
        <v>9</v>
      </c>
      <c r="C11" s="9">
        <v>47</v>
      </c>
      <c r="D11" s="9">
        <v>47</v>
      </c>
      <c r="E11" s="9">
        <v>47</v>
      </c>
      <c r="F11" s="9">
        <v>11609</v>
      </c>
      <c r="G11" s="9">
        <v>91</v>
      </c>
      <c r="H11" s="9">
        <v>91</v>
      </c>
      <c r="I11" s="9">
        <v>2803</v>
      </c>
      <c r="J11" s="9">
        <v>4206</v>
      </c>
      <c r="K11" s="9">
        <v>1509</v>
      </c>
      <c r="L11" s="9">
        <v>1428</v>
      </c>
      <c r="M11" s="9">
        <v>11264</v>
      </c>
      <c r="N11" s="9">
        <v>8634</v>
      </c>
      <c r="O11" s="9">
        <v>5957</v>
      </c>
      <c r="P11" s="9">
        <v>4065</v>
      </c>
      <c r="Q11" s="9">
        <v>6328</v>
      </c>
      <c r="R11" s="9">
        <v>9328</v>
      </c>
      <c r="S11" s="9">
        <v>3096</v>
      </c>
      <c r="T11" s="9">
        <v>468</v>
      </c>
      <c r="U11" s="9">
        <v>310</v>
      </c>
      <c r="V11" s="9">
        <v>5547</v>
      </c>
      <c r="W11" s="9">
        <v>9475</v>
      </c>
      <c r="X11" s="9">
        <v>10782</v>
      </c>
      <c r="Y11" s="9">
        <v>6972</v>
      </c>
      <c r="Z11" s="9">
        <v>16478</v>
      </c>
      <c r="AA11" s="9">
        <v>12946.509309999999</v>
      </c>
    </row>
    <row r="12" spans="2:27" x14ac:dyDescent="0.25">
      <c r="B12" s="4" t="s">
        <v>27</v>
      </c>
      <c r="C12" s="9">
        <v>5125</v>
      </c>
      <c r="D12" s="9">
        <v>0</v>
      </c>
      <c r="E12" s="9">
        <v>0</v>
      </c>
      <c r="F12" s="9">
        <v>47</v>
      </c>
      <c r="G12" s="9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4">
        <v>0</v>
      </c>
      <c r="R12" s="4">
        <v>0</v>
      </c>
      <c r="S12" s="4">
        <v>0</v>
      </c>
      <c r="T12" s="4">
        <v>0</v>
      </c>
      <c r="U12" s="4">
        <v>0</v>
      </c>
      <c r="V12" s="4">
        <v>0</v>
      </c>
      <c r="W12" s="4">
        <v>0</v>
      </c>
      <c r="X12" s="4">
        <v>0</v>
      </c>
      <c r="Y12" s="4">
        <v>0</v>
      </c>
      <c r="Z12" s="4">
        <v>0</v>
      </c>
      <c r="AA12" s="4">
        <v>0</v>
      </c>
    </row>
    <row r="13" spans="2:27" x14ac:dyDescent="0.25">
      <c r="B13" s="4" t="s">
        <v>10</v>
      </c>
      <c r="C13" s="9">
        <v>483</v>
      </c>
      <c r="D13" s="9">
        <v>999</v>
      </c>
      <c r="E13" s="9">
        <v>781</v>
      </c>
      <c r="F13" s="9">
        <v>476</v>
      </c>
      <c r="G13" s="9">
        <v>1510</v>
      </c>
      <c r="H13" s="9">
        <v>2541</v>
      </c>
      <c r="I13" s="9">
        <v>4194</v>
      </c>
      <c r="J13" s="9">
        <v>8762</v>
      </c>
      <c r="K13" s="9">
        <v>5109</v>
      </c>
      <c r="L13" s="9">
        <v>4767</v>
      </c>
      <c r="M13" s="9">
        <v>5238</v>
      </c>
      <c r="N13" s="9">
        <v>5771</v>
      </c>
      <c r="O13" s="9">
        <v>2181</v>
      </c>
      <c r="P13" s="9">
        <v>7345</v>
      </c>
      <c r="Q13" s="9">
        <v>6439</v>
      </c>
      <c r="R13" s="9">
        <v>3600</v>
      </c>
      <c r="S13" s="9">
        <v>1371</v>
      </c>
      <c r="T13" s="9">
        <v>1528</v>
      </c>
      <c r="U13" s="9">
        <v>926</v>
      </c>
      <c r="V13" s="9">
        <v>1266</v>
      </c>
      <c r="W13" s="9">
        <v>1498</v>
      </c>
      <c r="X13" s="9">
        <v>1578</v>
      </c>
      <c r="Y13" s="9">
        <v>1397</v>
      </c>
      <c r="Z13" s="9">
        <v>1905</v>
      </c>
      <c r="AA13" s="9">
        <v>1320</v>
      </c>
    </row>
    <row r="14" spans="2:27" s="3" customFormat="1" x14ac:dyDescent="0.25">
      <c r="B14" s="3" t="s">
        <v>11</v>
      </c>
      <c r="C14" s="10">
        <f t="shared" ref="C14:O14" si="0">SUM(C6:C13)</f>
        <v>19245</v>
      </c>
      <c r="D14" s="10">
        <f t="shared" si="0"/>
        <v>20526</v>
      </c>
      <c r="E14" s="10">
        <f t="shared" si="0"/>
        <v>21831</v>
      </c>
      <c r="F14" s="10">
        <f t="shared" si="0"/>
        <v>32557</v>
      </c>
      <c r="G14" s="10">
        <f t="shared" si="0"/>
        <v>62819</v>
      </c>
      <c r="H14" s="10">
        <f t="shared" si="0"/>
        <v>449130</v>
      </c>
      <c r="I14" s="10">
        <f t="shared" si="0"/>
        <v>430700</v>
      </c>
      <c r="J14" s="10">
        <f t="shared" si="0"/>
        <v>405167</v>
      </c>
      <c r="K14" s="10">
        <f t="shared" si="0"/>
        <v>354571</v>
      </c>
      <c r="L14" s="10">
        <f t="shared" si="0"/>
        <v>319264</v>
      </c>
      <c r="M14" s="10">
        <f t="shared" si="0"/>
        <v>302124</v>
      </c>
      <c r="N14" s="10">
        <f t="shared" si="0"/>
        <v>276525</v>
      </c>
      <c r="O14" s="10">
        <f t="shared" si="0"/>
        <v>265397</v>
      </c>
      <c r="P14" s="10">
        <f t="shared" ref="P14:AA14" si="1">SUM(P6:P13)</f>
        <v>242552</v>
      </c>
      <c r="Q14" s="10">
        <f t="shared" si="1"/>
        <v>240486</v>
      </c>
      <c r="R14" s="10">
        <f t="shared" si="1"/>
        <v>228117</v>
      </c>
      <c r="S14" s="10">
        <f t="shared" si="1"/>
        <v>211022</v>
      </c>
      <c r="T14" s="10">
        <f t="shared" si="1"/>
        <v>193726</v>
      </c>
      <c r="U14" s="10">
        <f t="shared" si="1"/>
        <v>185216</v>
      </c>
      <c r="V14" s="10">
        <f t="shared" si="1"/>
        <v>186592</v>
      </c>
      <c r="W14" s="10">
        <f t="shared" si="1"/>
        <v>187780</v>
      </c>
      <c r="X14" s="10">
        <f t="shared" si="1"/>
        <v>173068</v>
      </c>
      <c r="Y14" s="10">
        <f t="shared" si="1"/>
        <v>170049</v>
      </c>
      <c r="Z14" s="10">
        <f t="shared" si="1"/>
        <v>179758</v>
      </c>
      <c r="AA14" s="10">
        <f t="shared" si="1"/>
        <v>184373.50930999999</v>
      </c>
    </row>
    <row r="15" spans="2:27" x14ac:dyDescent="0.25"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</row>
    <row r="16" spans="2:27" s="3" customFormat="1" x14ac:dyDescent="0.25">
      <c r="B16" s="3" t="s">
        <v>12</v>
      </c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</row>
    <row r="17" spans="2:27" x14ac:dyDescent="0.25">
      <c r="B17" s="4" t="s">
        <v>13</v>
      </c>
      <c r="C17" s="9">
        <v>1382</v>
      </c>
      <c r="D17" s="9">
        <v>1388</v>
      </c>
      <c r="E17" s="9">
        <v>1592</v>
      </c>
      <c r="F17" s="9">
        <v>1624</v>
      </c>
      <c r="G17" s="9">
        <v>2246</v>
      </c>
      <c r="H17" s="9">
        <v>6437</v>
      </c>
      <c r="I17" s="9">
        <v>8655</v>
      </c>
      <c r="J17" s="9">
        <v>13073</v>
      </c>
      <c r="K17" s="9">
        <v>15783</v>
      </c>
      <c r="L17" s="9">
        <v>17422</v>
      </c>
      <c r="M17" s="9">
        <v>19656</v>
      </c>
      <c r="N17" s="9">
        <v>22807</v>
      </c>
      <c r="O17" s="9">
        <v>28285</v>
      </c>
      <c r="P17" s="9">
        <v>28184</v>
      </c>
      <c r="Q17" s="9">
        <v>29664</v>
      </c>
      <c r="R17" s="9">
        <v>30373</v>
      </c>
      <c r="S17" s="9">
        <v>31301</v>
      </c>
      <c r="T17" s="9">
        <v>32465</v>
      </c>
      <c r="U17" s="9">
        <v>30620</v>
      </c>
      <c r="V17" s="9">
        <v>31298</v>
      </c>
      <c r="W17" s="9">
        <v>30954</v>
      </c>
      <c r="X17" s="9">
        <v>31677</v>
      </c>
      <c r="Y17" s="9">
        <v>32475</v>
      </c>
      <c r="Z17" s="9">
        <v>33475</v>
      </c>
      <c r="AA17" s="9">
        <v>33866</v>
      </c>
    </row>
    <row r="18" spans="2:27" x14ac:dyDescent="0.25">
      <c r="B18" s="4" t="s">
        <v>5</v>
      </c>
      <c r="C18" s="9">
        <v>0</v>
      </c>
      <c r="D18" s="9">
        <v>0</v>
      </c>
      <c r="E18" s="9">
        <v>0</v>
      </c>
      <c r="F18" s="9">
        <v>0</v>
      </c>
      <c r="G18" s="9">
        <v>0</v>
      </c>
      <c r="H18" s="9">
        <v>0</v>
      </c>
      <c r="I18" s="9">
        <v>0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9">
        <v>0</v>
      </c>
      <c r="Q18" s="9">
        <v>0</v>
      </c>
      <c r="R18" s="9">
        <v>0</v>
      </c>
      <c r="S18" s="9">
        <v>2649</v>
      </c>
      <c r="T18" s="9">
        <v>2578</v>
      </c>
      <c r="U18" s="9">
        <v>2503</v>
      </c>
      <c r="V18" s="9">
        <v>2503</v>
      </c>
      <c r="W18" s="9">
        <v>2503</v>
      </c>
      <c r="X18" s="9">
        <v>2503</v>
      </c>
      <c r="Y18" s="9">
        <v>2399</v>
      </c>
      <c r="Z18" s="9">
        <v>2399</v>
      </c>
      <c r="AA18" s="9">
        <v>0</v>
      </c>
    </row>
    <row r="19" spans="2:27" x14ac:dyDescent="0.25">
      <c r="B19" s="4" t="s">
        <v>78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11328</v>
      </c>
      <c r="J19" s="9">
        <v>11328</v>
      </c>
      <c r="K19" s="9">
        <v>11682</v>
      </c>
      <c r="L19" s="9">
        <v>10130</v>
      </c>
      <c r="M19" s="9">
        <v>0</v>
      </c>
      <c r="N19" s="9">
        <v>0</v>
      </c>
      <c r="O19" s="9">
        <v>2166</v>
      </c>
      <c r="P19" s="9">
        <v>2408</v>
      </c>
      <c r="Q19" s="9">
        <v>2408</v>
      </c>
      <c r="R19" s="9">
        <v>0</v>
      </c>
      <c r="S19" s="9">
        <v>2863</v>
      </c>
      <c r="T19" s="9">
        <v>3736</v>
      </c>
      <c r="U19" s="9">
        <v>3964</v>
      </c>
      <c r="V19" s="9">
        <v>3964</v>
      </c>
      <c r="W19" s="9">
        <v>3964</v>
      </c>
      <c r="X19" s="9">
        <v>3964</v>
      </c>
      <c r="Y19" s="9">
        <v>3964</v>
      </c>
      <c r="Z19" s="9">
        <v>0</v>
      </c>
      <c r="AA19" s="9">
        <v>2242.4906900000001</v>
      </c>
    </row>
    <row r="20" spans="2:27" x14ac:dyDescent="0.25">
      <c r="B20" s="4" t="s">
        <v>14</v>
      </c>
      <c r="C20" s="9">
        <v>0</v>
      </c>
      <c r="D20" s="9">
        <v>0</v>
      </c>
      <c r="E20" s="9">
        <v>0</v>
      </c>
      <c r="F20" s="9">
        <v>0</v>
      </c>
      <c r="G20" s="9">
        <f>[1]BP!$E$23</f>
        <v>19998</v>
      </c>
      <c r="H20" s="9">
        <v>38917</v>
      </c>
      <c r="I20" s="9">
        <v>35615</v>
      </c>
      <c r="J20" s="9">
        <v>39783</v>
      </c>
      <c r="K20" s="9">
        <v>42827</v>
      </c>
      <c r="L20" s="9">
        <v>46181</v>
      </c>
      <c r="M20" s="9">
        <v>52222</v>
      </c>
      <c r="N20" s="9">
        <v>53874</v>
      </c>
      <c r="O20" s="9">
        <v>53874</v>
      </c>
      <c r="P20" s="9">
        <v>53874</v>
      </c>
      <c r="Q20" s="9">
        <v>53874</v>
      </c>
      <c r="R20" s="9">
        <v>53874</v>
      </c>
      <c r="S20" s="9">
        <v>54889</v>
      </c>
      <c r="T20" s="9">
        <v>55680</v>
      </c>
      <c r="U20" s="9">
        <v>56386</v>
      </c>
      <c r="V20" s="9">
        <v>55528</v>
      </c>
      <c r="W20" s="9">
        <v>55528</v>
      </c>
      <c r="X20" s="9">
        <v>55138</v>
      </c>
      <c r="Y20" s="9">
        <v>55115</v>
      </c>
      <c r="Z20" s="9">
        <v>55876</v>
      </c>
      <c r="AA20" s="9">
        <v>55949</v>
      </c>
    </row>
    <row r="21" spans="2:27" x14ac:dyDescent="0.25">
      <c r="B21" s="4" t="s">
        <v>15</v>
      </c>
      <c r="C21" s="9">
        <v>0</v>
      </c>
      <c r="D21" s="9">
        <v>0</v>
      </c>
      <c r="E21" s="9">
        <v>2866</v>
      </c>
      <c r="F21" s="9">
        <v>2668</v>
      </c>
      <c r="G21" s="9">
        <v>2133</v>
      </c>
      <c r="H21" s="9">
        <v>23478</v>
      </c>
      <c r="I21" s="9">
        <v>27075</v>
      </c>
      <c r="J21" s="9">
        <v>30063</v>
      </c>
      <c r="K21" s="9">
        <v>31083</v>
      </c>
      <c r="L21" s="9">
        <v>31798</v>
      </c>
      <c r="M21" s="9">
        <v>29737</v>
      </c>
      <c r="N21" s="9">
        <v>27676</v>
      </c>
      <c r="O21" s="9">
        <v>26954</v>
      </c>
      <c r="P21" s="9">
        <v>25115</v>
      </c>
      <c r="Q21" s="9">
        <v>22791</v>
      </c>
      <c r="R21" s="9">
        <v>14973</v>
      </c>
      <c r="S21" s="9">
        <v>12925</v>
      </c>
      <c r="T21" s="9">
        <v>12933</v>
      </c>
      <c r="U21" s="9">
        <v>11217</v>
      </c>
      <c r="V21" s="9">
        <v>9561</v>
      </c>
      <c r="W21" s="9">
        <v>8848</v>
      </c>
      <c r="X21" s="9">
        <v>9162</v>
      </c>
      <c r="Y21" s="9">
        <v>7463</v>
      </c>
      <c r="Z21" s="9">
        <v>6657</v>
      </c>
      <c r="AA21" s="9">
        <v>9844</v>
      </c>
    </row>
    <row r="22" spans="2:27" x14ac:dyDescent="0.25">
      <c r="B22" s="4" t="s">
        <v>16</v>
      </c>
      <c r="C22" s="9">
        <v>2119</v>
      </c>
      <c r="D22" s="9">
        <v>2288</v>
      </c>
      <c r="E22" s="9">
        <v>2886</v>
      </c>
      <c r="F22" s="9">
        <v>3397</v>
      </c>
      <c r="G22" s="9">
        <v>6114</v>
      </c>
      <c r="H22" s="9">
        <v>7266</v>
      </c>
      <c r="I22" s="9">
        <v>14318</v>
      </c>
      <c r="J22" s="9">
        <v>20488</v>
      </c>
      <c r="K22" s="9">
        <v>28037</v>
      </c>
      <c r="L22" s="9">
        <v>31304</v>
      </c>
      <c r="M22" s="9">
        <v>31786</v>
      </c>
      <c r="N22" s="9">
        <v>31333</v>
      </c>
      <c r="O22" s="9">
        <v>30059</v>
      </c>
      <c r="P22" s="9">
        <v>27537</v>
      </c>
      <c r="Q22" s="9">
        <v>25789</v>
      </c>
      <c r="R22" s="9">
        <v>22115</v>
      </c>
      <c r="S22" s="9">
        <v>19994</v>
      </c>
      <c r="T22" s="9">
        <v>16835</v>
      </c>
      <c r="U22" s="9">
        <v>14721</v>
      </c>
      <c r="V22" s="9">
        <v>13082</v>
      </c>
      <c r="W22" s="9">
        <v>11797</v>
      </c>
      <c r="X22" s="9">
        <v>10877</v>
      </c>
      <c r="Y22" s="9">
        <v>10126</v>
      </c>
      <c r="Z22" s="9">
        <v>9640</v>
      </c>
      <c r="AA22" s="9">
        <v>8725</v>
      </c>
    </row>
    <row r="23" spans="2:27" x14ac:dyDescent="0.25">
      <c r="B23" s="4" t="s">
        <v>17</v>
      </c>
      <c r="C23" s="9">
        <v>205</v>
      </c>
      <c r="D23" s="9">
        <v>918</v>
      </c>
      <c r="E23" s="9">
        <v>1505</v>
      </c>
      <c r="F23" s="9">
        <v>2106</v>
      </c>
      <c r="G23" s="9">
        <v>4567</v>
      </c>
      <c r="H23" s="9">
        <v>5771</v>
      </c>
      <c r="I23" s="9">
        <v>6622</v>
      </c>
      <c r="J23" s="9">
        <v>7782</v>
      </c>
      <c r="K23" s="9">
        <v>8859</v>
      </c>
      <c r="L23" s="9">
        <v>10035</v>
      </c>
      <c r="M23" s="9">
        <v>11780</v>
      </c>
      <c r="N23" s="9">
        <v>13201</v>
      </c>
      <c r="O23" s="9">
        <v>15306</v>
      </c>
      <c r="P23" s="9">
        <v>16112</v>
      </c>
      <c r="Q23" s="9">
        <v>16082</v>
      </c>
      <c r="R23" s="9">
        <v>15893</v>
      </c>
      <c r="S23" s="9">
        <v>15567</v>
      </c>
      <c r="T23" s="9">
        <v>15129</v>
      </c>
      <c r="U23" s="9">
        <v>14677</v>
      </c>
      <c r="V23" s="9">
        <v>14162</v>
      </c>
      <c r="W23" s="9">
        <v>13654</v>
      </c>
      <c r="X23" s="9">
        <v>13220</v>
      </c>
      <c r="Y23" s="9">
        <v>12791</v>
      </c>
      <c r="Z23" s="9">
        <v>12417</v>
      </c>
      <c r="AA23" s="9">
        <v>12039</v>
      </c>
    </row>
    <row r="24" spans="2:27" s="3" customFormat="1" x14ac:dyDescent="0.25">
      <c r="B24" s="3" t="s">
        <v>18</v>
      </c>
      <c r="C24" s="10">
        <f t="shared" ref="C24:H24" si="2">SUM(C17:C23)</f>
        <v>3706</v>
      </c>
      <c r="D24" s="10">
        <f t="shared" si="2"/>
        <v>4594</v>
      </c>
      <c r="E24" s="10">
        <f t="shared" si="2"/>
        <v>8849</v>
      </c>
      <c r="F24" s="10">
        <f t="shared" si="2"/>
        <v>9795</v>
      </c>
      <c r="G24" s="10">
        <f t="shared" si="2"/>
        <v>35058</v>
      </c>
      <c r="H24" s="10">
        <f t="shared" si="2"/>
        <v>81869</v>
      </c>
      <c r="I24" s="10">
        <f t="shared" ref="I24:P24" si="3">SUM(I17:I23)</f>
        <v>103613</v>
      </c>
      <c r="J24" s="10">
        <f t="shared" si="3"/>
        <v>122517</v>
      </c>
      <c r="K24" s="10">
        <f t="shared" si="3"/>
        <v>138271</v>
      </c>
      <c r="L24" s="10">
        <f t="shared" si="3"/>
        <v>146870</v>
      </c>
      <c r="M24" s="10">
        <f t="shared" si="3"/>
        <v>145181</v>
      </c>
      <c r="N24" s="10">
        <f t="shared" si="3"/>
        <v>148891</v>
      </c>
      <c r="O24" s="10">
        <f t="shared" si="3"/>
        <v>156644</v>
      </c>
      <c r="P24" s="10">
        <f t="shared" si="3"/>
        <v>153230</v>
      </c>
      <c r="Q24" s="10">
        <f t="shared" ref="Q24:R24" si="4">SUM(Q17:Q23)</f>
        <v>150608</v>
      </c>
      <c r="R24" s="10">
        <f t="shared" si="4"/>
        <v>137228</v>
      </c>
      <c r="S24" s="10">
        <f t="shared" ref="S24:T24" si="5">SUM(S17:S23)</f>
        <v>140188</v>
      </c>
      <c r="T24" s="10">
        <f t="shared" si="5"/>
        <v>139356</v>
      </c>
      <c r="U24" s="10">
        <f t="shared" ref="U24:V24" si="6">SUM(U17:U23)</f>
        <v>134088</v>
      </c>
      <c r="V24" s="10">
        <f t="shared" si="6"/>
        <v>130098</v>
      </c>
      <c r="W24" s="10">
        <f t="shared" ref="W24:X24" si="7">SUM(W17:W23)</f>
        <v>127248</v>
      </c>
      <c r="X24" s="10">
        <f t="shared" si="7"/>
        <v>126541</v>
      </c>
      <c r="Y24" s="10">
        <f t="shared" ref="Y24:Z24" si="8">SUM(Y17:Y23)</f>
        <v>124333</v>
      </c>
      <c r="Z24" s="10">
        <f t="shared" si="8"/>
        <v>120464</v>
      </c>
      <c r="AA24" s="10">
        <f t="shared" ref="AA24" si="9">SUM(AA17:AA23)</f>
        <v>122665.49069000001</v>
      </c>
    </row>
    <row r="25" spans="2:27" s="3" customFormat="1" x14ac:dyDescent="0.25">
      <c r="B25" s="6" t="s">
        <v>37</v>
      </c>
      <c r="C25" s="11">
        <f t="shared" ref="C25:H25" si="10">C24+C14</f>
        <v>22951</v>
      </c>
      <c r="D25" s="11">
        <f t="shared" si="10"/>
        <v>25120</v>
      </c>
      <c r="E25" s="11">
        <f t="shared" si="10"/>
        <v>30680</v>
      </c>
      <c r="F25" s="11">
        <f t="shared" si="10"/>
        <v>42352</v>
      </c>
      <c r="G25" s="11">
        <f t="shared" si="10"/>
        <v>97877</v>
      </c>
      <c r="H25" s="11">
        <f t="shared" si="10"/>
        <v>530999</v>
      </c>
      <c r="I25" s="11">
        <f t="shared" ref="I25:P25" si="11">I24+I14</f>
        <v>534313</v>
      </c>
      <c r="J25" s="11">
        <f t="shared" si="11"/>
        <v>527684</v>
      </c>
      <c r="K25" s="11">
        <f t="shared" si="11"/>
        <v>492842</v>
      </c>
      <c r="L25" s="11">
        <f t="shared" si="11"/>
        <v>466134</v>
      </c>
      <c r="M25" s="11">
        <f t="shared" si="11"/>
        <v>447305</v>
      </c>
      <c r="N25" s="11">
        <f t="shared" si="11"/>
        <v>425416</v>
      </c>
      <c r="O25" s="11">
        <f t="shared" si="11"/>
        <v>422041</v>
      </c>
      <c r="P25" s="11">
        <f t="shared" si="11"/>
        <v>395782</v>
      </c>
      <c r="Q25" s="11">
        <f t="shared" ref="Q25:R25" si="12">Q24+Q14</f>
        <v>391094</v>
      </c>
      <c r="R25" s="11">
        <f t="shared" si="12"/>
        <v>365345</v>
      </c>
      <c r="S25" s="11">
        <f t="shared" ref="S25:T25" si="13">S24+S14</f>
        <v>351210</v>
      </c>
      <c r="T25" s="11">
        <f t="shared" si="13"/>
        <v>333082</v>
      </c>
      <c r="U25" s="11">
        <f t="shared" ref="U25:V25" si="14">U24+U14</f>
        <v>319304</v>
      </c>
      <c r="V25" s="11">
        <f t="shared" si="14"/>
        <v>316690</v>
      </c>
      <c r="W25" s="11">
        <f t="shared" ref="W25:X25" si="15">W24+W14</f>
        <v>315028</v>
      </c>
      <c r="X25" s="11">
        <f t="shared" si="15"/>
        <v>299609</v>
      </c>
      <c r="Y25" s="11">
        <f t="shared" ref="Y25:Z25" si="16">Y24+Y14</f>
        <v>294382</v>
      </c>
      <c r="Z25" s="11">
        <f t="shared" si="16"/>
        <v>300222</v>
      </c>
      <c r="AA25" s="11">
        <f t="shared" ref="AA25" si="17">AA24+AA14</f>
        <v>307039</v>
      </c>
    </row>
    <row r="26" spans="2:27" x14ac:dyDescent="0.25"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</row>
    <row r="27" spans="2:27" x14ac:dyDescent="0.25"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</row>
    <row r="28" spans="2:27" s="3" customFormat="1" x14ac:dyDescent="0.25">
      <c r="B28" s="3" t="s">
        <v>19</v>
      </c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</row>
    <row r="29" spans="2:27" s="3" customFormat="1" x14ac:dyDescent="0.25">
      <c r="B29" s="3" t="s">
        <v>20</v>
      </c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</row>
    <row r="30" spans="2:27" s="3" customFormat="1" x14ac:dyDescent="0.25">
      <c r="B30" s="4" t="s">
        <v>95</v>
      </c>
      <c r="C30" s="4">
        <v>0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  <c r="P30" s="4">
        <v>0</v>
      </c>
      <c r="Q30" s="4">
        <v>0</v>
      </c>
      <c r="R30" s="4">
        <v>0</v>
      </c>
      <c r="S30" s="4">
        <v>0</v>
      </c>
      <c r="T30" s="4">
        <v>0</v>
      </c>
      <c r="U30" s="9">
        <v>2270</v>
      </c>
      <c r="V30" s="9">
        <v>1746</v>
      </c>
      <c r="W30" s="9">
        <v>1849</v>
      </c>
      <c r="X30" s="9">
        <v>1630</v>
      </c>
      <c r="Y30" s="9">
        <v>2095</v>
      </c>
      <c r="Z30" s="9">
        <v>1472</v>
      </c>
      <c r="AA30" s="9">
        <v>2929</v>
      </c>
    </row>
    <row r="31" spans="2:27" x14ac:dyDescent="0.25">
      <c r="B31" s="4" t="s">
        <v>21</v>
      </c>
      <c r="C31" s="9">
        <v>15114</v>
      </c>
      <c r="D31" s="9">
        <v>11755</v>
      </c>
      <c r="E31" s="9">
        <v>8375</v>
      </c>
      <c r="F31" s="9">
        <v>10939</v>
      </c>
      <c r="G31" s="9">
        <v>39583</v>
      </c>
      <c r="H31" s="9">
        <v>34347</v>
      </c>
      <c r="I31" s="9">
        <v>43505</v>
      </c>
      <c r="J31" s="9">
        <v>49367</v>
      </c>
      <c r="K31" s="9">
        <v>63287</v>
      </c>
      <c r="L31" s="9">
        <v>27053</v>
      </c>
      <c r="M31" s="9">
        <v>22802</v>
      </c>
      <c r="N31" s="9">
        <v>14961</v>
      </c>
      <c r="O31" s="9">
        <v>49609</v>
      </c>
      <c r="P31" s="9">
        <v>31379</v>
      </c>
      <c r="Q31" s="9">
        <v>31613</v>
      </c>
      <c r="R31" s="9">
        <v>37619</v>
      </c>
      <c r="S31" s="9">
        <v>39349</v>
      </c>
      <c r="T31" s="9">
        <v>32309</v>
      </c>
      <c r="U31" s="9">
        <v>27648</v>
      </c>
      <c r="V31" s="9">
        <v>31394</v>
      </c>
      <c r="W31" s="9">
        <v>36459</v>
      </c>
      <c r="X31" s="9">
        <v>28989</v>
      </c>
      <c r="Y31" s="9">
        <v>31153</v>
      </c>
      <c r="Z31" s="9">
        <v>34944</v>
      </c>
      <c r="AA31" s="9">
        <v>38591</v>
      </c>
    </row>
    <row r="32" spans="2:27" x14ac:dyDescent="0.25">
      <c r="B32" s="4" t="s">
        <v>22</v>
      </c>
      <c r="C32" s="9">
        <v>2105</v>
      </c>
      <c r="D32" s="9">
        <v>2926</v>
      </c>
      <c r="E32" s="9">
        <v>4256</v>
      </c>
      <c r="F32" s="9">
        <v>4376</v>
      </c>
      <c r="G32" s="9">
        <v>6497</v>
      </c>
      <c r="H32" s="9">
        <v>6066</v>
      </c>
      <c r="I32" s="9">
        <v>9690</v>
      </c>
      <c r="J32" s="9">
        <v>10722</v>
      </c>
      <c r="K32" s="9">
        <v>10835</v>
      </c>
      <c r="L32" s="9">
        <v>10938</v>
      </c>
      <c r="M32" s="9">
        <v>10984</v>
      </c>
      <c r="N32" s="9">
        <v>11834</v>
      </c>
      <c r="O32" s="9">
        <v>10722</v>
      </c>
      <c r="P32" s="9">
        <v>9947</v>
      </c>
      <c r="Q32" s="9">
        <v>10483</v>
      </c>
      <c r="R32" s="9">
        <v>10865</v>
      </c>
      <c r="S32" s="9">
        <v>9400</v>
      </c>
      <c r="T32" s="9">
        <v>6736</v>
      </c>
      <c r="U32" s="9">
        <v>6898</v>
      </c>
      <c r="V32" s="9">
        <v>7307</v>
      </c>
      <c r="W32" s="9">
        <v>6576</v>
      </c>
      <c r="X32" s="9">
        <v>7513</v>
      </c>
      <c r="Y32" s="9">
        <v>5967</v>
      </c>
      <c r="Z32" s="9">
        <v>6594</v>
      </c>
      <c r="AA32" s="9">
        <v>5549</v>
      </c>
    </row>
    <row r="33" spans="2:27" x14ac:dyDescent="0.25">
      <c r="B33" s="4" t="s">
        <v>23</v>
      </c>
      <c r="C33" s="9">
        <v>0</v>
      </c>
      <c r="D33" s="9">
        <v>0</v>
      </c>
      <c r="E33" s="9">
        <v>5200</v>
      </c>
      <c r="F33" s="9">
        <v>13090</v>
      </c>
      <c r="G33" s="9">
        <v>7190</v>
      </c>
      <c r="H33" s="9">
        <v>5692</v>
      </c>
      <c r="I33" s="9">
        <v>5357</v>
      </c>
      <c r="J33" s="9">
        <v>4320</v>
      </c>
      <c r="K33" s="9">
        <v>2998</v>
      </c>
      <c r="L33" s="9">
        <v>1642</v>
      </c>
      <c r="M33" s="9">
        <v>255</v>
      </c>
      <c r="N33" s="9">
        <v>0</v>
      </c>
      <c r="O33" s="9">
        <v>0</v>
      </c>
      <c r="P33" s="4">
        <v>0</v>
      </c>
      <c r="Q33" s="4">
        <v>0</v>
      </c>
      <c r="R33" s="4">
        <v>0</v>
      </c>
      <c r="S33" s="4">
        <v>0</v>
      </c>
      <c r="T33" s="4">
        <v>0</v>
      </c>
      <c r="U33" s="4">
        <v>0</v>
      </c>
      <c r="V33" s="4">
        <v>0</v>
      </c>
      <c r="W33" s="4">
        <v>0</v>
      </c>
      <c r="X33" s="4">
        <v>0</v>
      </c>
      <c r="Y33" s="4">
        <v>0</v>
      </c>
      <c r="Z33" s="4">
        <v>0</v>
      </c>
      <c r="AA33" s="4">
        <v>0</v>
      </c>
    </row>
    <row r="34" spans="2:27" x14ac:dyDescent="0.25">
      <c r="B34" s="4" t="s">
        <v>24</v>
      </c>
      <c r="C34" s="9">
        <v>0</v>
      </c>
      <c r="D34" s="9">
        <v>0</v>
      </c>
      <c r="E34" s="9">
        <v>2195</v>
      </c>
      <c r="F34" s="9">
        <v>3040</v>
      </c>
      <c r="G34" s="9">
        <v>1416</v>
      </c>
      <c r="H34" s="9">
        <v>3467</v>
      </c>
      <c r="I34" s="9">
        <v>852</v>
      </c>
      <c r="J34" s="9">
        <v>1481</v>
      </c>
      <c r="K34" s="9">
        <v>6783</v>
      </c>
      <c r="L34" s="9">
        <v>5493</v>
      </c>
      <c r="M34" s="9">
        <v>7612</v>
      </c>
      <c r="N34" s="9">
        <v>7809</v>
      </c>
      <c r="O34" s="9">
        <v>8196</v>
      </c>
      <c r="P34" s="9">
        <v>9884</v>
      </c>
      <c r="Q34" s="9">
        <v>10359</v>
      </c>
      <c r="R34" s="9">
        <v>9450</v>
      </c>
      <c r="S34" s="9">
        <v>9202</v>
      </c>
      <c r="T34" s="9">
        <v>9904</v>
      </c>
      <c r="U34" s="9">
        <v>10122</v>
      </c>
      <c r="V34" s="9">
        <v>7937</v>
      </c>
      <c r="W34" s="9">
        <v>8435</v>
      </c>
      <c r="X34" s="9">
        <v>6473</v>
      </c>
      <c r="Y34" s="9">
        <v>4044</v>
      </c>
      <c r="Z34" s="9">
        <v>3549</v>
      </c>
      <c r="AA34" s="9">
        <v>4165</v>
      </c>
    </row>
    <row r="35" spans="2:27" x14ac:dyDescent="0.25">
      <c r="B35" s="4" t="s">
        <v>25</v>
      </c>
      <c r="C35" s="9">
        <v>11544</v>
      </c>
      <c r="D35" s="9">
        <v>12254</v>
      </c>
      <c r="E35" s="9">
        <v>11827</v>
      </c>
      <c r="F35" s="9">
        <v>15083</v>
      </c>
      <c r="G35" s="9">
        <v>24020</v>
      </c>
      <c r="H35" s="9">
        <v>27395</v>
      </c>
      <c r="I35" s="9">
        <v>27862</v>
      </c>
      <c r="J35" s="9">
        <v>20201</v>
      </c>
      <c r="K35" s="9">
        <v>6552</v>
      </c>
      <c r="L35" s="9">
        <v>5391</v>
      </c>
      <c r="M35" s="9">
        <v>4521</v>
      </c>
      <c r="N35" s="9">
        <v>3411</v>
      </c>
      <c r="O35" s="9">
        <v>9195</v>
      </c>
      <c r="P35" s="9">
        <v>12411</v>
      </c>
      <c r="Q35" s="9">
        <v>13858</v>
      </c>
      <c r="R35" s="9">
        <v>11209</v>
      </c>
      <c r="S35" s="9">
        <v>12250</v>
      </c>
      <c r="T35" s="9">
        <v>15018</v>
      </c>
      <c r="U35" s="9">
        <v>13483</v>
      </c>
      <c r="V35" s="9">
        <v>12876</v>
      </c>
      <c r="W35" s="9">
        <v>13255</v>
      </c>
      <c r="X35" s="9">
        <v>13384</v>
      </c>
      <c r="Y35" s="9">
        <v>12416</v>
      </c>
      <c r="Z35" s="9">
        <v>12952</v>
      </c>
      <c r="AA35" s="9">
        <v>14756</v>
      </c>
    </row>
    <row r="36" spans="2:27" x14ac:dyDescent="0.25">
      <c r="B36" s="4" t="s">
        <v>75</v>
      </c>
      <c r="C36" s="9">
        <v>0</v>
      </c>
      <c r="D36" s="9">
        <v>0</v>
      </c>
      <c r="E36" s="9">
        <v>0</v>
      </c>
      <c r="F36" s="9">
        <v>0</v>
      </c>
      <c r="G36" s="9">
        <v>0</v>
      </c>
      <c r="H36" s="9">
        <v>16417</v>
      </c>
      <c r="I36" s="9">
        <v>2003</v>
      </c>
      <c r="J36" s="9">
        <v>1489</v>
      </c>
      <c r="K36" s="9">
        <v>543</v>
      </c>
      <c r="L36" s="9">
        <v>288</v>
      </c>
      <c r="M36" s="9">
        <v>218</v>
      </c>
      <c r="N36" s="9">
        <v>218</v>
      </c>
      <c r="O36" s="9">
        <v>0</v>
      </c>
      <c r="P36" s="4">
        <v>0</v>
      </c>
      <c r="Q36" s="4">
        <v>0</v>
      </c>
      <c r="R36" s="4">
        <v>0</v>
      </c>
      <c r="S36" s="4">
        <v>0</v>
      </c>
      <c r="T36" s="4">
        <v>0</v>
      </c>
      <c r="U36" s="4">
        <v>0</v>
      </c>
      <c r="V36" s="4">
        <v>0</v>
      </c>
      <c r="W36" s="4">
        <v>0</v>
      </c>
      <c r="X36" s="4">
        <v>0</v>
      </c>
      <c r="Y36" s="4">
        <v>0</v>
      </c>
      <c r="Z36" s="4">
        <v>0</v>
      </c>
      <c r="AA36" s="4">
        <v>0</v>
      </c>
    </row>
    <row r="37" spans="2:27" x14ac:dyDescent="0.25">
      <c r="B37" s="4" t="s">
        <v>26</v>
      </c>
      <c r="C37" s="9">
        <v>1869</v>
      </c>
      <c r="D37" s="9">
        <v>1370</v>
      </c>
      <c r="E37" s="9">
        <v>2351</v>
      </c>
      <c r="F37" s="9">
        <v>260</v>
      </c>
      <c r="G37" s="9">
        <v>3143</v>
      </c>
      <c r="H37" s="9">
        <v>3739</v>
      </c>
      <c r="I37" s="9">
        <v>2319</v>
      </c>
      <c r="J37" s="9">
        <v>2761</v>
      </c>
      <c r="K37" s="9">
        <v>2534</v>
      </c>
      <c r="L37" s="9">
        <v>2621</v>
      </c>
      <c r="M37" s="9">
        <v>3334</v>
      </c>
      <c r="N37" s="9">
        <v>2581</v>
      </c>
      <c r="O37" s="9">
        <v>1496</v>
      </c>
      <c r="P37" s="9">
        <v>5415</v>
      </c>
      <c r="Q37" s="9">
        <v>9680</v>
      </c>
      <c r="R37" s="9">
        <v>3075</v>
      </c>
      <c r="S37" s="9">
        <v>3662</v>
      </c>
      <c r="T37" s="9">
        <v>3357</v>
      </c>
      <c r="U37" s="9">
        <v>2720</v>
      </c>
      <c r="V37" s="9">
        <v>2118</v>
      </c>
      <c r="W37" s="9">
        <v>1525</v>
      </c>
      <c r="X37" s="9">
        <v>1429</v>
      </c>
      <c r="Y37" s="9">
        <v>957</v>
      </c>
      <c r="Z37" s="9">
        <v>1031</v>
      </c>
      <c r="AA37" s="9">
        <v>1827</v>
      </c>
    </row>
    <row r="38" spans="2:27" x14ac:dyDescent="0.25">
      <c r="B38" s="4" t="s">
        <v>51</v>
      </c>
      <c r="C38" s="9">
        <v>451</v>
      </c>
      <c r="D38" s="9">
        <v>678</v>
      </c>
      <c r="E38" s="9">
        <v>0</v>
      </c>
      <c r="F38" s="9">
        <v>1170</v>
      </c>
      <c r="G38" s="9">
        <v>0</v>
      </c>
      <c r="H38" s="4">
        <v>0</v>
      </c>
      <c r="I38" s="4">
        <v>0</v>
      </c>
      <c r="J38" s="4">
        <v>0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4">
        <v>0</v>
      </c>
      <c r="Q38" s="4">
        <v>0</v>
      </c>
      <c r="R38" s="4">
        <v>0</v>
      </c>
      <c r="S38" s="4">
        <v>0</v>
      </c>
      <c r="T38" s="4">
        <v>0</v>
      </c>
      <c r="U38" s="4">
        <v>0</v>
      </c>
      <c r="V38" s="4">
        <v>0</v>
      </c>
      <c r="W38" s="4">
        <v>0</v>
      </c>
      <c r="X38" s="4">
        <v>0</v>
      </c>
      <c r="Y38" s="4">
        <v>0</v>
      </c>
      <c r="Z38" s="4">
        <v>0</v>
      </c>
      <c r="AA38" s="4">
        <v>0</v>
      </c>
    </row>
    <row r="39" spans="2:27" x14ac:dyDescent="0.25">
      <c r="B39" s="4" t="s">
        <v>27</v>
      </c>
      <c r="C39" s="9">
        <v>0</v>
      </c>
      <c r="D39" s="9">
        <v>0</v>
      </c>
      <c r="E39" s="9">
        <v>0</v>
      </c>
      <c r="F39" s="9">
        <v>0</v>
      </c>
      <c r="G39" s="9">
        <v>8</v>
      </c>
      <c r="H39" s="9">
        <v>8</v>
      </c>
      <c r="I39" s="9">
        <v>8</v>
      </c>
      <c r="J39" s="9">
        <v>8</v>
      </c>
      <c r="K39" s="9">
        <v>8</v>
      </c>
      <c r="L39" s="9">
        <v>8</v>
      </c>
      <c r="M39" s="4">
        <v>8</v>
      </c>
      <c r="N39" s="4">
        <v>8</v>
      </c>
      <c r="O39" s="4">
        <v>7</v>
      </c>
      <c r="P39" s="9">
        <v>8</v>
      </c>
      <c r="Q39" s="4">
        <v>8</v>
      </c>
      <c r="R39" s="4">
        <v>0</v>
      </c>
      <c r="S39" s="4">
        <v>0</v>
      </c>
      <c r="T39" s="4">
        <v>0</v>
      </c>
      <c r="U39" s="4">
        <v>0</v>
      </c>
      <c r="V39" s="4">
        <v>0</v>
      </c>
      <c r="W39" s="4">
        <v>0</v>
      </c>
      <c r="X39" s="4">
        <v>0</v>
      </c>
      <c r="Y39" s="4">
        <v>0</v>
      </c>
      <c r="Z39" s="4">
        <v>0</v>
      </c>
      <c r="AA39" s="4">
        <v>0</v>
      </c>
    </row>
    <row r="40" spans="2:27" x14ac:dyDescent="0.25">
      <c r="B40" s="4" t="s">
        <v>88</v>
      </c>
      <c r="C40" s="9">
        <v>0</v>
      </c>
      <c r="D40" s="9">
        <v>0</v>
      </c>
      <c r="E40" s="9">
        <v>0</v>
      </c>
      <c r="F40" s="9">
        <v>0</v>
      </c>
      <c r="G40" s="9">
        <v>0</v>
      </c>
      <c r="H40" s="9">
        <v>0</v>
      </c>
      <c r="I40" s="9">
        <v>0</v>
      </c>
      <c r="J40" s="9">
        <v>0</v>
      </c>
      <c r="K40" s="9">
        <v>0</v>
      </c>
      <c r="L40" s="9">
        <v>0</v>
      </c>
      <c r="M40" s="9">
        <v>0</v>
      </c>
      <c r="N40" s="9">
        <v>0</v>
      </c>
      <c r="O40" s="9">
        <v>0</v>
      </c>
      <c r="P40" s="9">
        <v>35</v>
      </c>
      <c r="Q40" s="9">
        <v>42</v>
      </c>
      <c r="R40" s="9">
        <v>59</v>
      </c>
      <c r="S40" s="4">
        <v>0</v>
      </c>
      <c r="T40" s="4">
        <v>0</v>
      </c>
      <c r="U40" s="4">
        <v>0</v>
      </c>
      <c r="V40" s="4">
        <v>0</v>
      </c>
      <c r="W40" s="4">
        <v>71</v>
      </c>
      <c r="X40" s="4">
        <v>70</v>
      </c>
      <c r="Y40" s="4">
        <v>71</v>
      </c>
      <c r="Z40" s="9">
        <v>73</v>
      </c>
      <c r="AA40" s="9">
        <v>71</v>
      </c>
    </row>
    <row r="41" spans="2:27" s="3" customFormat="1" x14ac:dyDescent="0.25">
      <c r="B41" s="3" t="s">
        <v>28</v>
      </c>
      <c r="C41" s="10">
        <f>SUM(C30:C40)</f>
        <v>31083</v>
      </c>
      <c r="D41" s="10">
        <f t="shared" ref="D41:AA41" si="18">SUM(D30:D40)</f>
        <v>28983</v>
      </c>
      <c r="E41" s="10">
        <f t="shared" si="18"/>
        <v>34204</v>
      </c>
      <c r="F41" s="10">
        <f t="shared" si="18"/>
        <v>47958</v>
      </c>
      <c r="G41" s="10">
        <f t="shared" si="18"/>
        <v>81857</v>
      </c>
      <c r="H41" s="10">
        <f t="shared" si="18"/>
        <v>97131</v>
      </c>
      <c r="I41" s="10">
        <f t="shared" si="18"/>
        <v>91596</v>
      </c>
      <c r="J41" s="10">
        <f t="shared" si="18"/>
        <v>90349</v>
      </c>
      <c r="K41" s="10">
        <f t="shared" si="18"/>
        <v>93540</v>
      </c>
      <c r="L41" s="10">
        <f t="shared" si="18"/>
        <v>53434</v>
      </c>
      <c r="M41" s="10">
        <f t="shared" si="18"/>
        <v>49734</v>
      </c>
      <c r="N41" s="10">
        <f t="shared" si="18"/>
        <v>40822</v>
      </c>
      <c r="O41" s="10">
        <f t="shared" si="18"/>
        <v>79225</v>
      </c>
      <c r="P41" s="10">
        <f t="shared" si="18"/>
        <v>69079</v>
      </c>
      <c r="Q41" s="10">
        <f t="shared" si="18"/>
        <v>76043</v>
      </c>
      <c r="R41" s="10">
        <f t="shared" si="18"/>
        <v>72277</v>
      </c>
      <c r="S41" s="10">
        <f t="shared" si="18"/>
        <v>73863</v>
      </c>
      <c r="T41" s="10">
        <f t="shared" si="18"/>
        <v>67324</v>
      </c>
      <c r="U41" s="10">
        <f t="shared" si="18"/>
        <v>63141</v>
      </c>
      <c r="V41" s="10">
        <f t="shared" si="18"/>
        <v>63378</v>
      </c>
      <c r="W41" s="10">
        <f t="shared" si="18"/>
        <v>68170</v>
      </c>
      <c r="X41" s="10">
        <f t="shared" si="18"/>
        <v>59488</v>
      </c>
      <c r="Y41" s="10">
        <f t="shared" si="18"/>
        <v>56703</v>
      </c>
      <c r="Z41" s="10">
        <f t="shared" si="18"/>
        <v>60615</v>
      </c>
      <c r="AA41" s="10">
        <f t="shared" si="18"/>
        <v>67888</v>
      </c>
    </row>
    <row r="42" spans="2:27" x14ac:dyDescent="0.25"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</row>
    <row r="43" spans="2:27" s="3" customFormat="1" x14ac:dyDescent="0.25">
      <c r="B43" s="3" t="s">
        <v>29</v>
      </c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</row>
    <row r="44" spans="2:27" x14ac:dyDescent="0.25">
      <c r="B44" s="4" t="s">
        <v>23</v>
      </c>
      <c r="C44" s="9">
        <v>0</v>
      </c>
      <c r="D44" s="9">
        <v>0</v>
      </c>
      <c r="E44" s="9">
        <v>0</v>
      </c>
      <c r="F44" s="9">
        <v>1018</v>
      </c>
      <c r="G44" s="9">
        <v>3635</v>
      </c>
      <c r="H44" s="9">
        <v>1183</v>
      </c>
      <c r="I44" s="9">
        <v>255</v>
      </c>
      <c r="J44" s="9">
        <v>0</v>
      </c>
      <c r="K44" s="9">
        <v>0</v>
      </c>
      <c r="L44" s="9">
        <v>0</v>
      </c>
      <c r="M44" s="9">
        <v>0</v>
      </c>
      <c r="N44" s="9">
        <v>0</v>
      </c>
      <c r="O44" s="9">
        <v>0</v>
      </c>
      <c r="P44" s="9">
        <v>0</v>
      </c>
      <c r="Q44" s="9">
        <v>0</v>
      </c>
      <c r="R44" s="9">
        <v>0</v>
      </c>
      <c r="S44" s="9">
        <v>0</v>
      </c>
      <c r="T44" s="9">
        <v>0</v>
      </c>
      <c r="U44" s="9">
        <v>0</v>
      </c>
      <c r="V44" s="9">
        <v>0</v>
      </c>
      <c r="W44" s="9">
        <v>0</v>
      </c>
      <c r="X44" s="9">
        <v>0</v>
      </c>
      <c r="Y44" s="9">
        <v>0</v>
      </c>
      <c r="Z44" s="9">
        <v>0</v>
      </c>
      <c r="AA44" s="9">
        <v>0</v>
      </c>
    </row>
    <row r="45" spans="2:27" x14ac:dyDescent="0.25">
      <c r="B45" s="4" t="s">
        <v>24</v>
      </c>
      <c r="C45" s="9">
        <v>0</v>
      </c>
      <c r="D45" s="9">
        <v>0</v>
      </c>
      <c r="E45" s="9">
        <v>845</v>
      </c>
      <c r="F45" s="9">
        <v>0</v>
      </c>
      <c r="G45" s="9">
        <v>918</v>
      </c>
      <c r="H45" s="9">
        <v>20378</v>
      </c>
      <c r="I45" s="9">
        <v>26778</v>
      </c>
      <c r="J45" s="9">
        <v>29453</v>
      </c>
      <c r="K45" s="9">
        <v>25512</v>
      </c>
      <c r="L45" s="9">
        <v>27824</v>
      </c>
      <c r="M45" s="9">
        <v>23921</v>
      </c>
      <c r="N45" s="9">
        <v>21893</v>
      </c>
      <c r="O45" s="9">
        <v>22323</v>
      </c>
      <c r="P45" s="9">
        <v>19228</v>
      </c>
      <c r="Q45" s="9">
        <v>16381</v>
      </c>
      <c r="R45" s="9">
        <v>8649</v>
      </c>
      <c r="S45" s="9">
        <v>6565</v>
      </c>
      <c r="T45" s="9">
        <v>5655</v>
      </c>
      <c r="U45" s="9">
        <v>3506</v>
      </c>
      <c r="V45" s="9">
        <v>3791</v>
      </c>
      <c r="W45" s="9">
        <v>2012</v>
      </c>
      <c r="X45" s="9">
        <v>3717</v>
      </c>
      <c r="Y45" s="9">
        <v>3717</v>
      </c>
      <c r="Z45" s="9">
        <v>3778</v>
      </c>
      <c r="AA45" s="9">
        <v>6494</v>
      </c>
    </row>
    <row r="46" spans="2:27" x14ac:dyDescent="0.25">
      <c r="B46" s="4" t="s">
        <v>30</v>
      </c>
      <c r="C46" s="9">
        <v>576</v>
      </c>
      <c r="D46" s="9">
        <v>1978</v>
      </c>
      <c r="E46" s="9">
        <v>2787</v>
      </c>
      <c r="F46" s="9">
        <v>3048</v>
      </c>
      <c r="G46" s="9">
        <v>5010</v>
      </c>
      <c r="H46" s="9">
        <v>6667</v>
      </c>
      <c r="I46" s="9">
        <v>8692</v>
      </c>
      <c r="J46" s="9">
        <v>8019</v>
      </c>
      <c r="K46" s="9">
        <v>8221</v>
      </c>
      <c r="L46" s="9">
        <v>7576</v>
      </c>
      <c r="M46" s="9">
        <v>7668</v>
      </c>
      <c r="N46" s="9">
        <v>7551</v>
      </c>
      <c r="O46" s="9">
        <v>7942</v>
      </c>
      <c r="P46" s="9">
        <v>8042</v>
      </c>
      <c r="Q46" s="9">
        <v>8070</v>
      </c>
      <c r="R46" s="9">
        <v>8158</v>
      </c>
      <c r="S46" s="9">
        <v>10528</v>
      </c>
      <c r="T46" s="9">
        <v>14263</v>
      </c>
      <c r="U46" s="9">
        <v>14998</v>
      </c>
      <c r="V46" s="9">
        <v>12297</v>
      </c>
      <c r="W46" s="9">
        <v>9548</v>
      </c>
      <c r="X46" s="9">
        <v>9738</v>
      </c>
      <c r="Y46" s="9">
        <v>10029</v>
      </c>
      <c r="Z46" s="9">
        <v>10009</v>
      </c>
      <c r="AA46" s="9">
        <v>7229</v>
      </c>
    </row>
    <row r="47" spans="2:27" x14ac:dyDescent="0.25">
      <c r="B47" s="4" t="s">
        <v>26</v>
      </c>
      <c r="C47" s="9">
        <v>1195</v>
      </c>
      <c r="D47" s="9">
        <v>1230</v>
      </c>
      <c r="E47" s="9">
        <v>1389</v>
      </c>
      <c r="F47" s="9">
        <v>1428</v>
      </c>
      <c r="G47" s="9">
        <v>2109</v>
      </c>
      <c r="H47" s="9">
        <v>2369</v>
      </c>
      <c r="I47" s="9">
        <v>2669</v>
      </c>
      <c r="J47" s="9">
        <v>3236</v>
      </c>
      <c r="K47" s="9">
        <v>3760</v>
      </c>
      <c r="L47" s="9">
        <v>3760</v>
      </c>
      <c r="M47" s="9">
        <v>3760</v>
      </c>
      <c r="N47" s="9">
        <v>3760</v>
      </c>
      <c r="O47" s="9">
        <v>3937</v>
      </c>
      <c r="P47" s="9">
        <v>3930</v>
      </c>
      <c r="Q47" s="9">
        <v>3869</v>
      </c>
      <c r="R47" s="9">
        <v>3836</v>
      </c>
      <c r="S47" s="9">
        <v>4850</v>
      </c>
      <c r="T47" s="9">
        <v>4940</v>
      </c>
      <c r="U47" s="9">
        <v>5021</v>
      </c>
      <c r="V47" s="9">
        <v>5104</v>
      </c>
      <c r="W47" s="9">
        <v>5095</v>
      </c>
      <c r="X47" s="9">
        <v>5097</v>
      </c>
      <c r="Y47" s="9">
        <v>5091</v>
      </c>
      <c r="Z47" s="9">
        <v>5091</v>
      </c>
      <c r="AA47" s="9">
        <v>5091</v>
      </c>
    </row>
    <row r="48" spans="2:27" s="3" customFormat="1" x14ac:dyDescent="0.25">
      <c r="B48" s="3" t="s">
        <v>31</v>
      </c>
      <c r="C48" s="10">
        <f t="shared" ref="C48:AA48" si="19">SUM(C44:C47)</f>
        <v>1771</v>
      </c>
      <c r="D48" s="10">
        <f t="shared" si="19"/>
        <v>3208</v>
      </c>
      <c r="E48" s="10">
        <f t="shared" si="19"/>
        <v>5021</v>
      </c>
      <c r="F48" s="10">
        <f t="shared" si="19"/>
        <v>5494</v>
      </c>
      <c r="G48" s="10">
        <f t="shared" si="19"/>
        <v>11672</v>
      </c>
      <c r="H48" s="10">
        <f t="shared" si="19"/>
        <v>30597</v>
      </c>
      <c r="I48" s="10">
        <f t="shared" si="19"/>
        <v>38394</v>
      </c>
      <c r="J48" s="10">
        <f t="shared" si="19"/>
        <v>40708</v>
      </c>
      <c r="K48" s="10">
        <f t="shared" si="19"/>
        <v>37493</v>
      </c>
      <c r="L48" s="10">
        <f t="shared" si="19"/>
        <v>39160</v>
      </c>
      <c r="M48" s="10">
        <f t="shared" si="19"/>
        <v>35349</v>
      </c>
      <c r="N48" s="10">
        <f t="shared" si="19"/>
        <v>33204</v>
      </c>
      <c r="O48" s="10">
        <f t="shared" si="19"/>
        <v>34202</v>
      </c>
      <c r="P48" s="10">
        <f t="shared" si="19"/>
        <v>31200</v>
      </c>
      <c r="Q48" s="10">
        <f t="shared" si="19"/>
        <v>28320</v>
      </c>
      <c r="R48" s="10">
        <f t="shared" si="19"/>
        <v>20643</v>
      </c>
      <c r="S48" s="10">
        <f t="shared" si="19"/>
        <v>21943</v>
      </c>
      <c r="T48" s="10">
        <f t="shared" si="19"/>
        <v>24858</v>
      </c>
      <c r="U48" s="10">
        <f t="shared" si="19"/>
        <v>23525</v>
      </c>
      <c r="V48" s="10">
        <f t="shared" si="19"/>
        <v>21192</v>
      </c>
      <c r="W48" s="10">
        <f t="shared" si="19"/>
        <v>16655</v>
      </c>
      <c r="X48" s="10">
        <f t="shared" si="19"/>
        <v>18552</v>
      </c>
      <c r="Y48" s="10">
        <f t="shared" si="19"/>
        <v>18837</v>
      </c>
      <c r="Z48" s="10">
        <f t="shared" si="19"/>
        <v>18878</v>
      </c>
      <c r="AA48" s="10">
        <f t="shared" si="19"/>
        <v>18814</v>
      </c>
    </row>
    <row r="49" spans="2:27" x14ac:dyDescent="0.25"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</row>
    <row r="50" spans="2:27" s="3" customFormat="1" x14ac:dyDescent="0.25">
      <c r="B50" s="3" t="s">
        <v>32</v>
      </c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</row>
    <row r="51" spans="2:27" x14ac:dyDescent="0.25">
      <c r="B51" s="4" t="s">
        <v>33</v>
      </c>
      <c r="C51" s="9">
        <v>39819</v>
      </c>
      <c r="D51" s="9">
        <v>39819</v>
      </c>
      <c r="E51" s="9">
        <v>39819</v>
      </c>
      <c r="F51" s="9">
        <v>39819</v>
      </c>
      <c r="G51" s="9">
        <v>40224</v>
      </c>
      <c r="H51" s="9">
        <v>470567</v>
      </c>
      <c r="I51" s="9">
        <v>470746</v>
      </c>
      <c r="J51" s="9">
        <v>470852</v>
      </c>
      <c r="K51" s="9">
        <v>470891</v>
      </c>
      <c r="L51" s="9">
        <v>470914</v>
      </c>
      <c r="M51" s="9">
        <v>470927</v>
      </c>
      <c r="N51" s="9">
        <v>470995</v>
      </c>
      <c r="O51" s="9">
        <v>470993</v>
      </c>
      <c r="P51" s="9">
        <v>471006</v>
      </c>
      <c r="Q51" s="9">
        <v>471030</v>
      </c>
      <c r="R51" s="9">
        <v>471077</v>
      </c>
      <c r="S51" s="9">
        <v>471166</v>
      </c>
      <c r="T51" s="9">
        <v>471230</v>
      </c>
      <c r="U51" s="9">
        <v>471284</v>
      </c>
      <c r="V51" s="9">
        <v>471375</v>
      </c>
      <c r="W51" s="9">
        <v>471375</v>
      </c>
      <c r="X51" s="9">
        <v>471375</v>
      </c>
      <c r="Y51" s="33">
        <v>471375</v>
      </c>
      <c r="Z51" s="33">
        <v>471375</v>
      </c>
      <c r="AA51" s="33">
        <v>471375</v>
      </c>
    </row>
    <row r="52" spans="2:27" x14ac:dyDescent="0.25">
      <c r="B52" s="4" t="s">
        <v>74</v>
      </c>
      <c r="C52" s="9"/>
      <c r="D52" s="9"/>
      <c r="E52" s="9"/>
      <c r="F52" s="9">
        <v>0</v>
      </c>
      <c r="G52" s="9">
        <v>0</v>
      </c>
      <c r="H52" s="9">
        <v>-20258</v>
      </c>
      <c r="I52" s="9">
        <v>-20258</v>
      </c>
      <c r="J52" s="9">
        <v>-19835</v>
      </c>
      <c r="K52" s="9">
        <v>-19835</v>
      </c>
      <c r="L52" s="9">
        <v>-19835</v>
      </c>
      <c r="M52" s="9">
        <v>-19835</v>
      </c>
      <c r="N52" s="9">
        <v>-19835</v>
      </c>
      <c r="O52" s="9">
        <v>-19835</v>
      </c>
      <c r="P52" s="9">
        <v>-19835</v>
      </c>
      <c r="Q52" s="9">
        <v>-19835</v>
      </c>
      <c r="R52" s="9">
        <v>-19835</v>
      </c>
      <c r="S52" s="9">
        <v>-19835</v>
      </c>
      <c r="T52" s="9">
        <v>-19835</v>
      </c>
      <c r="U52" s="9">
        <v>-19835</v>
      </c>
      <c r="V52" s="9">
        <v>-19835</v>
      </c>
      <c r="W52" s="9">
        <v>-19835</v>
      </c>
      <c r="X52" s="9">
        <v>-19835</v>
      </c>
      <c r="Y52" s="9">
        <v>-19835</v>
      </c>
      <c r="Z52" s="9">
        <v>-19835</v>
      </c>
      <c r="AA52" s="9">
        <v>-19835</v>
      </c>
    </row>
    <row r="53" spans="2:27" x14ac:dyDescent="0.25">
      <c r="B53" s="4" t="s">
        <v>34</v>
      </c>
      <c r="C53" s="9">
        <v>0</v>
      </c>
      <c r="D53" s="9">
        <v>0</v>
      </c>
      <c r="E53" s="9">
        <v>0</v>
      </c>
      <c r="F53" s="9">
        <v>0</v>
      </c>
      <c r="G53" s="9">
        <v>787</v>
      </c>
      <c r="H53" s="9">
        <v>6302</v>
      </c>
      <c r="I53" s="9">
        <v>6578</v>
      </c>
      <c r="J53" s="9">
        <v>7671</v>
      </c>
      <c r="K53" s="9">
        <v>8075</v>
      </c>
      <c r="L53" s="9">
        <v>8353</v>
      </c>
      <c r="M53" s="9">
        <v>8596</v>
      </c>
      <c r="N53" s="9">
        <v>8741</v>
      </c>
      <c r="O53" s="9">
        <v>9049</v>
      </c>
      <c r="P53" s="9">
        <v>9404</v>
      </c>
      <c r="Q53" s="9">
        <v>9688</v>
      </c>
      <c r="R53" s="9">
        <v>9979</v>
      </c>
      <c r="S53" s="9">
        <v>9404</v>
      </c>
      <c r="T53" s="9">
        <v>9431</v>
      </c>
      <c r="U53" s="9">
        <v>9455</v>
      </c>
      <c r="V53" s="9">
        <v>9521</v>
      </c>
      <c r="W53" s="9">
        <v>9554</v>
      </c>
      <c r="X53" s="9">
        <v>9575</v>
      </c>
      <c r="Y53" s="9">
        <v>9587</v>
      </c>
      <c r="Z53" s="9">
        <v>9594</v>
      </c>
      <c r="AA53" s="9">
        <v>9601</v>
      </c>
    </row>
    <row r="54" spans="2:27" x14ac:dyDescent="0.25">
      <c r="B54" s="4" t="s">
        <v>35</v>
      </c>
      <c r="C54" s="9">
        <v>-49722</v>
      </c>
      <c r="D54" s="9">
        <v>-46890</v>
      </c>
      <c r="E54" s="9">
        <v>-48364</v>
      </c>
      <c r="F54" s="9">
        <v>-50917</v>
      </c>
      <c r="G54" s="9">
        <v>-36663</v>
      </c>
      <c r="H54" s="9">
        <v>-53340</v>
      </c>
      <c r="I54" s="9">
        <v>-52743</v>
      </c>
      <c r="J54" s="9">
        <v>-62061</v>
      </c>
      <c r="K54" s="9">
        <v>-97322</v>
      </c>
      <c r="L54" s="9">
        <v>-85892</v>
      </c>
      <c r="M54" s="9">
        <v>-97466</v>
      </c>
      <c r="N54" s="9">
        <v>-108511</v>
      </c>
      <c r="O54" s="9">
        <v>-151593</v>
      </c>
      <c r="P54" s="9">
        <v>-165072</v>
      </c>
      <c r="Q54" s="9">
        <v>-174152</v>
      </c>
      <c r="R54" s="9">
        <v>-188796</v>
      </c>
      <c r="S54" s="9">
        <v>-205331</v>
      </c>
      <c r="T54" s="9">
        <v>-219926</v>
      </c>
      <c r="U54" s="9">
        <v>-228266</v>
      </c>
      <c r="V54" s="9">
        <v>-228941</v>
      </c>
      <c r="W54" s="9">
        <v>-230891</v>
      </c>
      <c r="X54" s="9">
        <v>-239546</v>
      </c>
      <c r="Y54" s="9">
        <v>-242285</v>
      </c>
      <c r="Z54" s="9">
        <v>-240405</v>
      </c>
      <c r="AA54" s="9">
        <v>-240804</v>
      </c>
    </row>
    <row r="55" spans="2:27" s="3" customFormat="1" x14ac:dyDescent="0.25">
      <c r="B55" s="3" t="s">
        <v>36</v>
      </c>
      <c r="C55" s="10">
        <f t="shared" ref="C55:H55" si="20">SUM(C51:C54)</f>
        <v>-9903</v>
      </c>
      <c r="D55" s="10">
        <f t="shared" si="20"/>
        <v>-7071</v>
      </c>
      <c r="E55" s="10">
        <f t="shared" si="20"/>
        <v>-8545</v>
      </c>
      <c r="F55" s="10">
        <f t="shared" si="20"/>
        <v>-11098</v>
      </c>
      <c r="G55" s="10">
        <f t="shared" si="20"/>
        <v>4348</v>
      </c>
      <c r="H55" s="10">
        <f t="shared" si="20"/>
        <v>403271</v>
      </c>
      <c r="I55" s="10">
        <f t="shared" ref="I55:P55" si="21">SUM(I51:I54)</f>
        <v>404323</v>
      </c>
      <c r="J55" s="10">
        <f t="shared" si="21"/>
        <v>396627</v>
      </c>
      <c r="K55" s="10">
        <f t="shared" si="21"/>
        <v>361809</v>
      </c>
      <c r="L55" s="10">
        <f t="shared" si="21"/>
        <v>373540</v>
      </c>
      <c r="M55" s="10">
        <f t="shared" si="21"/>
        <v>362222</v>
      </c>
      <c r="N55" s="10">
        <f t="shared" si="21"/>
        <v>351390</v>
      </c>
      <c r="O55" s="10">
        <f t="shared" si="21"/>
        <v>308614</v>
      </c>
      <c r="P55" s="10">
        <f t="shared" si="21"/>
        <v>295503</v>
      </c>
      <c r="Q55" s="10">
        <f t="shared" ref="Q55:R55" si="22">SUM(Q51:Q54)</f>
        <v>286731</v>
      </c>
      <c r="R55" s="10">
        <f t="shared" si="22"/>
        <v>272425</v>
      </c>
      <c r="S55" s="10">
        <f t="shared" ref="S55:T55" si="23">SUM(S51:S54)</f>
        <v>255404</v>
      </c>
      <c r="T55" s="10">
        <f t="shared" si="23"/>
        <v>240900</v>
      </c>
      <c r="U55" s="10">
        <f t="shared" ref="U55:V55" si="24">SUM(U51:U54)</f>
        <v>232638</v>
      </c>
      <c r="V55" s="10">
        <f t="shared" si="24"/>
        <v>232120</v>
      </c>
      <c r="W55" s="10">
        <f t="shared" ref="W55:X55" si="25">SUM(W51:W54)</f>
        <v>230203</v>
      </c>
      <c r="X55" s="10">
        <f t="shared" si="25"/>
        <v>221569</v>
      </c>
      <c r="Y55" s="10">
        <f t="shared" ref="Y55:Z55" si="26">SUM(Y51:Y54)</f>
        <v>218842</v>
      </c>
      <c r="Z55" s="10">
        <f t="shared" si="26"/>
        <v>220729</v>
      </c>
      <c r="AA55" s="10">
        <f t="shared" ref="AA55" si="27">SUM(AA51:AA54)</f>
        <v>220337</v>
      </c>
    </row>
    <row r="56" spans="2:27" s="3" customFormat="1" x14ac:dyDescent="0.25">
      <c r="B56" s="6" t="s">
        <v>38</v>
      </c>
      <c r="C56" s="11">
        <f t="shared" ref="C56:H56" si="28">C55+C48+C41</f>
        <v>22951</v>
      </c>
      <c r="D56" s="11">
        <f t="shared" si="28"/>
        <v>25120</v>
      </c>
      <c r="E56" s="11">
        <f t="shared" si="28"/>
        <v>30680</v>
      </c>
      <c r="F56" s="11">
        <f t="shared" si="28"/>
        <v>42354</v>
      </c>
      <c r="G56" s="11">
        <f t="shared" si="28"/>
        <v>97877</v>
      </c>
      <c r="H56" s="11">
        <f t="shared" si="28"/>
        <v>530999</v>
      </c>
      <c r="I56" s="11">
        <f t="shared" ref="I56:P56" si="29">I55+I48+I41</f>
        <v>534313</v>
      </c>
      <c r="J56" s="11">
        <f t="shared" si="29"/>
        <v>527684</v>
      </c>
      <c r="K56" s="11">
        <f t="shared" si="29"/>
        <v>492842</v>
      </c>
      <c r="L56" s="11">
        <f t="shared" si="29"/>
        <v>466134</v>
      </c>
      <c r="M56" s="11">
        <f t="shared" si="29"/>
        <v>447305</v>
      </c>
      <c r="N56" s="11">
        <f t="shared" si="29"/>
        <v>425416</v>
      </c>
      <c r="O56" s="11">
        <f t="shared" si="29"/>
        <v>422041</v>
      </c>
      <c r="P56" s="11">
        <f t="shared" si="29"/>
        <v>395782</v>
      </c>
      <c r="Q56" s="11">
        <f t="shared" ref="Q56:R56" si="30">Q55+Q48+Q41</f>
        <v>391094</v>
      </c>
      <c r="R56" s="11">
        <f t="shared" si="30"/>
        <v>365345</v>
      </c>
      <c r="S56" s="11">
        <f t="shared" ref="S56:T56" si="31">S55+S48+S41</f>
        <v>351210</v>
      </c>
      <c r="T56" s="11">
        <f t="shared" si="31"/>
        <v>333082</v>
      </c>
      <c r="U56" s="11">
        <f t="shared" ref="U56:V56" si="32">U55+U48+U41</f>
        <v>319304</v>
      </c>
      <c r="V56" s="11">
        <f t="shared" si="32"/>
        <v>316690</v>
      </c>
      <c r="W56" s="11">
        <f t="shared" ref="W56:X56" si="33">W55+W48+W41</f>
        <v>315028</v>
      </c>
      <c r="X56" s="11">
        <f t="shared" si="33"/>
        <v>299609</v>
      </c>
      <c r="Y56" s="11">
        <f t="shared" ref="Y56:Z56" si="34">Y55+Y48+Y41</f>
        <v>294382</v>
      </c>
      <c r="Z56" s="11">
        <f t="shared" si="34"/>
        <v>300222</v>
      </c>
      <c r="AA56" s="11">
        <f t="shared" ref="AA56" si="35">AA55+AA48+AA41</f>
        <v>307039</v>
      </c>
    </row>
    <row r="59" spans="2:27" x14ac:dyDescent="0.25"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</row>
  </sheetData>
  <phoneticPr fontId="9" type="noConversion"/>
  <pageMargins left="0.511811024" right="0.511811024" top="0.78740157499999996" bottom="0.78740157499999996" header="0.31496062000000002" footer="0.31496062000000002"/>
  <pageSetup paperSize="9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019D78-2E4F-4BB0-96C1-F6750E2B0AC5}">
  <dimension ref="B2:AJ31"/>
  <sheetViews>
    <sheetView showGridLines="0" workbookViewId="0">
      <pane xSplit="2" ySplit="2" topLeftCell="AF3" activePane="bottomRight" state="frozen"/>
      <selection pane="topRight" activeCell="C1" sqref="C1"/>
      <selection pane="bottomLeft" activeCell="A3" sqref="A3"/>
      <selection pane="bottomRight" activeCell="AJ24" sqref="AJ24"/>
    </sheetView>
  </sheetViews>
  <sheetFormatPr defaultRowHeight="15" outlineLevelCol="1" x14ac:dyDescent="0.25"/>
  <cols>
    <col min="1" max="1" width="3.85546875" customWidth="1"/>
    <col min="2" max="2" width="44.85546875" style="4" bestFit="1" customWidth="1"/>
    <col min="3" max="4" width="9.140625" style="12"/>
    <col min="5" max="6" width="9.140625" style="12" hidden="1" customWidth="1" outlineLevel="1"/>
    <col min="7" max="7" width="9.140625" style="12" collapsed="1"/>
    <col min="8" max="10" width="9.140625" style="12" hidden="1" customWidth="1" outlineLevel="1"/>
    <col min="11" max="11" width="9.140625" style="12" collapsed="1"/>
    <col min="12" max="14" width="9.28515625" style="12" hidden="1" customWidth="1" outlineLevel="1"/>
    <col min="15" max="15" width="9.28515625" style="29" hidden="1" customWidth="1" outlineLevel="1"/>
    <col min="16" max="16" width="9.28515625" style="12" customWidth="1" collapsed="1"/>
    <col min="17" max="20" width="9.28515625" style="12" hidden="1" customWidth="1" outlineLevel="1"/>
    <col min="21" max="21" width="9.28515625" style="12" customWidth="1" collapsed="1"/>
    <col min="22" max="25" width="9.28515625" style="12" hidden="1" customWidth="1" outlineLevel="1" collapsed="1"/>
    <col min="26" max="26" width="9.28515625" style="12" customWidth="1" collapsed="1"/>
    <col min="27" max="30" width="9.28515625" style="12" hidden="1" customWidth="1" outlineLevel="1" collapsed="1"/>
    <col min="31" max="31" width="9.28515625" style="12" customWidth="1" collapsed="1"/>
    <col min="32" max="35" width="9.28515625" style="12" customWidth="1" outlineLevel="1" collapsed="1"/>
    <col min="36" max="36" width="9.28515625" style="12" customWidth="1"/>
  </cols>
  <sheetData>
    <row r="2" spans="2:36" s="3" customFormat="1" ht="15.75" thickBot="1" x14ac:dyDescent="0.3">
      <c r="B2" s="7" t="s">
        <v>39</v>
      </c>
      <c r="C2" s="8">
        <v>2017</v>
      </c>
      <c r="D2" s="8">
        <v>2018</v>
      </c>
      <c r="E2" s="8" t="s">
        <v>80</v>
      </c>
      <c r="F2" s="8" t="s">
        <v>67</v>
      </c>
      <c r="G2" s="8">
        <v>2019</v>
      </c>
      <c r="H2" s="8" t="s">
        <v>68</v>
      </c>
      <c r="I2" s="8" t="s">
        <v>69</v>
      </c>
      <c r="J2" s="8" t="s">
        <v>71</v>
      </c>
      <c r="K2" s="8">
        <v>2020</v>
      </c>
      <c r="L2" s="8" t="s">
        <v>72</v>
      </c>
      <c r="M2" s="8" t="s">
        <v>76</v>
      </c>
      <c r="N2" s="8" t="s">
        <v>79</v>
      </c>
      <c r="O2" s="28" t="s">
        <v>81</v>
      </c>
      <c r="P2" s="8">
        <v>2021</v>
      </c>
      <c r="Q2" s="8" t="s">
        <v>82</v>
      </c>
      <c r="R2" s="8" t="s">
        <v>83</v>
      </c>
      <c r="S2" s="8" t="s">
        <v>85</v>
      </c>
      <c r="T2" s="8" t="s">
        <v>86</v>
      </c>
      <c r="U2" s="8">
        <v>2022</v>
      </c>
      <c r="V2" s="8" t="s">
        <v>87</v>
      </c>
      <c r="W2" s="8" t="s">
        <v>90</v>
      </c>
      <c r="X2" s="8" t="s">
        <v>91</v>
      </c>
      <c r="Y2" s="8" t="s">
        <v>92</v>
      </c>
      <c r="Z2" s="8">
        <v>2023</v>
      </c>
      <c r="AA2" s="8" t="s">
        <v>93</v>
      </c>
      <c r="AB2" s="8" t="s">
        <v>94</v>
      </c>
      <c r="AC2" s="8" t="s">
        <v>98</v>
      </c>
      <c r="AD2" s="8" t="s">
        <v>102</v>
      </c>
      <c r="AE2" s="8">
        <v>2024</v>
      </c>
      <c r="AF2" s="8" t="s">
        <v>104</v>
      </c>
      <c r="AG2" s="8" t="s">
        <v>105</v>
      </c>
      <c r="AH2" s="8" t="s">
        <v>106</v>
      </c>
      <c r="AI2" s="8" t="s">
        <v>107</v>
      </c>
      <c r="AJ2" s="8">
        <v>2025</v>
      </c>
    </row>
    <row r="3" spans="2:36" ht="5.25" customHeight="1" x14ac:dyDescent="0.25"/>
    <row r="4" spans="2:36" s="2" customFormat="1" x14ac:dyDescent="0.25">
      <c r="B4" s="3" t="s">
        <v>40</v>
      </c>
      <c r="C4" s="13">
        <v>114456</v>
      </c>
      <c r="D4" s="13">
        <v>118878</v>
      </c>
      <c r="E4" s="13">
        <v>33725</v>
      </c>
      <c r="F4" s="13">
        <v>37746</v>
      </c>
      <c r="G4" s="13">
        <v>130906</v>
      </c>
      <c r="H4" s="13">
        <v>33052</v>
      </c>
      <c r="I4" s="13">
        <v>52874.2</v>
      </c>
      <c r="J4" s="13">
        <v>77388</v>
      </c>
      <c r="K4" s="13">
        <v>245254</v>
      </c>
      <c r="L4" s="13">
        <v>60574.7</v>
      </c>
      <c r="M4" s="13">
        <v>79601.3</v>
      </c>
      <c r="N4" s="13">
        <v>86120</v>
      </c>
      <c r="O4" s="25">
        <v>81512.171239999996</v>
      </c>
      <c r="P4" s="13">
        <v>307809</v>
      </c>
      <c r="Q4" s="13">
        <v>63968</v>
      </c>
      <c r="R4" s="13">
        <v>61541</v>
      </c>
      <c r="S4" s="13">
        <v>61718</v>
      </c>
      <c r="T4" s="13">
        <v>69573</v>
      </c>
      <c r="U4" s="13">
        <v>256800</v>
      </c>
      <c r="V4" s="13">
        <v>44445</v>
      </c>
      <c r="W4" s="13">
        <v>45743</v>
      </c>
      <c r="X4" s="13">
        <v>51016</v>
      </c>
      <c r="Y4" s="13">
        <v>55365.47099999999</v>
      </c>
      <c r="Z4" s="13">
        <v>196569.47099999999</v>
      </c>
      <c r="AA4" s="13">
        <v>39979.227480000001</v>
      </c>
      <c r="AB4" s="13">
        <v>40170</v>
      </c>
      <c r="AC4" s="13">
        <v>44016</v>
      </c>
      <c r="AD4" s="13">
        <v>41507.065999999992</v>
      </c>
      <c r="AE4" s="13">
        <v>167739.06599999999</v>
      </c>
      <c r="AF4" s="13">
        <v>33369.365740000001</v>
      </c>
      <c r="AG4" s="13">
        <v>34657</v>
      </c>
      <c r="AH4" s="13">
        <v>36998</v>
      </c>
      <c r="AI4" s="13">
        <v>45937.634259999992</v>
      </c>
      <c r="AJ4" s="13">
        <f>SUM(AF4:AI4)</f>
        <v>150962</v>
      </c>
    </row>
    <row r="5" spans="2:36" x14ac:dyDescent="0.25">
      <c r="B5" s="4" t="s">
        <v>41</v>
      </c>
      <c r="C5" s="14">
        <v>-64691</v>
      </c>
      <c r="D5" s="14">
        <v>-66303</v>
      </c>
      <c r="E5" s="14">
        <v>-18883</v>
      </c>
      <c r="F5" s="14">
        <v>-19638</v>
      </c>
      <c r="G5" s="14">
        <v>-70689</v>
      </c>
      <c r="H5" s="14">
        <v>-17537</v>
      </c>
      <c r="I5" s="14">
        <v>-27918.6</v>
      </c>
      <c r="J5" s="14">
        <v>-45169</v>
      </c>
      <c r="K5" s="14">
        <v>-134606</v>
      </c>
      <c r="L5" s="14">
        <v>-32807</v>
      </c>
      <c r="M5" s="14">
        <v>-42275.4</v>
      </c>
      <c r="N5" s="14">
        <v>-49458</v>
      </c>
      <c r="O5" s="26">
        <v>-65072.037369999998</v>
      </c>
      <c r="P5" s="14">
        <v>-189613</v>
      </c>
      <c r="Q5" s="14">
        <v>-35881</v>
      </c>
      <c r="R5" s="14">
        <v>-36036</v>
      </c>
      <c r="S5" s="14">
        <v>-35021</v>
      </c>
      <c r="T5" s="14">
        <v>-41615.900529999999</v>
      </c>
      <c r="U5" s="14">
        <v>-148554</v>
      </c>
      <c r="V5" s="14">
        <v>-24908</v>
      </c>
      <c r="W5" s="14">
        <v>-25903</v>
      </c>
      <c r="X5" s="14">
        <v>-29667</v>
      </c>
      <c r="Y5" s="14">
        <v>-38040</v>
      </c>
      <c r="Z5" s="14">
        <v>-118518</v>
      </c>
      <c r="AA5" s="14">
        <v>-24348</v>
      </c>
      <c r="AB5" s="14">
        <v>-23667</v>
      </c>
      <c r="AC5" s="14">
        <v>-25494</v>
      </c>
      <c r="AD5" s="14">
        <v>-27164</v>
      </c>
      <c r="AE5" s="14">
        <v>-100673</v>
      </c>
      <c r="AF5" s="14">
        <v>-19785</v>
      </c>
      <c r="AG5" s="14">
        <v>-20287</v>
      </c>
      <c r="AH5" s="14">
        <v>-22124</v>
      </c>
      <c r="AI5" s="14">
        <v>-29101</v>
      </c>
      <c r="AJ5" s="14">
        <f>SUM(AF5:AI5)</f>
        <v>-91297</v>
      </c>
    </row>
    <row r="6" spans="2:36" s="2" customFormat="1" x14ac:dyDescent="0.25">
      <c r="B6" s="3" t="s">
        <v>42</v>
      </c>
      <c r="C6" s="13">
        <f t="shared" ref="C6:M6" si="0">SUM(C4:C5)</f>
        <v>49765</v>
      </c>
      <c r="D6" s="13">
        <f t="shared" si="0"/>
        <v>52575</v>
      </c>
      <c r="E6" s="13">
        <f>SUM(E4:E5)</f>
        <v>14842</v>
      </c>
      <c r="F6" s="13">
        <f t="shared" si="0"/>
        <v>18108</v>
      </c>
      <c r="G6" s="13">
        <f t="shared" si="0"/>
        <v>60217</v>
      </c>
      <c r="H6" s="13">
        <f t="shared" si="0"/>
        <v>15515</v>
      </c>
      <c r="I6" s="13">
        <v>24955.599999999999</v>
      </c>
      <c r="J6" s="13">
        <f t="shared" si="0"/>
        <v>32219</v>
      </c>
      <c r="K6" s="13">
        <f t="shared" si="0"/>
        <v>110648</v>
      </c>
      <c r="L6" s="13">
        <f t="shared" si="0"/>
        <v>27767.699999999997</v>
      </c>
      <c r="M6" s="13">
        <f t="shared" si="0"/>
        <v>37325.9</v>
      </c>
      <c r="N6" s="13">
        <f t="shared" ref="N6:V6" si="1">SUM(N4:N5)</f>
        <v>36662</v>
      </c>
      <c r="O6" s="25">
        <f t="shared" si="1"/>
        <v>16440.133869999998</v>
      </c>
      <c r="P6" s="13">
        <f t="shared" si="1"/>
        <v>118196</v>
      </c>
      <c r="Q6" s="13">
        <f t="shared" si="1"/>
        <v>28087</v>
      </c>
      <c r="R6" s="13">
        <f t="shared" si="1"/>
        <v>25505</v>
      </c>
      <c r="S6" s="13">
        <f t="shared" si="1"/>
        <v>26697</v>
      </c>
      <c r="T6" s="13">
        <f t="shared" si="1"/>
        <v>27957.099470000001</v>
      </c>
      <c r="U6" s="13">
        <f t="shared" si="1"/>
        <v>108246</v>
      </c>
      <c r="V6" s="13">
        <f t="shared" si="1"/>
        <v>19537</v>
      </c>
      <c r="W6" s="13">
        <f t="shared" ref="W6:X6" si="2">SUM(W4:W5)</f>
        <v>19840</v>
      </c>
      <c r="X6" s="13">
        <f t="shared" si="2"/>
        <v>21349</v>
      </c>
      <c r="Y6" s="13">
        <f t="shared" ref="Y6:Z6" si="3">SUM(Y4:Y5)</f>
        <v>17325.47099999999</v>
      </c>
      <c r="Z6" s="13">
        <f t="shared" si="3"/>
        <v>78051.47099999999</v>
      </c>
      <c r="AA6" s="13">
        <f t="shared" ref="AA6:AB6" si="4">SUM(AA4:AA5)</f>
        <v>15631.227480000001</v>
      </c>
      <c r="AB6" s="13">
        <f t="shared" si="4"/>
        <v>16503</v>
      </c>
      <c r="AC6" s="13">
        <f t="shared" ref="AC6:AE6" si="5">SUM(AC4:AC5)</f>
        <v>18522</v>
      </c>
      <c r="AD6" s="13">
        <f t="shared" si="5"/>
        <v>14343.065999999992</v>
      </c>
      <c r="AE6" s="13">
        <f t="shared" si="5"/>
        <v>67066.065999999992</v>
      </c>
      <c r="AF6" s="13">
        <f t="shared" ref="AF6:AG6" si="6">SUM(AF4:AF5)</f>
        <v>13584.365740000001</v>
      </c>
      <c r="AG6" s="13">
        <f t="shared" si="6"/>
        <v>14370</v>
      </c>
      <c r="AH6" s="13">
        <f t="shared" ref="AH6:AJ6" si="7">SUM(AH4:AH5)</f>
        <v>14874</v>
      </c>
      <c r="AI6" s="13">
        <f t="shared" si="7"/>
        <v>16836.634259999992</v>
      </c>
      <c r="AJ6" s="13">
        <f t="shared" si="7"/>
        <v>59665</v>
      </c>
    </row>
    <row r="7" spans="2:36" s="2" customFormat="1" x14ac:dyDescent="0.25">
      <c r="B7" s="20" t="s">
        <v>59</v>
      </c>
      <c r="C7" s="21">
        <f>C6/C4</f>
        <v>0.43479590410288671</v>
      </c>
      <c r="D7" s="21">
        <f t="shared" ref="D7:M7" si="8">D6/D4</f>
        <v>0.44226013223641042</v>
      </c>
      <c r="E7" s="21">
        <f>E6/E4</f>
        <v>0.44008895478131949</v>
      </c>
      <c r="F7" s="21">
        <f t="shared" si="8"/>
        <v>0.4797329518359561</v>
      </c>
      <c r="G7" s="21">
        <f t="shared" si="8"/>
        <v>0.46000183337662137</v>
      </c>
      <c r="H7" s="21">
        <f t="shared" si="8"/>
        <v>0.46941183589495339</v>
      </c>
      <c r="I7" s="21">
        <f t="shared" si="8"/>
        <v>0.47198066353722612</v>
      </c>
      <c r="J7" s="21">
        <f t="shared" si="8"/>
        <v>0.41633069726572597</v>
      </c>
      <c r="K7" s="21">
        <f t="shared" si="8"/>
        <v>0.45115675993052101</v>
      </c>
      <c r="L7" s="21">
        <f t="shared" si="8"/>
        <v>0.4584042512798247</v>
      </c>
      <c r="M7" s="21">
        <f t="shared" si="8"/>
        <v>0.46891068361948862</v>
      </c>
      <c r="N7" s="21">
        <f t="shared" ref="N7:V7" si="9">N6/N4</f>
        <v>0.42570831398049236</v>
      </c>
      <c r="O7" s="30">
        <f t="shared" si="9"/>
        <v>0.20168931363139087</v>
      </c>
      <c r="P7" s="21">
        <f t="shared" si="9"/>
        <v>0.38399137127244493</v>
      </c>
      <c r="Q7" s="21">
        <f t="shared" si="9"/>
        <v>0.43907891445722863</v>
      </c>
      <c r="R7" s="21">
        <f t="shared" si="9"/>
        <v>0.4144391543848816</v>
      </c>
      <c r="S7" s="21">
        <f t="shared" si="9"/>
        <v>0.43256424381865904</v>
      </c>
      <c r="T7" s="21">
        <f t="shared" si="9"/>
        <v>0.40183834921593148</v>
      </c>
      <c r="U7" s="21">
        <f t="shared" si="9"/>
        <v>0.42151869158878502</v>
      </c>
      <c r="V7" s="21">
        <f t="shared" si="9"/>
        <v>0.43957700528743393</v>
      </c>
      <c r="W7" s="21">
        <f t="shared" ref="W7:X7" si="10">W6/W4</f>
        <v>0.43372756487331393</v>
      </c>
      <c r="X7" s="21">
        <f t="shared" si="10"/>
        <v>0.41847655637447073</v>
      </c>
      <c r="Y7" s="21">
        <f t="shared" ref="Y7:Z7" si="11">Y6/Y4</f>
        <v>0.31292917204659909</v>
      </c>
      <c r="Z7" s="21">
        <f t="shared" si="11"/>
        <v>0.39706812356431481</v>
      </c>
      <c r="AA7" s="21">
        <f t="shared" ref="AA7:AB7" si="12">AA6/AA4</f>
        <v>0.39098372993374308</v>
      </c>
      <c r="AB7" s="21">
        <f t="shared" si="12"/>
        <v>0.41082897684839431</v>
      </c>
      <c r="AC7" s="21">
        <f t="shared" ref="AC7:AE7" si="13">AC6/AC4</f>
        <v>0.42080152671755727</v>
      </c>
      <c r="AD7" s="21">
        <f t="shared" si="13"/>
        <v>0.34555721187327465</v>
      </c>
      <c r="AE7" s="21">
        <f t="shared" si="13"/>
        <v>0.39982377152380233</v>
      </c>
      <c r="AF7" s="21">
        <f t="shared" ref="AF7:AG7" si="14">AF6/AF4</f>
        <v>0.40709091823451604</v>
      </c>
      <c r="AG7" s="21">
        <f t="shared" si="14"/>
        <v>0.4146348501024324</v>
      </c>
      <c r="AH7" s="21">
        <f t="shared" ref="AH7:AJ7" si="15">AH6/AH4</f>
        <v>0.40202173090437321</v>
      </c>
      <c r="AI7" s="21">
        <f t="shared" si="15"/>
        <v>0.36651069501549022</v>
      </c>
      <c r="AJ7" s="21">
        <f t="shared" si="15"/>
        <v>0.39523191266676383</v>
      </c>
    </row>
    <row r="8" spans="2:36" x14ac:dyDescent="0.25"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26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</row>
    <row r="9" spans="2:36" s="2" customFormat="1" x14ac:dyDescent="0.25">
      <c r="B9" s="3" t="s">
        <v>43</v>
      </c>
      <c r="C9" s="13">
        <v>-42977</v>
      </c>
      <c r="D9" s="13">
        <v>-45182</v>
      </c>
      <c r="E9" s="13">
        <v>-16553</v>
      </c>
      <c r="F9" s="13">
        <v>-16856</v>
      </c>
      <c r="G9" s="13">
        <v>-58335</v>
      </c>
      <c r="H9" s="13">
        <v>-16639</v>
      </c>
      <c r="I9" s="13">
        <v>-22741</v>
      </c>
      <c r="J9" s="13">
        <v>-39766</v>
      </c>
      <c r="K9" s="13">
        <v>-110586</v>
      </c>
      <c r="L9" s="13">
        <v>-52769.2</v>
      </c>
      <c r="M9" s="13">
        <v>-37222</v>
      </c>
      <c r="N9" s="13">
        <v>-52639</v>
      </c>
      <c r="O9" s="25">
        <v>-57990.043059999996</v>
      </c>
      <c r="P9" s="13">
        <v>-200620.24306000001</v>
      </c>
      <c r="Q9" s="13">
        <v>-45293</v>
      </c>
      <c r="R9" s="13">
        <v>-44482</v>
      </c>
      <c r="S9" s="13">
        <v>-43646</v>
      </c>
      <c r="T9" s="13">
        <v>-59091.471369999999</v>
      </c>
      <c r="U9" s="13">
        <v>-192513</v>
      </c>
      <c r="V9" s="13">
        <v>-36028</v>
      </c>
      <c r="W9" s="13">
        <v>-34675</v>
      </c>
      <c r="X9" s="13">
        <v>-40752</v>
      </c>
      <c r="Y9" s="13">
        <v>-37683.471000000005</v>
      </c>
      <c r="Z9" s="13">
        <v>-149138.47100000002</v>
      </c>
      <c r="AA9" s="13">
        <v>-35830.227480000001</v>
      </c>
      <c r="AB9" s="13">
        <v>-27914</v>
      </c>
      <c r="AC9" s="13">
        <v>-21479.61698000033</v>
      </c>
      <c r="AD9" s="13">
        <v>-19685.065999999999</v>
      </c>
      <c r="AE9" s="13">
        <v>-106976.32629</v>
      </c>
      <c r="AF9" s="13">
        <v>-25387</v>
      </c>
      <c r="AG9" s="13">
        <v>-21723</v>
      </c>
      <c r="AH9" s="13">
        <v>-19507</v>
      </c>
      <c r="AI9" s="13">
        <v>-23223.762341262554</v>
      </c>
      <c r="AJ9" s="13">
        <v>-89839</v>
      </c>
    </row>
    <row r="10" spans="2:36" s="2" customFormat="1" x14ac:dyDescent="0.25">
      <c r="B10" s="5" t="s">
        <v>96</v>
      </c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25"/>
      <c r="P10" s="13"/>
      <c r="Q10" s="13"/>
      <c r="R10" s="13"/>
      <c r="S10" s="13"/>
      <c r="T10" s="13"/>
      <c r="V10" s="14">
        <v>-13233.785520000029</v>
      </c>
      <c r="W10" s="14">
        <v>-13859.040670000015</v>
      </c>
      <c r="X10" s="14">
        <v>-14732.74330000004</v>
      </c>
      <c r="Y10" s="14">
        <v>-15589.475710000008</v>
      </c>
      <c r="Z10" s="14">
        <v>-57415.045200000088</v>
      </c>
      <c r="AA10" s="14">
        <v>-13214.477130000059</v>
      </c>
      <c r="AB10" s="14">
        <v>-11268.105380000077</v>
      </c>
      <c r="AC10" s="14">
        <v>-10701.407700000336</v>
      </c>
      <c r="AD10" s="14">
        <v>-10500.631280000223</v>
      </c>
      <c r="AE10" s="14">
        <v>-45684.621490000703</v>
      </c>
      <c r="AF10" s="14">
        <v>-8644.0189599999539</v>
      </c>
      <c r="AG10" s="14">
        <v>-7446.0525899999329</v>
      </c>
      <c r="AH10" s="14">
        <v>-8479.6061799999461</v>
      </c>
      <c r="AI10" s="14">
        <v>-9440.4044799999701</v>
      </c>
      <c r="AJ10" s="14">
        <f>SUM(AF10:AI10)</f>
        <v>-34010.082209999804</v>
      </c>
    </row>
    <row r="11" spans="2:36" s="2" customFormat="1" x14ac:dyDescent="0.25">
      <c r="B11" s="17" t="s">
        <v>97</v>
      </c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25"/>
      <c r="P11" s="13"/>
      <c r="Q11" s="13"/>
      <c r="R11" s="13"/>
      <c r="S11" s="13"/>
      <c r="T11" s="13"/>
      <c r="U11" s="13"/>
      <c r="V11" s="19">
        <f>V10/V4</f>
        <v>-0.2977564522443476</v>
      </c>
      <c r="W11" s="19">
        <f t="shared" ref="W11:AJ11" si="16">W10/W4</f>
        <v>-0.30297620772577255</v>
      </c>
      <c r="X11" s="19">
        <f t="shared" si="16"/>
        <v>-0.28878671985259607</v>
      </c>
      <c r="Y11" s="19">
        <f t="shared" si="16"/>
        <v>-0.28157397432779013</v>
      </c>
      <c r="Z11" s="19">
        <f t="shared" si="16"/>
        <v>-0.29208526078802993</v>
      </c>
      <c r="AA11" s="19">
        <f t="shared" si="16"/>
        <v>-0.33053357863432281</v>
      </c>
      <c r="AB11" s="19">
        <f t="shared" si="16"/>
        <v>-0.2805104650236514</v>
      </c>
      <c r="AC11" s="19">
        <f t="shared" si="16"/>
        <v>-0.2431254021265071</v>
      </c>
      <c r="AD11" s="19">
        <f t="shared" si="16"/>
        <v>-0.25298418539147588</v>
      </c>
      <c r="AE11" s="19">
        <f t="shared" si="16"/>
        <v>-0.2723552871696609</v>
      </c>
      <c r="AF11" s="19">
        <f t="shared" si="16"/>
        <v>-0.25904055316335639</v>
      </c>
      <c r="AG11" s="19">
        <f t="shared" si="16"/>
        <v>-0.21484988862278712</v>
      </c>
      <c r="AH11" s="19">
        <f t="shared" si="16"/>
        <v>-0.22919093410454475</v>
      </c>
      <c r="AI11" s="19">
        <f t="shared" si="16"/>
        <v>-0.20550480302422025</v>
      </c>
      <c r="AJ11" s="19">
        <f t="shared" si="16"/>
        <v>-0.22528902776857623</v>
      </c>
    </row>
    <row r="12" spans="2:36" x14ac:dyDescent="0.25">
      <c r="B12" s="5" t="s">
        <v>44</v>
      </c>
      <c r="C12" s="14"/>
      <c r="D12" s="14"/>
      <c r="E12" s="14">
        <v>-6156.3568600000035</v>
      </c>
      <c r="F12" s="14">
        <v>8130.0000000000009</v>
      </c>
      <c r="G12" s="14">
        <v>-25188</v>
      </c>
      <c r="H12" s="14">
        <v>-8114.4570000000003</v>
      </c>
      <c r="I12" s="14">
        <v>-8358</v>
      </c>
      <c r="J12" s="14">
        <v>-13310</v>
      </c>
      <c r="K12" s="14">
        <v>-40050.164203883192</v>
      </c>
      <c r="L12" s="14">
        <v>-14055</v>
      </c>
      <c r="M12" s="14">
        <v>-17753.2</v>
      </c>
      <c r="N12" s="14">
        <v>-19841</v>
      </c>
      <c r="O12" s="26">
        <v>-24410.203779999894</v>
      </c>
      <c r="P12" s="14">
        <v>-76059</v>
      </c>
      <c r="Q12" s="14">
        <v>-22264</v>
      </c>
      <c r="R12" s="14">
        <v>-21009.372100000004</v>
      </c>
      <c r="S12" s="14">
        <v>-23603.002889999982</v>
      </c>
      <c r="T12" s="14">
        <v>-22263.06047</v>
      </c>
      <c r="U12" s="14">
        <v>-89139.435459999979</v>
      </c>
      <c r="V12" s="14">
        <v>-20430.347909999971</v>
      </c>
      <c r="W12" s="14">
        <v>-17366.153954166664</v>
      </c>
      <c r="X12" s="14">
        <v>-24158.854233333372</v>
      </c>
      <c r="Y12" s="14">
        <v>-20186.361030000007</v>
      </c>
      <c r="Z12" s="14">
        <v>-82141.717127500015</v>
      </c>
      <c r="AA12" s="14">
        <v>-20471.694840000015</v>
      </c>
      <c r="AB12" s="14">
        <v>-14031.94609999999</v>
      </c>
      <c r="AC12" s="14">
        <v>-6886.9920499999917</v>
      </c>
      <c r="AD12" s="14">
        <v>-8848.6226599995825</v>
      </c>
      <c r="AE12" s="14">
        <v>-50239.255649999584</v>
      </c>
      <c r="AF12" s="14">
        <v>-15153.114698800046</v>
      </c>
      <c r="AG12" s="14">
        <v>-12968.273810000068</v>
      </c>
      <c r="AH12" s="14">
        <v>-8026.0263500000256</v>
      </c>
      <c r="AI12" s="14">
        <v>-9858.2732512625826</v>
      </c>
      <c r="AJ12" s="14">
        <f>SUM(AF12:AI12)</f>
        <v>-46005.688110062722</v>
      </c>
    </row>
    <row r="13" spans="2:36" x14ac:dyDescent="0.25">
      <c r="B13" s="17" t="s">
        <v>60</v>
      </c>
      <c r="C13" s="18"/>
      <c r="D13" s="18"/>
      <c r="E13" s="19">
        <f t="shared" ref="E13:AJ13" si="17">E12/E4</f>
        <v>-0.18254579273535962</v>
      </c>
      <c r="F13" s="19">
        <f t="shared" si="17"/>
        <v>0.21538706088062315</v>
      </c>
      <c r="G13" s="19">
        <f t="shared" si="17"/>
        <v>-0.19241287641513757</v>
      </c>
      <c r="H13" s="19">
        <f t="shared" si="17"/>
        <v>-0.2455057787728428</v>
      </c>
      <c r="I13" s="19">
        <f t="shared" si="17"/>
        <v>-0.15807331363878793</v>
      </c>
      <c r="J13" s="19">
        <f t="shared" si="17"/>
        <v>-0.17199048948157336</v>
      </c>
      <c r="K13" s="19">
        <f t="shared" si="17"/>
        <v>-0.1633007584132499</v>
      </c>
      <c r="L13" s="19">
        <f t="shared" si="17"/>
        <v>-0.23202756266229962</v>
      </c>
      <c r="M13" s="19">
        <f t="shared" si="17"/>
        <v>-0.22302650836104435</v>
      </c>
      <c r="N13" s="19">
        <f t="shared" si="17"/>
        <v>-0.23038783093358106</v>
      </c>
      <c r="O13" s="31">
        <f t="shared" si="17"/>
        <v>-0.29946698031301144</v>
      </c>
      <c r="P13" s="19">
        <f t="shared" si="17"/>
        <v>-0.2470980380690623</v>
      </c>
      <c r="Q13" s="19">
        <f t="shared" si="17"/>
        <v>-0.34804902451225611</v>
      </c>
      <c r="R13" s="19">
        <f t="shared" si="17"/>
        <v>-0.34138821436115768</v>
      </c>
      <c r="S13" s="19">
        <f t="shared" si="17"/>
        <v>-0.3824330485433744</v>
      </c>
      <c r="T13" s="19">
        <f t="shared" si="17"/>
        <v>-0.31999569473790118</v>
      </c>
      <c r="U13" s="19">
        <f t="shared" si="17"/>
        <v>-0.34711618169781921</v>
      </c>
      <c r="V13" s="19">
        <f t="shared" si="17"/>
        <v>-0.45967708201147423</v>
      </c>
      <c r="W13" s="19">
        <f t="shared" si="17"/>
        <v>-0.37964615250785178</v>
      </c>
      <c r="X13" s="19">
        <f t="shared" si="17"/>
        <v>-0.47355445807851204</v>
      </c>
      <c r="Y13" s="19">
        <f t="shared" si="17"/>
        <v>-0.36460199227782258</v>
      </c>
      <c r="Z13" s="19">
        <f t="shared" si="17"/>
        <v>-0.41787626893242247</v>
      </c>
      <c r="AA13" s="19">
        <f t="shared" si="17"/>
        <v>-0.51205828952650922</v>
      </c>
      <c r="AB13" s="19">
        <f t="shared" si="17"/>
        <v>-0.34931406771222279</v>
      </c>
      <c r="AC13" s="19">
        <f t="shared" si="17"/>
        <v>-0.1564656499909122</v>
      </c>
      <c r="AD13" s="19">
        <f t="shared" si="17"/>
        <v>-0.21318352542672095</v>
      </c>
      <c r="AE13" s="19">
        <f t="shared" si="17"/>
        <v>-0.29950837838813044</v>
      </c>
      <c r="AF13" s="19">
        <f t="shared" si="17"/>
        <v>-0.45410256871127586</v>
      </c>
      <c r="AG13" s="19">
        <f t="shared" si="17"/>
        <v>-0.37418916265112584</v>
      </c>
      <c r="AH13" s="19">
        <f t="shared" si="17"/>
        <v>-0.2169313571003845</v>
      </c>
      <c r="AI13" s="19">
        <f t="shared" si="17"/>
        <v>-0.21460123948626222</v>
      </c>
      <c r="AJ13" s="19">
        <f t="shared" si="17"/>
        <v>-0.30475012327647172</v>
      </c>
    </row>
    <row r="14" spans="2:36" x14ac:dyDescent="0.25">
      <c r="B14" s="5" t="s">
        <v>45</v>
      </c>
      <c r="C14" s="14"/>
      <c r="D14" s="14"/>
      <c r="E14" s="14">
        <v>-852.62720999999988</v>
      </c>
      <c r="F14" s="14">
        <v>753.2</v>
      </c>
      <c r="G14" s="14">
        <v>-3501.2190000000001</v>
      </c>
      <c r="H14" s="14">
        <v>-1135.143</v>
      </c>
      <c r="I14" s="14">
        <v>-1826.7</v>
      </c>
      <c r="J14" s="14">
        <v>-5014</v>
      </c>
      <c r="K14" s="14">
        <v>-11125.415756116799</v>
      </c>
      <c r="L14" s="14">
        <v>-4557.22</v>
      </c>
      <c r="M14" s="14">
        <v>-5188.2</v>
      </c>
      <c r="N14" s="14">
        <v>-9629.4807000000037</v>
      </c>
      <c r="O14" s="26">
        <v>-11478.101129999999</v>
      </c>
      <c r="P14" s="14">
        <v>-30853.001830000005</v>
      </c>
      <c r="Q14" s="14">
        <v>-4128</v>
      </c>
      <c r="R14" s="14">
        <v>-6014.2091799999998</v>
      </c>
      <c r="S14" s="14">
        <v>-3714.80438</v>
      </c>
      <c r="T14" s="14">
        <v>-3445</v>
      </c>
      <c r="U14" s="14">
        <v>-17302.013559999999</v>
      </c>
      <c r="V14" s="14">
        <v>-2523.8469799999993</v>
      </c>
      <c r="W14" s="14">
        <v>-2602.3391299999998</v>
      </c>
      <c r="X14" s="14">
        <v>-2524.4840900000004</v>
      </c>
      <c r="Y14" s="14">
        <v>-2974.0391499999996</v>
      </c>
      <c r="Z14" s="14">
        <v>-10624.709349999997</v>
      </c>
      <c r="AA14" s="14">
        <v>-2634.6632300000006</v>
      </c>
      <c r="AB14" s="14">
        <v>-2971.5298700000003</v>
      </c>
      <c r="AC14" s="14">
        <v>-3464.2172300000016</v>
      </c>
      <c r="AD14" s="14">
        <v>-4030.6108300000014</v>
      </c>
      <c r="AE14" s="14">
        <v>-13101.021160000004</v>
      </c>
      <c r="AF14" s="14">
        <v>-2686.9722400000001</v>
      </c>
      <c r="AG14" s="14">
        <v>-2253.28719</v>
      </c>
      <c r="AH14" s="14">
        <v>-2624.7352500000002</v>
      </c>
      <c r="AI14" s="14">
        <v>-3957.0846100000003</v>
      </c>
      <c r="AJ14" s="14">
        <f>SUM(AF14:AI14)</f>
        <v>-11522.07929</v>
      </c>
    </row>
    <row r="15" spans="2:36" x14ac:dyDescent="0.25">
      <c r="B15" s="17" t="s">
        <v>61</v>
      </c>
      <c r="C15" s="18"/>
      <c r="D15" s="18"/>
      <c r="E15" s="19">
        <f t="shared" ref="E15:AJ15" si="18">E14/E4</f>
        <v>-2.5281755670867306E-2</v>
      </c>
      <c r="F15" s="19">
        <f t="shared" si="18"/>
        <v>1.9954432257722674E-2</v>
      </c>
      <c r="G15" s="19">
        <f t="shared" si="18"/>
        <v>-2.674605442072938E-2</v>
      </c>
      <c r="H15" s="19">
        <f t="shared" si="18"/>
        <v>-3.434415466537577E-2</v>
      </c>
      <c r="I15" s="19">
        <f t="shared" si="18"/>
        <v>-3.4548040443165097E-2</v>
      </c>
      <c r="J15" s="19">
        <f t="shared" si="18"/>
        <v>-6.4790406781413137E-2</v>
      </c>
      <c r="K15" s="19">
        <f t="shared" si="18"/>
        <v>-4.5362831008329323E-2</v>
      </c>
      <c r="L15" s="19">
        <f t="shared" si="18"/>
        <v>-7.5233059346558884E-2</v>
      </c>
      <c r="M15" s="19">
        <f t="shared" si="18"/>
        <v>-6.5177327505957811E-2</v>
      </c>
      <c r="N15" s="19">
        <f t="shared" si="18"/>
        <v>-0.11181468532280543</v>
      </c>
      <c r="O15" s="31">
        <f t="shared" si="18"/>
        <v>-0.14081456738778927</v>
      </c>
      <c r="P15" s="19">
        <f t="shared" si="18"/>
        <v>-0.10023424211117934</v>
      </c>
      <c r="Q15" s="19">
        <f t="shared" si="18"/>
        <v>-6.4532266133066535E-2</v>
      </c>
      <c r="R15" s="19">
        <f t="shared" si="18"/>
        <v>-9.7726867941697396E-2</v>
      </c>
      <c r="S15" s="19">
        <f t="shared" si="18"/>
        <v>-6.0189966946433783E-2</v>
      </c>
      <c r="T15" s="19">
        <f t="shared" si="18"/>
        <v>-4.9516335359981602E-2</v>
      </c>
      <c r="U15" s="19">
        <f t="shared" si="18"/>
        <v>-6.7375442211837999E-2</v>
      </c>
      <c r="V15" s="19">
        <f t="shared" si="18"/>
        <v>-5.6785847226909651E-2</v>
      </c>
      <c r="W15" s="19">
        <f t="shared" si="18"/>
        <v>-5.6890434164790241E-2</v>
      </c>
      <c r="X15" s="19">
        <f t="shared" si="18"/>
        <v>-4.9484163595734681E-2</v>
      </c>
      <c r="Y15" s="19">
        <f t="shared" si="18"/>
        <v>-5.3716496875823562E-2</v>
      </c>
      <c r="Z15" s="19">
        <f t="shared" si="18"/>
        <v>-5.4050658507393538E-2</v>
      </c>
      <c r="AA15" s="19">
        <f t="shared" si="18"/>
        <v>-6.5900803894172702E-2</v>
      </c>
      <c r="AB15" s="19">
        <f t="shared" si="18"/>
        <v>-7.3973857854120001E-2</v>
      </c>
      <c r="AC15" s="19">
        <f t="shared" si="18"/>
        <v>-7.8703590285350816E-2</v>
      </c>
      <c r="AD15" s="19">
        <f t="shared" si="18"/>
        <v>-9.7106618665843594E-2</v>
      </c>
      <c r="AE15" s="19">
        <f t="shared" si="18"/>
        <v>-7.8103577612623667E-2</v>
      </c>
      <c r="AF15" s="19">
        <f t="shared" si="18"/>
        <v>-8.0522125021366978E-2</v>
      </c>
      <c r="AG15" s="19">
        <f t="shared" si="18"/>
        <v>-6.5016798626540098E-2</v>
      </c>
      <c r="AH15" s="19">
        <f t="shared" si="18"/>
        <v>-7.094262527704201E-2</v>
      </c>
      <c r="AI15" s="19">
        <f t="shared" si="18"/>
        <v>-8.6140365600969049E-2</v>
      </c>
      <c r="AJ15" s="19">
        <f t="shared" si="18"/>
        <v>-7.6324368317854815E-2</v>
      </c>
    </row>
    <row r="16" spans="2:36" x14ac:dyDescent="0.25">
      <c r="B16" s="5" t="s">
        <v>77</v>
      </c>
      <c r="C16" s="18"/>
      <c r="D16" s="18"/>
      <c r="E16" s="18">
        <v>-10</v>
      </c>
      <c r="F16" s="19"/>
      <c r="G16" s="19"/>
      <c r="H16" s="19"/>
      <c r="I16" s="19"/>
      <c r="J16" s="19"/>
      <c r="K16" s="19"/>
      <c r="L16" s="19"/>
      <c r="M16" s="14"/>
      <c r="N16" s="14"/>
      <c r="O16" s="26"/>
      <c r="P16" s="14"/>
      <c r="Q16" s="14"/>
      <c r="R16" s="14"/>
      <c r="S16" s="14"/>
      <c r="T16" s="14"/>
      <c r="U16" s="14"/>
      <c r="V16" s="14">
        <v>160</v>
      </c>
      <c r="W16" s="14">
        <v>-847</v>
      </c>
      <c r="X16" s="14">
        <v>664</v>
      </c>
      <c r="Y16" s="14">
        <v>1006</v>
      </c>
      <c r="Z16" s="14">
        <v>-540</v>
      </c>
      <c r="AA16" s="14">
        <v>-242</v>
      </c>
      <c r="AB16" s="14">
        <v>-978</v>
      </c>
      <c r="AC16" s="14">
        <v>-427</v>
      </c>
      <c r="AD16" s="14">
        <v>3695</v>
      </c>
      <c r="AE16" s="14">
        <v>2048</v>
      </c>
      <c r="AF16" s="14">
        <v>1097</v>
      </c>
      <c r="AG16" s="14">
        <v>945</v>
      </c>
      <c r="AH16" s="14">
        <v>2041</v>
      </c>
      <c r="AI16" s="14">
        <v>-377</v>
      </c>
      <c r="AJ16" s="14">
        <v>1667</v>
      </c>
    </row>
    <row r="17" spans="2:36" x14ac:dyDescent="0.25">
      <c r="B17" s="5"/>
      <c r="C17" s="18"/>
      <c r="D17" s="18"/>
      <c r="E17" s="18"/>
      <c r="F17" s="19"/>
      <c r="G17" s="19"/>
      <c r="H17" s="19"/>
      <c r="I17" s="19"/>
      <c r="J17" s="19"/>
      <c r="K17" s="19"/>
      <c r="L17" s="19"/>
      <c r="M17" s="14"/>
      <c r="N17" s="14"/>
      <c r="O17" s="26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</row>
    <row r="18" spans="2:36" x14ac:dyDescent="0.25">
      <c r="B18" s="3" t="s">
        <v>99</v>
      </c>
      <c r="C18" s="13"/>
      <c r="D18" s="18"/>
      <c r="E18" s="18"/>
      <c r="F18" s="19"/>
      <c r="G18" s="19"/>
      <c r="H18" s="19"/>
      <c r="I18" s="19"/>
      <c r="J18" s="19"/>
      <c r="K18" s="19"/>
      <c r="L18" s="19"/>
      <c r="M18" s="14"/>
      <c r="N18" s="14"/>
      <c r="O18" s="26"/>
      <c r="P18" s="14"/>
      <c r="Q18" s="14"/>
      <c r="R18" s="14"/>
      <c r="S18" s="14"/>
      <c r="T18" s="14"/>
      <c r="U18" s="14"/>
      <c r="V18" s="13">
        <f>V6+V10</f>
        <v>6303.2144799999714</v>
      </c>
      <c r="W18" s="13">
        <f t="shared" ref="W18:AC18" si="19">W6+W10</f>
        <v>5980.9593299999851</v>
      </c>
      <c r="X18" s="13">
        <f t="shared" si="19"/>
        <v>6616.2566999999599</v>
      </c>
      <c r="Y18" s="13">
        <f t="shared" si="19"/>
        <v>1735.9952899999826</v>
      </c>
      <c r="Z18" s="13">
        <f t="shared" si="19"/>
        <v>20636.425799999903</v>
      </c>
      <c r="AA18" s="13">
        <f t="shared" si="19"/>
        <v>2416.750349999942</v>
      </c>
      <c r="AB18" s="13">
        <f t="shared" si="19"/>
        <v>5234.8946199999227</v>
      </c>
      <c r="AC18" s="13">
        <f t="shared" si="19"/>
        <v>7820.5922999996637</v>
      </c>
      <c r="AD18" s="13">
        <f t="shared" ref="AD18:AF18" si="20">AD6+AD10</f>
        <v>3842.4347199997683</v>
      </c>
      <c r="AE18" s="13">
        <f t="shared" si="20"/>
        <v>21381.444509999288</v>
      </c>
      <c r="AF18" s="13">
        <f t="shared" si="20"/>
        <v>4940.3467800000471</v>
      </c>
      <c r="AG18" s="13">
        <f t="shared" ref="AG18:AJ18" si="21">AG6+AG10</f>
        <v>6923.9474100000671</v>
      </c>
      <c r="AH18" s="13">
        <f t="shared" si="21"/>
        <v>6394.3938200000539</v>
      </c>
      <c r="AI18" s="13">
        <f t="shared" si="21"/>
        <v>7396.2297800000215</v>
      </c>
      <c r="AJ18" s="13">
        <f t="shared" si="21"/>
        <v>25654.917790000196</v>
      </c>
    </row>
    <row r="19" spans="2:36" x14ac:dyDescent="0.25">
      <c r="B19" s="20" t="s">
        <v>101</v>
      </c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21">
        <f>V18/V4</f>
        <v>0.14182055304308633</v>
      </c>
      <c r="W19" s="21">
        <f t="shared" ref="W19:AC19" si="22">W18/W4</f>
        <v>0.13075135714754138</v>
      </c>
      <c r="X19" s="21">
        <f t="shared" si="22"/>
        <v>0.12968983652187471</v>
      </c>
      <c r="Y19" s="21">
        <f t="shared" si="22"/>
        <v>3.1355197718808944E-2</v>
      </c>
      <c r="Z19" s="21">
        <f t="shared" si="22"/>
        <v>0.10498286277628485</v>
      </c>
      <c r="AA19" s="21">
        <f t="shared" si="22"/>
        <v>6.0450151299420302E-2</v>
      </c>
      <c r="AB19" s="21">
        <f t="shared" si="22"/>
        <v>0.13031851182474291</v>
      </c>
      <c r="AC19" s="21">
        <f t="shared" si="22"/>
        <v>0.17767612459105014</v>
      </c>
      <c r="AD19" s="21">
        <f t="shared" ref="AD19:AF19" si="23">AD18/AD4</f>
        <v>9.2573026481798756E-2</v>
      </c>
      <c r="AE19" s="21">
        <f t="shared" si="23"/>
        <v>0.12746848435414138</v>
      </c>
      <c r="AF19" s="21">
        <f t="shared" si="23"/>
        <v>0.14805036507115962</v>
      </c>
      <c r="AG19" s="21">
        <f t="shared" ref="AG19" si="24">AG18/AG4</f>
        <v>0.19978496147964531</v>
      </c>
      <c r="AH19" s="21">
        <f t="shared" ref="AH19:AJ19" si="25">AH18/AH4</f>
        <v>0.17283079679982846</v>
      </c>
      <c r="AI19" s="21">
        <f t="shared" si="25"/>
        <v>0.16100589199126997</v>
      </c>
      <c r="AJ19" s="21">
        <f t="shared" si="25"/>
        <v>0.1699428848981876</v>
      </c>
    </row>
    <row r="20" spans="2:36" x14ac:dyDescent="0.25"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26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</row>
    <row r="21" spans="2:36" s="2" customFormat="1" x14ac:dyDescent="0.25">
      <c r="B21" s="3" t="s">
        <v>46</v>
      </c>
      <c r="C21" s="13">
        <v>7617</v>
      </c>
      <c r="D21" s="13">
        <v>7940</v>
      </c>
      <c r="E21" s="13">
        <v>-259</v>
      </c>
      <c r="F21" s="13">
        <v>1336</v>
      </c>
      <c r="G21" s="13">
        <v>4738</v>
      </c>
      <c r="H21" s="25">
        <v>-138</v>
      </c>
      <c r="I21" s="25">
        <v>2958.6</v>
      </c>
      <c r="J21" s="25">
        <v>-3107</v>
      </c>
      <c r="K21" s="25">
        <v>7487</v>
      </c>
      <c r="L21" s="25">
        <v>-4672.2</v>
      </c>
      <c r="M21" s="25">
        <v>-3278.5060000000003</v>
      </c>
      <c r="N21" s="25">
        <v>-11770.90539</v>
      </c>
      <c r="O21" s="25">
        <v>-36721.483800000002</v>
      </c>
      <c r="P21" s="25">
        <v>-56443.148675681972</v>
      </c>
      <c r="Q21" s="25">
        <v>-11999.198802526264</v>
      </c>
      <c r="R21" s="25">
        <v>-14064.232479160235</v>
      </c>
      <c r="S21" s="25">
        <v>-9839.3615208205065</v>
      </c>
      <c r="T21" s="13">
        <v>-25057.076939999999</v>
      </c>
      <c r="U21" s="25">
        <v>-61013.023993288654</v>
      </c>
      <c r="V21" s="25">
        <v>-10704.464</v>
      </c>
      <c r="W21" s="25">
        <v>-8240.0312300000005</v>
      </c>
      <c r="X21" s="25">
        <v>-9544.8592700000008</v>
      </c>
      <c r="Y21" s="25">
        <v>-13959.6268</v>
      </c>
      <c r="Z21" s="25">
        <v>-42447.611089999999</v>
      </c>
      <c r="AA21" s="25">
        <v>-10590.77599</v>
      </c>
      <c r="AB21" s="25">
        <v>-5985.0320799999981</v>
      </c>
      <c r="AC21" s="25">
        <v>-2033</v>
      </c>
      <c r="AD21" s="25">
        <v>-4282.861404299445</v>
      </c>
      <c r="AE21" s="25">
        <v>-22890.669474299444</v>
      </c>
      <c r="AF21" s="25">
        <v>-8194</v>
      </c>
      <c r="AG21" s="25">
        <v>-2981</v>
      </c>
      <c r="AH21" s="25">
        <v>-949</v>
      </c>
      <c r="AI21" s="25">
        <v>-3215</v>
      </c>
      <c r="AJ21" s="25">
        <f>SUM(AF21:AI21)</f>
        <v>-15339</v>
      </c>
    </row>
    <row r="22" spans="2:36" s="2" customFormat="1" x14ac:dyDescent="0.25">
      <c r="B22" s="20" t="s">
        <v>100</v>
      </c>
      <c r="C22" s="21">
        <f>C21/C4</f>
        <v>6.6549591109247228E-2</v>
      </c>
      <c r="D22" s="21">
        <f t="shared" ref="D22:AJ22" si="26">D21/D4</f>
        <v>6.6791164050539212E-2</v>
      </c>
      <c r="E22" s="21">
        <f t="shared" si="26"/>
        <v>-7.6797627872498145E-3</v>
      </c>
      <c r="F22" s="21">
        <f t="shared" si="26"/>
        <v>3.5394478885179888E-2</v>
      </c>
      <c r="G22" s="21">
        <f t="shared" si="26"/>
        <v>3.6193910133989274E-2</v>
      </c>
      <c r="H22" s="21">
        <f t="shared" si="26"/>
        <v>-4.1752390173060636E-3</v>
      </c>
      <c r="I22" s="21">
        <f t="shared" si="26"/>
        <v>5.595545653645824E-2</v>
      </c>
      <c r="J22" s="21">
        <f t="shared" si="26"/>
        <v>-4.0148343412415362E-2</v>
      </c>
      <c r="K22" s="21">
        <f t="shared" si="26"/>
        <v>3.0527534719107536E-2</v>
      </c>
      <c r="L22" s="21">
        <f t="shared" si="26"/>
        <v>-7.7131211545414177E-2</v>
      </c>
      <c r="M22" s="21">
        <f t="shared" si="26"/>
        <v>-4.1186588661240461E-2</v>
      </c>
      <c r="N22" s="21">
        <f t="shared" si="26"/>
        <v>-0.13668027624245238</v>
      </c>
      <c r="O22" s="21">
        <f t="shared" si="26"/>
        <v>-0.45050307507917148</v>
      </c>
      <c r="P22" s="21">
        <f t="shared" si="26"/>
        <v>-0.1833706898618363</v>
      </c>
      <c r="Q22" s="21">
        <f t="shared" si="26"/>
        <v>-0.18758127192543558</v>
      </c>
      <c r="R22" s="21">
        <f t="shared" si="26"/>
        <v>-0.22853435074438561</v>
      </c>
      <c r="S22" s="21">
        <f t="shared" si="26"/>
        <v>-0.15942450372371927</v>
      </c>
      <c r="T22" s="21">
        <f t="shared" si="26"/>
        <v>-0.36015518865076968</v>
      </c>
      <c r="U22" s="21">
        <f t="shared" si="26"/>
        <v>-0.23758965729473774</v>
      </c>
      <c r="V22" s="21">
        <f t="shared" si="26"/>
        <v>-0.24084742940713241</v>
      </c>
      <c r="W22" s="21">
        <f t="shared" si="26"/>
        <v>-0.1801375342675382</v>
      </c>
      <c r="X22" s="21">
        <f t="shared" si="26"/>
        <v>-0.18709540673514194</v>
      </c>
      <c r="Y22" s="21">
        <f t="shared" si="26"/>
        <v>-0.25213597117235764</v>
      </c>
      <c r="Z22" s="21">
        <f t="shared" si="26"/>
        <v>-0.21594203247359811</v>
      </c>
      <c r="AA22" s="21">
        <f t="shared" si="26"/>
        <v>-0.26490696938299119</v>
      </c>
      <c r="AB22" s="21">
        <f t="shared" si="26"/>
        <v>-0.14899258352003977</v>
      </c>
      <c r="AC22" s="21">
        <f t="shared" si="26"/>
        <v>-4.6187749909123957E-2</v>
      </c>
      <c r="AD22" s="21">
        <f t="shared" si="26"/>
        <v>-0.10318391100684991</v>
      </c>
      <c r="AE22" s="21">
        <f t="shared" si="26"/>
        <v>-0.13646594094126793</v>
      </c>
      <c r="AF22" s="21">
        <f t="shared" si="26"/>
        <v>-0.24555456234452239</v>
      </c>
      <c r="AG22" s="21">
        <f t="shared" si="26"/>
        <v>-8.6014369391464923E-2</v>
      </c>
      <c r="AH22" s="21">
        <f t="shared" si="26"/>
        <v>-2.5650035137034434E-2</v>
      </c>
      <c r="AI22" s="21">
        <f t="shared" si="26"/>
        <v>-6.998619001151847E-2</v>
      </c>
      <c r="AJ22" s="21">
        <f t="shared" si="26"/>
        <v>-0.10160835177064427</v>
      </c>
    </row>
    <row r="23" spans="2:36" x14ac:dyDescent="0.25">
      <c r="C23" s="16"/>
      <c r="D23" s="16"/>
      <c r="E23" s="16"/>
      <c r="F23" s="14"/>
      <c r="G23" s="14"/>
      <c r="H23" s="14"/>
      <c r="I23" s="14"/>
      <c r="J23" s="14"/>
      <c r="K23" s="14"/>
      <c r="L23" s="26"/>
      <c r="M23" s="14"/>
      <c r="N23" s="14"/>
      <c r="O23" s="26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</row>
    <row r="24" spans="2:36" x14ac:dyDescent="0.25">
      <c r="B24" s="4" t="s">
        <v>47</v>
      </c>
      <c r="C24" s="14">
        <v>544</v>
      </c>
      <c r="D24" s="14">
        <v>443</v>
      </c>
      <c r="E24" s="14">
        <v>120</v>
      </c>
      <c r="F24" s="14">
        <v>209</v>
      </c>
      <c r="G24" s="14">
        <v>622</v>
      </c>
      <c r="H24" s="14">
        <v>2329</v>
      </c>
      <c r="I24" s="14">
        <v>1134</v>
      </c>
      <c r="J24" s="14">
        <v>-486</v>
      </c>
      <c r="K24" s="14">
        <v>4091</v>
      </c>
      <c r="L24" s="14">
        <v>1524</v>
      </c>
      <c r="M24" s="14">
        <v>5734</v>
      </c>
      <c r="N24" s="14">
        <v>4293</v>
      </c>
      <c r="O24" s="26">
        <v>5509</v>
      </c>
      <c r="P24" s="14">
        <v>17060</v>
      </c>
      <c r="Q24" s="14">
        <v>5393</v>
      </c>
      <c r="R24" s="14">
        <v>5347</v>
      </c>
      <c r="S24" s="14">
        <v>5106</v>
      </c>
      <c r="T24" s="14">
        <v>7877</v>
      </c>
      <c r="U24" s="14">
        <v>23723</v>
      </c>
      <c r="V24" s="14">
        <v>6095</v>
      </c>
      <c r="W24" s="14">
        <v>5201</v>
      </c>
      <c r="X24" s="14">
        <v>6023</v>
      </c>
      <c r="Y24" s="14">
        <v>4378</v>
      </c>
      <c r="Z24" s="14">
        <v>21697</v>
      </c>
      <c r="AA24" s="14">
        <v>5384</v>
      </c>
      <c r="AB24" s="14">
        <v>4045</v>
      </c>
      <c r="AC24" s="14">
        <v>4279</v>
      </c>
      <c r="AD24" s="14">
        <v>4031</v>
      </c>
      <c r="AE24" s="14">
        <v>17739</v>
      </c>
      <c r="AF24" s="14">
        <v>4275</v>
      </c>
      <c r="AG24" s="14">
        <v>5026</v>
      </c>
      <c r="AH24" s="14">
        <v>6452</v>
      </c>
      <c r="AI24" s="14">
        <v>6616</v>
      </c>
      <c r="AJ24" s="14">
        <f>SUM(AF24:AI24)</f>
        <v>22369</v>
      </c>
    </row>
    <row r="25" spans="2:36" x14ac:dyDescent="0.25">
      <c r="B25" s="4" t="s">
        <v>48</v>
      </c>
      <c r="C25" s="14">
        <v>-4156</v>
      </c>
      <c r="D25" s="14">
        <v>-3304</v>
      </c>
      <c r="E25" s="14">
        <v>-950</v>
      </c>
      <c r="F25" s="14">
        <v>-1017</v>
      </c>
      <c r="G25" s="14">
        <v>-3720</v>
      </c>
      <c r="H25" s="14">
        <v>-3524</v>
      </c>
      <c r="I25" s="14">
        <v>-3020</v>
      </c>
      <c r="J25" s="14">
        <v>-1211</v>
      </c>
      <c r="K25" s="14">
        <v>-10318</v>
      </c>
      <c r="L25" s="14">
        <v>-1681.65</v>
      </c>
      <c r="M25" s="14">
        <v>-1941.4380000000001</v>
      </c>
      <c r="N25" s="14">
        <v>-1801</v>
      </c>
      <c r="O25" s="26">
        <v>-2263.9120000000003</v>
      </c>
      <c r="P25" s="14">
        <v>-7688</v>
      </c>
      <c r="Q25" s="14">
        <v>-2921</v>
      </c>
      <c r="R25" s="14">
        <v>317</v>
      </c>
      <c r="S25" s="14">
        <v>-853</v>
      </c>
      <c r="T25" s="14">
        <v>-1316</v>
      </c>
      <c r="U25" s="14">
        <v>-4773</v>
      </c>
      <c r="V25" s="14">
        <v>-3083</v>
      </c>
      <c r="W25" s="14">
        <v>555</v>
      </c>
      <c r="X25" s="14">
        <v>-1264</v>
      </c>
      <c r="Y25" s="14">
        <v>-1570</v>
      </c>
      <c r="Z25" s="14">
        <v>-5362</v>
      </c>
      <c r="AA25" s="14">
        <v>-571</v>
      </c>
      <c r="AB25" s="14">
        <v>-1679</v>
      </c>
      <c r="AC25" s="14">
        <v>-1139</v>
      </c>
      <c r="AD25" s="14">
        <v>-639</v>
      </c>
      <c r="AE25" s="14">
        <v>-4029</v>
      </c>
      <c r="AF25" s="14">
        <v>-738</v>
      </c>
      <c r="AG25" s="14">
        <v>-387</v>
      </c>
      <c r="AH25" s="14">
        <v>-702</v>
      </c>
      <c r="AI25" s="14">
        <v>-700</v>
      </c>
      <c r="AJ25" s="14">
        <f>SUM(AF25:AI25)</f>
        <v>-2527</v>
      </c>
    </row>
    <row r="26" spans="2:36" s="2" customFormat="1" x14ac:dyDescent="0.25">
      <c r="B26" s="3" t="s">
        <v>49</v>
      </c>
      <c r="C26" s="13">
        <f t="shared" ref="C26:X26" si="27">SUM(C24:C25)</f>
        <v>-3612</v>
      </c>
      <c r="D26" s="13">
        <f t="shared" si="27"/>
        <v>-2861</v>
      </c>
      <c r="E26" s="13">
        <f t="shared" si="27"/>
        <v>-830</v>
      </c>
      <c r="F26" s="13">
        <f t="shared" si="27"/>
        <v>-808</v>
      </c>
      <c r="G26" s="13">
        <f t="shared" si="27"/>
        <v>-3098</v>
      </c>
      <c r="H26" s="13">
        <f t="shared" si="27"/>
        <v>-1195</v>
      </c>
      <c r="I26" s="13">
        <f t="shared" si="27"/>
        <v>-1886</v>
      </c>
      <c r="J26" s="13">
        <f t="shared" si="27"/>
        <v>-1697</v>
      </c>
      <c r="K26" s="13">
        <f t="shared" si="27"/>
        <v>-6227</v>
      </c>
      <c r="L26" s="13">
        <f t="shared" si="27"/>
        <v>-157.65000000000009</v>
      </c>
      <c r="M26" s="13">
        <f t="shared" si="27"/>
        <v>3792.5619999999999</v>
      </c>
      <c r="N26" s="13">
        <f t="shared" si="27"/>
        <v>2492</v>
      </c>
      <c r="O26" s="25">
        <f t="shared" si="27"/>
        <v>3245.0879999999997</v>
      </c>
      <c r="P26" s="13">
        <f t="shared" si="27"/>
        <v>9372</v>
      </c>
      <c r="Q26" s="13">
        <f t="shared" si="27"/>
        <v>2472</v>
      </c>
      <c r="R26" s="13">
        <f t="shared" si="27"/>
        <v>5664</v>
      </c>
      <c r="S26" s="13">
        <f t="shared" si="27"/>
        <v>4253</v>
      </c>
      <c r="T26" s="13">
        <f t="shared" si="27"/>
        <v>6561</v>
      </c>
      <c r="U26" s="13">
        <f t="shared" si="27"/>
        <v>18950</v>
      </c>
      <c r="V26" s="13">
        <f t="shared" si="27"/>
        <v>3012</v>
      </c>
      <c r="W26" s="13">
        <f t="shared" si="27"/>
        <v>5756</v>
      </c>
      <c r="X26" s="13">
        <f t="shared" si="27"/>
        <v>4759</v>
      </c>
      <c r="Y26" s="13">
        <f t="shared" ref="Y26:Z26" si="28">SUM(Y24:Y25)</f>
        <v>2808</v>
      </c>
      <c r="Z26" s="13">
        <f t="shared" si="28"/>
        <v>16335</v>
      </c>
      <c r="AA26" s="13">
        <f t="shared" ref="AA26:AB26" si="29">SUM(AA24:AA25)</f>
        <v>4813</v>
      </c>
      <c r="AB26" s="13">
        <f t="shared" si="29"/>
        <v>2366</v>
      </c>
      <c r="AC26" s="13">
        <f t="shared" ref="AC26:AE26" si="30">SUM(AC24:AC25)</f>
        <v>3140</v>
      </c>
      <c r="AD26" s="13">
        <f t="shared" si="30"/>
        <v>3392</v>
      </c>
      <c r="AE26" s="13">
        <f t="shared" si="30"/>
        <v>13710</v>
      </c>
      <c r="AF26" s="13">
        <f t="shared" ref="AF26:AG26" si="31">SUM(AF24:AF25)</f>
        <v>3537</v>
      </c>
      <c r="AG26" s="13">
        <f t="shared" si="31"/>
        <v>4639</v>
      </c>
      <c r="AH26" s="13">
        <f t="shared" ref="AH26:AJ26" si="32">SUM(AH24:AH25)</f>
        <v>5750</v>
      </c>
      <c r="AI26" s="13">
        <f t="shared" si="32"/>
        <v>5916</v>
      </c>
      <c r="AJ26" s="13">
        <f t="shared" si="32"/>
        <v>19842</v>
      </c>
    </row>
    <row r="27" spans="2:36" x14ac:dyDescent="0.25"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26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</row>
    <row r="28" spans="2:36" s="2" customFormat="1" x14ac:dyDescent="0.25">
      <c r="B28" s="3" t="s">
        <v>50</v>
      </c>
      <c r="C28" s="13">
        <f t="shared" ref="C28:AA28" si="33">SUM(C6,C9,C26)</f>
        <v>3176</v>
      </c>
      <c r="D28" s="13">
        <f t="shared" si="33"/>
        <v>4532</v>
      </c>
      <c r="E28" s="13">
        <f t="shared" si="33"/>
        <v>-2541</v>
      </c>
      <c r="F28" s="13">
        <f t="shared" si="33"/>
        <v>444</v>
      </c>
      <c r="G28" s="13">
        <f t="shared" si="33"/>
        <v>-1216</v>
      </c>
      <c r="H28" s="13">
        <f t="shared" si="33"/>
        <v>-2319</v>
      </c>
      <c r="I28" s="13">
        <f t="shared" si="33"/>
        <v>328.59999999999854</v>
      </c>
      <c r="J28" s="13">
        <f t="shared" si="33"/>
        <v>-9244</v>
      </c>
      <c r="K28" s="13">
        <f t="shared" si="33"/>
        <v>-6165</v>
      </c>
      <c r="L28" s="13">
        <f t="shared" si="33"/>
        <v>-25159.15</v>
      </c>
      <c r="M28" s="13">
        <f t="shared" si="33"/>
        <v>3896.4620000000014</v>
      </c>
      <c r="N28" s="13">
        <f t="shared" si="33"/>
        <v>-13485</v>
      </c>
      <c r="O28" s="13">
        <f t="shared" si="33"/>
        <v>-38304.821190000002</v>
      </c>
      <c r="P28" s="13">
        <f t="shared" si="33"/>
        <v>-73052.243060000008</v>
      </c>
      <c r="Q28" s="13">
        <f t="shared" si="33"/>
        <v>-14734</v>
      </c>
      <c r="R28" s="13">
        <f t="shared" si="33"/>
        <v>-13313</v>
      </c>
      <c r="S28" s="13">
        <f t="shared" si="33"/>
        <v>-12696</v>
      </c>
      <c r="T28" s="13">
        <f t="shared" si="33"/>
        <v>-24573.371899999998</v>
      </c>
      <c r="U28" s="13">
        <f t="shared" si="33"/>
        <v>-65317</v>
      </c>
      <c r="V28" s="13">
        <f t="shared" si="33"/>
        <v>-13479</v>
      </c>
      <c r="W28" s="13">
        <f t="shared" si="33"/>
        <v>-9079</v>
      </c>
      <c r="X28" s="13">
        <f t="shared" si="33"/>
        <v>-14644</v>
      </c>
      <c r="Y28" s="13">
        <f t="shared" si="33"/>
        <v>-17550.000000000015</v>
      </c>
      <c r="Z28" s="13">
        <f t="shared" si="33"/>
        <v>-54752.000000000029</v>
      </c>
      <c r="AA28" s="13">
        <f t="shared" si="33"/>
        <v>-15386</v>
      </c>
      <c r="AB28" s="13">
        <f>SUM(AB6,AB9,AB26)</f>
        <v>-9045</v>
      </c>
      <c r="AC28" s="13">
        <f>SUM(AC6,AC9,AC26)</f>
        <v>182.38301999967007</v>
      </c>
      <c r="AD28" s="13">
        <f t="shared" ref="AD28:AE28" si="34">SUM(AD6,AD9,AD26)</f>
        <v>-1950.0000000000073</v>
      </c>
      <c r="AE28" s="13">
        <f t="shared" si="34"/>
        <v>-26200.260290000006</v>
      </c>
      <c r="AF28" s="13">
        <f t="shared" ref="AF28:AG28" si="35">SUM(AF6,AF9,AF26)</f>
        <v>-8265.6342599999989</v>
      </c>
      <c r="AG28" s="13">
        <f t="shared" si="35"/>
        <v>-2714</v>
      </c>
      <c r="AH28" s="13">
        <f t="shared" ref="AH28:AJ28" si="36">SUM(AH6,AH9,AH26)</f>
        <v>1117</v>
      </c>
      <c r="AI28" s="13">
        <f t="shared" si="36"/>
        <v>-471.12808126256277</v>
      </c>
      <c r="AJ28" s="13">
        <f t="shared" si="36"/>
        <v>-10332</v>
      </c>
    </row>
    <row r="29" spans="2:36" x14ac:dyDescent="0.25">
      <c r="B29" s="4" t="s">
        <v>51</v>
      </c>
      <c r="C29" s="14">
        <v>-794</v>
      </c>
      <c r="D29" s="14">
        <v>-1700</v>
      </c>
      <c r="E29" s="14">
        <v>-28</v>
      </c>
      <c r="F29" s="14">
        <v>-900</v>
      </c>
      <c r="G29" s="14">
        <v>-258</v>
      </c>
      <c r="H29" s="14">
        <v>-234</v>
      </c>
      <c r="I29" s="14">
        <v>15503</v>
      </c>
      <c r="J29" s="14">
        <v>3887</v>
      </c>
      <c r="K29" s="14">
        <v>17866</v>
      </c>
      <c r="L29" s="14">
        <v>8482</v>
      </c>
      <c r="M29" s="14">
        <v>-3300</v>
      </c>
      <c r="N29" s="14">
        <v>4167</v>
      </c>
      <c r="O29" s="26">
        <v>3044</v>
      </c>
      <c r="P29" s="14">
        <v>12393</v>
      </c>
      <c r="Q29" s="14">
        <v>4816</v>
      </c>
      <c r="R29" s="14">
        <v>4579</v>
      </c>
      <c r="S29" s="14">
        <v>1651</v>
      </c>
      <c r="T29" s="14">
        <v>0</v>
      </c>
      <c r="U29" s="14">
        <v>11046</v>
      </c>
      <c r="V29" s="14">
        <v>0</v>
      </c>
      <c r="W29" s="14">
        <v>0</v>
      </c>
      <c r="X29" s="14">
        <v>0</v>
      </c>
      <c r="Y29" s="14">
        <v>1015</v>
      </c>
      <c r="Z29" s="14">
        <v>1015</v>
      </c>
      <c r="AA29" s="14">
        <v>791</v>
      </c>
      <c r="AB29" s="14">
        <v>706</v>
      </c>
      <c r="AC29" s="14">
        <v>-857</v>
      </c>
      <c r="AD29" s="14">
        <v>0</v>
      </c>
      <c r="AE29" s="14">
        <v>640</v>
      </c>
      <c r="AF29" s="14">
        <v>-390</v>
      </c>
      <c r="AG29" s="14">
        <v>-23</v>
      </c>
      <c r="AH29" s="14">
        <v>761</v>
      </c>
      <c r="AI29" s="14">
        <v>72</v>
      </c>
      <c r="AJ29" s="14">
        <f>SUM(AF29:AI29)</f>
        <v>420</v>
      </c>
    </row>
    <row r="30" spans="2:36" x14ac:dyDescent="0.25"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26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</row>
    <row r="31" spans="2:36" s="2" customFormat="1" x14ac:dyDescent="0.25">
      <c r="B31" s="6" t="s">
        <v>52</v>
      </c>
      <c r="C31" s="15">
        <f t="shared" ref="C31:AF31" si="37">SUM(C28:C29)</f>
        <v>2382</v>
      </c>
      <c r="D31" s="15">
        <f t="shared" si="37"/>
        <v>2832</v>
      </c>
      <c r="E31" s="15">
        <f t="shared" si="37"/>
        <v>-2569</v>
      </c>
      <c r="F31" s="15">
        <f t="shared" si="37"/>
        <v>-456</v>
      </c>
      <c r="G31" s="15">
        <f t="shared" si="37"/>
        <v>-1474</v>
      </c>
      <c r="H31" s="15">
        <f t="shared" si="37"/>
        <v>-2553</v>
      </c>
      <c r="I31" s="15">
        <f t="shared" si="37"/>
        <v>15831.599999999999</v>
      </c>
      <c r="J31" s="15">
        <f t="shared" si="37"/>
        <v>-5357</v>
      </c>
      <c r="K31" s="15">
        <f t="shared" si="37"/>
        <v>11701</v>
      </c>
      <c r="L31" s="15">
        <f t="shared" si="37"/>
        <v>-16677.150000000001</v>
      </c>
      <c r="M31" s="15">
        <f t="shared" si="37"/>
        <v>596.46200000000135</v>
      </c>
      <c r="N31" s="15">
        <f t="shared" si="37"/>
        <v>-9318</v>
      </c>
      <c r="O31" s="32">
        <f t="shared" si="37"/>
        <v>-35260.821190000002</v>
      </c>
      <c r="P31" s="15">
        <f t="shared" si="37"/>
        <v>-60659.243060000008</v>
      </c>
      <c r="Q31" s="15">
        <f t="shared" si="37"/>
        <v>-9918</v>
      </c>
      <c r="R31" s="15">
        <f t="shared" si="37"/>
        <v>-8734</v>
      </c>
      <c r="S31" s="15">
        <f t="shared" si="37"/>
        <v>-11045</v>
      </c>
      <c r="T31" s="15">
        <f t="shared" si="37"/>
        <v>-24573.371899999998</v>
      </c>
      <c r="U31" s="15">
        <f t="shared" si="37"/>
        <v>-54271</v>
      </c>
      <c r="V31" s="15">
        <f t="shared" si="37"/>
        <v>-13479</v>
      </c>
      <c r="W31" s="15">
        <f t="shared" si="37"/>
        <v>-9079</v>
      </c>
      <c r="X31" s="15">
        <f t="shared" si="37"/>
        <v>-14644</v>
      </c>
      <c r="Y31" s="15">
        <f t="shared" si="37"/>
        <v>-16535.000000000015</v>
      </c>
      <c r="Z31" s="15">
        <f t="shared" si="37"/>
        <v>-53737.000000000029</v>
      </c>
      <c r="AA31" s="15">
        <f t="shared" si="37"/>
        <v>-14595</v>
      </c>
      <c r="AB31" s="15">
        <f t="shared" si="37"/>
        <v>-8339</v>
      </c>
      <c r="AC31" s="15">
        <f t="shared" si="37"/>
        <v>-674.61698000032993</v>
      </c>
      <c r="AD31" s="15">
        <f t="shared" si="37"/>
        <v>-1950.0000000000073</v>
      </c>
      <c r="AE31" s="15">
        <f t="shared" si="37"/>
        <v>-25560.260290000006</v>
      </c>
      <c r="AF31" s="15">
        <f t="shared" si="37"/>
        <v>-8655.6342599999989</v>
      </c>
      <c r="AG31" s="15">
        <f t="shared" ref="AG31:AJ31" si="38">SUM(AG28:AG29)</f>
        <v>-2737</v>
      </c>
      <c r="AH31" s="15">
        <f t="shared" si="38"/>
        <v>1878</v>
      </c>
      <c r="AI31" s="15">
        <f t="shared" si="38"/>
        <v>-399.12808126256277</v>
      </c>
      <c r="AJ31" s="15">
        <f t="shared" si="38"/>
        <v>-9912</v>
      </c>
    </row>
  </sheetData>
  <phoneticPr fontId="9" type="noConversion"/>
  <pageMargins left="0.511811024" right="0.511811024" top="0.78740157499999996" bottom="0.78740157499999996" header="0.31496062000000002" footer="0.31496062000000002"/>
  <pageSetup paperSize="9" orientation="portrait" horizontalDpi="1200" verticalDpi="1200" r:id="rId1"/>
  <ignoredErrors>
    <ignoredError sqref="AJ4:AJ8 AJ24:AJ32 AJ10 AJ21" formulaRange="1"/>
    <ignoredError sqref="AJ11:AJ15 AJ17:AJ20" formula="1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0B69B1-699A-42DA-8AA5-F92AE8CDD204}">
  <dimension ref="B2:AJ23"/>
  <sheetViews>
    <sheetView showGridLines="0" zoomScaleNormal="100" workbookViewId="0">
      <pane xSplit="2" ySplit="2" topLeftCell="P3" activePane="bottomRight" state="frozen"/>
      <selection pane="topRight" activeCell="C1" sqref="C1"/>
      <selection pane="bottomLeft" activeCell="A3" sqref="A3"/>
      <selection pane="bottomRight" activeCell="B2" sqref="B2"/>
    </sheetView>
  </sheetViews>
  <sheetFormatPr defaultRowHeight="15" outlineLevelCol="1" x14ac:dyDescent="0.25"/>
  <cols>
    <col min="1" max="1" width="4" customWidth="1"/>
    <col min="2" max="2" width="38.140625" style="4" customWidth="1"/>
    <col min="5" max="5" width="9.140625" hidden="1" customWidth="1" outlineLevel="1"/>
    <col min="6" max="6" width="9.140625" collapsed="1"/>
    <col min="7" max="10" width="9.140625" hidden="1" customWidth="1" outlineLevel="1"/>
    <col min="11" max="11" width="9.140625" collapsed="1"/>
    <col min="12" max="15" width="9.140625" hidden="1" customWidth="1" outlineLevel="1"/>
    <col min="16" max="16" width="9.140625" collapsed="1"/>
    <col min="17" max="20" width="9.140625" hidden="1" customWidth="1" outlineLevel="1"/>
    <col min="21" max="21" width="9.140625" collapsed="1"/>
    <col min="22" max="25" width="0" hidden="1" customWidth="1" outlineLevel="1"/>
    <col min="26" max="26" width="9.140625" collapsed="1"/>
    <col min="27" max="30" width="9.140625" hidden="1" customWidth="1" outlineLevel="1"/>
    <col min="31" max="31" width="9.140625" collapsed="1"/>
    <col min="32" max="35" width="9.140625" outlineLevel="1"/>
  </cols>
  <sheetData>
    <row r="2" spans="2:36" ht="15.75" thickBot="1" x14ac:dyDescent="0.3">
      <c r="B2" s="7" t="s">
        <v>53</v>
      </c>
      <c r="C2" s="8">
        <v>2017</v>
      </c>
      <c r="D2" s="8">
        <v>2018</v>
      </c>
      <c r="E2" s="8" t="s">
        <v>67</v>
      </c>
      <c r="F2" s="8">
        <v>2019</v>
      </c>
      <c r="G2" s="8" t="s">
        <v>68</v>
      </c>
      <c r="H2" s="8" t="s">
        <v>69</v>
      </c>
      <c r="I2" s="8" t="s">
        <v>70</v>
      </c>
      <c r="J2" s="8" t="s">
        <v>71</v>
      </c>
      <c r="K2" s="8">
        <v>2020</v>
      </c>
      <c r="L2" s="8" t="s">
        <v>72</v>
      </c>
      <c r="M2" s="8" t="s">
        <v>76</v>
      </c>
      <c r="N2" s="8" t="s">
        <v>79</v>
      </c>
      <c r="O2" s="8" t="s">
        <v>81</v>
      </c>
      <c r="P2" s="8">
        <v>2021</v>
      </c>
      <c r="Q2" s="8" t="s">
        <v>82</v>
      </c>
      <c r="R2" s="8" t="s">
        <v>83</v>
      </c>
      <c r="S2" s="8" t="s">
        <v>85</v>
      </c>
      <c r="T2" s="8" t="s">
        <v>86</v>
      </c>
      <c r="U2" s="8">
        <v>2022</v>
      </c>
      <c r="V2" s="8" t="s">
        <v>87</v>
      </c>
      <c r="W2" s="8" t="s">
        <v>90</v>
      </c>
      <c r="X2" s="8" t="s">
        <v>91</v>
      </c>
      <c r="Y2" s="8" t="s">
        <v>92</v>
      </c>
      <c r="Z2" s="8">
        <v>2023</v>
      </c>
      <c r="AA2" s="8" t="s">
        <v>93</v>
      </c>
      <c r="AB2" s="8" t="s">
        <v>94</v>
      </c>
      <c r="AC2" s="8" t="s">
        <v>98</v>
      </c>
      <c r="AD2" s="8" t="s">
        <v>102</v>
      </c>
      <c r="AE2" s="8">
        <v>2024</v>
      </c>
      <c r="AF2" s="8" t="s">
        <v>104</v>
      </c>
      <c r="AG2" s="8" t="s">
        <v>105</v>
      </c>
      <c r="AH2" s="8" t="s">
        <v>106</v>
      </c>
      <c r="AI2" s="8" t="s">
        <v>107</v>
      </c>
      <c r="AJ2" s="8">
        <v>2025</v>
      </c>
    </row>
    <row r="3" spans="2:36" ht="5.25" customHeight="1" x14ac:dyDescent="0.25"/>
    <row r="4" spans="2:36" x14ac:dyDescent="0.25">
      <c r="B4" s="3" t="s">
        <v>73</v>
      </c>
      <c r="C4" s="13">
        <v>150717.64094999997</v>
      </c>
      <c r="D4" s="13">
        <v>167218.99069000004</v>
      </c>
      <c r="E4" s="13">
        <v>51127.531449999988</v>
      </c>
      <c r="F4" s="13">
        <v>183209.70141000001</v>
      </c>
      <c r="G4" s="13">
        <v>47799.8943</v>
      </c>
      <c r="H4" s="13">
        <v>93028.78118999998</v>
      </c>
      <c r="I4" s="13">
        <v>109102.47979000001</v>
      </c>
      <c r="J4" s="13">
        <v>100365.05333000001</v>
      </c>
      <c r="K4" s="13">
        <v>350296.20861000003</v>
      </c>
      <c r="L4" s="13">
        <v>88755.409939999983</v>
      </c>
      <c r="M4" s="13">
        <v>106741.174</v>
      </c>
      <c r="N4" s="13">
        <v>105529.83</v>
      </c>
      <c r="O4" s="13">
        <v>99247.264999999999</v>
      </c>
      <c r="P4" s="13">
        <v>400273.67894000001</v>
      </c>
      <c r="Q4" s="13">
        <v>88792.089000000007</v>
      </c>
      <c r="R4" s="13">
        <v>84748.659</v>
      </c>
      <c r="S4" s="13">
        <v>82748.342000000004</v>
      </c>
      <c r="T4" s="13">
        <v>92376.517000000007</v>
      </c>
      <c r="U4" s="13">
        <v>348665.60700000002</v>
      </c>
      <c r="V4" s="13">
        <v>65875.12000000001</v>
      </c>
      <c r="W4" s="13">
        <v>68147.459999999992</v>
      </c>
      <c r="X4" s="13">
        <v>71620.937000000005</v>
      </c>
      <c r="Y4" s="13">
        <v>81312.838000000003</v>
      </c>
      <c r="Z4" s="13">
        <v>286956.35499999998</v>
      </c>
      <c r="AA4" s="13">
        <v>61792.066210000005</v>
      </c>
      <c r="AB4" s="13">
        <v>58764.70998</v>
      </c>
      <c r="AC4" s="13">
        <v>62423.160580000003</v>
      </c>
      <c r="AD4" s="13">
        <v>67900.296000000002</v>
      </c>
      <c r="AE4" s="13">
        <v>250880.23277</v>
      </c>
      <c r="AF4" s="13">
        <f>'[2]Operating Data'!$AI$4</f>
        <v>51220.993459999998</v>
      </c>
      <c r="AG4" s="13">
        <v>52214.549690000007</v>
      </c>
      <c r="AH4" s="13">
        <v>56267.357940000002</v>
      </c>
      <c r="AI4" s="13">
        <v>70582.777930000011</v>
      </c>
      <c r="AJ4" s="13">
        <v>230285.67902000001</v>
      </c>
    </row>
    <row r="5" spans="2:36" x14ac:dyDescent="0.25">
      <c r="B5" s="5" t="s">
        <v>54</v>
      </c>
      <c r="C5" s="16">
        <v>8.7999999999999995E-2</v>
      </c>
      <c r="D5" s="16">
        <v>0.15</v>
      </c>
      <c r="E5" s="16">
        <v>0.19</v>
      </c>
      <c r="F5" s="24">
        <v>0.16500000000000001</v>
      </c>
      <c r="G5" s="24">
        <v>0.18050021215387352</v>
      </c>
      <c r="H5" s="24">
        <v>0.16274844750838691</v>
      </c>
      <c r="I5" s="24">
        <v>0.15869675264565902</v>
      </c>
      <c r="J5" s="24">
        <v>0.23697060896552868</v>
      </c>
      <c r="K5" s="16">
        <v>0.185</v>
      </c>
      <c r="L5" s="16">
        <v>0.19681288149131307</v>
      </c>
      <c r="M5" s="16">
        <v>0.18201124078468051</v>
      </c>
      <c r="N5" s="16">
        <v>0.187</v>
      </c>
      <c r="O5" s="16">
        <v>0.22029140747514914</v>
      </c>
      <c r="P5" s="16">
        <v>0.19613954341951612</v>
      </c>
      <c r="Q5" s="16">
        <v>0.20942352812393633</v>
      </c>
      <c r="R5" s="16">
        <v>0.22042882387026388</v>
      </c>
      <c r="S5" s="16">
        <v>0.2233</v>
      </c>
      <c r="T5" s="16">
        <v>0.20849657497174029</v>
      </c>
      <c r="U5" s="16">
        <v>0.21512258075821902</v>
      </c>
      <c r="V5" s="16">
        <v>0.20765407559627608</v>
      </c>
      <c r="W5" s="16">
        <v>0.20773478204521126</v>
      </c>
      <c r="X5" s="16">
        <v>0.19680926468437196</v>
      </c>
      <c r="Y5" s="16">
        <v>0.20127626708801652</v>
      </c>
      <c r="Z5" s="16">
        <v>0.20317292426988892</v>
      </c>
      <c r="AA5" s="16">
        <v>0.20808149908113524</v>
      </c>
      <c r="AB5" s="16">
        <v>0.20498168913196532</v>
      </c>
      <c r="AC5" s="16">
        <v>0.18912053943282861</v>
      </c>
      <c r="AD5" s="16">
        <v>0.219</v>
      </c>
      <c r="AE5" s="16">
        <v>0.20300000000000001</v>
      </c>
      <c r="AF5" s="16">
        <v>0.22353350343160544</v>
      </c>
      <c r="AG5" s="16">
        <v>0.22492494878232006</v>
      </c>
      <c r="AH5" s="16">
        <v>0.30623718850233261</v>
      </c>
      <c r="AI5" s="16">
        <v>0.24867394272590734</v>
      </c>
      <c r="AJ5" s="16">
        <v>0.25173863893049064</v>
      </c>
    </row>
    <row r="6" spans="2:36" x14ac:dyDescent="0.25">
      <c r="B6" s="5" t="s">
        <v>55</v>
      </c>
      <c r="C6" s="16">
        <v>3.2000000000000001E-2</v>
      </c>
      <c r="D6" s="16">
        <v>5.6000000000000001E-2</v>
      </c>
      <c r="E6" s="16">
        <v>0.105</v>
      </c>
      <c r="F6" s="16">
        <v>9.7000000000000003E-2</v>
      </c>
      <c r="G6" s="16">
        <v>0.182</v>
      </c>
      <c r="H6" s="16">
        <v>0.11799999999999999</v>
      </c>
      <c r="I6" s="16">
        <v>0.114</v>
      </c>
      <c r="J6" s="16">
        <v>0.13700000000000001</v>
      </c>
      <c r="K6" s="16">
        <v>0.13100000000000001</v>
      </c>
      <c r="L6" s="16">
        <v>0.157</v>
      </c>
      <c r="M6" s="16">
        <v>0.14303758836604413</v>
      </c>
      <c r="N6" s="16">
        <v>0.1704</v>
      </c>
      <c r="O6" s="16">
        <v>0.16719999999999999</v>
      </c>
      <c r="P6" s="16">
        <v>0.15781567849649086</v>
      </c>
      <c r="Q6" s="16">
        <v>0.17100000000000001</v>
      </c>
      <c r="R6" s="16">
        <v>0.18459999999999999</v>
      </c>
      <c r="S6" s="16">
        <v>0.1852</v>
      </c>
      <c r="T6" s="16">
        <v>0.1774</v>
      </c>
      <c r="U6" s="16">
        <v>0.18360000000000001</v>
      </c>
      <c r="V6" s="16">
        <v>0.21299999999999999</v>
      </c>
      <c r="W6" s="16">
        <v>0.20469999999999999</v>
      </c>
      <c r="X6" s="16">
        <v>0.19339999999999999</v>
      </c>
      <c r="Y6" s="16">
        <v>0.1799</v>
      </c>
      <c r="Z6" s="16">
        <v>0.19800000000000001</v>
      </c>
      <c r="AA6" s="16" t="s">
        <v>58</v>
      </c>
      <c r="AB6" s="16" t="s">
        <v>58</v>
      </c>
      <c r="AC6" s="16" t="s">
        <v>58</v>
      </c>
      <c r="AD6" s="16" t="s">
        <v>58</v>
      </c>
      <c r="AE6" s="16" t="s">
        <v>58</v>
      </c>
      <c r="AF6" s="16" t="s">
        <v>58</v>
      </c>
      <c r="AG6" s="16" t="s">
        <v>58</v>
      </c>
      <c r="AH6" s="16"/>
      <c r="AI6" s="16"/>
      <c r="AJ6" s="16"/>
    </row>
    <row r="7" spans="2:36" x14ac:dyDescent="0.25">
      <c r="B7" s="5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</row>
    <row r="8" spans="2:36" x14ac:dyDescent="0.25">
      <c r="B8" s="3" t="s">
        <v>103</v>
      </c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</row>
    <row r="9" spans="2:36" x14ac:dyDescent="0.25">
      <c r="B9" s="4" t="s">
        <v>65</v>
      </c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23">
        <v>613.31316169513468</v>
      </c>
      <c r="AE9" s="23">
        <v>497.04872370571542</v>
      </c>
      <c r="AF9" s="23">
        <v>701.63819999999998</v>
      </c>
      <c r="AG9" s="23">
        <v>779.70799999999997</v>
      </c>
      <c r="AH9" s="23">
        <v>864.76030000000003</v>
      </c>
      <c r="AI9" s="23">
        <v>836.6259</v>
      </c>
      <c r="AJ9" s="23">
        <v>796.78650000000005</v>
      </c>
    </row>
    <row r="11" spans="2:36" hidden="1" x14ac:dyDescent="0.25">
      <c r="B11" s="3" t="s">
        <v>62</v>
      </c>
    </row>
    <row r="12" spans="2:36" hidden="1" x14ac:dyDescent="0.25">
      <c r="B12" s="5" t="s">
        <v>65</v>
      </c>
      <c r="C12" s="23">
        <v>367.61570526464641</v>
      </c>
      <c r="D12" s="23">
        <v>360.14754190649791</v>
      </c>
      <c r="E12" s="23">
        <v>383.8</v>
      </c>
      <c r="F12" s="23">
        <v>377.9</v>
      </c>
      <c r="G12" s="23">
        <v>336</v>
      </c>
      <c r="H12" s="23">
        <v>326.7</v>
      </c>
      <c r="I12" s="23">
        <v>351.8</v>
      </c>
      <c r="J12" s="23">
        <v>340.8</v>
      </c>
      <c r="K12" s="23">
        <v>339.3</v>
      </c>
      <c r="L12" s="23">
        <f>'[3]Operating Data'!$M$11</f>
        <v>326.12817393746855</v>
      </c>
      <c r="M12" s="23">
        <f>'[3]Operating Data'!$N$11</f>
        <v>334.57248304209526</v>
      </c>
      <c r="N12" s="23">
        <f>'[3]Operating Data'!$O$11</f>
        <v>331.52501100520163</v>
      </c>
      <c r="O12" s="23">
        <v>355.75560544166291</v>
      </c>
      <c r="P12" s="23">
        <v>336.32776454160052</v>
      </c>
      <c r="Q12" s="23">
        <v>344.93</v>
      </c>
      <c r="R12" s="23">
        <v>367.38</v>
      </c>
      <c r="S12" s="23">
        <v>383.92</v>
      </c>
      <c r="T12" s="23">
        <v>410.39</v>
      </c>
      <c r="U12" s="23" t="s">
        <v>89</v>
      </c>
      <c r="V12" s="23">
        <v>384.81</v>
      </c>
      <c r="W12" s="23">
        <v>354.9</v>
      </c>
      <c r="X12" s="23">
        <v>334.29</v>
      </c>
      <c r="Y12" s="23">
        <v>344.01</v>
      </c>
      <c r="Z12" s="23">
        <v>355.45</v>
      </c>
      <c r="AA12" s="23">
        <v>339.41</v>
      </c>
      <c r="AB12" s="23">
        <v>386.15</v>
      </c>
      <c r="AC12" s="23">
        <v>402.41</v>
      </c>
      <c r="AD12" s="23" t="s">
        <v>58</v>
      </c>
      <c r="AE12" s="23" t="s">
        <v>58</v>
      </c>
      <c r="AF12" s="23" t="s">
        <v>58</v>
      </c>
      <c r="AG12" s="23" t="s">
        <v>58</v>
      </c>
      <c r="AH12" s="23"/>
      <c r="AI12" s="23"/>
      <c r="AJ12" s="23"/>
    </row>
    <row r="13" spans="2:36" hidden="1" x14ac:dyDescent="0.25">
      <c r="B13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</row>
    <row r="14" spans="2:36" hidden="1" x14ac:dyDescent="0.25">
      <c r="B14" s="3" t="s">
        <v>63</v>
      </c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</row>
    <row r="15" spans="2:36" hidden="1" x14ac:dyDescent="0.25">
      <c r="B15" s="5" t="s">
        <v>64</v>
      </c>
      <c r="C15" s="14" t="s">
        <v>58</v>
      </c>
      <c r="D15" s="14" t="s">
        <v>58</v>
      </c>
      <c r="E15" s="14" t="s">
        <v>58</v>
      </c>
      <c r="F15" s="14" t="s">
        <v>58</v>
      </c>
      <c r="G15" s="14">
        <v>300</v>
      </c>
      <c r="H15" s="14">
        <v>7973</v>
      </c>
      <c r="I15" s="14">
        <v>12225</v>
      </c>
      <c r="J15" s="14">
        <v>17777</v>
      </c>
      <c r="K15" s="14">
        <v>38275</v>
      </c>
      <c r="L15" s="14">
        <v>20128.408579999999</v>
      </c>
      <c r="M15" s="14">
        <v>24310.167000000001</v>
      </c>
      <c r="N15" s="14">
        <v>29721.409</v>
      </c>
      <c r="O15" s="14">
        <v>28088.413</v>
      </c>
      <c r="P15" s="14">
        <v>102248.39758</v>
      </c>
      <c r="Q15" s="14">
        <v>28499.817999999999</v>
      </c>
      <c r="R15" s="14">
        <v>29212.845000000001</v>
      </c>
      <c r="S15" s="14">
        <v>27040.550999999999</v>
      </c>
      <c r="T15" s="14">
        <v>28784.196</v>
      </c>
      <c r="U15" s="14">
        <v>113446.91</v>
      </c>
      <c r="V15" s="14">
        <v>22280.920999999998</v>
      </c>
      <c r="W15" s="14">
        <v>22429.46</v>
      </c>
      <c r="X15" s="14">
        <v>24821.657999999999</v>
      </c>
      <c r="Y15" s="14">
        <v>32534.396000000001</v>
      </c>
      <c r="Z15" s="14">
        <v>102066.435</v>
      </c>
      <c r="AA15" s="14">
        <v>26453.001929999999</v>
      </c>
      <c r="AB15" s="14">
        <v>23659.254840000001</v>
      </c>
      <c r="AC15" s="14">
        <v>28900.406999999999</v>
      </c>
      <c r="AD15" s="14" t="s">
        <v>58</v>
      </c>
      <c r="AE15" s="14" t="s">
        <v>58</v>
      </c>
      <c r="AF15" s="14" t="s">
        <v>58</v>
      </c>
      <c r="AG15" s="14" t="s">
        <v>58</v>
      </c>
      <c r="AH15" s="14"/>
      <c r="AI15" s="14"/>
      <c r="AJ15" s="14"/>
    </row>
    <row r="16" spans="2:36" hidden="1" x14ac:dyDescent="0.25">
      <c r="B16" s="5" t="s">
        <v>65</v>
      </c>
      <c r="C16" s="23" t="s">
        <v>58</v>
      </c>
      <c r="D16" s="23" t="s">
        <v>58</v>
      </c>
      <c r="E16" s="23" t="s">
        <v>58</v>
      </c>
      <c r="F16" s="23" t="s">
        <v>58</v>
      </c>
      <c r="G16" s="23">
        <v>522.6</v>
      </c>
      <c r="H16" s="23">
        <v>592.6</v>
      </c>
      <c r="I16" s="23">
        <v>586.5</v>
      </c>
      <c r="J16" s="23">
        <v>641</v>
      </c>
      <c r="K16" s="23">
        <v>611.9</v>
      </c>
      <c r="L16" s="23">
        <f>'[3]Operating Data'!$M$16</f>
        <v>634.82538808465006</v>
      </c>
      <c r="M16" s="23">
        <f>'[3]Operating Data'!$N$16</f>
        <v>659.58072225086141</v>
      </c>
      <c r="N16" s="23">
        <f>'[3]Operating Data'!$O$16</f>
        <v>628.62540186125204</v>
      </c>
      <c r="O16" s="23">
        <v>609.68988495767314</v>
      </c>
      <c r="P16" s="23">
        <v>631.49818780340183</v>
      </c>
      <c r="Q16" s="23">
        <v>735.01</v>
      </c>
      <c r="R16" s="23">
        <v>787.98</v>
      </c>
      <c r="S16" s="23">
        <v>774.37</v>
      </c>
      <c r="T16" s="23">
        <v>755.71</v>
      </c>
      <c r="U16" s="23">
        <v>764.54</v>
      </c>
      <c r="V16" s="23">
        <v>751.62</v>
      </c>
      <c r="W16" s="23">
        <v>700.43</v>
      </c>
      <c r="X16" s="23">
        <v>647.62</v>
      </c>
      <c r="Y16" s="23">
        <v>622.76</v>
      </c>
      <c r="Z16" s="23">
        <v>674.08</v>
      </c>
      <c r="AA16" s="23">
        <v>575.42999999999995</v>
      </c>
      <c r="AB16" s="23">
        <v>668.21</v>
      </c>
      <c r="AC16" s="23">
        <v>764.53</v>
      </c>
      <c r="AD16" s="14" t="s">
        <v>58</v>
      </c>
      <c r="AE16" s="14" t="s">
        <v>58</v>
      </c>
      <c r="AF16" s="14" t="s">
        <v>58</v>
      </c>
      <c r="AG16" s="14" t="s">
        <v>58</v>
      </c>
      <c r="AH16" s="14"/>
      <c r="AI16" s="14"/>
      <c r="AJ16" s="14"/>
    </row>
    <row r="17" spans="2:36" hidden="1" x14ac:dyDescent="0.25">
      <c r="B17" s="22"/>
      <c r="C17" s="23"/>
      <c r="D17" s="23"/>
      <c r="E17" s="23"/>
      <c r="F17" s="23"/>
      <c r="G17" s="23"/>
      <c r="H17" s="23"/>
      <c r="I17" s="23"/>
    </row>
    <row r="18" spans="2:36" x14ac:dyDescent="0.25">
      <c r="B18" s="5" t="s">
        <v>66</v>
      </c>
      <c r="C18" s="23">
        <v>129.989</v>
      </c>
      <c r="D18" s="23">
        <v>143.149</v>
      </c>
      <c r="E18" s="23">
        <v>155.58099999999999</v>
      </c>
      <c r="F18" s="23">
        <v>155.58099999999999</v>
      </c>
      <c r="G18" s="23">
        <v>170.17208787882612</v>
      </c>
      <c r="H18" s="23">
        <v>212.93351701200041</v>
      </c>
      <c r="I18" s="23">
        <v>262.9455733719908</v>
      </c>
      <c r="J18" s="23">
        <v>294.18104842645903</v>
      </c>
      <c r="K18" s="23">
        <v>294.18104842645903</v>
      </c>
      <c r="L18" s="23">
        <v>325.512</v>
      </c>
      <c r="M18" s="23">
        <v>331.54399999999998</v>
      </c>
      <c r="N18" s="23">
        <v>331.46600000000001</v>
      </c>
      <c r="O18" s="23">
        <v>323.17899999999997</v>
      </c>
      <c r="P18" s="23">
        <v>323.17899999999997</v>
      </c>
      <c r="Q18" s="23">
        <v>318.38299999999998</v>
      </c>
      <c r="R18" s="23">
        <v>296.99700000000001</v>
      </c>
      <c r="S18" s="23">
        <v>274.31400000000002</v>
      </c>
      <c r="T18" s="23">
        <v>254.99199999999999</v>
      </c>
      <c r="U18" s="23">
        <v>254.99199999999999</v>
      </c>
      <c r="V18" s="23">
        <v>237.18100000000001</v>
      </c>
      <c r="W18" s="23">
        <v>228.786</v>
      </c>
      <c r="X18" s="23">
        <v>226.541</v>
      </c>
      <c r="Y18" s="23">
        <v>226.51499999999999</v>
      </c>
      <c r="Z18" s="23">
        <v>226.51499999999999</v>
      </c>
      <c r="AA18" s="23">
        <v>228.755</v>
      </c>
      <c r="AB18" s="23">
        <v>222.36</v>
      </c>
      <c r="AC18" s="23">
        <v>213.38</v>
      </c>
      <c r="AD18" s="23">
        <v>198.14</v>
      </c>
      <c r="AE18" s="23">
        <v>198.14</v>
      </c>
      <c r="AF18" s="23">
        <v>183.55799999999999</v>
      </c>
      <c r="AG18" s="23">
        <v>174.048</v>
      </c>
      <c r="AH18" s="23">
        <v>162.07499999999999</v>
      </c>
      <c r="AI18" s="23">
        <v>158.52099999999999</v>
      </c>
      <c r="AJ18" s="23">
        <v>158.52099999999999</v>
      </c>
    </row>
    <row r="20" spans="2:36" x14ac:dyDescent="0.25">
      <c r="B20" s="3" t="s">
        <v>56</v>
      </c>
    </row>
    <row r="21" spans="2:36" x14ac:dyDescent="0.25">
      <c r="B21" s="5" t="s">
        <v>57</v>
      </c>
      <c r="C21" s="14">
        <v>1</v>
      </c>
      <c r="D21" s="14">
        <v>1</v>
      </c>
      <c r="E21" s="14">
        <v>1</v>
      </c>
      <c r="F21" s="14">
        <v>1</v>
      </c>
      <c r="G21" s="14">
        <v>1</v>
      </c>
      <c r="H21" s="14">
        <v>1</v>
      </c>
      <c r="I21" s="14">
        <v>1</v>
      </c>
      <c r="J21" s="14">
        <v>1</v>
      </c>
      <c r="K21" s="14">
        <v>1</v>
      </c>
      <c r="L21" s="14">
        <v>1</v>
      </c>
      <c r="M21" s="14">
        <v>1</v>
      </c>
      <c r="N21" s="14">
        <v>1</v>
      </c>
      <c r="O21" s="14">
        <v>5</v>
      </c>
      <c r="P21" s="14">
        <v>5</v>
      </c>
      <c r="Q21" s="14">
        <v>6</v>
      </c>
      <c r="R21" s="14">
        <v>8</v>
      </c>
      <c r="S21" s="14">
        <v>8</v>
      </c>
      <c r="T21" s="14">
        <v>9</v>
      </c>
      <c r="U21" s="14">
        <v>9</v>
      </c>
      <c r="V21" s="14">
        <v>9</v>
      </c>
      <c r="W21" s="14">
        <v>9</v>
      </c>
      <c r="X21" s="14">
        <v>7</v>
      </c>
      <c r="Y21" s="14">
        <v>3</v>
      </c>
      <c r="Z21" s="14">
        <v>3</v>
      </c>
      <c r="AA21" s="14">
        <v>3</v>
      </c>
      <c r="AB21" s="14">
        <v>3</v>
      </c>
      <c r="AC21" s="14">
        <v>3</v>
      </c>
      <c r="AD21" s="14">
        <v>3</v>
      </c>
      <c r="AE21" s="14">
        <v>3</v>
      </c>
      <c r="AF21" s="14">
        <v>3</v>
      </c>
      <c r="AG21" s="14">
        <v>3</v>
      </c>
      <c r="AH21" s="14">
        <v>3</v>
      </c>
      <c r="AI21" s="14">
        <v>3</v>
      </c>
      <c r="AJ21" s="14">
        <v>3</v>
      </c>
    </row>
    <row r="22" spans="2:36" x14ac:dyDescent="0.25">
      <c r="B22" s="5" t="s">
        <v>84</v>
      </c>
      <c r="C22" s="14">
        <v>350</v>
      </c>
      <c r="D22" s="14">
        <v>350</v>
      </c>
      <c r="E22" s="14">
        <v>350</v>
      </c>
      <c r="F22" s="14">
        <v>350</v>
      </c>
      <c r="G22" s="14">
        <v>350</v>
      </c>
      <c r="H22" s="14">
        <v>350</v>
      </c>
      <c r="I22" s="14">
        <v>350</v>
      </c>
      <c r="J22" s="14">
        <v>350</v>
      </c>
      <c r="K22" s="14">
        <v>350</v>
      </c>
      <c r="L22" s="14">
        <v>350</v>
      </c>
      <c r="M22" s="14">
        <v>350</v>
      </c>
      <c r="N22" s="14">
        <v>350</v>
      </c>
      <c r="O22" s="14">
        <v>1971</v>
      </c>
      <c r="P22" s="14">
        <v>1971</v>
      </c>
      <c r="Q22" s="14">
        <v>2464</v>
      </c>
      <c r="R22" s="14">
        <v>2938</v>
      </c>
      <c r="S22" s="14">
        <v>2938</v>
      </c>
      <c r="T22" s="14">
        <v>3452</v>
      </c>
      <c r="U22" s="14">
        <v>3452</v>
      </c>
      <c r="V22" s="14">
        <v>3452</v>
      </c>
      <c r="W22" s="14">
        <v>3452</v>
      </c>
      <c r="X22" s="14">
        <v>2978</v>
      </c>
      <c r="Y22" s="14">
        <v>1357</v>
      </c>
      <c r="Z22" s="14">
        <v>1357</v>
      </c>
      <c r="AA22" s="14">
        <v>1357</v>
      </c>
      <c r="AB22" s="14">
        <v>1357</v>
      </c>
      <c r="AC22" s="14">
        <v>1357</v>
      </c>
      <c r="AD22" s="14">
        <v>1357</v>
      </c>
      <c r="AE22" s="14">
        <v>1357</v>
      </c>
      <c r="AF22" s="14">
        <v>1357</v>
      </c>
      <c r="AG22" s="14">
        <v>1357</v>
      </c>
      <c r="AH22" s="14">
        <v>1357</v>
      </c>
      <c r="AI22" s="14">
        <v>1357</v>
      </c>
      <c r="AJ22" s="14">
        <v>1357</v>
      </c>
    </row>
    <row r="23" spans="2:36" x14ac:dyDescent="0.25"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7"/>
      <c r="AJ23" s="27"/>
    </row>
  </sheetData>
  <pageMargins left="0.511811024" right="0.511811024" top="0.78740157499999996" bottom="0.78740157499999996" header="0.31496062000000002" footer="0.31496062000000002"/>
  <pageSetup paperSize="9" orientation="portrait" horizontalDpi="1200" verticalDpi="12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Cover</vt:lpstr>
      <vt:lpstr>Balance Sheet</vt:lpstr>
      <vt:lpstr>P&amp;L</vt:lpstr>
      <vt:lpstr>Operating 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Lara Boralli Razza</dc:creator>
  <cp:lastModifiedBy>Lara Boralli Razza</cp:lastModifiedBy>
  <dcterms:created xsi:type="dcterms:W3CDTF">2021-04-05T14:37:25Z</dcterms:created>
  <dcterms:modified xsi:type="dcterms:W3CDTF">2026-03-19T20:24:35Z</dcterms:modified>
</cp:coreProperties>
</file>