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RI\Resultados\2021\2T21\"/>
    </mc:Choice>
  </mc:AlternateContent>
  <xr:revisionPtr revIDLastSave="0" documentId="13_ncr:1_{2E81FB12-8901-4E63-95BF-C2B907DADEA2}" xr6:coauthVersionLast="47" xr6:coauthVersionMax="47" xr10:uidLastSave="{00000000-0000-0000-0000-000000000000}"/>
  <bookViews>
    <workbookView xWindow="-120" yWindow="-120" windowWidth="20730" windowHeight="11160" activeTab="1" xr2:uid="{EBB7599E-C62A-48CE-BF0B-B3CC1F6ADEBB}"/>
  </bookViews>
  <sheets>
    <sheet name="Cover" sheetId="1" r:id="rId1"/>
    <sheet name="Balance Sheet" sheetId="2" r:id="rId2"/>
    <sheet name="P&amp;L" sheetId="3" r:id="rId3"/>
    <sheet name="Operating Data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" i="3" l="1"/>
  <c r="H22" i="3" l="1"/>
  <c r="H25" i="3" s="1"/>
  <c r="H20" i="3"/>
  <c r="I20" i="3"/>
  <c r="J20" i="3"/>
  <c r="K20" i="3"/>
  <c r="L20" i="3"/>
  <c r="L13" i="3"/>
  <c r="L11" i="3"/>
  <c r="H13" i="3"/>
  <c r="H11" i="3"/>
  <c r="L7" i="3"/>
  <c r="H7" i="3"/>
  <c r="I52" i="2"/>
  <c r="I45" i="2"/>
  <c r="I38" i="2"/>
  <c r="I23" i="2"/>
  <c r="I14" i="2"/>
  <c r="K13" i="3"/>
  <c r="K11" i="3"/>
  <c r="K6" i="3"/>
  <c r="K22" i="3" s="1"/>
  <c r="K25" i="3" s="1"/>
  <c r="I53" i="2" l="1"/>
  <c r="I24" i="2"/>
  <c r="L22" i="3"/>
  <c r="L25" i="3" s="1"/>
  <c r="K7" i="3"/>
  <c r="F45" i="2" l="1"/>
  <c r="F52" i="2"/>
  <c r="F38" i="2"/>
  <c r="F23" i="2"/>
  <c r="F24" i="2" s="1"/>
  <c r="F14" i="2"/>
  <c r="H52" i="2"/>
  <c r="H45" i="2"/>
  <c r="H38" i="2"/>
  <c r="F53" i="2" l="1"/>
  <c r="H53" i="2"/>
  <c r="H23" i="2" l="1"/>
  <c r="H14" i="2"/>
  <c r="H24" i="2" l="1"/>
  <c r="G13" i="3" l="1"/>
  <c r="G20" i="3"/>
  <c r="G6" i="3"/>
  <c r="G7" i="3" s="1"/>
  <c r="G11" i="3"/>
  <c r="G22" i="3"/>
  <c r="G25" i="3" s="1"/>
  <c r="E13" i="3" l="1"/>
  <c r="F13" i="3"/>
  <c r="I13" i="3"/>
  <c r="J13" i="3"/>
  <c r="J11" i="3" l="1"/>
  <c r="I11" i="3"/>
  <c r="F11" i="3"/>
  <c r="E11" i="3"/>
  <c r="J6" i="3" l="1"/>
  <c r="I6" i="3"/>
  <c r="I22" i="3" s="1"/>
  <c r="I25" i="3" s="1"/>
  <c r="F6" i="3"/>
  <c r="F7" i="3" s="1"/>
  <c r="E6" i="3"/>
  <c r="E7" i="3" s="1"/>
  <c r="F20" i="3"/>
  <c r="E20" i="3"/>
  <c r="D6" i="3"/>
  <c r="D7" i="3" s="1"/>
  <c r="D20" i="3"/>
  <c r="C20" i="3"/>
  <c r="C6" i="3"/>
  <c r="C7" i="3" s="1"/>
  <c r="G52" i="2"/>
  <c r="E52" i="2"/>
  <c r="D52" i="2"/>
  <c r="C52" i="2"/>
  <c r="G45" i="2"/>
  <c r="E45" i="2"/>
  <c r="D45" i="2"/>
  <c r="C45" i="2"/>
  <c r="G38" i="2"/>
  <c r="E38" i="2"/>
  <c r="D38" i="2"/>
  <c r="C38" i="2"/>
  <c r="G23" i="2"/>
  <c r="G24" i="2" s="1"/>
  <c r="E23" i="2"/>
  <c r="D23" i="2"/>
  <c r="C23" i="2"/>
  <c r="G14" i="2"/>
  <c r="E14" i="2"/>
  <c r="D14" i="2"/>
  <c r="C14" i="2"/>
  <c r="C24" i="2" s="1"/>
  <c r="D24" i="2" l="1"/>
  <c r="C22" i="3"/>
  <c r="C25" i="3" s="1"/>
  <c r="J7" i="3"/>
  <c r="J22" i="3"/>
  <c r="J25" i="3" s="1"/>
  <c r="C53" i="2"/>
  <c r="E53" i="2"/>
  <c r="G53" i="2"/>
  <c r="D53" i="2"/>
  <c r="E24" i="2"/>
  <c r="I7" i="3"/>
  <c r="D22" i="3"/>
  <c r="D25" i="3" s="1"/>
  <c r="F22" i="3"/>
  <c r="F25" i="3" s="1"/>
  <c r="E22" i="3"/>
  <c r="E25" i="3" s="1"/>
</calcChain>
</file>

<file path=xl/sharedStrings.xml><?xml version="1.0" encoding="utf-8"?>
<sst xmlns="http://schemas.openxmlformats.org/spreadsheetml/2006/main" count="102" uniqueCount="80">
  <si>
    <t>SPREADSHEETS AND FUNDAMENTALS</t>
  </si>
  <si>
    <t>BALANCE SHEET</t>
  </si>
  <si>
    <t>ASSETS</t>
  </si>
  <si>
    <t>Current Assets</t>
  </si>
  <si>
    <t>Cash and cash equivalents</t>
  </si>
  <si>
    <t>Financial investments</t>
  </si>
  <si>
    <t>Derivative financial instruments</t>
  </si>
  <si>
    <t>Accounts receivable</t>
  </si>
  <si>
    <t>Inventories</t>
  </si>
  <si>
    <t>Recoverable taxes</t>
  </si>
  <si>
    <t>Other currents assets</t>
  </si>
  <si>
    <t>Total current assets</t>
  </si>
  <si>
    <t>Non-current assets</t>
  </si>
  <si>
    <t>Judicial deposits</t>
  </si>
  <si>
    <t>Deferred income tax and social contribution</t>
  </si>
  <si>
    <t>Right of use - finance lease</t>
  </si>
  <si>
    <t>Property and equipment</t>
  </si>
  <si>
    <t>Intangible assets</t>
  </si>
  <si>
    <t>Total non-current assets</t>
  </si>
  <si>
    <t>LIABILITIES</t>
  </si>
  <si>
    <t>Current liabilities</t>
  </si>
  <si>
    <t>Suppliers</t>
  </si>
  <si>
    <t>Labor liabilities</t>
  </si>
  <si>
    <t>Loans</t>
  </si>
  <si>
    <t>Lease liabilities</t>
  </si>
  <si>
    <t>Deferred revenue</t>
  </si>
  <si>
    <t>Tax liabilities</t>
  </si>
  <si>
    <t>Related parts</t>
  </si>
  <si>
    <t>Total current liabilities</t>
  </si>
  <si>
    <t>Non-current liabilities</t>
  </si>
  <si>
    <t>Provision for tax, civil and labor risks</t>
  </si>
  <si>
    <t>Total non-current liabilities</t>
  </si>
  <si>
    <t>Shareholder's Equity</t>
  </si>
  <si>
    <t>Capital</t>
  </si>
  <si>
    <t>Capital reserve</t>
  </si>
  <si>
    <t>Accumulated losses</t>
  </si>
  <si>
    <t>Total shareholder's equity</t>
  </si>
  <si>
    <t>TOTAL ASSETS</t>
  </si>
  <si>
    <t>TOTAL LIABILITIES AND SHAREHOLDER'S EQUITY</t>
  </si>
  <si>
    <t>P&amp;L</t>
  </si>
  <si>
    <t>Net revenue</t>
  </si>
  <si>
    <t>COGS</t>
  </si>
  <si>
    <t>Gross Profit</t>
  </si>
  <si>
    <t>Operating Expenses</t>
  </si>
  <si>
    <t>SG&amp;A</t>
  </si>
  <si>
    <t>Marketing</t>
  </si>
  <si>
    <t>Adjusted EBITDA</t>
  </si>
  <si>
    <t>Financial revenue</t>
  </si>
  <si>
    <t>Financial expenses</t>
  </si>
  <si>
    <t>Financial result</t>
  </si>
  <si>
    <t>Result before income tax and social contribution</t>
  </si>
  <si>
    <t>Income tax and social contribution</t>
  </si>
  <si>
    <t>Profit (loss)</t>
  </si>
  <si>
    <t>OPERATING DATA</t>
  </si>
  <si>
    <t>% Private Label</t>
  </si>
  <si>
    <t>% Lifestyle</t>
  </si>
  <si>
    <t>Gallery</t>
  </si>
  <si>
    <t># stores</t>
  </si>
  <si>
    <t>-</t>
  </si>
  <si>
    <t>Selling area (m²)</t>
  </si>
  <si>
    <t>Gross Margin</t>
  </si>
  <si>
    <t>SG&amp;A/Net Sales</t>
  </si>
  <si>
    <t>Marketing/Net Sales</t>
  </si>
  <si>
    <t>Club</t>
  </si>
  <si>
    <t>Now</t>
  </si>
  <si>
    <t>GMV (R$ thousand)</t>
  </si>
  <si>
    <t>Average Ticket per order (R$)</t>
  </si>
  <si>
    <t>Active Buyers (Club + Now) - thousand</t>
  </si>
  <si>
    <t>4Q19</t>
  </si>
  <si>
    <t>1Q20</t>
  </si>
  <si>
    <t>2Q20</t>
  </si>
  <si>
    <t>3Q20</t>
  </si>
  <si>
    <t>4Q20</t>
  </si>
  <si>
    <t>1Q21</t>
  </si>
  <si>
    <t>Total GMV (R$ thousand)</t>
  </si>
  <si>
    <t xml:space="preserve"> (-) IPO costs</t>
  </si>
  <si>
    <t>Stock option plan</t>
  </si>
  <si>
    <t>2Q21</t>
  </si>
  <si>
    <t>Other operation revenues</t>
  </si>
  <si>
    <t>Recoverable Taxes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</si>
</sst>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 tint="0.34998626667073579"/>
      <name val="Calibri Light"/>
      <family val="2"/>
      <scheme val="major"/>
    </font>
    <font>
      <b/>
      <sz val="11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i/>
      <sz val="10"/>
      <color theme="1" tint="0.34998626667073579"/>
      <name val="Calibri"/>
      <family val="2"/>
      <scheme val="minor"/>
    </font>
    <font>
      <b/>
      <i/>
      <sz val="10"/>
      <color theme="1" tint="0.3499862666707357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/>
      <bottom style="medium">
        <color theme="1" tint="0.34998626667073579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 indent="1"/>
    </xf>
    <xf numFmtId="0" fontId="4" fillId="0" borderId="1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right"/>
    </xf>
    <xf numFmtId="3" fontId="5" fillId="0" borderId="0" xfId="0" applyNumberFormat="1" applyFont="1"/>
    <xf numFmtId="3" fontId="4" fillId="0" borderId="0" xfId="0" applyNumberFormat="1" applyFont="1"/>
    <xf numFmtId="3" fontId="4" fillId="0" borderId="1" xfId="0" applyNumberFormat="1" applyFont="1" applyBorder="1"/>
    <xf numFmtId="0" fontId="5" fillId="0" borderId="0" xfId="0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4" fillId="0" borderId="1" xfId="0" applyNumberFormat="1" applyFont="1" applyBorder="1" applyAlignment="1">
      <alignment horizontal="right"/>
    </xf>
    <xf numFmtId="164" fontId="5" fillId="0" borderId="0" xfId="1" applyNumberFormat="1" applyFont="1" applyAlignment="1">
      <alignment horizontal="right"/>
    </xf>
    <xf numFmtId="0" fontId="0" fillId="0" borderId="0" xfId="0" applyBorder="1"/>
    <xf numFmtId="0" fontId="6" fillId="0" borderId="0" xfId="0" applyFont="1" applyAlignment="1">
      <alignment horizontal="left" indent="1"/>
    </xf>
    <xf numFmtId="3" fontId="6" fillId="0" borderId="0" xfId="0" applyNumberFormat="1" applyFont="1" applyAlignment="1">
      <alignment horizontal="right"/>
    </xf>
    <xf numFmtId="164" fontId="6" fillId="0" borderId="0" xfId="1" applyNumberFormat="1" applyFont="1" applyAlignment="1">
      <alignment horizontal="right"/>
    </xf>
    <xf numFmtId="0" fontId="7" fillId="0" borderId="0" xfId="0" applyFont="1"/>
    <xf numFmtId="164" fontId="7" fillId="0" borderId="0" xfId="1" applyNumberFormat="1" applyFont="1" applyAlignment="1">
      <alignment horizontal="right"/>
    </xf>
    <xf numFmtId="0" fontId="0" fillId="0" borderId="0" xfId="0" applyFill="1"/>
    <xf numFmtId="164" fontId="0" fillId="2" borderId="0" xfId="1" applyNumberFormat="1" applyFont="1" applyFill="1"/>
    <xf numFmtId="3" fontId="5" fillId="0" borderId="0" xfId="0" applyNumberFormat="1" applyFont="1" applyFill="1" applyAlignment="1">
      <alignment horizontal="right"/>
    </xf>
    <xf numFmtId="165" fontId="5" fillId="0" borderId="0" xfId="0" applyNumberFormat="1" applyFont="1" applyFill="1" applyAlignment="1">
      <alignment horizontal="right"/>
    </xf>
    <xf numFmtId="164" fontId="5" fillId="0" borderId="0" xfId="1" applyNumberFormat="1" applyFont="1" applyFill="1" applyAlignment="1">
      <alignment horizontal="right"/>
    </xf>
    <xf numFmtId="3" fontId="4" fillId="2" borderId="0" xfId="0" applyNumberFormat="1" applyFont="1" applyFill="1" applyAlignment="1">
      <alignment horizontal="right"/>
    </xf>
    <xf numFmtId="3" fontId="5" fillId="2" borderId="0" xfId="0" applyNumberFormat="1" applyFont="1" applyFill="1" applyAlignment="1">
      <alignment horizontal="right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80781</xdr:rowOff>
    </xdr:from>
    <xdr:to>
      <xdr:col>6</xdr:col>
      <xdr:colOff>338177</xdr:colOff>
      <xdr:row>5</xdr:row>
      <xdr:rowOff>123824</xdr:rowOff>
    </xdr:to>
    <xdr:pic>
      <xdr:nvPicPr>
        <xdr:cNvPr id="2" name="Picture 6" descr="Westwing - IMC Brasil">
          <a:extLst>
            <a:ext uri="{FF2B5EF4-FFF2-40B4-BE49-F238E27FC236}">
              <a16:creationId xmlns:a16="http://schemas.microsoft.com/office/drawing/2014/main" id="{A20ECE77-6B87-4E0E-BDDE-08CC398C60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7685" b="9118"/>
        <a:stretch/>
      </xdr:blipFill>
      <xdr:spPr bwMode="auto">
        <a:xfrm>
          <a:off x="676275" y="461781"/>
          <a:ext cx="3319502" cy="614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590550</xdr:colOff>
      <xdr:row>6</xdr:row>
      <xdr:rowOff>114299</xdr:rowOff>
    </xdr:from>
    <xdr:to>
      <xdr:col>8</xdr:col>
      <xdr:colOff>447675</xdr:colOff>
      <xdr:row>12</xdr:row>
      <xdr:rowOff>9524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D3F01017-F200-4468-9EFC-20D88EE66A89}"/>
            </a:ext>
          </a:extLst>
        </xdr:cNvPr>
        <xdr:cNvSpPr txBox="1"/>
      </xdr:nvSpPr>
      <xdr:spPr>
        <a:xfrm>
          <a:off x="590550" y="1257299"/>
          <a:ext cx="4733925" cy="1038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6600">
              <a:solidFill>
                <a:schemeClr val="tx1">
                  <a:lumMod val="65000"/>
                  <a:lumOff val="35000"/>
                </a:schemeClr>
              </a:solidFill>
            </a:rPr>
            <a:t>2Q21</a:t>
          </a:r>
        </a:p>
        <a:p>
          <a:endParaRPr lang="pt-BR" sz="6600">
            <a:solidFill>
              <a:schemeClr val="tx1">
                <a:lumMod val="65000"/>
                <a:lumOff val="35000"/>
              </a:schemeClr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ses%20Resultado/Base_PL_RI_2T21_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1 "/>
    </sheetNames>
    <sheetDataSet>
      <sheetData sheetId="0">
        <row r="10">
          <cell r="D10">
            <v>-22741</v>
          </cell>
        </row>
        <row r="37">
          <cell r="F37">
            <v>-3278.5060000000003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9D760-21F6-4A26-BF59-F49BDDBB76BA}">
  <dimension ref="B13"/>
  <sheetViews>
    <sheetView showGridLines="0" workbookViewId="0">
      <selection activeCell="M8" sqref="M8"/>
    </sheetView>
  </sheetViews>
  <sheetFormatPr defaultRowHeight="15" x14ac:dyDescent="0.25"/>
  <sheetData>
    <row r="13" spans="2:2" ht="23.25" x14ac:dyDescent="0.35">
      <c r="B13" s="1" t="s">
        <v>0</v>
      </c>
    </row>
  </sheetData>
  <pageMargins left="0.511811024" right="0.511811024" top="0.78740157499999996" bottom="0.78740157499999996" header="0.31496062000000002" footer="0.31496062000000002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21F61-7164-44B5-8E57-D4018BA31C54}">
  <dimension ref="B2:I56"/>
  <sheetViews>
    <sheetView showGridLines="0"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L15" sqref="L15"/>
    </sheetView>
  </sheetViews>
  <sheetFormatPr defaultRowHeight="15" x14ac:dyDescent="0.25"/>
  <cols>
    <col min="1" max="1" width="5.140625" style="4" customWidth="1"/>
    <col min="2" max="2" width="43.28515625" style="4" bestFit="1" customWidth="1"/>
    <col min="3" max="16384" width="9.140625" style="4"/>
  </cols>
  <sheetData>
    <row r="2" spans="2:9" s="3" customFormat="1" ht="15.75" thickBot="1" x14ac:dyDescent="0.3">
      <c r="B2" s="7" t="s">
        <v>1</v>
      </c>
      <c r="C2" s="7">
        <v>2017</v>
      </c>
      <c r="D2" s="7">
        <v>2018</v>
      </c>
      <c r="E2" s="7">
        <v>2019</v>
      </c>
      <c r="F2" s="8" t="s">
        <v>69</v>
      </c>
      <c r="G2" s="7">
        <v>2020</v>
      </c>
      <c r="H2" s="8" t="s">
        <v>73</v>
      </c>
      <c r="I2" s="8" t="s">
        <v>77</v>
      </c>
    </row>
    <row r="3" spans="2:9" ht="6.75" customHeight="1" x14ac:dyDescent="0.25">
      <c r="B3" s="3"/>
    </row>
    <row r="4" spans="2:9" x14ac:dyDescent="0.25">
      <c r="B4" s="3" t="s">
        <v>2</v>
      </c>
    </row>
    <row r="5" spans="2:9" x14ac:dyDescent="0.25">
      <c r="B5" s="3" t="s">
        <v>3</v>
      </c>
    </row>
    <row r="6" spans="2:9" x14ac:dyDescent="0.25">
      <c r="B6" s="4" t="s">
        <v>4</v>
      </c>
      <c r="C6" s="9">
        <v>1228</v>
      </c>
      <c r="D6" s="9">
        <v>4310</v>
      </c>
      <c r="E6" s="9">
        <v>4336</v>
      </c>
      <c r="F6" s="9">
        <v>11600</v>
      </c>
      <c r="G6" s="9">
        <v>29931</v>
      </c>
      <c r="H6" s="9">
        <v>392300</v>
      </c>
      <c r="I6" s="9">
        <v>352490</v>
      </c>
    </row>
    <row r="7" spans="2:9" x14ac:dyDescent="0.25">
      <c r="B7" s="4" t="s">
        <v>5</v>
      </c>
      <c r="C7" s="9">
        <v>0</v>
      </c>
      <c r="D7" s="9">
        <v>0</v>
      </c>
      <c r="E7" s="9">
        <v>68</v>
      </c>
      <c r="F7" s="9">
        <v>68</v>
      </c>
      <c r="G7" s="9">
        <v>1899</v>
      </c>
      <c r="H7" s="9">
        <v>1899</v>
      </c>
      <c r="I7" s="9">
        <v>2401</v>
      </c>
    </row>
    <row r="8" spans="2:9" x14ac:dyDescent="0.25">
      <c r="B8" s="4" t="s">
        <v>6</v>
      </c>
      <c r="C8" s="9">
        <v>0</v>
      </c>
      <c r="D8" s="9">
        <v>0</v>
      </c>
      <c r="E8" s="9">
        <v>32</v>
      </c>
      <c r="F8" s="9">
        <v>2195</v>
      </c>
      <c r="G8" s="9">
        <v>369</v>
      </c>
      <c r="H8" s="9">
        <v>0</v>
      </c>
      <c r="I8" s="9">
        <v>0</v>
      </c>
    </row>
    <row r="9" spans="2:9" x14ac:dyDescent="0.25">
      <c r="B9" s="4" t="s">
        <v>7</v>
      </c>
      <c r="C9" s="9">
        <v>5339</v>
      </c>
      <c r="D9" s="9">
        <v>6266</v>
      </c>
      <c r="E9" s="9">
        <v>7745</v>
      </c>
      <c r="F9" s="9">
        <v>5034</v>
      </c>
      <c r="G9" s="9">
        <v>8872</v>
      </c>
      <c r="H9" s="9">
        <v>29034</v>
      </c>
      <c r="I9" s="9">
        <v>35006</v>
      </c>
    </row>
    <row r="10" spans="2:9" x14ac:dyDescent="0.25">
      <c r="B10" s="4" t="s">
        <v>8</v>
      </c>
      <c r="C10" s="9">
        <v>7023</v>
      </c>
      <c r="D10" s="9">
        <v>8904</v>
      </c>
      <c r="E10" s="9">
        <v>8822</v>
      </c>
      <c r="F10" s="9">
        <v>1528</v>
      </c>
      <c r="G10" s="9">
        <v>20147</v>
      </c>
      <c r="H10" s="9">
        <v>23265</v>
      </c>
      <c r="I10" s="9">
        <v>33806</v>
      </c>
    </row>
    <row r="11" spans="2:9" x14ac:dyDescent="0.25">
      <c r="B11" s="4" t="s">
        <v>9</v>
      </c>
      <c r="C11" s="9">
        <v>47</v>
      </c>
      <c r="D11" s="9">
        <v>47</v>
      </c>
      <c r="E11" s="9">
        <v>47</v>
      </c>
      <c r="F11" s="9">
        <v>11609</v>
      </c>
      <c r="G11" s="9">
        <v>91</v>
      </c>
      <c r="H11" s="9">
        <v>91</v>
      </c>
      <c r="I11" s="9">
        <v>2803</v>
      </c>
    </row>
    <row r="12" spans="2:9" x14ac:dyDescent="0.25">
      <c r="B12" s="4" t="s">
        <v>27</v>
      </c>
      <c r="C12" s="9">
        <v>5125</v>
      </c>
      <c r="D12" s="9">
        <v>0</v>
      </c>
      <c r="E12" s="9">
        <v>0</v>
      </c>
      <c r="F12" s="9">
        <v>47</v>
      </c>
      <c r="G12" s="9">
        <v>0</v>
      </c>
      <c r="H12" s="4">
        <v>0</v>
      </c>
      <c r="I12" s="4">
        <v>0</v>
      </c>
    </row>
    <row r="13" spans="2:9" x14ac:dyDescent="0.25">
      <c r="B13" s="4" t="s">
        <v>10</v>
      </c>
      <c r="C13" s="9">
        <v>483</v>
      </c>
      <c r="D13" s="9">
        <v>999</v>
      </c>
      <c r="E13" s="9">
        <v>781</v>
      </c>
      <c r="F13" s="9">
        <v>476</v>
      </c>
      <c r="G13" s="9">
        <v>1510</v>
      </c>
      <c r="H13" s="9">
        <v>2541</v>
      </c>
      <c r="I13" s="9">
        <v>4194</v>
      </c>
    </row>
    <row r="14" spans="2:9" s="3" customFormat="1" x14ac:dyDescent="0.25">
      <c r="B14" s="3" t="s">
        <v>11</v>
      </c>
      <c r="C14" s="10">
        <f t="shared" ref="C14:I14" si="0">SUM(C6:C13)</f>
        <v>19245</v>
      </c>
      <c r="D14" s="10">
        <f t="shared" si="0"/>
        <v>20526</v>
      </c>
      <c r="E14" s="10">
        <f t="shared" si="0"/>
        <v>21831</v>
      </c>
      <c r="F14" s="10">
        <f t="shared" si="0"/>
        <v>32557</v>
      </c>
      <c r="G14" s="10">
        <f t="shared" si="0"/>
        <v>62819</v>
      </c>
      <c r="H14" s="10">
        <f t="shared" si="0"/>
        <v>449130</v>
      </c>
      <c r="I14" s="10">
        <f t="shared" si="0"/>
        <v>430700</v>
      </c>
    </row>
    <row r="15" spans="2:9" x14ac:dyDescent="0.25">
      <c r="C15" s="9"/>
      <c r="D15" s="9"/>
      <c r="E15" s="9"/>
      <c r="F15" s="9"/>
      <c r="G15" s="9"/>
      <c r="H15" s="9"/>
      <c r="I15" s="9"/>
    </row>
    <row r="16" spans="2:9" s="3" customFormat="1" x14ac:dyDescent="0.25">
      <c r="B16" s="3" t="s">
        <v>12</v>
      </c>
      <c r="C16" s="10"/>
      <c r="D16" s="10"/>
      <c r="E16" s="10"/>
      <c r="F16" s="10"/>
      <c r="G16" s="10"/>
      <c r="H16" s="10"/>
      <c r="I16" s="10"/>
    </row>
    <row r="17" spans="2:9" x14ac:dyDescent="0.25">
      <c r="B17" s="4" t="s">
        <v>13</v>
      </c>
      <c r="C17" s="9">
        <v>1382</v>
      </c>
      <c r="D17" s="9">
        <v>1388</v>
      </c>
      <c r="E17" s="9">
        <v>1592</v>
      </c>
      <c r="F17" s="9">
        <v>1624</v>
      </c>
      <c r="G17" s="9">
        <v>2246</v>
      </c>
      <c r="H17" s="9">
        <v>6437</v>
      </c>
      <c r="I17" s="9">
        <v>8655</v>
      </c>
    </row>
    <row r="18" spans="2:9" x14ac:dyDescent="0.25">
      <c r="B18" s="4" t="s">
        <v>79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11328</v>
      </c>
    </row>
    <row r="19" spans="2:9" x14ac:dyDescent="0.25">
      <c r="B19" s="4" t="s">
        <v>14</v>
      </c>
      <c r="C19" s="9">
        <v>0</v>
      </c>
      <c r="D19" s="9">
        <v>0</v>
      </c>
      <c r="E19" s="9">
        <v>0</v>
      </c>
      <c r="F19" s="9">
        <v>0</v>
      </c>
      <c r="G19" s="9">
        <v>18529</v>
      </c>
      <c r="H19" s="9">
        <v>38917</v>
      </c>
      <c r="I19" s="9">
        <v>35615</v>
      </c>
    </row>
    <row r="20" spans="2:9" x14ac:dyDescent="0.25">
      <c r="B20" s="4" t="s">
        <v>15</v>
      </c>
      <c r="C20" s="9">
        <v>0</v>
      </c>
      <c r="D20" s="9">
        <v>0</v>
      </c>
      <c r="E20" s="9">
        <v>2866</v>
      </c>
      <c r="F20" s="9">
        <v>2668</v>
      </c>
      <c r="G20" s="9">
        <v>2133</v>
      </c>
      <c r="H20" s="9">
        <v>23478</v>
      </c>
      <c r="I20" s="9">
        <v>27075</v>
      </c>
    </row>
    <row r="21" spans="2:9" x14ac:dyDescent="0.25">
      <c r="B21" s="4" t="s">
        <v>16</v>
      </c>
      <c r="C21" s="9">
        <v>2119</v>
      </c>
      <c r="D21" s="9">
        <v>2288</v>
      </c>
      <c r="E21" s="9">
        <v>2886</v>
      </c>
      <c r="F21" s="9">
        <v>3397</v>
      </c>
      <c r="G21" s="9">
        <v>6114</v>
      </c>
      <c r="H21" s="9">
        <v>7266</v>
      </c>
      <c r="I21" s="9">
        <v>14318</v>
      </c>
    </row>
    <row r="22" spans="2:9" x14ac:dyDescent="0.25">
      <c r="B22" s="4" t="s">
        <v>17</v>
      </c>
      <c r="C22" s="9">
        <v>205</v>
      </c>
      <c r="D22" s="9">
        <v>918</v>
      </c>
      <c r="E22" s="9">
        <v>1505</v>
      </c>
      <c r="F22" s="9">
        <v>2106</v>
      </c>
      <c r="G22" s="9">
        <v>4567</v>
      </c>
      <c r="H22" s="9">
        <v>5771</v>
      </c>
      <c r="I22" s="9">
        <v>6622</v>
      </c>
    </row>
    <row r="23" spans="2:9" s="3" customFormat="1" x14ac:dyDescent="0.25">
      <c r="B23" s="3" t="s">
        <v>18</v>
      </c>
      <c r="C23" s="10">
        <f t="shared" ref="C23:H23" si="1">SUM(C17:C22)</f>
        <v>3706</v>
      </c>
      <c r="D23" s="10">
        <f t="shared" si="1"/>
        <v>4594</v>
      </c>
      <c r="E23" s="10">
        <f t="shared" si="1"/>
        <v>8849</v>
      </c>
      <c r="F23" s="10">
        <f t="shared" si="1"/>
        <v>9795</v>
      </c>
      <c r="G23" s="10">
        <f t="shared" si="1"/>
        <v>33589</v>
      </c>
      <c r="H23" s="10">
        <f t="shared" si="1"/>
        <v>81869</v>
      </c>
      <c r="I23" s="10">
        <f t="shared" ref="I23" si="2">SUM(I17:I22)</f>
        <v>103613</v>
      </c>
    </row>
    <row r="24" spans="2:9" s="3" customFormat="1" x14ac:dyDescent="0.25">
      <c r="B24" s="6" t="s">
        <v>37</v>
      </c>
      <c r="C24" s="11">
        <f t="shared" ref="C24:H24" si="3">C23+C14</f>
        <v>22951</v>
      </c>
      <c r="D24" s="11">
        <f t="shared" si="3"/>
        <v>25120</v>
      </c>
      <c r="E24" s="11">
        <f t="shared" si="3"/>
        <v>30680</v>
      </c>
      <c r="F24" s="11">
        <f t="shared" si="3"/>
        <v>42352</v>
      </c>
      <c r="G24" s="11">
        <f t="shared" si="3"/>
        <v>96408</v>
      </c>
      <c r="H24" s="11">
        <f t="shared" si="3"/>
        <v>530999</v>
      </c>
      <c r="I24" s="11">
        <f t="shared" ref="I24" si="4">I23+I14</f>
        <v>534313</v>
      </c>
    </row>
    <row r="25" spans="2:9" x14ac:dyDescent="0.25">
      <c r="C25" s="9"/>
      <c r="D25" s="9"/>
      <c r="E25" s="9"/>
      <c r="F25" s="9"/>
      <c r="G25" s="9"/>
      <c r="H25" s="9"/>
      <c r="I25" s="9"/>
    </row>
    <row r="26" spans="2:9" x14ac:dyDescent="0.25">
      <c r="C26" s="9"/>
      <c r="D26" s="9"/>
      <c r="E26" s="9"/>
      <c r="F26" s="9"/>
      <c r="G26" s="9"/>
      <c r="H26" s="9"/>
      <c r="I26" s="9"/>
    </row>
    <row r="27" spans="2:9" s="3" customFormat="1" x14ac:dyDescent="0.25">
      <c r="B27" s="3" t="s">
        <v>19</v>
      </c>
      <c r="C27" s="10"/>
      <c r="D27" s="10"/>
      <c r="E27" s="10"/>
      <c r="F27" s="10"/>
      <c r="G27" s="10"/>
      <c r="H27" s="10"/>
      <c r="I27" s="10"/>
    </row>
    <row r="28" spans="2:9" s="3" customFormat="1" x14ac:dyDescent="0.25">
      <c r="B28" s="3" t="s">
        <v>20</v>
      </c>
      <c r="C28" s="10"/>
      <c r="D28" s="10"/>
      <c r="E28" s="10"/>
      <c r="F28" s="10"/>
      <c r="G28" s="10"/>
      <c r="H28" s="10"/>
      <c r="I28" s="10"/>
    </row>
    <row r="29" spans="2:9" x14ac:dyDescent="0.25">
      <c r="B29" s="4" t="s">
        <v>21</v>
      </c>
      <c r="C29" s="9">
        <v>15114</v>
      </c>
      <c r="D29" s="9">
        <v>11755</v>
      </c>
      <c r="E29" s="9">
        <v>8375</v>
      </c>
      <c r="F29" s="9">
        <v>10939</v>
      </c>
      <c r="G29" s="9">
        <v>39583</v>
      </c>
      <c r="H29" s="9">
        <v>34347</v>
      </c>
      <c r="I29" s="9">
        <v>43505</v>
      </c>
    </row>
    <row r="30" spans="2:9" x14ac:dyDescent="0.25">
      <c r="B30" s="4" t="s">
        <v>22</v>
      </c>
      <c r="C30" s="9">
        <v>2105</v>
      </c>
      <c r="D30" s="9">
        <v>2926</v>
      </c>
      <c r="E30" s="9">
        <v>4256</v>
      </c>
      <c r="F30" s="9">
        <v>4376</v>
      </c>
      <c r="G30" s="9">
        <v>6497</v>
      </c>
      <c r="H30" s="9">
        <v>6066</v>
      </c>
      <c r="I30" s="9">
        <v>9690</v>
      </c>
    </row>
    <row r="31" spans="2:9" x14ac:dyDescent="0.25">
      <c r="B31" s="4" t="s">
        <v>23</v>
      </c>
      <c r="C31" s="9">
        <v>0</v>
      </c>
      <c r="D31" s="9">
        <v>0</v>
      </c>
      <c r="E31" s="9">
        <v>5200</v>
      </c>
      <c r="F31" s="9">
        <v>13090</v>
      </c>
      <c r="G31" s="9">
        <v>7190</v>
      </c>
      <c r="H31" s="9">
        <v>5692</v>
      </c>
      <c r="I31" s="9">
        <v>5357</v>
      </c>
    </row>
    <row r="32" spans="2:9" x14ac:dyDescent="0.25">
      <c r="B32" s="4" t="s">
        <v>24</v>
      </c>
      <c r="C32" s="9">
        <v>0</v>
      </c>
      <c r="D32" s="9">
        <v>0</v>
      </c>
      <c r="E32" s="9">
        <v>2195</v>
      </c>
      <c r="F32" s="9">
        <v>3040</v>
      </c>
      <c r="G32" s="9">
        <v>1416</v>
      </c>
      <c r="H32" s="9">
        <v>3467</v>
      </c>
      <c r="I32" s="9">
        <v>852</v>
      </c>
    </row>
    <row r="33" spans="2:9" x14ac:dyDescent="0.25">
      <c r="B33" s="4" t="s">
        <v>25</v>
      </c>
      <c r="C33" s="9">
        <v>11544</v>
      </c>
      <c r="D33" s="9">
        <v>12254</v>
      </c>
      <c r="E33" s="9">
        <v>11827</v>
      </c>
      <c r="F33" s="9">
        <v>15083</v>
      </c>
      <c r="G33" s="9">
        <v>24020</v>
      </c>
      <c r="H33" s="9">
        <v>27395</v>
      </c>
      <c r="I33" s="9">
        <v>27862</v>
      </c>
    </row>
    <row r="34" spans="2:9" x14ac:dyDescent="0.25">
      <c r="B34" s="4" t="s">
        <v>76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16417</v>
      </c>
      <c r="I34" s="9">
        <v>2003</v>
      </c>
    </row>
    <row r="35" spans="2:9" x14ac:dyDescent="0.25">
      <c r="B35" s="4" t="s">
        <v>26</v>
      </c>
      <c r="C35" s="9">
        <v>1869</v>
      </c>
      <c r="D35" s="9">
        <v>1370</v>
      </c>
      <c r="E35" s="9">
        <v>2351</v>
      </c>
      <c r="F35" s="9">
        <v>260</v>
      </c>
      <c r="G35" s="9">
        <v>3143</v>
      </c>
      <c r="H35" s="9">
        <v>3739</v>
      </c>
      <c r="I35" s="9">
        <v>2319</v>
      </c>
    </row>
    <row r="36" spans="2:9" x14ac:dyDescent="0.25">
      <c r="B36" s="4" t="s">
        <v>51</v>
      </c>
      <c r="C36" s="9">
        <v>451</v>
      </c>
      <c r="D36" s="9">
        <v>678</v>
      </c>
      <c r="E36" s="9">
        <v>0</v>
      </c>
      <c r="F36" s="9">
        <v>1170</v>
      </c>
      <c r="G36" s="9">
        <v>0</v>
      </c>
      <c r="H36" s="4">
        <v>0</v>
      </c>
      <c r="I36" s="4">
        <v>0</v>
      </c>
    </row>
    <row r="37" spans="2:9" x14ac:dyDescent="0.25">
      <c r="B37" s="4" t="s">
        <v>27</v>
      </c>
      <c r="C37" s="9">
        <v>0</v>
      </c>
      <c r="D37" s="9">
        <v>0</v>
      </c>
      <c r="E37" s="9">
        <v>0</v>
      </c>
      <c r="F37" s="9">
        <v>0</v>
      </c>
      <c r="G37" s="9">
        <v>8</v>
      </c>
      <c r="H37" s="9">
        <v>8</v>
      </c>
      <c r="I37" s="9">
        <v>8</v>
      </c>
    </row>
    <row r="38" spans="2:9" s="3" customFormat="1" x14ac:dyDescent="0.25">
      <c r="B38" s="3" t="s">
        <v>28</v>
      </c>
      <c r="C38" s="10">
        <f t="shared" ref="C38:I38" si="5">SUM(C29:C37)</f>
        <v>31083</v>
      </c>
      <c r="D38" s="10">
        <f t="shared" si="5"/>
        <v>28983</v>
      </c>
      <c r="E38" s="10">
        <f t="shared" si="5"/>
        <v>34204</v>
      </c>
      <c r="F38" s="10">
        <f t="shared" si="5"/>
        <v>47958</v>
      </c>
      <c r="G38" s="10">
        <f t="shared" si="5"/>
        <v>81857</v>
      </c>
      <c r="H38" s="10">
        <f t="shared" si="5"/>
        <v>97131</v>
      </c>
      <c r="I38" s="10">
        <f t="shared" si="5"/>
        <v>91596</v>
      </c>
    </row>
    <row r="39" spans="2:9" x14ac:dyDescent="0.25">
      <c r="C39" s="9"/>
      <c r="D39" s="9"/>
      <c r="E39" s="9"/>
      <c r="F39" s="9"/>
      <c r="G39" s="9"/>
      <c r="H39" s="9"/>
      <c r="I39" s="9"/>
    </row>
    <row r="40" spans="2:9" s="3" customFormat="1" x14ac:dyDescent="0.25">
      <c r="B40" s="3" t="s">
        <v>29</v>
      </c>
      <c r="C40" s="10"/>
      <c r="D40" s="10"/>
      <c r="E40" s="10"/>
      <c r="F40" s="10"/>
      <c r="G40" s="10"/>
      <c r="H40" s="10"/>
      <c r="I40" s="10"/>
    </row>
    <row r="41" spans="2:9" x14ac:dyDescent="0.25">
      <c r="B41" s="4" t="s">
        <v>23</v>
      </c>
      <c r="C41" s="9">
        <v>0</v>
      </c>
      <c r="D41" s="9">
        <v>0</v>
      </c>
      <c r="E41" s="9">
        <v>0</v>
      </c>
      <c r="F41" s="9">
        <v>1018</v>
      </c>
      <c r="G41" s="9">
        <v>3635</v>
      </c>
      <c r="H41" s="9">
        <v>1183</v>
      </c>
      <c r="I41" s="9">
        <v>255</v>
      </c>
    </row>
    <row r="42" spans="2:9" x14ac:dyDescent="0.25">
      <c r="B42" s="4" t="s">
        <v>24</v>
      </c>
      <c r="C42" s="9">
        <v>0</v>
      </c>
      <c r="D42" s="9">
        <v>0</v>
      </c>
      <c r="E42" s="9">
        <v>845</v>
      </c>
      <c r="F42" s="9">
        <v>0</v>
      </c>
      <c r="G42" s="9">
        <v>918</v>
      </c>
      <c r="H42" s="9">
        <v>20378</v>
      </c>
      <c r="I42" s="9">
        <v>26778</v>
      </c>
    </row>
    <row r="43" spans="2:9" x14ac:dyDescent="0.25">
      <c r="B43" s="4" t="s">
        <v>30</v>
      </c>
      <c r="C43" s="9">
        <v>576</v>
      </c>
      <c r="D43" s="9">
        <v>1978</v>
      </c>
      <c r="E43" s="9">
        <v>2787</v>
      </c>
      <c r="F43" s="9">
        <v>3048</v>
      </c>
      <c r="G43" s="9">
        <v>5010</v>
      </c>
      <c r="H43" s="9">
        <v>6667</v>
      </c>
      <c r="I43" s="9">
        <v>8692</v>
      </c>
    </row>
    <row r="44" spans="2:9" x14ac:dyDescent="0.25">
      <c r="B44" s="4" t="s">
        <v>26</v>
      </c>
      <c r="C44" s="9">
        <v>1195</v>
      </c>
      <c r="D44" s="9">
        <v>1230</v>
      </c>
      <c r="E44" s="9">
        <v>1389</v>
      </c>
      <c r="F44" s="9">
        <v>1428</v>
      </c>
      <c r="G44" s="9">
        <v>2109</v>
      </c>
      <c r="H44" s="9">
        <v>2369</v>
      </c>
      <c r="I44" s="9">
        <v>2669</v>
      </c>
    </row>
    <row r="45" spans="2:9" s="3" customFormat="1" x14ac:dyDescent="0.25">
      <c r="B45" s="3" t="s">
        <v>31</v>
      </c>
      <c r="C45" s="10">
        <f t="shared" ref="C45:I45" si="6">SUM(C41:C44)</f>
        <v>1771</v>
      </c>
      <c r="D45" s="10">
        <f t="shared" si="6"/>
        <v>3208</v>
      </c>
      <c r="E45" s="10">
        <f t="shared" si="6"/>
        <v>5021</v>
      </c>
      <c r="F45" s="10">
        <f t="shared" si="6"/>
        <v>5494</v>
      </c>
      <c r="G45" s="10">
        <f t="shared" si="6"/>
        <v>11672</v>
      </c>
      <c r="H45" s="10">
        <f t="shared" si="6"/>
        <v>30597</v>
      </c>
      <c r="I45" s="10">
        <f t="shared" si="6"/>
        <v>38394</v>
      </c>
    </row>
    <row r="46" spans="2:9" x14ac:dyDescent="0.25">
      <c r="C46" s="9"/>
      <c r="D46" s="9"/>
      <c r="E46" s="9"/>
      <c r="F46" s="9"/>
      <c r="G46" s="9"/>
      <c r="H46" s="9"/>
      <c r="I46" s="9"/>
    </row>
    <row r="47" spans="2:9" s="3" customFormat="1" x14ac:dyDescent="0.25">
      <c r="B47" s="3" t="s">
        <v>32</v>
      </c>
      <c r="C47" s="10"/>
      <c r="D47" s="10"/>
      <c r="E47" s="10"/>
      <c r="F47" s="10"/>
      <c r="G47" s="10"/>
      <c r="H47" s="10"/>
      <c r="I47" s="10"/>
    </row>
    <row r="48" spans="2:9" x14ac:dyDescent="0.25">
      <c r="B48" s="4" t="s">
        <v>33</v>
      </c>
      <c r="C48" s="9">
        <v>39819</v>
      </c>
      <c r="D48" s="9">
        <v>39819</v>
      </c>
      <c r="E48" s="9">
        <v>39819</v>
      </c>
      <c r="F48" s="9">
        <v>39819</v>
      </c>
      <c r="G48" s="9">
        <v>40224</v>
      </c>
      <c r="H48" s="9">
        <v>470567</v>
      </c>
      <c r="I48" s="9">
        <v>470746</v>
      </c>
    </row>
    <row r="49" spans="2:9" x14ac:dyDescent="0.25">
      <c r="B49" s="4" t="s">
        <v>75</v>
      </c>
      <c r="C49" s="9"/>
      <c r="D49" s="9"/>
      <c r="E49" s="9"/>
      <c r="F49" s="9">
        <v>0</v>
      </c>
      <c r="G49" s="9">
        <v>0</v>
      </c>
      <c r="H49" s="9">
        <v>-20258</v>
      </c>
      <c r="I49" s="9">
        <v>-20258</v>
      </c>
    </row>
    <row r="50" spans="2:9" x14ac:dyDescent="0.25">
      <c r="B50" s="4" t="s">
        <v>34</v>
      </c>
      <c r="C50" s="9">
        <v>0</v>
      </c>
      <c r="D50" s="9">
        <v>0</v>
      </c>
      <c r="E50" s="9">
        <v>0</v>
      </c>
      <c r="F50" s="9">
        <v>0</v>
      </c>
      <c r="G50" s="9">
        <v>787</v>
      </c>
      <c r="H50" s="9">
        <v>6302</v>
      </c>
      <c r="I50" s="9">
        <v>6578</v>
      </c>
    </row>
    <row r="51" spans="2:9" x14ac:dyDescent="0.25">
      <c r="B51" s="4" t="s">
        <v>35</v>
      </c>
      <c r="C51" s="9">
        <v>-49722</v>
      </c>
      <c r="D51" s="9">
        <v>-46890</v>
      </c>
      <c r="E51" s="9">
        <v>-48364</v>
      </c>
      <c r="F51" s="9">
        <v>-50917</v>
      </c>
      <c r="G51" s="9">
        <v>-38132</v>
      </c>
      <c r="H51" s="9">
        <v>-53340</v>
      </c>
      <c r="I51" s="9">
        <v>-52743</v>
      </c>
    </row>
    <row r="52" spans="2:9" s="3" customFormat="1" x14ac:dyDescent="0.25">
      <c r="B52" s="3" t="s">
        <v>36</v>
      </c>
      <c r="C52" s="10">
        <f t="shared" ref="C52:H52" si="7">SUM(C48:C51)</f>
        <v>-9903</v>
      </c>
      <c r="D52" s="10">
        <f t="shared" si="7"/>
        <v>-7071</v>
      </c>
      <c r="E52" s="10">
        <f t="shared" si="7"/>
        <v>-8545</v>
      </c>
      <c r="F52" s="10">
        <f t="shared" si="7"/>
        <v>-11098</v>
      </c>
      <c r="G52" s="10">
        <f t="shared" si="7"/>
        <v>2879</v>
      </c>
      <c r="H52" s="10">
        <f t="shared" si="7"/>
        <v>403271</v>
      </c>
      <c r="I52" s="10">
        <f t="shared" ref="I52" si="8">SUM(I48:I51)</f>
        <v>404323</v>
      </c>
    </row>
    <row r="53" spans="2:9" s="3" customFormat="1" x14ac:dyDescent="0.25">
      <c r="B53" s="6" t="s">
        <v>38</v>
      </c>
      <c r="C53" s="11">
        <f t="shared" ref="C53:H53" si="9">C52+C45+C38</f>
        <v>22951</v>
      </c>
      <c r="D53" s="11">
        <f t="shared" si="9"/>
        <v>25120</v>
      </c>
      <c r="E53" s="11">
        <f t="shared" si="9"/>
        <v>30680</v>
      </c>
      <c r="F53" s="11">
        <f t="shared" si="9"/>
        <v>42354</v>
      </c>
      <c r="G53" s="11">
        <f t="shared" si="9"/>
        <v>96408</v>
      </c>
      <c r="H53" s="11">
        <f t="shared" si="9"/>
        <v>530999</v>
      </c>
      <c r="I53" s="11">
        <f t="shared" ref="I53" si="10">I52+I45+I38</f>
        <v>534313</v>
      </c>
    </row>
    <row r="56" spans="2:9" x14ac:dyDescent="0.25">
      <c r="C56" s="9"/>
      <c r="D56" s="9"/>
      <c r="E56" s="9"/>
      <c r="F56" s="9"/>
      <c r="G56" s="9"/>
      <c r="H56" s="9"/>
      <c r="I56" s="9"/>
    </row>
  </sheetData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19D78-2E4F-4BB0-96C1-F6750E2B0AC5}">
  <dimension ref="B2:L25"/>
  <sheetViews>
    <sheetView showGridLines="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K8" sqref="K8"/>
    </sheetView>
  </sheetViews>
  <sheetFormatPr defaultRowHeight="15" outlineLevelCol="1" x14ac:dyDescent="0.25"/>
  <cols>
    <col min="1" max="1" width="3.85546875" customWidth="1"/>
    <col min="2" max="2" width="44.85546875" style="4" bestFit="1" customWidth="1"/>
    <col min="3" max="4" width="9.140625" style="12"/>
    <col min="5" max="5" width="9.140625" style="12" hidden="1" customWidth="1" outlineLevel="1"/>
    <col min="6" max="6" width="9.140625" style="12" collapsed="1"/>
    <col min="7" max="9" width="9.140625" style="12" hidden="1" customWidth="1" outlineLevel="1"/>
    <col min="10" max="10" width="9.140625" style="12" collapsed="1"/>
    <col min="11" max="12" width="9.28515625" style="12" customWidth="1"/>
  </cols>
  <sheetData>
    <row r="2" spans="2:12" s="3" customFormat="1" ht="15.75" thickBot="1" x14ac:dyDescent="0.3">
      <c r="B2" s="7" t="s">
        <v>39</v>
      </c>
      <c r="C2" s="8">
        <v>2017</v>
      </c>
      <c r="D2" s="8">
        <v>2018</v>
      </c>
      <c r="E2" s="8" t="s">
        <v>68</v>
      </c>
      <c r="F2" s="8">
        <v>2019</v>
      </c>
      <c r="G2" s="8" t="s">
        <v>69</v>
      </c>
      <c r="H2" s="8" t="s">
        <v>70</v>
      </c>
      <c r="I2" s="8" t="s">
        <v>72</v>
      </c>
      <c r="J2" s="8">
        <v>2020</v>
      </c>
      <c r="K2" s="8" t="s">
        <v>73</v>
      </c>
      <c r="L2" s="8" t="s">
        <v>77</v>
      </c>
    </row>
    <row r="3" spans="2:12" ht="5.25" customHeight="1" x14ac:dyDescent="0.25"/>
    <row r="4" spans="2:12" s="2" customFormat="1" x14ac:dyDescent="0.25">
      <c r="B4" s="3" t="s">
        <v>40</v>
      </c>
      <c r="C4" s="13">
        <v>114456</v>
      </c>
      <c r="D4" s="13">
        <v>118878</v>
      </c>
      <c r="E4" s="13">
        <v>37746</v>
      </c>
      <c r="F4" s="13">
        <v>130906</v>
      </c>
      <c r="G4" s="13">
        <v>33052</v>
      </c>
      <c r="H4" s="13">
        <v>52874.2</v>
      </c>
      <c r="I4" s="13">
        <v>77388</v>
      </c>
      <c r="J4" s="13">
        <v>245254</v>
      </c>
      <c r="K4" s="13">
        <v>60574.7</v>
      </c>
      <c r="L4" s="13">
        <v>79601.3</v>
      </c>
    </row>
    <row r="5" spans="2:12" x14ac:dyDescent="0.25">
      <c r="B5" s="4" t="s">
        <v>41</v>
      </c>
      <c r="C5" s="14">
        <v>-64691</v>
      </c>
      <c r="D5" s="14">
        <v>-66303</v>
      </c>
      <c r="E5" s="14">
        <v>-19638</v>
      </c>
      <c r="F5" s="14">
        <v>-70689</v>
      </c>
      <c r="G5" s="14">
        <v>-17537</v>
      </c>
      <c r="H5" s="14">
        <v>-27918.6</v>
      </c>
      <c r="I5" s="14">
        <v>-45169</v>
      </c>
      <c r="J5" s="14">
        <v>-134606</v>
      </c>
      <c r="K5" s="14">
        <v>-32807</v>
      </c>
      <c r="L5" s="14">
        <v>-42275.4</v>
      </c>
    </row>
    <row r="6" spans="2:12" s="2" customFormat="1" x14ac:dyDescent="0.25">
      <c r="B6" s="3" t="s">
        <v>42</v>
      </c>
      <c r="C6" s="13">
        <f t="shared" ref="C6:K6" si="0">SUM(C4:C5)</f>
        <v>49765</v>
      </c>
      <c r="D6" s="13">
        <f t="shared" si="0"/>
        <v>52575</v>
      </c>
      <c r="E6" s="13">
        <f t="shared" si="0"/>
        <v>18108</v>
      </c>
      <c r="F6" s="13">
        <f t="shared" si="0"/>
        <v>60217</v>
      </c>
      <c r="G6" s="13">
        <f t="shared" si="0"/>
        <v>15515</v>
      </c>
      <c r="H6" s="13">
        <v>24955.599999999999</v>
      </c>
      <c r="I6" s="13">
        <f t="shared" si="0"/>
        <v>32219</v>
      </c>
      <c r="J6" s="13">
        <f t="shared" si="0"/>
        <v>110648</v>
      </c>
      <c r="K6" s="13">
        <f t="shared" si="0"/>
        <v>27767.699999999997</v>
      </c>
      <c r="L6" s="13">
        <v>37325.9</v>
      </c>
    </row>
    <row r="7" spans="2:12" s="2" customFormat="1" x14ac:dyDescent="0.25">
      <c r="B7" s="21" t="s">
        <v>60</v>
      </c>
      <c r="C7" s="22">
        <f>C6/C4</f>
        <v>0.43479590410288671</v>
      </c>
      <c r="D7" s="22">
        <f t="shared" ref="D7:L7" si="1">D6/D4</f>
        <v>0.44226013223641042</v>
      </c>
      <c r="E7" s="22">
        <f t="shared" si="1"/>
        <v>0.4797329518359561</v>
      </c>
      <c r="F7" s="22">
        <f t="shared" si="1"/>
        <v>0.46000183337662137</v>
      </c>
      <c r="G7" s="22">
        <f t="shared" si="1"/>
        <v>0.46941183589495339</v>
      </c>
      <c r="H7" s="22">
        <f t="shared" si="1"/>
        <v>0.47198066353722612</v>
      </c>
      <c r="I7" s="22">
        <f t="shared" si="1"/>
        <v>0.41633069726572597</v>
      </c>
      <c r="J7" s="22">
        <f t="shared" si="1"/>
        <v>0.45115675993052101</v>
      </c>
      <c r="K7" s="22">
        <f t="shared" si="1"/>
        <v>0.4584042512798247</v>
      </c>
      <c r="L7" s="22">
        <f t="shared" si="1"/>
        <v>0.46891068361948862</v>
      </c>
    </row>
    <row r="8" spans="2:12" x14ac:dyDescent="0.25">
      <c r="C8" s="14"/>
      <c r="D8" s="14"/>
      <c r="E8" s="14"/>
      <c r="F8" s="14"/>
      <c r="G8" s="14"/>
      <c r="H8" s="14"/>
      <c r="I8" s="14"/>
      <c r="J8" s="14"/>
      <c r="K8" s="14"/>
      <c r="L8" s="14"/>
    </row>
    <row r="9" spans="2:12" s="2" customFormat="1" x14ac:dyDescent="0.25">
      <c r="B9" s="3" t="s">
        <v>43</v>
      </c>
      <c r="C9" s="13">
        <v>-42977</v>
      </c>
      <c r="D9" s="13">
        <v>-45182</v>
      </c>
      <c r="E9" s="13">
        <v>-16856</v>
      </c>
      <c r="F9" s="13">
        <v>-58335</v>
      </c>
      <c r="G9" s="13">
        <v>-16639</v>
      </c>
      <c r="H9" s="13">
        <v>-22741</v>
      </c>
      <c r="I9" s="13">
        <v>-39766</v>
      </c>
      <c r="J9" s="13">
        <v>-110586</v>
      </c>
      <c r="K9" s="13">
        <v>-52769.2</v>
      </c>
      <c r="L9" s="13">
        <v>-45667</v>
      </c>
    </row>
    <row r="10" spans="2:12" x14ac:dyDescent="0.25">
      <c r="B10" s="5" t="s">
        <v>44</v>
      </c>
      <c r="C10" s="14"/>
      <c r="D10" s="14"/>
      <c r="E10" s="14">
        <v>8130.0000000000009</v>
      </c>
      <c r="F10" s="14">
        <v>-25188</v>
      </c>
      <c r="G10" s="14">
        <v>-8114.4570000000003</v>
      </c>
      <c r="H10" s="14">
        <v>-8358</v>
      </c>
      <c r="I10" s="14">
        <v>-9707.9921699999995</v>
      </c>
      <c r="J10" s="14">
        <v>-38400.28153</v>
      </c>
      <c r="K10" s="14">
        <v>-14055</v>
      </c>
      <c r="L10" s="14">
        <v>-17753.2</v>
      </c>
    </row>
    <row r="11" spans="2:12" x14ac:dyDescent="0.25">
      <c r="B11" s="18" t="s">
        <v>61</v>
      </c>
      <c r="C11" s="19"/>
      <c r="D11" s="19"/>
      <c r="E11" s="20">
        <f t="shared" ref="E11:L11" si="2">E10/E4</f>
        <v>0.21538706088062315</v>
      </c>
      <c r="F11" s="20">
        <f t="shared" si="2"/>
        <v>-0.19241287641513757</v>
      </c>
      <c r="G11" s="20">
        <f t="shared" si="2"/>
        <v>-0.2455057787728428</v>
      </c>
      <c r="H11" s="20">
        <f t="shared" si="2"/>
        <v>-0.15807331363878793</v>
      </c>
      <c r="I11" s="20">
        <f t="shared" si="2"/>
        <v>-0.12544570437277097</v>
      </c>
      <c r="J11" s="20">
        <f t="shared" si="2"/>
        <v>-0.15657351778156522</v>
      </c>
      <c r="K11" s="20">
        <f t="shared" si="2"/>
        <v>-0.23202756266229962</v>
      </c>
      <c r="L11" s="20">
        <f t="shared" si="2"/>
        <v>-0.22302650836104435</v>
      </c>
    </row>
    <row r="12" spans="2:12" x14ac:dyDescent="0.25">
      <c r="B12" s="5" t="s">
        <v>45</v>
      </c>
      <c r="C12" s="14"/>
      <c r="D12" s="14"/>
      <c r="E12" s="14">
        <v>753.2</v>
      </c>
      <c r="F12" s="14">
        <v>-3501.2190000000001</v>
      </c>
      <c r="G12" s="14">
        <v>-1135.143</v>
      </c>
      <c r="H12" s="14">
        <v>-1826.7</v>
      </c>
      <c r="I12" s="14">
        <v>-4398.1409999999996</v>
      </c>
      <c r="J12" s="14">
        <v>-11137.367</v>
      </c>
      <c r="K12" s="14">
        <v>-4557.22</v>
      </c>
      <c r="L12" s="14">
        <v>-5188.2</v>
      </c>
    </row>
    <row r="13" spans="2:12" x14ac:dyDescent="0.25">
      <c r="B13" s="18" t="s">
        <v>62</v>
      </c>
      <c r="C13" s="19"/>
      <c r="D13" s="19"/>
      <c r="E13" s="20">
        <f t="shared" ref="E13:L13" si="3">E12/E4</f>
        <v>1.9954432257722674E-2</v>
      </c>
      <c r="F13" s="20">
        <f t="shared" si="3"/>
        <v>-2.674605442072938E-2</v>
      </c>
      <c r="G13" s="20">
        <f t="shared" si="3"/>
        <v>-3.434415466537577E-2</v>
      </c>
      <c r="H13" s="20">
        <f t="shared" si="3"/>
        <v>-3.4548040443165097E-2</v>
      </c>
      <c r="I13" s="20">
        <f t="shared" si="3"/>
        <v>-5.6832338347030539E-2</v>
      </c>
      <c r="J13" s="20">
        <f t="shared" si="3"/>
        <v>-4.5411561075456464E-2</v>
      </c>
      <c r="K13" s="20">
        <f t="shared" si="3"/>
        <v>-7.5233059346558884E-2</v>
      </c>
      <c r="L13" s="20">
        <f t="shared" si="3"/>
        <v>-6.5177327505957811E-2</v>
      </c>
    </row>
    <row r="14" spans="2:12" x14ac:dyDescent="0.25">
      <c r="B14" s="5" t="s">
        <v>78</v>
      </c>
      <c r="C14" s="19"/>
      <c r="D14" s="19"/>
      <c r="E14" s="20"/>
      <c r="F14" s="20"/>
      <c r="G14" s="20"/>
      <c r="H14" s="20"/>
      <c r="I14" s="20"/>
      <c r="J14" s="20"/>
      <c r="K14" s="20"/>
      <c r="L14" s="14">
        <v>8445</v>
      </c>
    </row>
    <row r="15" spans="2:12" x14ac:dyDescent="0.25"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2:12" s="2" customFormat="1" x14ac:dyDescent="0.25">
      <c r="B16" s="3" t="s">
        <v>46</v>
      </c>
      <c r="C16" s="13">
        <v>7617</v>
      </c>
      <c r="D16" s="13">
        <v>7940</v>
      </c>
      <c r="E16" s="13">
        <v>1336</v>
      </c>
      <c r="F16" s="13">
        <v>4738</v>
      </c>
      <c r="G16" s="28">
        <v>-138</v>
      </c>
      <c r="H16" s="28">
        <v>2958.6</v>
      </c>
      <c r="I16" s="28">
        <v>-3107</v>
      </c>
      <c r="J16" s="28">
        <v>7487</v>
      </c>
      <c r="K16" s="28">
        <v>-4672.2</v>
      </c>
      <c r="L16" s="28">
        <f>'[1]Planilha1 '!$F$37</f>
        <v>-3278.5060000000003</v>
      </c>
    </row>
    <row r="17" spans="2:12" x14ac:dyDescent="0.25">
      <c r="C17" s="16"/>
      <c r="D17" s="16"/>
      <c r="E17" s="14"/>
      <c r="F17" s="14"/>
      <c r="G17" s="14"/>
      <c r="H17" s="14"/>
      <c r="I17" s="14"/>
      <c r="J17" s="14"/>
      <c r="K17" s="29"/>
      <c r="L17" s="14"/>
    </row>
    <row r="18" spans="2:12" x14ac:dyDescent="0.25">
      <c r="B18" s="4" t="s">
        <v>47</v>
      </c>
      <c r="C18" s="14">
        <v>544</v>
      </c>
      <c r="D18" s="14">
        <v>443</v>
      </c>
      <c r="E18" s="14">
        <v>209</v>
      </c>
      <c r="F18" s="14">
        <v>622</v>
      </c>
      <c r="G18" s="14">
        <v>2329</v>
      </c>
      <c r="H18" s="14">
        <v>1134</v>
      </c>
      <c r="I18" s="14">
        <v>-486</v>
      </c>
      <c r="J18" s="14">
        <v>4091</v>
      </c>
      <c r="K18" s="14">
        <v>1524</v>
      </c>
      <c r="L18" s="14">
        <v>5734</v>
      </c>
    </row>
    <row r="19" spans="2:12" x14ac:dyDescent="0.25">
      <c r="B19" s="4" t="s">
        <v>48</v>
      </c>
      <c r="C19" s="14">
        <v>-4156</v>
      </c>
      <c r="D19" s="14">
        <v>-3304</v>
      </c>
      <c r="E19" s="14">
        <v>-1017</v>
      </c>
      <c r="F19" s="14">
        <v>-3720</v>
      </c>
      <c r="G19" s="14">
        <v>-3524</v>
      </c>
      <c r="H19" s="14">
        <v>-3020</v>
      </c>
      <c r="I19" s="14">
        <v>-1211</v>
      </c>
      <c r="J19" s="14">
        <v>-10318</v>
      </c>
      <c r="K19" s="14">
        <v>-1681.65</v>
      </c>
      <c r="L19" s="14">
        <v>-1941.4380000000001</v>
      </c>
    </row>
    <row r="20" spans="2:12" s="2" customFormat="1" x14ac:dyDescent="0.25">
      <c r="B20" s="3" t="s">
        <v>49</v>
      </c>
      <c r="C20" s="13">
        <f t="shared" ref="C20:L20" si="4">SUM(C18:C19)</f>
        <v>-3612</v>
      </c>
      <c r="D20" s="13">
        <f t="shared" si="4"/>
        <v>-2861</v>
      </c>
      <c r="E20" s="13">
        <f t="shared" si="4"/>
        <v>-808</v>
      </c>
      <c r="F20" s="13">
        <f t="shared" si="4"/>
        <v>-3098</v>
      </c>
      <c r="G20" s="13">
        <f t="shared" si="4"/>
        <v>-1195</v>
      </c>
      <c r="H20" s="13">
        <f t="shared" si="4"/>
        <v>-1886</v>
      </c>
      <c r="I20" s="13">
        <f t="shared" si="4"/>
        <v>-1697</v>
      </c>
      <c r="J20" s="13">
        <f t="shared" si="4"/>
        <v>-6227</v>
      </c>
      <c r="K20" s="13">
        <f t="shared" si="4"/>
        <v>-157.65000000000009</v>
      </c>
      <c r="L20" s="13">
        <f t="shared" si="4"/>
        <v>3792.5619999999999</v>
      </c>
    </row>
    <row r="21" spans="2:12" x14ac:dyDescent="0.25">
      <c r="C21" s="14"/>
      <c r="D21" s="14"/>
      <c r="E21" s="14"/>
      <c r="F21" s="14"/>
      <c r="G21" s="14"/>
      <c r="H21" s="14"/>
      <c r="I21" s="14"/>
      <c r="J21" s="14"/>
      <c r="K21" s="14"/>
      <c r="L21" s="14"/>
    </row>
    <row r="22" spans="2:12" s="2" customFormat="1" x14ac:dyDescent="0.25">
      <c r="B22" s="3" t="s">
        <v>50</v>
      </c>
      <c r="C22" s="13">
        <f>SUM(C6,C9,C20)</f>
        <v>3176</v>
      </c>
      <c r="D22" s="13">
        <f>SUM(D6,D9,D20)</f>
        <v>4532</v>
      </c>
      <c r="E22" s="13">
        <f>SUM(E6,E9,E20)</f>
        <v>444</v>
      </c>
      <c r="F22" s="13">
        <f>SUM(F6,F9,F20)</f>
        <v>-1216</v>
      </c>
      <c r="G22" s="13">
        <f>SUM(G6,G9,G20)</f>
        <v>-2319</v>
      </c>
      <c r="H22" s="13">
        <f>SUM(H6,H9,H20)</f>
        <v>328.59999999999854</v>
      </c>
      <c r="I22" s="13">
        <f>SUM(I6,I9,I20)</f>
        <v>-9244</v>
      </c>
      <c r="J22" s="13">
        <f>SUM(J6,J9,J20)</f>
        <v>-6165</v>
      </c>
      <c r="K22" s="13">
        <f>SUM(K6,K9,K20)</f>
        <v>-25159.15</v>
      </c>
      <c r="L22" s="13">
        <f>SUM(L6,L9,L14,L20)</f>
        <v>3896.4620000000014</v>
      </c>
    </row>
    <row r="23" spans="2:12" x14ac:dyDescent="0.25">
      <c r="B23" s="4" t="s">
        <v>51</v>
      </c>
      <c r="C23" s="14">
        <v>-794</v>
      </c>
      <c r="D23" s="14">
        <v>-1700</v>
      </c>
      <c r="E23" s="14">
        <v>-900</v>
      </c>
      <c r="F23" s="14">
        <v>-258</v>
      </c>
      <c r="G23" s="14">
        <v>-234</v>
      </c>
      <c r="H23" s="14">
        <v>15503</v>
      </c>
      <c r="I23" s="14">
        <v>3887</v>
      </c>
      <c r="J23" s="14">
        <v>17866</v>
      </c>
      <c r="K23" s="14">
        <v>8482</v>
      </c>
      <c r="L23" s="14">
        <v>-3300</v>
      </c>
    </row>
    <row r="24" spans="2:12" x14ac:dyDescent="0.25">
      <c r="C24" s="14"/>
      <c r="D24" s="14"/>
      <c r="E24" s="14"/>
      <c r="F24" s="14"/>
      <c r="G24" s="14"/>
      <c r="H24" s="14"/>
      <c r="I24" s="14"/>
      <c r="J24" s="14"/>
      <c r="K24" s="14"/>
      <c r="L24" s="14"/>
    </row>
    <row r="25" spans="2:12" s="2" customFormat="1" x14ac:dyDescent="0.25">
      <c r="B25" s="6" t="s">
        <v>52</v>
      </c>
      <c r="C25" s="15">
        <f t="shared" ref="C25:L25" si="5">SUM(C22:C23)</f>
        <v>2382</v>
      </c>
      <c r="D25" s="15">
        <f t="shared" si="5"/>
        <v>2832</v>
      </c>
      <c r="E25" s="15">
        <f t="shared" si="5"/>
        <v>-456</v>
      </c>
      <c r="F25" s="15">
        <f t="shared" si="5"/>
        <v>-1474</v>
      </c>
      <c r="G25" s="15">
        <f t="shared" si="5"/>
        <v>-2553</v>
      </c>
      <c r="H25" s="15">
        <f t="shared" si="5"/>
        <v>15831.599999999999</v>
      </c>
      <c r="I25" s="15">
        <f t="shared" si="5"/>
        <v>-5357</v>
      </c>
      <c r="J25" s="15">
        <f t="shared" si="5"/>
        <v>11701</v>
      </c>
      <c r="K25" s="15">
        <f t="shared" si="5"/>
        <v>-16677.150000000001</v>
      </c>
      <c r="L25" s="15">
        <f t="shared" si="5"/>
        <v>596.46200000000135</v>
      </c>
    </row>
  </sheetData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B69B1-699A-42DA-8AA5-F92AE8CDD204}">
  <dimension ref="B2:M19"/>
  <sheetViews>
    <sheetView showGridLines="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N7" sqref="N7"/>
    </sheetView>
  </sheetViews>
  <sheetFormatPr defaultRowHeight="15" outlineLevelCol="1" x14ac:dyDescent="0.25"/>
  <cols>
    <col min="1" max="1" width="4" customWidth="1"/>
    <col min="2" max="2" width="46.85546875" style="4" bestFit="1" customWidth="1"/>
    <col min="5" max="5" width="9.140625" hidden="1" customWidth="1" outlineLevel="1"/>
    <col min="6" max="6" width="9.140625" collapsed="1"/>
    <col min="7" max="10" width="9.140625" hidden="1" customWidth="1" outlineLevel="1"/>
    <col min="11" max="11" width="9.140625" collapsed="1"/>
  </cols>
  <sheetData>
    <row r="2" spans="2:13" ht="15.75" thickBot="1" x14ac:dyDescent="0.3">
      <c r="B2" s="7" t="s">
        <v>53</v>
      </c>
      <c r="C2" s="8">
        <v>2017</v>
      </c>
      <c r="D2" s="8">
        <v>2018</v>
      </c>
      <c r="E2" s="8" t="s">
        <v>68</v>
      </c>
      <c r="F2" s="8">
        <v>2019</v>
      </c>
      <c r="G2" s="8" t="s">
        <v>69</v>
      </c>
      <c r="H2" s="8" t="s">
        <v>70</v>
      </c>
      <c r="I2" s="8" t="s">
        <v>71</v>
      </c>
      <c r="J2" s="8" t="s">
        <v>72</v>
      </c>
      <c r="K2" s="8">
        <v>2020</v>
      </c>
      <c r="L2" s="8" t="s">
        <v>73</v>
      </c>
      <c r="M2" s="8" t="s">
        <v>77</v>
      </c>
    </row>
    <row r="3" spans="2:13" ht="5.25" customHeight="1" x14ac:dyDescent="0.25"/>
    <row r="4" spans="2:13" x14ac:dyDescent="0.25">
      <c r="B4" s="3" t="s">
        <v>74</v>
      </c>
      <c r="C4" s="13">
        <v>163471</v>
      </c>
      <c r="D4" s="13">
        <v>177699</v>
      </c>
      <c r="E4" s="13">
        <v>53627</v>
      </c>
      <c r="F4" s="13">
        <v>190090</v>
      </c>
      <c r="G4" s="13">
        <v>50058</v>
      </c>
      <c r="H4" s="13">
        <v>101436</v>
      </c>
      <c r="I4" s="13">
        <v>114492</v>
      </c>
      <c r="J4" s="13">
        <v>106654</v>
      </c>
      <c r="K4" s="13">
        <v>372640</v>
      </c>
      <c r="L4" s="13">
        <v>95656.201930000025</v>
      </c>
      <c r="M4" s="13">
        <v>115763.77537600001</v>
      </c>
    </row>
    <row r="5" spans="2:13" x14ac:dyDescent="0.25">
      <c r="B5" s="5" t="s">
        <v>54</v>
      </c>
      <c r="C5" s="16">
        <v>8.7999999999999995E-2</v>
      </c>
      <c r="D5" s="16">
        <v>0.15</v>
      </c>
      <c r="E5" s="16">
        <v>0.19</v>
      </c>
      <c r="F5" s="27">
        <v>0.16500000000000001</v>
      </c>
      <c r="G5" s="27">
        <v>0.18050021215387352</v>
      </c>
      <c r="H5" s="27">
        <v>0.16274844750838691</v>
      </c>
      <c r="I5" s="27">
        <v>0.15869675264565902</v>
      </c>
      <c r="J5" s="27">
        <v>0.23697060896552868</v>
      </c>
      <c r="K5" s="16">
        <v>0.185</v>
      </c>
      <c r="L5" s="16">
        <v>0.19681288149131307</v>
      </c>
      <c r="M5" s="16">
        <v>0.18201124078468051</v>
      </c>
    </row>
    <row r="6" spans="2:13" x14ac:dyDescent="0.25">
      <c r="B6" s="5" t="s">
        <v>55</v>
      </c>
      <c r="C6" s="16">
        <v>3.2000000000000001E-2</v>
      </c>
      <c r="D6" s="16">
        <v>5.6000000000000001E-2</v>
      </c>
      <c r="E6" s="16">
        <v>0.105</v>
      </c>
      <c r="F6" s="16">
        <v>9.7000000000000003E-2</v>
      </c>
      <c r="G6" s="16">
        <v>0.182</v>
      </c>
      <c r="H6" s="16">
        <v>0.11799999999999999</v>
      </c>
      <c r="I6" s="16">
        <v>0.114</v>
      </c>
      <c r="J6" s="16">
        <v>0.13700000000000001</v>
      </c>
      <c r="K6" s="16">
        <v>0.13100000000000001</v>
      </c>
      <c r="L6" s="16">
        <v>0.157</v>
      </c>
      <c r="M6" s="16">
        <v>0.14303758836604413</v>
      </c>
    </row>
    <row r="8" spans="2:13" x14ac:dyDescent="0.25">
      <c r="B8" s="3" t="s">
        <v>63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</row>
    <row r="9" spans="2:13" x14ac:dyDescent="0.25">
      <c r="B9" s="5" t="s">
        <v>66</v>
      </c>
      <c r="C9" s="26">
        <v>367.61570526464641</v>
      </c>
      <c r="D9" s="26">
        <v>360.14754190649791</v>
      </c>
      <c r="E9" s="26">
        <v>383.8</v>
      </c>
      <c r="F9" s="26">
        <v>377.9</v>
      </c>
      <c r="G9" s="26">
        <v>336</v>
      </c>
      <c r="H9" s="26">
        <v>326.7</v>
      </c>
      <c r="I9" s="26">
        <v>351.8</v>
      </c>
      <c r="J9" s="26">
        <v>340.8</v>
      </c>
      <c r="K9" s="26">
        <v>339.3</v>
      </c>
      <c r="L9" s="26">
        <v>330.17741102120937</v>
      </c>
      <c r="M9" s="26">
        <v>346.90853744934935</v>
      </c>
    </row>
    <row r="10" spans="2:13" x14ac:dyDescent="0.25">
      <c r="B10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</row>
    <row r="11" spans="2:13" x14ac:dyDescent="0.25">
      <c r="B11" s="3" t="s">
        <v>64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</row>
    <row r="12" spans="2:13" x14ac:dyDescent="0.25">
      <c r="B12" s="5" t="s">
        <v>65</v>
      </c>
      <c r="C12" s="14" t="s">
        <v>58</v>
      </c>
      <c r="D12" s="14" t="s">
        <v>58</v>
      </c>
      <c r="E12" s="14" t="s">
        <v>58</v>
      </c>
      <c r="F12" s="14" t="s">
        <v>58</v>
      </c>
      <c r="G12" s="14">
        <v>300</v>
      </c>
      <c r="H12" s="14">
        <v>7973</v>
      </c>
      <c r="I12" s="14">
        <v>12225</v>
      </c>
      <c r="J12" s="14">
        <v>17777</v>
      </c>
      <c r="K12" s="14">
        <v>38275</v>
      </c>
      <c r="L12" s="14">
        <v>20128.408579999999</v>
      </c>
      <c r="M12" s="14">
        <v>24310.167000000001</v>
      </c>
    </row>
    <row r="13" spans="2:13" x14ac:dyDescent="0.25">
      <c r="B13" s="5" t="s">
        <v>66</v>
      </c>
      <c r="C13" s="26" t="s">
        <v>58</v>
      </c>
      <c r="D13" s="26" t="s">
        <v>58</v>
      </c>
      <c r="E13" s="26" t="s">
        <v>58</v>
      </c>
      <c r="F13" s="26" t="s">
        <v>58</v>
      </c>
      <c r="G13" s="26">
        <v>522.6</v>
      </c>
      <c r="H13" s="26">
        <v>592.6</v>
      </c>
      <c r="I13" s="26">
        <v>586.5</v>
      </c>
      <c r="J13" s="26">
        <v>641</v>
      </c>
      <c r="K13" s="26">
        <v>611.9</v>
      </c>
      <c r="L13" s="26">
        <v>651.24703250132438</v>
      </c>
      <c r="M13" s="26">
        <v>676.05235629466881</v>
      </c>
    </row>
    <row r="14" spans="2:13" x14ac:dyDescent="0.25">
      <c r="B14" s="24"/>
      <c r="C14" s="26"/>
      <c r="D14" s="26"/>
      <c r="E14" s="26"/>
      <c r="F14" s="26"/>
      <c r="G14" s="26"/>
      <c r="H14" s="26"/>
      <c r="I14" s="26"/>
      <c r="J14" s="23"/>
      <c r="K14" s="23"/>
      <c r="L14" s="23"/>
      <c r="M14" s="23"/>
    </row>
    <row r="15" spans="2:13" s="17" customFormat="1" x14ac:dyDescent="0.25">
      <c r="B15" s="5" t="s">
        <v>67</v>
      </c>
      <c r="C15" s="26">
        <v>129.989</v>
      </c>
      <c r="D15" s="26">
        <v>143.149</v>
      </c>
      <c r="E15" s="26">
        <v>155.58099999999999</v>
      </c>
      <c r="F15" s="26">
        <v>155.58099999999999</v>
      </c>
      <c r="G15" s="26">
        <v>170.17208787882612</v>
      </c>
      <c r="H15" s="26">
        <v>212.93351701200041</v>
      </c>
      <c r="I15" s="26">
        <v>262.9455733719908</v>
      </c>
      <c r="J15" s="26">
        <v>294.18104842645903</v>
      </c>
      <c r="K15" s="26">
        <v>294.18104842645903</v>
      </c>
      <c r="L15" s="26">
        <v>325.512</v>
      </c>
      <c r="M15" s="26">
        <v>331.54399999999998</v>
      </c>
    </row>
    <row r="16" spans="2:13" x14ac:dyDescent="0.25"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</row>
    <row r="17" spans="2:13" x14ac:dyDescent="0.25">
      <c r="B17" s="3" t="s">
        <v>56</v>
      </c>
    </row>
    <row r="18" spans="2:13" x14ac:dyDescent="0.25">
      <c r="B18" s="5" t="s">
        <v>57</v>
      </c>
      <c r="C18" s="14">
        <v>1</v>
      </c>
      <c r="D18" s="14">
        <v>1</v>
      </c>
      <c r="E18" s="14">
        <v>1</v>
      </c>
      <c r="F18" s="14">
        <v>1</v>
      </c>
      <c r="G18" s="14">
        <v>1</v>
      </c>
      <c r="H18" s="14">
        <v>1</v>
      </c>
      <c r="I18" s="14">
        <v>1</v>
      </c>
      <c r="J18" s="14">
        <v>1</v>
      </c>
      <c r="K18" s="14">
        <v>1</v>
      </c>
      <c r="L18" s="14">
        <v>1</v>
      </c>
      <c r="M18" s="14">
        <v>1</v>
      </c>
    </row>
    <row r="19" spans="2:13" x14ac:dyDescent="0.25">
      <c r="B19" s="5" t="s">
        <v>59</v>
      </c>
      <c r="C19" s="14">
        <v>350</v>
      </c>
      <c r="D19" s="14">
        <v>350</v>
      </c>
      <c r="E19" s="14">
        <v>350</v>
      </c>
      <c r="F19" s="14">
        <v>350</v>
      </c>
      <c r="G19" s="14">
        <v>350</v>
      </c>
      <c r="H19" s="14">
        <v>350</v>
      </c>
      <c r="I19" s="14">
        <v>350</v>
      </c>
      <c r="J19" s="14">
        <v>350</v>
      </c>
      <c r="K19" s="14">
        <v>350</v>
      </c>
      <c r="L19" s="14">
        <v>350</v>
      </c>
      <c r="M19" s="14">
        <v>350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Cover</vt:lpstr>
      <vt:lpstr>Balance Sheet</vt:lpstr>
      <vt:lpstr>P&amp;L</vt:lpstr>
      <vt:lpstr>Operating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Lara Boralli Razza</dc:creator>
  <cp:lastModifiedBy>Lara Boralli Razza</cp:lastModifiedBy>
  <dcterms:created xsi:type="dcterms:W3CDTF">2021-04-05T14:37:25Z</dcterms:created>
  <dcterms:modified xsi:type="dcterms:W3CDTF">2021-09-15T22:08:34Z</dcterms:modified>
</cp:coreProperties>
</file>